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132.34.4\ondanka\17_R06(2024)年度\99_中外作業フォルダ\05_次年度に向けた様式・記入要領等の改訂\【最新版】様式・記入要領\③クレジット等\4_再エネCr\"/>
    </mc:Choice>
  </mc:AlternateContent>
  <workbookProtection workbookAlgorithmName="SHA-512" workbookHashValue="F/7zAW9ivr3+DQ8KP6opFQmxPjViYHSvZRV7xceh3ZZn5mbBP3NF8mPaqXN+++SSWXVCC6daySE7OTsmO7ZdEA==" workbookSaltValue="OTKO8S+uKQgJz4C9hPms6g==" workbookSpinCount="100000" lockStructure="1"/>
  <bookViews>
    <workbookView xWindow="0" yWindow="0" windowWidth="28800" windowHeight="11655"/>
  </bookViews>
  <sheets>
    <sheet name="その1" sheetId="4" r:id="rId1"/>
    <sheet name="申請者一覧" sheetId="7" r:id="rId2"/>
    <sheet name="その2" sheetId="5" r:id="rId3"/>
    <sheet name="その3（窓口入力用）" sheetId="9" state="hidden" r:id="rId4"/>
    <sheet name="★HPUP時は非表示にする自動転記シート" sheetId="10" state="hidden" r:id="rId5"/>
    <sheet name="連絡先共通シート" sheetId="6" state="hidden" r:id="rId6"/>
    <sheet name="ver" sheetId="8" state="hidden" r:id="rId7"/>
  </sheets>
  <definedNames>
    <definedName name="_xlnm._FilterDatabase" localSheetId="4" hidden="1">★HPUP時は非表示にする自動転記シート!$B$5:$AJ$35</definedName>
    <definedName name="_xlnm.Print_Area" localSheetId="2">その2!$B$1:$AM$438</definedName>
    <definedName name="_xlnm.Print_Area" localSheetId="3">'その3（窓口入力用）'!$C$3:$AL$247</definedName>
    <definedName name="_xlnm.Print_Area" localSheetId="1">申請者一覧!$C$3:$AK$49</definedName>
    <definedName name="グリーン電力証書" localSheetId="3">'その3（窓口入力用）'!$AO$7:$AO$12</definedName>
    <definedName name="グリーン電力証書">その2!$AO$7:$AO$12</definedName>
    <definedName name="グリーン熱証書" localSheetId="3">'その3（窓口入力用）'!$AO$13:$AO$14</definedName>
    <definedName name="グリーン熱証書">その2!$AO$13:$AO$14</definedName>
    <definedName name="新エネルギー等電気相当量" localSheetId="3">'その3（窓口入力用）'!$AO$7:$AO$12</definedName>
    <definedName name="新エネルギー等電気相当量">その2!$AO$7:$AO$12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7" i="5" l="1"/>
  <c r="AS36" i="5"/>
  <c r="AS35" i="5"/>
  <c r="AS34" i="5"/>
  <c r="AS33" i="5"/>
  <c r="AS32" i="5"/>
  <c r="AS31" i="5"/>
  <c r="AS30" i="5"/>
  <c r="AS29" i="5"/>
  <c r="AS28" i="5"/>
  <c r="AS27" i="5"/>
  <c r="AS26" i="5"/>
  <c r="AS25" i="5"/>
  <c r="AS24" i="5"/>
  <c r="AS23" i="5"/>
  <c r="AS22" i="5"/>
  <c r="AS21" i="5"/>
  <c r="AS20" i="5"/>
  <c r="AS19" i="5"/>
  <c r="AS18" i="5"/>
  <c r="AS17" i="5"/>
  <c r="AS16" i="5"/>
  <c r="AS15" i="5"/>
  <c r="AS14" i="5"/>
  <c r="AS13" i="5"/>
  <c r="AS12" i="5"/>
  <c r="AS11" i="5"/>
  <c r="AS10" i="5"/>
  <c r="AS9" i="5"/>
  <c r="AS8" i="5"/>
  <c r="AR37" i="5"/>
  <c r="AR36" i="5"/>
  <c r="AR35" i="5"/>
  <c r="AR34" i="5"/>
  <c r="AR33" i="5"/>
  <c r="AR32" i="5"/>
  <c r="AR31" i="5"/>
  <c r="AR30" i="5"/>
  <c r="AR29" i="5"/>
  <c r="AR28" i="5"/>
  <c r="AR27" i="5"/>
  <c r="AR26" i="5"/>
  <c r="AR25" i="5"/>
  <c r="AR24" i="5"/>
  <c r="AR23" i="5"/>
  <c r="AR22" i="5"/>
  <c r="AR21" i="5"/>
  <c r="AR20" i="5"/>
  <c r="AR19" i="5"/>
  <c r="AR18" i="5"/>
  <c r="AR17" i="5"/>
  <c r="AR16" i="5"/>
  <c r="AR15" i="5"/>
  <c r="AR14" i="5"/>
  <c r="AR13" i="5"/>
  <c r="AR12" i="5"/>
  <c r="AR11" i="5"/>
  <c r="AR10" i="5"/>
  <c r="AR9" i="5"/>
  <c r="AR8" i="5"/>
  <c r="AF37" i="10" l="1"/>
  <c r="AA36" i="10"/>
  <c r="AA37" i="10"/>
  <c r="AA38" i="10"/>
  <c r="AA39" i="10"/>
  <c r="AA40" i="10"/>
  <c r="O40" i="10"/>
  <c r="AG40" i="10" s="1"/>
  <c r="O39" i="10"/>
  <c r="AG39" i="10" s="1"/>
  <c r="O38" i="10"/>
  <c r="AG38" i="10" s="1"/>
  <c r="O37" i="10"/>
  <c r="AG37" i="10" s="1"/>
  <c r="O36" i="10"/>
  <c r="AG36" i="10" s="1"/>
  <c r="N40" i="10"/>
  <c r="AF40" i="10" s="1"/>
  <c r="N39" i="10"/>
  <c r="AF39" i="10" s="1"/>
  <c r="N38" i="10"/>
  <c r="AF38" i="10" s="1"/>
  <c r="N37" i="10"/>
  <c r="N36" i="10"/>
  <c r="AF36" i="10" s="1"/>
  <c r="L40" i="10"/>
  <c r="L39" i="10"/>
  <c r="L38" i="10"/>
  <c r="L37" i="10"/>
  <c r="L36" i="10"/>
  <c r="K40" i="10"/>
  <c r="K39" i="10"/>
  <c r="K38" i="10"/>
  <c r="K37" i="10"/>
  <c r="K36" i="10"/>
  <c r="I40" i="10"/>
  <c r="I39" i="10"/>
  <c r="I38" i="10"/>
  <c r="I37" i="10"/>
  <c r="I36" i="10"/>
  <c r="H40" i="10"/>
  <c r="AE40" i="10" s="1"/>
  <c r="H39" i="10"/>
  <c r="AE39" i="10" s="1"/>
  <c r="H38" i="10"/>
  <c r="AE38" i="10" s="1"/>
  <c r="H37" i="10"/>
  <c r="AE37" i="10" s="1"/>
  <c r="H36" i="10"/>
  <c r="AE36" i="10" s="1"/>
  <c r="G40" i="10"/>
  <c r="G39" i="10"/>
  <c r="G38" i="10"/>
  <c r="G37" i="10"/>
  <c r="G36" i="10"/>
  <c r="E40" i="10"/>
  <c r="E39" i="10"/>
  <c r="E38" i="10"/>
  <c r="E37" i="10"/>
  <c r="D40" i="10"/>
  <c r="AC40" i="10" s="1"/>
  <c r="D39" i="10"/>
  <c r="AC39" i="10" s="1"/>
  <c r="D38" i="10"/>
  <c r="AC38" i="10" s="1"/>
  <c r="D37" i="10"/>
  <c r="AC37" i="10" s="1"/>
  <c r="C40" i="10"/>
  <c r="AB40" i="10" s="1"/>
  <c r="C39" i="10"/>
  <c r="AB39" i="10" s="1"/>
  <c r="C38" i="10"/>
  <c r="AB38" i="10" s="1"/>
  <c r="C37" i="10"/>
  <c r="AB37" i="10" s="1"/>
  <c r="E36" i="10"/>
  <c r="D36" i="10"/>
  <c r="AC36" i="10" s="1"/>
  <c r="C36" i="10"/>
  <c r="AB36" i="10" s="1"/>
  <c r="I429" i="5"/>
  <c r="I419" i="5"/>
  <c r="I409" i="5"/>
  <c r="I399" i="5"/>
  <c r="I389" i="5"/>
  <c r="I366" i="5"/>
  <c r="I356" i="5"/>
  <c r="I346" i="5"/>
  <c r="I336" i="5"/>
  <c r="I326" i="5"/>
  <c r="I303" i="5"/>
  <c r="I293" i="5"/>
  <c r="I283" i="5"/>
  <c r="I273" i="5"/>
  <c r="I263" i="5"/>
  <c r="I241" i="5"/>
  <c r="I231" i="5"/>
  <c r="I221" i="5"/>
  <c r="I211" i="5"/>
  <c r="I201" i="5"/>
  <c r="I179" i="5"/>
  <c r="I169" i="5"/>
  <c r="I159" i="5"/>
  <c r="I149" i="5"/>
  <c r="I139" i="5"/>
  <c r="I117" i="5"/>
  <c r="I107" i="5"/>
  <c r="I97" i="5"/>
  <c r="I87" i="5"/>
  <c r="I77" i="5"/>
  <c r="I55" i="5"/>
  <c r="I45" i="5"/>
  <c r="I35" i="5"/>
  <c r="I25" i="5"/>
  <c r="I15" i="5"/>
  <c r="I15" i="9"/>
  <c r="I238" i="9" l="1"/>
  <c r="I228" i="9"/>
  <c r="I218" i="9"/>
  <c r="I208" i="9"/>
  <c r="I198" i="9"/>
  <c r="I177" i="9"/>
  <c r="I167" i="9"/>
  <c r="I157" i="9"/>
  <c r="I147" i="9"/>
  <c r="I137" i="9"/>
  <c r="I116" i="9"/>
  <c r="I106" i="9"/>
  <c r="I96" i="9"/>
  <c r="I86" i="9"/>
  <c r="I76" i="9"/>
  <c r="I55" i="9"/>
  <c r="I45" i="9"/>
  <c r="I35" i="9"/>
  <c r="I25" i="9"/>
  <c r="AA26" i="10" l="1"/>
  <c r="AA27" i="10"/>
  <c r="AA28" i="10"/>
  <c r="AA29" i="10"/>
  <c r="AA30" i="10"/>
  <c r="AA31" i="10"/>
  <c r="AA32" i="10"/>
  <c r="AA33" i="10"/>
  <c r="AA34" i="10"/>
  <c r="AA35" i="10"/>
  <c r="AX429" i="5"/>
  <c r="AX423" i="5"/>
  <c r="AW423" i="5"/>
  <c r="AX419" i="5"/>
  <c r="AX413" i="5"/>
  <c r="AW413" i="5"/>
  <c r="AX409" i="5"/>
  <c r="AX403" i="5"/>
  <c r="AW403" i="5"/>
  <c r="AX399" i="5"/>
  <c r="AX393" i="5"/>
  <c r="AW393" i="5"/>
  <c r="AX389" i="5"/>
  <c r="AX383" i="5"/>
  <c r="AW383" i="5"/>
  <c r="AX366" i="5"/>
  <c r="BB366" i="5" s="1"/>
  <c r="X35" i="10" s="1"/>
  <c r="AX360" i="5"/>
  <c r="AW360" i="5"/>
  <c r="AX356" i="5"/>
  <c r="BB356" i="5" s="1"/>
  <c r="X34" i="10" s="1"/>
  <c r="AX350" i="5"/>
  <c r="AW350" i="5"/>
  <c r="BB346" i="5"/>
  <c r="X33" i="10" s="1"/>
  <c r="AX346" i="5"/>
  <c r="BA346" i="5" s="1"/>
  <c r="W33" i="10" s="1"/>
  <c r="AX340" i="5"/>
  <c r="AW340" i="5"/>
  <c r="AX336" i="5"/>
  <c r="T32" i="10" s="1"/>
  <c r="AX330" i="5"/>
  <c r="AW330" i="5"/>
  <c r="AX326" i="5"/>
  <c r="BA326" i="5" s="1"/>
  <c r="W31" i="10" s="1"/>
  <c r="AX320" i="5"/>
  <c r="AW320" i="5"/>
  <c r="AX303" i="5"/>
  <c r="BB303" i="5" s="1"/>
  <c r="X30" i="10" s="1"/>
  <c r="AX297" i="5"/>
  <c r="AW297" i="5"/>
  <c r="AX293" i="5"/>
  <c r="BB293" i="5" s="1"/>
  <c r="X29" i="10" s="1"/>
  <c r="AX287" i="5"/>
  <c r="AW287" i="5"/>
  <c r="AX283" i="5"/>
  <c r="BA283" i="5" s="1"/>
  <c r="W28" i="10" s="1"/>
  <c r="AX277" i="5"/>
  <c r="AW277" i="5"/>
  <c r="AX273" i="5"/>
  <c r="BA273" i="5" s="1"/>
  <c r="W27" i="10" s="1"/>
  <c r="AX267" i="5"/>
  <c r="AW267" i="5"/>
  <c r="AX263" i="5"/>
  <c r="BB263" i="5" s="1"/>
  <c r="X26" i="10" s="1"/>
  <c r="AX257" i="5"/>
  <c r="AW257" i="5"/>
  <c r="O35" i="10"/>
  <c r="AG35" i="10" s="1"/>
  <c r="O34" i="10"/>
  <c r="AG34" i="10" s="1"/>
  <c r="O33" i="10"/>
  <c r="AG33" i="10" s="1"/>
  <c r="O32" i="10"/>
  <c r="AG32" i="10" s="1"/>
  <c r="N35" i="10"/>
  <c r="AF35" i="10" s="1"/>
  <c r="N34" i="10"/>
  <c r="AF34" i="10" s="1"/>
  <c r="N33" i="10"/>
  <c r="AF33" i="10" s="1"/>
  <c r="N32" i="10"/>
  <c r="AF32" i="10" s="1"/>
  <c r="O31" i="10"/>
  <c r="AG31" i="10" s="1"/>
  <c r="N31" i="10"/>
  <c r="AF31" i="10" s="1"/>
  <c r="O30" i="10"/>
  <c r="AG30" i="10" s="1"/>
  <c r="O29" i="10"/>
  <c r="AG29" i="10" s="1"/>
  <c r="O28" i="10"/>
  <c r="AG28" i="10" s="1"/>
  <c r="O27" i="10"/>
  <c r="AG27" i="10" s="1"/>
  <c r="N30" i="10"/>
  <c r="AF30" i="10" s="1"/>
  <c r="N29" i="10"/>
  <c r="AF29" i="10" s="1"/>
  <c r="N28" i="10"/>
  <c r="AF28" i="10" s="1"/>
  <c r="N27" i="10"/>
  <c r="AF27" i="10" s="1"/>
  <c r="O26" i="10"/>
  <c r="AG26" i="10" s="1"/>
  <c r="N26" i="10"/>
  <c r="AF26" i="10" s="1"/>
  <c r="L35" i="10"/>
  <c r="L34" i="10"/>
  <c r="L33" i="10"/>
  <c r="L32" i="10"/>
  <c r="K35" i="10"/>
  <c r="K34" i="10"/>
  <c r="K33" i="10"/>
  <c r="K31" i="10"/>
  <c r="K32" i="10"/>
  <c r="L31" i="10"/>
  <c r="L30" i="10"/>
  <c r="L29" i="10"/>
  <c r="L28" i="10"/>
  <c r="L27" i="10"/>
  <c r="K30" i="10"/>
  <c r="K29" i="10"/>
  <c r="K28" i="10"/>
  <c r="K27" i="10"/>
  <c r="L26" i="10"/>
  <c r="K26" i="10"/>
  <c r="I35" i="10"/>
  <c r="I34" i="10"/>
  <c r="I33" i="10"/>
  <c r="I32" i="10"/>
  <c r="H35" i="10"/>
  <c r="AE35" i="10" s="1"/>
  <c r="H34" i="10"/>
  <c r="AE34" i="10" s="1"/>
  <c r="H33" i="10"/>
  <c r="AE33" i="10" s="1"/>
  <c r="H32" i="10"/>
  <c r="AE32" i="10" s="1"/>
  <c r="G35" i="10"/>
  <c r="G34" i="10"/>
  <c r="G33" i="10"/>
  <c r="G32" i="10"/>
  <c r="I31" i="10"/>
  <c r="H31" i="10"/>
  <c r="AE31" i="10" s="1"/>
  <c r="G31" i="10"/>
  <c r="I30" i="10"/>
  <c r="I29" i="10"/>
  <c r="I28" i="10"/>
  <c r="I27" i="10"/>
  <c r="I26" i="10"/>
  <c r="H30" i="10"/>
  <c r="AE30" i="10" s="1"/>
  <c r="H29" i="10"/>
  <c r="AE29" i="10" s="1"/>
  <c r="H28" i="10"/>
  <c r="AE28" i="10" s="1"/>
  <c r="H27" i="10"/>
  <c r="AE27" i="10" s="1"/>
  <c r="H26" i="10"/>
  <c r="AE26" i="10" s="1"/>
  <c r="G30" i="10"/>
  <c r="G29" i="10"/>
  <c r="G28" i="10"/>
  <c r="G27" i="10"/>
  <c r="G26" i="10"/>
  <c r="G25" i="10"/>
  <c r="H25" i="10"/>
  <c r="I25" i="10"/>
  <c r="D35" i="10"/>
  <c r="AC35" i="10" s="1"/>
  <c r="E35" i="10"/>
  <c r="E34" i="10"/>
  <c r="E33" i="10"/>
  <c r="E32" i="10"/>
  <c r="D34" i="10"/>
  <c r="AC34" i="10" s="1"/>
  <c r="D33" i="10"/>
  <c r="AC33" i="10" s="1"/>
  <c r="D32" i="10"/>
  <c r="AC32" i="10" s="1"/>
  <c r="C35" i="10"/>
  <c r="AB35" i="10" s="1"/>
  <c r="C34" i="10"/>
  <c r="AB34" i="10" s="1"/>
  <c r="C33" i="10"/>
  <c r="AB33" i="10" s="1"/>
  <c r="C32" i="10"/>
  <c r="AB32" i="10" s="1"/>
  <c r="E31" i="10"/>
  <c r="D31" i="10"/>
  <c r="AC31" i="10" s="1"/>
  <c r="C31" i="10"/>
  <c r="AB31" i="10" s="1"/>
  <c r="E30" i="10"/>
  <c r="E29" i="10"/>
  <c r="E28" i="10"/>
  <c r="D30" i="10"/>
  <c r="AC30" i="10" s="1"/>
  <c r="D29" i="10"/>
  <c r="AC29" i="10" s="1"/>
  <c r="D28" i="10"/>
  <c r="AC28" i="10" s="1"/>
  <c r="C30" i="10"/>
  <c r="AB30" i="10" s="1"/>
  <c r="C29" i="10"/>
  <c r="AB29" i="10" s="1"/>
  <c r="C28" i="10"/>
  <c r="AB28" i="10" s="1"/>
  <c r="E27" i="10"/>
  <c r="D27" i="10"/>
  <c r="AC27" i="10" s="1"/>
  <c r="C27" i="10"/>
  <c r="AB27" i="10" s="1"/>
  <c r="E26" i="10"/>
  <c r="D26" i="10"/>
  <c r="AC26" i="10" s="1"/>
  <c r="C26" i="10"/>
  <c r="AB26" i="10" s="1"/>
  <c r="C25" i="10"/>
  <c r="AW366" i="5"/>
  <c r="AJ362" i="5"/>
  <c r="AJ360" i="5"/>
  <c r="AW356" i="5"/>
  <c r="S34" i="10" s="1"/>
  <c r="AJ352" i="5"/>
  <c r="AJ350" i="5"/>
  <c r="AW346" i="5"/>
  <c r="AJ342" i="5"/>
  <c r="AJ340" i="5"/>
  <c r="AW336" i="5"/>
  <c r="AJ332" i="5"/>
  <c r="AJ330" i="5"/>
  <c r="AW326" i="5"/>
  <c r="AJ322" i="5"/>
  <c r="AJ320" i="5"/>
  <c r="AW303" i="5"/>
  <c r="AZ303" i="5" s="1"/>
  <c r="V30" i="10" s="1"/>
  <c r="AJ299" i="5"/>
  <c r="AJ297" i="5"/>
  <c r="AW293" i="5"/>
  <c r="S29" i="10" s="1"/>
  <c r="AJ289" i="5"/>
  <c r="AJ287" i="5"/>
  <c r="AW283" i="5"/>
  <c r="AJ279" i="5"/>
  <c r="AJ277" i="5"/>
  <c r="AW273" i="5"/>
  <c r="S27" i="10" s="1"/>
  <c r="AJ269" i="5"/>
  <c r="AJ267" i="5"/>
  <c r="AW263" i="5"/>
  <c r="AJ259" i="5"/>
  <c r="AJ257" i="5"/>
  <c r="AJ237" i="5"/>
  <c r="AJ235" i="5"/>
  <c r="AJ227" i="5"/>
  <c r="AJ225" i="5"/>
  <c r="AJ217" i="5"/>
  <c r="AJ215" i="5"/>
  <c r="AJ207" i="5"/>
  <c r="AJ205" i="5"/>
  <c r="AJ197" i="5"/>
  <c r="AJ195" i="5"/>
  <c r="AJ175" i="5"/>
  <c r="AJ173" i="5"/>
  <c r="AJ165" i="5"/>
  <c r="AJ163" i="5"/>
  <c r="AJ155" i="5"/>
  <c r="AJ153" i="5"/>
  <c r="AJ145" i="5"/>
  <c r="AJ143" i="5"/>
  <c r="AJ135" i="5"/>
  <c r="AJ133" i="5"/>
  <c r="AJ113" i="5"/>
  <c r="AJ111" i="5"/>
  <c r="AJ103" i="5"/>
  <c r="AJ101" i="5"/>
  <c r="AJ93" i="5"/>
  <c r="AJ91" i="5"/>
  <c r="AJ83" i="5"/>
  <c r="AJ81" i="5"/>
  <c r="AJ73" i="5"/>
  <c r="AJ71" i="5"/>
  <c r="AJ51" i="5"/>
  <c r="AJ49" i="5"/>
  <c r="AJ41" i="5"/>
  <c r="AJ39" i="5"/>
  <c r="AJ31" i="5"/>
  <c r="AJ29" i="5"/>
  <c r="AJ21" i="5"/>
  <c r="AJ19" i="5"/>
  <c r="AJ11" i="5"/>
  <c r="AJ9" i="5"/>
  <c r="BB429" i="5" l="1"/>
  <c r="X40" i="10" s="1"/>
  <c r="T40" i="10"/>
  <c r="BB419" i="5"/>
  <c r="X39" i="10" s="1"/>
  <c r="T39" i="10"/>
  <c r="BB409" i="5"/>
  <c r="X38" i="10" s="1"/>
  <c r="T38" i="10"/>
  <c r="BB399" i="5"/>
  <c r="X37" i="10" s="1"/>
  <c r="T37" i="10"/>
  <c r="BB389" i="5"/>
  <c r="X36" i="10" s="1"/>
  <c r="T36" i="10"/>
  <c r="BA389" i="5"/>
  <c r="W36" i="10" s="1"/>
  <c r="T27" i="10"/>
  <c r="BB283" i="5"/>
  <c r="X28" i="10" s="1"/>
  <c r="BA263" i="5"/>
  <c r="W26" i="10" s="1"/>
  <c r="AZ366" i="5"/>
  <c r="V35" i="10" s="1"/>
  <c r="S35" i="10"/>
  <c r="AY366" i="5"/>
  <c r="U35" i="10" s="1"/>
  <c r="BA419" i="5"/>
  <c r="T28" i="10"/>
  <c r="BA293" i="5"/>
  <c r="W29" i="10" s="1"/>
  <c r="T29" i="10"/>
  <c r="T35" i="10"/>
  <c r="T34" i="10"/>
  <c r="BA356" i="5"/>
  <c r="W34" i="10" s="1"/>
  <c r="AY346" i="5"/>
  <c r="U33" i="10" s="1"/>
  <c r="AD33" i="10" s="1"/>
  <c r="S33" i="10"/>
  <c r="AZ346" i="5"/>
  <c r="V33" i="10" s="1"/>
  <c r="T33" i="10"/>
  <c r="HF342" i="5"/>
  <c r="HG342" i="5"/>
  <c r="AZ336" i="5"/>
  <c r="V32" i="10" s="1"/>
  <c r="AY336" i="5"/>
  <c r="U32" i="10" s="1"/>
  <c r="S32" i="10"/>
  <c r="S31" i="10"/>
  <c r="AY326" i="5"/>
  <c r="U31" i="10" s="1"/>
  <c r="AD31" i="10" s="1"/>
  <c r="AZ326" i="5"/>
  <c r="V31" i="10" s="1"/>
  <c r="T31" i="10"/>
  <c r="BB326" i="5"/>
  <c r="X31" i="10" s="1"/>
  <c r="HN322" i="5"/>
  <c r="S30" i="10"/>
  <c r="AY303" i="5"/>
  <c r="U30" i="10" s="1"/>
  <c r="T30" i="10"/>
  <c r="HH289" i="5"/>
  <c r="AZ283" i="5"/>
  <c r="V28" i="10" s="1"/>
  <c r="AY283" i="5"/>
  <c r="U28" i="10" s="1"/>
  <c r="AD28" i="10" s="1"/>
  <c r="S28" i="10"/>
  <c r="HF279" i="5"/>
  <c r="AY273" i="5"/>
  <c r="U27" i="10" s="1"/>
  <c r="AD27" i="10" s="1"/>
  <c r="AZ273" i="5"/>
  <c r="V27" i="10" s="1"/>
  <c r="AY263" i="5"/>
  <c r="U26" i="10" s="1"/>
  <c r="S26" i="10"/>
  <c r="AZ263" i="5"/>
  <c r="V26" i="10" s="1"/>
  <c r="T26" i="10"/>
  <c r="HG259" i="5"/>
  <c r="HK259" i="5"/>
  <c r="HO259" i="5"/>
  <c r="BA399" i="5"/>
  <c r="W37" i="10" s="1"/>
  <c r="HM415" i="5"/>
  <c r="HI415" i="5"/>
  <c r="BA409" i="5"/>
  <c r="W38" i="10" s="1"/>
  <c r="BA429" i="5"/>
  <c r="W40" i="10" s="1"/>
  <c r="CV322" i="5"/>
  <c r="EQ322" i="5"/>
  <c r="FN322" i="5"/>
  <c r="GM322" i="5"/>
  <c r="HE322" i="5"/>
  <c r="HJ322" i="5"/>
  <c r="HO322" i="5"/>
  <c r="BB336" i="5"/>
  <c r="X32" i="10" s="1"/>
  <c r="BA336" i="5"/>
  <c r="BP322" i="5"/>
  <c r="CL322" i="5"/>
  <c r="DI322" i="5"/>
  <c r="EG322" i="5"/>
  <c r="GB322" i="5"/>
  <c r="GZ322" i="5"/>
  <c r="HF322" i="5"/>
  <c r="HK322" i="5"/>
  <c r="BV322" i="5"/>
  <c r="CT322" i="5"/>
  <c r="DQ322" i="5"/>
  <c r="FL322" i="5"/>
  <c r="GJ322" i="5"/>
  <c r="HG322" i="5"/>
  <c r="HM322" i="5"/>
  <c r="HJ332" i="5"/>
  <c r="HN332" i="5"/>
  <c r="HL342" i="5"/>
  <c r="HH342" i="5"/>
  <c r="HN342" i="5"/>
  <c r="HI342" i="5"/>
  <c r="HK342" i="5"/>
  <c r="HE342" i="5"/>
  <c r="HJ342" i="5"/>
  <c r="HM342" i="5"/>
  <c r="HL322" i="5"/>
  <c r="BX322" i="5"/>
  <c r="CU322" i="5"/>
  <c r="EP322" i="5"/>
  <c r="FM322" i="5"/>
  <c r="GK322" i="5"/>
  <c r="HI322" i="5"/>
  <c r="HF332" i="5"/>
  <c r="HO342" i="5"/>
  <c r="BS322" i="5"/>
  <c r="CJ322" i="5"/>
  <c r="DB322" i="5"/>
  <c r="EK322" i="5"/>
  <c r="FB322" i="5"/>
  <c r="FU322" i="5"/>
  <c r="GL322" i="5"/>
  <c r="HC322" i="5"/>
  <c r="HH322" i="5"/>
  <c r="HO352" i="5"/>
  <c r="HK352" i="5"/>
  <c r="HG352" i="5"/>
  <c r="HN352" i="5"/>
  <c r="HJ352" i="5"/>
  <c r="HF352" i="5"/>
  <c r="HM352" i="5"/>
  <c r="HI352" i="5"/>
  <c r="HE352" i="5"/>
  <c r="HH352" i="5"/>
  <c r="AZ356" i="5"/>
  <c r="V34" i="10" s="1"/>
  <c r="AY356" i="5"/>
  <c r="U34" i="10" s="1"/>
  <c r="BA366" i="5"/>
  <c r="W35" i="10" s="1"/>
  <c r="HO269" i="5"/>
  <c r="HN269" i="5"/>
  <c r="HI269" i="5"/>
  <c r="HM269" i="5"/>
  <c r="HG269" i="5"/>
  <c r="DO259" i="5"/>
  <c r="FO259" i="5"/>
  <c r="HL259" i="5"/>
  <c r="BJ279" i="5"/>
  <c r="DN279" i="5"/>
  <c r="DI279" i="5"/>
  <c r="CK259" i="5"/>
  <c r="EL259" i="5"/>
  <c r="HE259" i="5"/>
  <c r="HI259" i="5"/>
  <c r="HM259" i="5"/>
  <c r="HE269" i="5"/>
  <c r="HJ269" i="5"/>
  <c r="FA279" i="5"/>
  <c r="AY293" i="5"/>
  <c r="U29" i="10" s="1"/>
  <c r="AD29" i="10" s="1"/>
  <c r="AZ293" i="5"/>
  <c r="V29" i="10" s="1"/>
  <c r="HL279" i="5"/>
  <c r="HH279" i="5"/>
  <c r="GY279" i="5"/>
  <c r="HO279" i="5"/>
  <c r="HJ279" i="5"/>
  <c r="HE279" i="5"/>
  <c r="GA279" i="5"/>
  <c r="FI279" i="5"/>
  <c r="EQ279" i="5"/>
  <c r="DZ279" i="5"/>
  <c r="DH279" i="5"/>
  <c r="CQ279" i="5"/>
  <c r="BH279" i="5"/>
  <c r="HN279" i="5"/>
  <c r="HI279" i="5"/>
  <c r="GQ279" i="5"/>
  <c r="FZ279" i="5"/>
  <c r="FH279" i="5"/>
  <c r="EP279" i="5"/>
  <c r="DG279" i="5"/>
  <c r="CP279" i="5"/>
  <c r="BX279" i="5"/>
  <c r="BG279" i="5"/>
  <c r="HM279" i="5"/>
  <c r="HG279" i="5"/>
  <c r="GL279" i="5"/>
  <c r="FB279" i="5"/>
  <c r="EK279" i="5"/>
  <c r="DS279" i="5"/>
  <c r="DB279" i="5"/>
  <c r="CS279" i="5"/>
  <c r="CJ279" i="5"/>
  <c r="CB279" i="5"/>
  <c r="FJ279" i="5"/>
  <c r="BU259" i="5"/>
  <c r="DD259" i="5"/>
  <c r="DU259" i="5"/>
  <c r="EM259" i="5"/>
  <c r="GN259" i="5"/>
  <c r="HF259" i="5"/>
  <c r="HL269" i="5"/>
  <c r="HH269" i="5"/>
  <c r="HF269" i="5"/>
  <c r="HK269" i="5"/>
  <c r="BB273" i="5"/>
  <c r="X27" i="10" s="1"/>
  <c r="BN279" i="5"/>
  <c r="CN279" i="5"/>
  <c r="FE279" i="5"/>
  <c r="GO279" i="5"/>
  <c r="HK279" i="5"/>
  <c r="HN289" i="5"/>
  <c r="HJ289" i="5"/>
  <c r="HF289" i="5"/>
  <c r="HM289" i="5"/>
  <c r="HI289" i="5"/>
  <c r="HE289" i="5"/>
  <c r="HK289" i="5"/>
  <c r="HL289" i="5"/>
  <c r="HG289" i="5"/>
  <c r="HO289" i="5"/>
  <c r="BA303" i="5"/>
  <c r="W30" i="10" s="1"/>
  <c r="AW429" i="5"/>
  <c r="S40" i="10" s="1"/>
  <c r="AJ425" i="5"/>
  <c r="AJ423" i="5"/>
  <c r="AW419" i="5"/>
  <c r="AJ415" i="5"/>
  <c r="AJ413" i="5"/>
  <c r="AW409" i="5"/>
  <c r="S38" i="10" s="1"/>
  <c r="AJ405" i="5"/>
  <c r="AJ403" i="5"/>
  <c r="AW399" i="5"/>
  <c r="S37" i="10" s="1"/>
  <c r="AJ395" i="5"/>
  <c r="AJ393" i="5"/>
  <c r="AW389" i="5"/>
  <c r="S36" i="10" s="1"/>
  <c r="AJ385" i="5"/>
  <c r="AJ383" i="5"/>
  <c r="V380" i="5"/>
  <c r="V379" i="5"/>
  <c r="V378" i="5"/>
  <c r="V252" i="5"/>
  <c r="V253" i="5"/>
  <c r="V254" i="5"/>
  <c r="V317" i="5"/>
  <c r="V316" i="5"/>
  <c r="V315" i="5"/>
  <c r="HO362" i="5" l="1"/>
  <c r="GG362" i="5"/>
  <c r="HN259" i="5"/>
  <c r="FC259" i="5"/>
  <c r="HH259" i="5"/>
  <c r="HI362" i="5"/>
  <c r="DV279" i="5"/>
  <c r="HJ259" i="5"/>
  <c r="CR279" i="5"/>
  <c r="FU279" i="5"/>
  <c r="DY279" i="5"/>
  <c r="BY279" i="5"/>
  <c r="CI279" i="5"/>
  <c r="DT259" i="5"/>
  <c r="EO259" i="5"/>
  <c r="HE362" i="5"/>
  <c r="GG279" i="5"/>
  <c r="FA342" i="5"/>
  <c r="GH342" i="5"/>
  <c r="DL342" i="5"/>
  <c r="EQ342" i="5"/>
  <c r="ED342" i="5"/>
  <c r="DD342" i="5"/>
  <c r="GT342" i="5"/>
  <c r="EB342" i="5"/>
  <c r="DT342" i="5"/>
  <c r="GM342" i="5"/>
  <c r="DM342" i="5"/>
  <c r="FN342" i="5"/>
  <c r="FY342" i="5"/>
  <c r="GV342" i="5"/>
  <c r="FV342" i="5"/>
  <c r="CR342" i="5"/>
  <c r="DQ342" i="5"/>
  <c r="FF342" i="5"/>
  <c r="DS342" i="5"/>
  <c r="DF342" i="5"/>
  <c r="DO342" i="5"/>
  <c r="EN342" i="5"/>
  <c r="BK342" i="5"/>
  <c r="EC342" i="5"/>
  <c r="GW342" i="5"/>
  <c r="EW342" i="5"/>
  <c r="CF342" i="5"/>
  <c r="DC342" i="5"/>
  <c r="FB342" i="5"/>
  <c r="GD342" i="5"/>
  <c r="CV342" i="5"/>
  <c r="CI342" i="5"/>
  <c r="EA342" i="5"/>
  <c r="BJ342" i="5"/>
  <c r="EZ342" i="5"/>
  <c r="BT342" i="5"/>
  <c r="EL342" i="5"/>
  <c r="CD342" i="5"/>
  <c r="DE342" i="5"/>
  <c r="GZ342" i="5"/>
  <c r="BL342" i="5"/>
  <c r="BV342" i="5"/>
  <c r="ET342" i="5"/>
  <c r="FI342" i="5"/>
  <c r="GL342" i="5"/>
  <c r="BI342" i="5"/>
  <c r="EX342" i="5"/>
  <c r="CH342" i="5"/>
  <c r="FX342" i="5"/>
  <c r="CK342" i="5"/>
  <c r="FC342" i="5"/>
  <c r="GU342" i="5"/>
  <c r="DN342" i="5"/>
  <c r="FW342" i="5"/>
  <c r="BY342" i="5"/>
  <c r="EM342" i="5"/>
  <c r="FK342" i="5"/>
  <c r="CC342" i="5"/>
  <c r="GA342" i="5"/>
  <c r="GX342" i="5"/>
  <c r="BU342" i="5"/>
  <c r="FJ342" i="5"/>
  <c r="CS342" i="5"/>
  <c r="GJ342" i="5"/>
  <c r="CT342" i="5"/>
  <c r="FL342" i="5"/>
  <c r="HC342" i="5"/>
  <c r="BS342" i="5"/>
  <c r="GD362" i="5"/>
  <c r="FL362" i="5"/>
  <c r="CK362" i="5"/>
  <c r="HJ385" i="5"/>
  <c r="AZ419" i="5"/>
  <c r="V39" i="10" s="1"/>
  <c r="S39" i="10"/>
  <c r="HL415" i="5"/>
  <c r="W39" i="10"/>
  <c r="HF415" i="5"/>
  <c r="HJ415" i="5"/>
  <c r="HN415" i="5"/>
  <c r="HG415" i="5"/>
  <c r="HH415" i="5"/>
  <c r="HK415" i="5"/>
  <c r="HE415" i="5"/>
  <c r="HO415" i="5"/>
  <c r="HM405" i="5"/>
  <c r="HF405" i="5"/>
  <c r="HI405" i="5"/>
  <c r="HN395" i="5"/>
  <c r="HI385" i="5"/>
  <c r="HM385" i="5"/>
  <c r="HO385" i="5"/>
  <c r="HE385" i="5"/>
  <c r="HK385" i="5"/>
  <c r="HL385" i="5"/>
  <c r="HH385" i="5"/>
  <c r="HN385" i="5"/>
  <c r="HG385" i="5"/>
  <c r="HF385" i="5"/>
  <c r="BS362" i="5"/>
  <c r="ET362" i="5"/>
  <c r="BG362" i="5"/>
  <c r="DJ362" i="5"/>
  <c r="BY322" i="5"/>
  <c r="CL259" i="5"/>
  <c r="DC259" i="5"/>
  <c r="BF259" i="5"/>
  <c r="BT259" i="5"/>
  <c r="FW259" i="5"/>
  <c r="CS259" i="5"/>
  <c r="GM259" i="5"/>
  <c r="FB259" i="5"/>
  <c r="GY259" i="5"/>
  <c r="BD259" i="5"/>
  <c r="FD259" i="5"/>
  <c r="FV259" i="5"/>
  <c r="CO259" i="5"/>
  <c r="GH259" i="5"/>
  <c r="BE259" i="5"/>
  <c r="DG362" i="5"/>
  <c r="FV362" i="5"/>
  <c r="BT362" i="5"/>
  <c r="CS362" i="5"/>
  <c r="EL362" i="5"/>
  <c r="EC362" i="5"/>
  <c r="GL362" i="5"/>
  <c r="EN362" i="5"/>
  <c r="DL362" i="5"/>
  <c r="FF362" i="5"/>
  <c r="DV362" i="5"/>
  <c r="HC362" i="5"/>
  <c r="GV362" i="5"/>
  <c r="CT362" i="5"/>
  <c r="EO362" i="5"/>
  <c r="CN362" i="5"/>
  <c r="EG332" i="5"/>
  <c r="FB332" i="5"/>
  <c r="DT332" i="5"/>
  <c r="FL332" i="5"/>
  <c r="DC332" i="5"/>
  <c r="DX332" i="5"/>
  <c r="FO332" i="5"/>
  <c r="CF332" i="5"/>
  <c r="CV332" i="5"/>
  <c r="GT332" i="5"/>
  <c r="GP332" i="5"/>
  <c r="BI332" i="5"/>
  <c r="BX332" i="5"/>
  <c r="GQ332" i="5"/>
  <c r="CH332" i="5"/>
  <c r="FU332" i="5"/>
  <c r="DT322" i="5"/>
  <c r="DS322" i="5"/>
  <c r="DR322" i="5"/>
  <c r="EN322" i="5"/>
  <c r="FD322" i="5"/>
  <c r="BG299" i="5"/>
  <c r="CC289" i="5"/>
  <c r="GS279" i="5"/>
  <c r="GI269" i="5"/>
  <c r="DF269" i="5"/>
  <c r="FZ269" i="5"/>
  <c r="GB269" i="5"/>
  <c r="GQ269" i="5"/>
  <c r="FW269" i="5"/>
  <c r="EF269" i="5"/>
  <c r="CW269" i="5"/>
  <c r="BN269" i="5"/>
  <c r="GC269" i="5"/>
  <c r="GS269" i="5"/>
  <c r="DN269" i="5"/>
  <c r="EP269" i="5"/>
  <c r="DQ269" i="5"/>
  <c r="GW269" i="5"/>
  <c r="FP269" i="5"/>
  <c r="EB269" i="5"/>
  <c r="CS269" i="5"/>
  <c r="BJ269" i="5"/>
  <c r="GH269" i="5"/>
  <c r="GA269" i="5"/>
  <c r="DA269" i="5"/>
  <c r="CP269" i="5"/>
  <c r="BL269" i="5"/>
  <c r="ED269" i="5"/>
  <c r="EK269" i="5"/>
  <c r="DR269" i="5"/>
  <c r="FJ269" i="5"/>
  <c r="DX269" i="5"/>
  <c r="CO269" i="5"/>
  <c r="BF269" i="5"/>
  <c r="GU269" i="5"/>
  <c r="FV269" i="5"/>
  <c r="CV269" i="5"/>
  <c r="BX269" i="5"/>
  <c r="BQ269" i="5"/>
  <c r="EH269" i="5"/>
  <c r="FO269" i="5"/>
  <c r="FX269" i="5"/>
  <c r="FU269" i="5"/>
  <c r="GZ269" i="5"/>
  <c r="FD269" i="5"/>
  <c r="DS269" i="5"/>
  <c r="CJ269" i="5"/>
  <c r="EX269" i="5"/>
  <c r="GY269" i="5"/>
  <c r="FC269" i="5"/>
  <c r="CI269" i="5"/>
  <c r="DT269" i="5"/>
  <c r="CD269" i="5"/>
  <c r="EV269" i="5"/>
  <c r="GO269" i="5"/>
  <c r="BW269" i="5"/>
  <c r="EE269" i="5"/>
  <c r="BS269" i="5"/>
  <c r="DM269" i="5"/>
  <c r="GT269" i="5"/>
  <c r="EY269" i="5"/>
  <c r="DO269" i="5"/>
  <c r="CF269" i="5"/>
  <c r="FB269" i="5"/>
  <c r="EW269" i="5"/>
  <c r="CE269" i="5"/>
  <c r="DC269" i="5"/>
  <c r="CH269" i="5"/>
  <c r="FA269" i="5"/>
  <c r="CX269" i="5"/>
  <c r="EO269" i="5"/>
  <c r="BM269" i="5"/>
  <c r="CZ269" i="5"/>
  <c r="DB269" i="5"/>
  <c r="GX269" i="5"/>
  <c r="GN269" i="5"/>
  <c r="ES269" i="5"/>
  <c r="DJ269" i="5"/>
  <c r="CB269" i="5"/>
  <c r="FK269" i="5"/>
  <c r="EJ269" i="5"/>
  <c r="BR269" i="5"/>
  <c r="FL269" i="5"/>
  <c r="CU269" i="5"/>
  <c r="FR269" i="5"/>
  <c r="ET269" i="5"/>
  <c r="GU322" i="5"/>
  <c r="GC322" i="5"/>
  <c r="FK322" i="5"/>
  <c r="ES322" i="5"/>
  <c r="EB322" i="5"/>
  <c r="DJ322" i="5"/>
  <c r="CS322" i="5"/>
  <c r="CB322" i="5"/>
  <c r="BJ322" i="5"/>
  <c r="GW322" i="5"/>
  <c r="FZ322" i="5"/>
  <c r="FA322" i="5"/>
  <c r="ED322" i="5"/>
  <c r="DG322" i="5"/>
  <c r="CI322" i="5"/>
  <c r="BL322" i="5"/>
  <c r="GV322" i="5"/>
  <c r="FX322" i="5"/>
  <c r="EZ322" i="5"/>
  <c r="EC322" i="5"/>
  <c r="DE322" i="5"/>
  <c r="CH322" i="5"/>
  <c r="BK322" i="5"/>
  <c r="GN322" i="5"/>
  <c r="FP322" i="5"/>
  <c r="ER322" i="5"/>
  <c r="DU322" i="5"/>
  <c r="CX322" i="5"/>
  <c r="BZ322" i="5"/>
  <c r="BD322" i="5"/>
  <c r="GX322" i="5"/>
  <c r="GA322" i="5"/>
  <c r="FC322" i="5"/>
  <c r="EE322" i="5"/>
  <c r="DH322" i="5"/>
  <c r="CK322" i="5"/>
  <c r="BM322" i="5"/>
  <c r="GY322" i="5"/>
  <c r="GP322" i="5"/>
  <c r="GH322" i="5"/>
  <c r="FY322" i="5"/>
  <c r="FO322" i="5"/>
  <c r="FF322" i="5"/>
  <c r="EX322" i="5"/>
  <c r="EO322" i="5"/>
  <c r="EF322" i="5"/>
  <c r="DX322" i="5"/>
  <c r="DO322" i="5"/>
  <c r="DF322" i="5"/>
  <c r="CW322" i="5"/>
  <c r="CO322" i="5"/>
  <c r="CF322" i="5"/>
  <c r="BW322" i="5"/>
  <c r="BN322" i="5"/>
  <c r="BF322" i="5"/>
  <c r="HB322" i="5"/>
  <c r="GQ322" i="5"/>
  <c r="GE322" i="5"/>
  <c r="FR322" i="5"/>
  <c r="FH322" i="5"/>
  <c r="EV322" i="5"/>
  <c r="EJ322" i="5"/>
  <c r="DY322" i="5"/>
  <c r="DM322" i="5"/>
  <c r="DA322" i="5"/>
  <c r="CP322" i="5"/>
  <c r="CD322" i="5"/>
  <c r="BR322" i="5"/>
  <c r="BG322" i="5"/>
  <c r="HA322" i="5"/>
  <c r="GO322" i="5"/>
  <c r="GD322" i="5"/>
  <c r="FQ322" i="5"/>
  <c r="FE322" i="5"/>
  <c r="ET322" i="5"/>
  <c r="EH322" i="5"/>
  <c r="DV322" i="5"/>
  <c r="DL322" i="5"/>
  <c r="CZ322" i="5"/>
  <c r="CN322" i="5"/>
  <c r="CC322" i="5"/>
  <c r="BQ322" i="5"/>
  <c r="BE322" i="5"/>
  <c r="GT322" i="5"/>
  <c r="GI322" i="5"/>
  <c r="FW322" i="5"/>
  <c r="FJ322" i="5"/>
  <c r="EY322" i="5"/>
  <c r="EM322" i="5"/>
  <c r="EA322" i="5"/>
  <c r="DP322" i="5"/>
  <c r="DD322" i="5"/>
  <c r="CR322" i="5"/>
  <c r="CG322" i="5"/>
  <c r="BU322" i="5"/>
  <c r="BI322" i="5"/>
  <c r="GS322" i="5"/>
  <c r="GG322" i="5"/>
  <c r="FV322" i="5"/>
  <c r="FI322" i="5"/>
  <c r="EW322" i="5"/>
  <c r="EL322" i="5"/>
  <c r="DZ322" i="5"/>
  <c r="DN322" i="5"/>
  <c r="DC322" i="5"/>
  <c r="CQ322" i="5"/>
  <c r="CE322" i="5"/>
  <c r="BT322" i="5"/>
  <c r="BH322" i="5"/>
  <c r="DV289" i="5"/>
  <c r="DS289" i="5"/>
  <c r="ER289" i="5"/>
  <c r="ET289" i="5"/>
  <c r="FX279" i="5"/>
  <c r="EN279" i="5"/>
  <c r="DE279" i="5"/>
  <c r="BW279" i="5"/>
  <c r="BF279" i="5"/>
  <c r="EA279" i="5"/>
  <c r="BR279" i="5"/>
  <c r="CF279" i="5"/>
  <c r="CO279" i="5"/>
  <c r="CW279" i="5"/>
  <c r="DJ279" i="5"/>
  <c r="EB279" i="5"/>
  <c r="ES279" i="5"/>
  <c r="FK279" i="5"/>
  <c r="GC279" i="5"/>
  <c r="GV279" i="5"/>
  <c r="BP279" i="5"/>
  <c r="CG279" i="5"/>
  <c r="CX279" i="5"/>
  <c r="DP279" i="5"/>
  <c r="EG279" i="5"/>
  <c r="EY279" i="5"/>
  <c r="FP279" i="5"/>
  <c r="GI279" i="5"/>
  <c r="HB279" i="5"/>
  <c r="BQ279" i="5"/>
  <c r="CH279" i="5"/>
  <c r="CZ279" i="5"/>
  <c r="DQ279" i="5"/>
  <c r="EH279" i="5"/>
  <c r="EZ279" i="5"/>
  <c r="FQ279" i="5"/>
  <c r="GJ279" i="5"/>
  <c r="GK279" i="5"/>
  <c r="DR279" i="5"/>
  <c r="BM279" i="5"/>
  <c r="GB279" i="5"/>
  <c r="BI279" i="5"/>
  <c r="EW279" i="5"/>
  <c r="CE279" i="5"/>
  <c r="GW259" i="5"/>
  <c r="GE259" i="5"/>
  <c r="FM259" i="5"/>
  <c r="EV259" i="5"/>
  <c r="ED259" i="5"/>
  <c r="DM259" i="5"/>
  <c r="CU259" i="5"/>
  <c r="CD259" i="5"/>
  <c r="BL259" i="5"/>
  <c r="DS259" i="5"/>
  <c r="BS259" i="5"/>
  <c r="GV259" i="5"/>
  <c r="GD259" i="5"/>
  <c r="FL259" i="5"/>
  <c r="ET259" i="5"/>
  <c r="EC259" i="5"/>
  <c r="DL259" i="5"/>
  <c r="CT259" i="5"/>
  <c r="CC259" i="5"/>
  <c r="BK259" i="5"/>
  <c r="DJ259" i="5"/>
  <c r="BN259" i="5"/>
  <c r="GP259" i="5"/>
  <c r="FY259" i="5"/>
  <c r="FF259" i="5"/>
  <c r="EF259" i="5"/>
  <c r="CJ259" i="5"/>
  <c r="GZ362" i="5"/>
  <c r="GQ362" i="5"/>
  <c r="FZ362" i="5"/>
  <c r="FP362" i="5"/>
  <c r="FH362" i="5"/>
  <c r="EP362" i="5"/>
  <c r="EG362" i="5"/>
  <c r="DY362" i="5"/>
  <c r="DC362" i="5"/>
  <c r="CP362" i="5"/>
  <c r="BX362" i="5"/>
  <c r="BK362" i="5"/>
  <c r="GU362" i="5"/>
  <c r="GC362" i="5"/>
  <c r="FB362" i="5"/>
  <c r="EK362" i="5"/>
  <c r="DF362" i="5"/>
  <c r="CO362" i="5"/>
  <c r="BJ362" i="5"/>
  <c r="GK362" i="5"/>
  <c r="FR362" i="5"/>
  <c r="EJ362" i="5"/>
  <c r="CV362" i="5"/>
  <c r="CE362" i="5"/>
  <c r="FD352" i="5"/>
  <c r="GQ299" i="5"/>
  <c r="AD30" i="10"/>
  <c r="FE269" i="5"/>
  <c r="HA269" i="5"/>
  <c r="CG269" i="5"/>
  <c r="HA259" i="5"/>
  <c r="GS259" i="5"/>
  <c r="GJ259" i="5"/>
  <c r="GA259" i="5"/>
  <c r="FQ259" i="5"/>
  <c r="FI259" i="5"/>
  <c r="EZ259" i="5"/>
  <c r="EQ259" i="5"/>
  <c r="EH259" i="5"/>
  <c r="DZ259" i="5"/>
  <c r="DQ259" i="5"/>
  <c r="DH259" i="5"/>
  <c r="CZ259" i="5"/>
  <c r="CQ259" i="5"/>
  <c r="CH259" i="5"/>
  <c r="BY259" i="5"/>
  <c r="BQ259" i="5"/>
  <c r="BH259" i="5"/>
  <c r="ES259" i="5"/>
  <c r="DF259" i="5"/>
  <c r="CF259" i="5"/>
  <c r="BJ259" i="5"/>
  <c r="GZ259" i="5"/>
  <c r="GQ259" i="5"/>
  <c r="GI259" i="5"/>
  <c r="FZ259" i="5"/>
  <c r="FP259" i="5"/>
  <c r="FH259" i="5"/>
  <c r="EY259" i="5"/>
  <c r="EP259" i="5"/>
  <c r="EG259" i="5"/>
  <c r="DY259" i="5"/>
  <c r="DP259" i="5"/>
  <c r="DG259" i="5"/>
  <c r="CX259" i="5"/>
  <c r="CP259" i="5"/>
  <c r="CG259" i="5"/>
  <c r="BX259" i="5"/>
  <c r="BP259" i="5"/>
  <c r="BG259" i="5"/>
  <c r="EB259" i="5"/>
  <c r="CW259" i="5"/>
  <c r="CB259" i="5"/>
  <c r="HC259" i="5"/>
  <c r="GU259" i="5"/>
  <c r="GL259" i="5"/>
  <c r="GC259" i="5"/>
  <c r="FU259" i="5"/>
  <c r="FK259" i="5"/>
  <c r="EX259" i="5"/>
  <c r="EK259" i="5"/>
  <c r="DX259" i="5"/>
  <c r="DB259" i="5"/>
  <c r="BW259" i="5"/>
  <c r="GO289" i="5"/>
  <c r="BE289" i="5"/>
  <c r="GL289" i="5"/>
  <c r="BZ289" i="5"/>
  <c r="DL289" i="5"/>
  <c r="GD289" i="5"/>
  <c r="FE289" i="5"/>
  <c r="CN289" i="5"/>
  <c r="FB289" i="5"/>
  <c r="CJ289" i="5"/>
  <c r="GB289" i="5"/>
  <c r="DI289" i="5"/>
  <c r="BK289" i="5"/>
  <c r="CT289" i="5"/>
  <c r="EC289" i="5"/>
  <c r="FL289" i="5"/>
  <c r="GV289" i="5"/>
  <c r="DF279" i="5"/>
  <c r="DO279" i="5"/>
  <c r="DX279" i="5"/>
  <c r="EF279" i="5"/>
  <c r="EO279" i="5"/>
  <c r="EX279" i="5"/>
  <c r="FF279" i="5"/>
  <c r="FO279" i="5"/>
  <c r="FY279" i="5"/>
  <c r="GH279" i="5"/>
  <c r="GP279" i="5"/>
  <c r="HA279" i="5"/>
  <c r="BK279" i="5"/>
  <c r="BT279" i="5"/>
  <c r="CC279" i="5"/>
  <c r="CK279" i="5"/>
  <c r="CT279" i="5"/>
  <c r="DC279" i="5"/>
  <c r="DL279" i="5"/>
  <c r="DT279" i="5"/>
  <c r="EC279" i="5"/>
  <c r="EL279" i="5"/>
  <c r="ET279" i="5"/>
  <c r="FC279" i="5"/>
  <c r="FL279" i="5"/>
  <c r="FV279" i="5"/>
  <c r="GD279" i="5"/>
  <c r="GM279" i="5"/>
  <c r="GW279" i="5"/>
  <c r="BD279" i="5"/>
  <c r="BL279" i="5"/>
  <c r="BU279" i="5"/>
  <c r="CD279" i="5"/>
  <c r="CL279" i="5"/>
  <c r="CU279" i="5"/>
  <c r="DD279" i="5"/>
  <c r="DM279" i="5"/>
  <c r="DU279" i="5"/>
  <c r="ED279" i="5"/>
  <c r="EM279" i="5"/>
  <c r="EV279" i="5"/>
  <c r="FD279" i="5"/>
  <c r="FM279" i="5"/>
  <c r="FW279" i="5"/>
  <c r="GE279" i="5"/>
  <c r="GN279" i="5"/>
  <c r="GX279" i="5"/>
  <c r="GU279" i="5"/>
  <c r="HC279" i="5"/>
  <c r="FR279" i="5"/>
  <c r="EJ279" i="5"/>
  <c r="DA279" i="5"/>
  <c r="BV279" i="5"/>
  <c r="BE279" i="5"/>
  <c r="GT279" i="5"/>
  <c r="ER279" i="5"/>
  <c r="BZ279" i="5"/>
  <c r="GZ279" i="5"/>
  <c r="FN279" i="5"/>
  <c r="EE279" i="5"/>
  <c r="CV279" i="5"/>
  <c r="BS279" i="5"/>
  <c r="AD26" i="10"/>
  <c r="EW299" i="5"/>
  <c r="EJ259" i="5"/>
  <c r="FN259" i="5"/>
  <c r="GT259" i="5"/>
  <c r="BI259" i="5"/>
  <c r="AY419" i="5"/>
  <c r="U39" i="10" s="1"/>
  <c r="DR259" i="5"/>
  <c r="EW259" i="5"/>
  <c r="GB259" i="5"/>
  <c r="CN259" i="5"/>
  <c r="FX259" i="5"/>
  <c r="AY389" i="5"/>
  <c r="U36" i="10" s="1"/>
  <c r="AD36" i="10" s="1"/>
  <c r="AZ389" i="5"/>
  <c r="V36" i="10" s="1"/>
  <c r="DN299" i="5"/>
  <c r="FZ299" i="5"/>
  <c r="GL299" i="5"/>
  <c r="CE299" i="5"/>
  <c r="CX362" i="5"/>
  <c r="BP362" i="5"/>
  <c r="GP362" i="5"/>
  <c r="ES362" i="5"/>
  <c r="DB362" i="5"/>
  <c r="BF362" i="5"/>
  <c r="FX362" i="5"/>
  <c r="EE362" i="5"/>
  <c r="CI362" i="5"/>
  <c r="DA259" i="5"/>
  <c r="EE259" i="5"/>
  <c r="FJ259" i="5"/>
  <c r="DE259" i="5"/>
  <c r="EC269" i="5"/>
  <c r="FH299" i="5"/>
  <c r="CI259" i="5"/>
  <c r="DN259" i="5"/>
  <c r="ER259" i="5"/>
  <c r="FB299" i="5"/>
  <c r="HG362" i="5"/>
  <c r="FN362" i="5"/>
  <c r="DR362" i="5"/>
  <c r="BV362" i="5"/>
  <c r="FP352" i="5"/>
  <c r="HM362" i="5"/>
  <c r="HH405" i="5"/>
  <c r="HB259" i="5"/>
  <c r="BR259" i="5"/>
  <c r="CV259" i="5"/>
  <c r="EA259" i="5"/>
  <c r="EN259" i="5"/>
  <c r="AD35" i="10"/>
  <c r="AZ399" i="5"/>
  <c r="V37" i="10" s="1"/>
  <c r="AY399" i="5"/>
  <c r="EP299" i="5"/>
  <c r="AZ429" i="5"/>
  <c r="V40" i="10" s="1"/>
  <c r="AY429" i="5"/>
  <c r="BT425" i="5" s="1"/>
  <c r="DY299" i="5"/>
  <c r="CJ299" i="5"/>
  <c r="FY362" i="5"/>
  <c r="EB362" i="5"/>
  <c r="CJ362" i="5"/>
  <c r="HB362" i="5"/>
  <c r="FE362" i="5"/>
  <c r="DN362" i="5"/>
  <c r="BR362" i="5"/>
  <c r="HL405" i="5"/>
  <c r="HE395" i="5"/>
  <c r="HK395" i="5"/>
  <c r="GK259" i="5"/>
  <c r="CE259" i="5"/>
  <c r="DI259" i="5"/>
  <c r="BV259" i="5"/>
  <c r="FE259" i="5"/>
  <c r="GM299" i="5"/>
  <c r="DS299" i="5"/>
  <c r="HI299" i="5"/>
  <c r="DC299" i="5"/>
  <c r="HO299" i="5"/>
  <c r="GM362" i="5"/>
  <c r="FC362" i="5"/>
  <c r="DT362" i="5"/>
  <c r="CG362" i="5"/>
  <c r="HL362" i="5"/>
  <c r="FU362" i="5"/>
  <c r="DX362" i="5"/>
  <c r="CB362" i="5"/>
  <c r="GX362" i="5"/>
  <c r="FA362" i="5"/>
  <c r="DE362" i="5"/>
  <c r="BM362" i="5"/>
  <c r="FR259" i="5"/>
  <c r="GX259" i="5"/>
  <c r="BM259" i="5"/>
  <c r="CR259" i="5"/>
  <c r="GO259" i="5"/>
  <c r="EV342" i="5"/>
  <c r="DB342" i="5"/>
  <c r="AZ409" i="5"/>
  <c r="V38" i="10" s="1"/>
  <c r="AY409" i="5"/>
  <c r="HE299" i="5"/>
  <c r="CC299" i="5"/>
  <c r="GG299" i="5"/>
  <c r="GI362" i="5"/>
  <c r="EY362" i="5"/>
  <c r="DP362" i="5"/>
  <c r="CC362" i="5"/>
  <c r="HH362" i="5"/>
  <c r="FK362" i="5"/>
  <c r="DS362" i="5"/>
  <c r="BW362" i="5"/>
  <c r="GO362" i="5"/>
  <c r="EW362" i="5"/>
  <c r="DA362" i="5"/>
  <c r="BE362" i="5"/>
  <c r="HN405" i="5"/>
  <c r="HE405" i="5"/>
  <c r="HH395" i="5"/>
  <c r="HO405" i="5"/>
  <c r="FA259" i="5"/>
  <c r="GG259" i="5"/>
  <c r="BZ259" i="5"/>
  <c r="DV259" i="5"/>
  <c r="DA342" i="5"/>
  <c r="GU352" i="5"/>
  <c r="BP352" i="5"/>
  <c r="GZ352" i="5"/>
  <c r="BD352" i="5"/>
  <c r="GN352" i="5"/>
  <c r="DE352" i="5"/>
  <c r="BJ352" i="5"/>
  <c r="CX352" i="5"/>
  <c r="CL352" i="5"/>
  <c r="EN352" i="5"/>
  <c r="FY352" i="5"/>
  <c r="EG352" i="5"/>
  <c r="DU352" i="5"/>
  <c r="FX352" i="5"/>
  <c r="FU352" i="5"/>
  <c r="BS352" i="5"/>
  <c r="GP352" i="5"/>
  <c r="CC352" i="5"/>
  <c r="DL352" i="5"/>
  <c r="ET352" i="5"/>
  <c r="GD352" i="5"/>
  <c r="BQ352" i="5"/>
  <c r="CZ352" i="5"/>
  <c r="EH352" i="5"/>
  <c r="FQ352" i="5"/>
  <c r="HA352" i="5"/>
  <c r="CI352" i="5"/>
  <c r="DR352" i="5"/>
  <c r="FA352" i="5"/>
  <c r="GK352" i="5"/>
  <c r="DB352" i="5"/>
  <c r="DF352" i="5"/>
  <c r="CG352" i="5"/>
  <c r="DP352" i="5"/>
  <c r="EY352" i="5"/>
  <c r="GI352" i="5"/>
  <c r="BU352" i="5"/>
  <c r="DD352" i="5"/>
  <c r="EM352" i="5"/>
  <c r="FW352" i="5"/>
  <c r="CN352" i="5"/>
  <c r="DV352" i="5"/>
  <c r="FE352" i="5"/>
  <c r="GO352" i="5"/>
  <c r="AD34" i="10"/>
  <c r="CF352" i="5"/>
  <c r="DX352" i="5"/>
  <c r="BK352" i="5"/>
  <c r="CT352" i="5"/>
  <c r="EC352" i="5"/>
  <c r="FL352" i="5"/>
  <c r="GV352" i="5"/>
  <c r="CH352" i="5"/>
  <c r="DQ352" i="5"/>
  <c r="EZ352" i="5"/>
  <c r="GJ352" i="5"/>
  <c r="DA352" i="5"/>
  <c r="EJ352" i="5"/>
  <c r="FR352" i="5"/>
  <c r="HB352" i="5"/>
  <c r="HL352" i="5"/>
  <c r="DH342" i="5"/>
  <c r="BM342" i="5"/>
  <c r="FM342" i="5"/>
  <c r="DR342" i="5"/>
  <c r="BW342" i="5"/>
  <c r="BN342" i="5"/>
  <c r="CL342" i="5"/>
  <c r="DI342" i="5"/>
  <c r="EF342" i="5"/>
  <c r="FD342" i="5"/>
  <c r="GB342" i="5"/>
  <c r="HA342" i="5"/>
  <c r="BQ342" i="5"/>
  <c r="CN342" i="5"/>
  <c r="DJ342" i="5"/>
  <c r="EH342" i="5"/>
  <c r="FE342" i="5"/>
  <c r="GC342" i="5"/>
  <c r="BP342" i="5"/>
  <c r="CG342" i="5"/>
  <c r="CX342" i="5"/>
  <c r="DP342" i="5"/>
  <c r="EG342" i="5"/>
  <c r="EY342" i="5"/>
  <c r="FP342" i="5"/>
  <c r="GI342" i="5"/>
  <c r="HB342" i="5"/>
  <c r="GY342" i="5"/>
  <c r="FR342" i="5"/>
  <c r="GG342" i="5"/>
  <c r="CQ342" i="5"/>
  <c r="EJ342" i="5"/>
  <c r="BH342" i="5"/>
  <c r="DZ342" i="5"/>
  <c r="EE342" i="5"/>
  <c r="CJ342" i="5"/>
  <c r="GK342" i="5"/>
  <c r="EO342" i="5"/>
  <c r="CU342" i="5"/>
  <c r="BD342" i="5"/>
  <c r="BZ342" i="5"/>
  <c r="CW342" i="5"/>
  <c r="DU342" i="5"/>
  <c r="ER342" i="5"/>
  <c r="FO342" i="5"/>
  <c r="GN342" i="5"/>
  <c r="BE342" i="5"/>
  <c r="CB342" i="5"/>
  <c r="CZ342" i="5"/>
  <c r="DV342" i="5"/>
  <c r="ES342" i="5"/>
  <c r="FQ342" i="5"/>
  <c r="GO342" i="5"/>
  <c r="BG342" i="5"/>
  <c r="BX342" i="5"/>
  <c r="CP342" i="5"/>
  <c r="DG342" i="5"/>
  <c r="DY342" i="5"/>
  <c r="EP342" i="5"/>
  <c r="FH342" i="5"/>
  <c r="FZ342" i="5"/>
  <c r="GQ342" i="5"/>
  <c r="DX342" i="5"/>
  <c r="EK342" i="5"/>
  <c r="BR342" i="5"/>
  <c r="BF342" i="5"/>
  <c r="GP342" i="5"/>
  <c r="GE342" i="5"/>
  <c r="CO342" i="5"/>
  <c r="FU342" i="5"/>
  <c r="CE342" i="5"/>
  <c r="GS342" i="5"/>
  <c r="CZ332" i="5"/>
  <c r="GM332" i="5"/>
  <c r="FE332" i="5"/>
  <c r="GU332" i="5"/>
  <c r="DY332" i="5"/>
  <c r="BZ332" i="5"/>
  <c r="GD332" i="5"/>
  <c r="DP332" i="5"/>
  <c r="BS332" i="5"/>
  <c r="GW332" i="5"/>
  <c r="BU332" i="5"/>
  <c r="DD332" i="5"/>
  <c r="EX332" i="5"/>
  <c r="GS332" i="5"/>
  <c r="EA332" i="5"/>
  <c r="FJ332" i="5"/>
  <c r="HO332" i="5"/>
  <c r="W32" i="10"/>
  <c r="AD32" i="10" s="1"/>
  <c r="EN332" i="5"/>
  <c r="FX332" i="5"/>
  <c r="HG332" i="5"/>
  <c r="FD332" i="5"/>
  <c r="CW332" i="5"/>
  <c r="ET332" i="5"/>
  <c r="CP332" i="5"/>
  <c r="FZ332" i="5"/>
  <c r="BD332" i="5"/>
  <c r="CL332" i="5"/>
  <c r="DZ332" i="5"/>
  <c r="FV332" i="5"/>
  <c r="DI332" i="5"/>
  <c r="ER332" i="5"/>
  <c r="GB332" i="5"/>
  <c r="HK332" i="5"/>
  <c r="BQ332" i="5"/>
  <c r="EQ332" i="5"/>
  <c r="DV332" i="5"/>
  <c r="GO332" i="5"/>
  <c r="EX299" i="5"/>
  <c r="CF299" i="5"/>
  <c r="GB299" i="5"/>
  <c r="BZ299" i="5"/>
  <c r="GZ299" i="5"/>
  <c r="GI299" i="5"/>
  <c r="FP299" i="5"/>
  <c r="EY299" i="5"/>
  <c r="EG299" i="5"/>
  <c r="DL299" i="5"/>
  <c r="CP299" i="5"/>
  <c r="BT299" i="5"/>
  <c r="HC299" i="5"/>
  <c r="FU299" i="5"/>
  <c r="EK299" i="5"/>
  <c r="DB299" i="5"/>
  <c r="BS299" i="5"/>
  <c r="GX299" i="5"/>
  <c r="FN299" i="5"/>
  <c r="EE299" i="5"/>
  <c r="CV299" i="5"/>
  <c r="BM299" i="5"/>
  <c r="FV299" i="5"/>
  <c r="FC299" i="5"/>
  <c r="EL299" i="5"/>
  <c r="DT299" i="5"/>
  <c r="CT299" i="5"/>
  <c r="BX299" i="5"/>
  <c r="GH299" i="5"/>
  <c r="DO299" i="5"/>
  <c r="HK299" i="5"/>
  <c r="ER299" i="5"/>
  <c r="DI299" i="5"/>
  <c r="GV299" i="5"/>
  <c r="GD299" i="5"/>
  <c r="FL299" i="5"/>
  <c r="ET299" i="5"/>
  <c r="EC299" i="5"/>
  <c r="DG299" i="5"/>
  <c r="CK299" i="5"/>
  <c r="BK299" i="5"/>
  <c r="GY299" i="5"/>
  <c r="FO299" i="5"/>
  <c r="EF299" i="5"/>
  <c r="CW299" i="5"/>
  <c r="BN299" i="5"/>
  <c r="GT299" i="5"/>
  <c r="FJ299" i="5"/>
  <c r="EA299" i="5"/>
  <c r="CR299" i="5"/>
  <c r="BI299" i="5"/>
  <c r="GG289" i="5"/>
  <c r="EW289" i="5"/>
  <c r="DN289" i="5"/>
  <c r="CE289" i="5"/>
  <c r="GC289" i="5"/>
  <c r="ES289" i="5"/>
  <c r="DJ289" i="5"/>
  <c r="CB289" i="5"/>
  <c r="HB289" i="5"/>
  <c r="FR289" i="5"/>
  <c r="EJ289" i="5"/>
  <c r="DA289" i="5"/>
  <c r="BR289" i="5"/>
  <c r="BP289" i="5"/>
  <c r="CG289" i="5"/>
  <c r="CX289" i="5"/>
  <c r="DP289" i="5"/>
  <c r="EG289" i="5"/>
  <c r="EY289" i="5"/>
  <c r="FP289" i="5"/>
  <c r="GI289" i="5"/>
  <c r="GZ289" i="5"/>
  <c r="BD289" i="5"/>
  <c r="BU289" i="5"/>
  <c r="CQ289" i="5"/>
  <c r="DM289" i="5"/>
  <c r="EH289" i="5"/>
  <c r="FI289" i="5"/>
  <c r="GE289" i="5"/>
  <c r="HA289" i="5"/>
  <c r="BQ289" i="5"/>
  <c r="CH289" i="5"/>
  <c r="DH289" i="5"/>
  <c r="ED289" i="5"/>
  <c r="EZ289" i="5"/>
  <c r="GA289" i="5"/>
  <c r="GW289" i="5"/>
  <c r="FX289" i="5"/>
  <c r="EN289" i="5"/>
  <c r="DE289" i="5"/>
  <c r="BV289" i="5"/>
  <c r="HC289" i="5"/>
  <c r="FU289" i="5"/>
  <c r="EK289" i="5"/>
  <c r="DB289" i="5"/>
  <c r="BS289" i="5"/>
  <c r="GT289" i="5"/>
  <c r="FJ289" i="5"/>
  <c r="EA289" i="5"/>
  <c r="CR289" i="5"/>
  <c r="BI289" i="5"/>
  <c r="BT289" i="5"/>
  <c r="CK289" i="5"/>
  <c r="DC289" i="5"/>
  <c r="DT289" i="5"/>
  <c r="EL289" i="5"/>
  <c r="FC289" i="5"/>
  <c r="FV289" i="5"/>
  <c r="GM289" i="5"/>
  <c r="BH289" i="5"/>
  <c r="BY289" i="5"/>
  <c r="CU289" i="5"/>
  <c r="DQ289" i="5"/>
  <c r="EQ289" i="5"/>
  <c r="FM289" i="5"/>
  <c r="GJ289" i="5"/>
  <c r="GX289" i="5"/>
  <c r="FN289" i="5"/>
  <c r="EE289" i="5"/>
  <c r="CV289" i="5"/>
  <c r="BM289" i="5"/>
  <c r="GU289" i="5"/>
  <c r="FK289" i="5"/>
  <c r="EB289" i="5"/>
  <c r="CS289" i="5"/>
  <c r="BJ289" i="5"/>
  <c r="GK289" i="5"/>
  <c r="FA289" i="5"/>
  <c r="DR289" i="5"/>
  <c r="CI289" i="5"/>
  <c r="BG289" i="5"/>
  <c r="BX289" i="5"/>
  <c r="CP289" i="5"/>
  <c r="DG289" i="5"/>
  <c r="DY289" i="5"/>
  <c r="EP289" i="5"/>
  <c r="FH289" i="5"/>
  <c r="FZ289" i="5"/>
  <c r="GQ289" i="5"/>
  <c r="BL289" i="5"/>
  <c r="CD289" i="5"/>
  <c r="CZ289" i="5"/>
  <c r="DZ289" i="5"/>
  <c r="EV289" i="5"/>
  <c r="FQ289" i="5"/>
  <c r="GS289" i="5"/>
  <c r="CL289" i="5"/>
  <c r="DD289" i="5"/>
  <c r="DU289" i="5"/>
  <c r="EM289" i="5"/>
  <c r="FD289" i="5"/>
  <c r="FW289" i="5"/>
  <c r="GN289" i="5"/>
  <c r="GL269" i="5"/>
  <c r="HC269" i="5"/>
  <c r="GM269" i="5"/>
  <c r="FN269" i="5"/>
  <c r="ER269" i="5"/>
  <c r="EA269" i="5"/>
  <c r="DI269" i="5"/>
  <c r="CR269" i="5"/>
  <c r="BZ269" i="5"/>
  <c r="BI269" i="5"/>
  <c r="DY269" i="5"/>
  <c r="BG269" i="5"/>
  <c r="CK269" i="5"/>
  <c r="GJ269" i="5"/>
  <c r="BD269" i="5"/>
  <c r="BU269" i="5"/>
  <c r="CL269" i="5"/>
  <c r="DD269" i="5"/>
  <c r="DU269" i="5"/>
  <c r="EM269" i="5"/>
  <c r="FH269" i="5"/>
  <c r="GE269" i="5"/>
  <c r="HB269" i="5"/>
  <c r="FQ269" i="5"/>
  <c r="EG269" i="5"/>
  <c r="BP269" i="5"/>
  <c r="DL269" i="5"/>
  <c r="FF269" i="5"/>
  <c r="FY269" i="5"/>
  <c r="GP269" i="5"/>
  <c r="GG269" i="5"/>
  <c r="FI269" i="5"/>
  <c r="EN269" i="5"/>
  <c r="DV269" i="5"/>
  <c r="DE269" i="5"/>
  <c r="CN269" i="5"/>
  <c r="BV269" i="5"/>
  <c r="BE269" i="5"/>
  <c r="DG269" i="5"/>
  <c r="EL269" i="5"/>
  <c r="BT269" i="5"/>
  <c r="GV269" i="5"/>
  <c r="BH269" i="5"/>
  <c r="BY269" i="5"/>
  <c r="CQ269" i="5"/>
  <c r="DH269" i="5"/>
  <c r="DZ269" i="5"/>
  <c r="EQ269" i="5"/>
  <c r="FM269" i="5"/>
  <c r="GK269" i="5"/>
  <c r="GD269" i="5"/>
  <c r="DP269" i="5"/>
  <c r="EZ269" i="5"/>
  <c r="BK269" i="5"/>
  <c r="CC269" i="5"/>
  <c r="CT269" i="5"/>
  <c r="HO425" i="5"/>
  <c r="HK425" i="5"/>
  <c r="GP425" i="5"/>
  <c r="HG425" i="5"/>
  <c r="DR415" i="5"/>
  <c r="HJ405" i="5"/>
  <c r="HL395" i="5"/>
  <c r="DG395" i="5"/>
  <c r="HI395" i="5"/>
  <c r="HF395" i="5"/>
  <c r="DG405" i="5"/>
  <c r="HK405" i="5"/>
  <c r="HG395" i="5"/>
  <c r="CZ395" i="5"/>
  <c r="HE425" i="5"/>
  <c r="HL425" i="5"/>
  <c r="HH425" i="5"/>
  <c r="HI425" i="5"/>
  <c r="FU425" i="5"/>
  <c r="HG405" i="5"/>
  <c r="BP405" i="5"/>
  <c r="GK405" i="5"/>
  <c r="CS415" i="5"/>
  <c r="GV415" i="5"/>
  <c r="FE415" i="5"/>
  <c r="HO395" i="5"/>
  <c r="DO395" i="5"/>
  <c r="HM395" i="5"/>
  <c r="EQ395" i="5"/>
  <c r="HJ395" i="5"/>
  <c r="CN395" i="5"/>
  <c r="CQ395" i="5"/>
  <c r="HJ425" i="5"/>
  <c r="HF425" i="5"/>
  <c r="CZ425" i="5"/>
  <c r="HN425" i="5"/>
  <c r="HM425" i="5"/>
  <c r="GL352" i="5"/>
  <c r="FO352" i="5"/>
  <c r="ES352" i="5"/>
  <c r="DS352" i="5"/>
  <c r="CW352" i="5"/>
  <c r="CE352" i="5"/>
  <c r="BR352" i="5"/>
  <c r="BF352" i="5"/>
  <c r="HC352" i="5"/>
  <c r="FK352" i="5"/>
  <c r="DO352" i="5"/>
  <c r="BZ352" i="5"/>
  <c r="BE352" i="5"/>
  <c r="GY352" i="5"/>
  <c r="FB352" i="5"/>
  <c r="DJ352" i="5"/>
  <c r="BW352" i="5"/>
  <c r="GH352" i="5"/>
  <c r="EK352" i="5"/>
  <c r="CS352" i="5"/>
  <c r="BN352" i="5"/>
  <c r="GC352" i="5"/>
  <c r="EF352" i="5"/>
  <c r="CJ352" i="5"/>
  <c r="BM352" i="5"/>
  <c r="EX352" i="5"/>
  <c r="BV352" i="5"/>
  <c r="CB352" i="5"/>
  <c r="EO352" i="5"/>
  <c r="BT352" i="5"/>
  <c r="CK352" i="5"/>
  <c r="DC352" i="5"/>
  <c r="DT352" i="5"/>
  <c r="EL352" i="5"/>
  <c r="FC352" i="5"/>
  <c r="FV352" i="5"/>
  <c r="GM352" i="5"/>
  <c r="BH352" i="5"/>
  <c r="BY352" i="5"/>
  <c r="CQ352" i="5"/>
  <c r="DH352" i="5"/>
  <c r="DZ352" i="5"/>
  <c r="EQ352" i="5"/>
  <c r="FI352" i="5"/>
  <c r="GA352" i="5"/>
  <c r="GS352" i="5"/>
  <c r="CR352" i="5"/>
  <c r="DI352" i="5"/>
  <c r="EA352" i="5"/>
  <c r="ER352" i="5"/>
  <c r="FJ352" i="5"/>
  <c r="GB352" i="5"/>
  <c r="GT352" i="5"/>
  <c r="GI332" i="5"/>
  <c r="EV332" i="5"/>
  <c r="DQ332" i="5"/>
  <c r="CR332" i="5"/>
  <c r="BT332" i="5"/>
  <c r="HM332" i="5"/>
  <c r="FQ332" i="5"/>
  <c r="EM332" i="5"/>
  <c r="DG332" i="5"/>
  <c r="CJ332" i="5"/>
  <c r="BM332" i="5"/>
  <c r="GE332" i="5"/>
  <c r="HC332" i="5"/>
  <c r="BH332" i="5"/>
  <c r="BY332" i="5"/>
  <c r="CQ332" i="5"/>
  <c r="DH332" i="5"/>
  <c r="EF332" i="5"/>
  <c r="FC332" i="5"/>
  <c r="GA332" i="5"/>
  <c r="GY332" i="5"/>
  <c r="DN332" i="5"/>
  <c r="EE332" i="5"/>
  <c r="EW332" i="5"/>
  <c r="FN332" i="5"/>
  <c r="GG332" i="5"/>
  <c r="GX332" i="5"/>
  <c r="HL332" i="5"/>
  <c r="GZ332" i="5"/>
  <c r="GN332" i="5"/>
  <c r="GC332" i="5"/>
  <c r="FP332" i="5"/>
  <c r="FH332" i="5"/>
  <c r="EZ332" i="5"/>
  <c r="ES332" i="5"/>
  <c r="EK332" i="5"/>
  <c r="EC332" i="5"/>
  <c r="DU332" i="5"/>
  <c r="DM332" i="5"/>
  <c r="DF332" i="5"/>
  <c r="DA332" i="5"/>
  <c r="CT332" i="5"/>
  <c r="CO332" i="5"/>
  <c r="CI332" i="5"/>
  <c r="CC332" i="5"/>
  <c r="BW332" i="5"/>
  <c r="BR332" i="5"/>
  <c r="BK332" i="5"/>
  <c r="BF332" i="5"/>
  <c r="HH332" i="5"/>
  <c r="GV332" i="5"/>
  <c r="GJ332" i="5"/>
  <c r="FY332" i="5"/>
  <c r="FM332" i="5"/>
  <c r="FF332" i="5"/>
  <c r="EY332" i="5"/>
  <c r="EP332" i="5"/>
  <c r="EH332" i="5"/>
  <c r="EB332" i="5"/>
  <c r="DS332" i="5"/>
  <c r="DL332" i="5"/>
  <c r="DE332" i="5"/>
  <c r="CX332" i="5"/>
  <c r="CS332" i="5"/>
  <c r="CN332" i="5"/>
  <c r="CG332" i="5"/>
  <c r="CB332" i="5"/>
  <c r="BV332" i="5"/>
  <c r="BP332" i="5"/>
  <c r="BJ332" i="5"/>
  <c r="BE332" i="5"/>
  <c r="HJ362" i="5"/>
  <c r="GS362" i="5"/>
  <c r="GA362" i="5"/>
  <c r="FI362" i="5"/>
  <c r="EQ362" i="5"/>
  <c r="DZ362" i="5"/>
  <c r="DH362" i="5"/>
  <c r="CQ362" i="5"/>
  <c r="BY362" i="5"/>
  <c r="BH362" i="5"/>
  <c r="HF362" i="5"/>
  <c r="GJ362" i="5"/>
  <c r="FM362" i="5"/>
  <c r="EM362" i="5"/>
  <c r="DQ362" i="5"/>
  <c r="CU362" i="5"/>
  <c r="BU362" i="5"/>
  <c r="HA362" i="5"/>
  <c r="GE362" i="5"/>
  <c r="FD362" i="5"/>
  <c r="EH362" i="5"/>
  <c r="DM362" i="5"/>
  <c r="CL362" i="5"/>
  <c r="BQ362" i="5"/>
  <c r="GW362" i="5"/>
  <c r="EZ362" i="5"/>
  <c r="DD362" i="5"/>
  <c r="BL362" i="5"/>
  <c r="GN362" i="5"/>
  <c r="EV362" i="5"/>
  <c r="CZ362" i="5"/>
  <c r="BD362" i="5"/>
  <c r="FW362" i="5"/>
  <c r="ED362" i="5"/>
  <c r="CH362" i="5"/>
  <c r="HN362" i="5"/>
  <c r="FQ362" i="5"/>
  <c r="DU362" i="5"/>
  <c r="CD362" i="5"/>
  <c r="GY362" i="5"/>
  <c r="GH362" i="5"/>
  <c r="FO362" i="5"/>
  <c r="EX362" i="5"/>
  <c r="EF362" i="5"/>
  <c r="DO362" i="5"/>
  <c r="CW362" i="5"/>
  <c r="CF362" i="5"/>
  <c r="BN362" i="5"/>
  <c r="HK362" i="5"/>
  <c r="GT362" i="5"/>
  <c r="GB362" i="5"/>
  <c r="FJ362" i="5"/>
  <c r="ER362" i="5"/>
  <c r="EA362" i="5"/>
  <c r="DI362" i="5"/>
  <c r="CR362" i="5"/>
  <c r="BZ362" i="5"/>
  <c r="BI362" i="5"/>
  <c r="EB352" i="5"/>
  <c r="BI352" i="5"/>
  <c r="CO352" i="5"/>
  <c r="FF352" i="5"/>
  <c r="BG352" i="5"/>
  <c r="BX352" i="5"/>
  <c r="CP352" i="5"/>
  <c r="DG352" i="5"/>
  <c r="DY352" i="5"/>
  <c r="EP352" i="5"/>
  <c r="FH352" i="5"/>
  <c r="FZ352" i="5"/>
  <c r="GQ352" i="5"/>
  <c r="BL352" i="5"/>
  <c r="CD352" i="5"/>
  <c r="CU352" i="5"/>
  <c r="DM352" i="5"/>
  <c r="ED352" i="5"/>
  <c r="EV352" i="5"/>
  <c r="FM352" i="5"/>
  <c r="GE352" i="5"/>
  <c r="GW352" i="5"/>
  <c r="CV352" i="5"/>
  <c r="DN352" i="5"/>
  <c r="EE352" i="5"/>
  <c r="EW352" i="5"/>
  <c r="FN352" i="5"/>
  <c r="GG352" i="5"/>
  <c r="GX352" i="5"/>
  <c r="FW332" i="5"/>
  <c r="EO332" i="5"/>
  <c r="DJ332" i="5"/>
  <c r="CK332" i="5"/>
  <c r="BN332" i="5"/>
  <c r="HA332" i="5"/>
  <c r="FK332" i="5"/>
  <c r="ED332" i="5"/>
  <c r="DB332" i="5"/>
  <c r="CE332" i="5"/>
  <c r="BG332" i="5"/>
  <c r="GL332" i="5"/>
  <c r="HI332" i="5"/>
  <c r="BL332" i="5"/>
  <c r="CD332" i="5"/>
  <c r="CU332" i="5"/>
  <c r="DO332" i="5"/>
  <c r="EL332" i="5"/>
  <c r="FI332" i="5"/>
  <c r="GH332" i="5"/>
  <c r="HE332" i="5"/>
  <c r="DR332" i="5"/>
  <c r="EJ332" i="5"/>
  <c r="FA332" i="5"/>
  <c r="FR332" i="5"/>
  <c r="GK332" i="5"/>
  <c r="HB332" i="5"/>
  <c r="HJ299" i="5"/>
  <c r="GS299" i="5"/>
  <c r="GA299" i="5"/>
  <c r="FI299" i="5"/>
  <c r="EQ299" i="5"/>
  <c r="DZ299" i="5"/>
  <c r="DH299" i="5"/>
  <c r="CQ299" i="5"/>
  <c r="BY299" i="5"/>
  <c r="BH299" i="5"/>
  <c r="HF299" i="5"/>
  <c r="GN299" i="5"/>
  <c r="FW299" i="5"/>
  <c r="FD299" i="5"/>
  <c r="EM299" i="5"/>
  <c r="DU299" i="5"/>
  <c r="DD299" i="5"/>
  <c r="CL299" i="5"/>
  <c r="BU299" i="5"/>
  <c r="BD299" i="5"/>
  <c r="HA299" i="5"/>
  <c r="GJ299" i="5"/>
  <c r="FQ299" i="5"/>
  <c r="EZ299" i="5"/>
  <c r="EH299" i="5"/>
  <c r="DQ299" i="5"/>
  <c r="CZ299" i="5"/>
  <c r="CH299" i="5"/>
  <c r="BQ299" i="5"/>
  <c r="GW299" i="5"/>
  <c r="ED299" i="5"/>
  <c r="BL299" i="5"/>
  <c r="EV299" i="5"/>
  <c r="GE299" i="5"/>
  <c r="DM299" i="5"/>
  <c r="HN299" i="5"/>
  <c r="FM299" i="5"/>
  <c r="CU299" i="5"/>
  <c r="CD299" i="5"/>
  <c r="GU299" i="5"/>
  <c r="GC299" i="5"/>
  <c r="FK299" i="5"/>
  <c r="ES299" i="5"/>
  <c r="EB299" i="5"/>
  <c r="DJ299" i="5"/>
  <c r="CS299" i="5"/>
  <c r="CB299" i="5"/>
  <c r="BJ299" i="5"/>
  <c r="HG299" i="5"/>
  <c r="GO299" i="5"/>
  <c r="FX299" i="5"/>
  <c r="FE299" i="5"/>
  <c r="EN299" i="5"/>
  <c r="DV299" i="5"/>
  <c r="DE299" i="5"/>
  <c r="CN299" i="5"/>
  <c r="BV299" i="5"/>
  <c r="BE299" i="5"/>
  <c r="HM299" i="5"/>
  <c r="DP299" i="5"/>
  <c r="CX299" i="5"/>
  <c r="CG299" i="5"/>
  <c r="BP299" i="5"/>
  <c r="HH299" i="5"/>
  <c r="GP299" i="5"/>
  <c r="FY299" i="5"/>
  <c r="FF299" i="5"/>
  <c r="EO299" i="5"/>
  <c r="DX299" i="5"/>
  <c r="DF299" i="5"/>
  <c r="CO299" i="5"/>
  <c r="BW299" i="5"/>
  <c r="BF299" i="5"/>
  <c r="HB299" i="5"/>
  <c r="GK299" i="5"/>
  <c r="FR299" i="5"/>
  <c r="FA299" i="5"/>
  <c r="EJ299" i="5"/>
  <c r="DR299" i="5"/>
  <c r="DA299" i="5"/>
  <c r="CI299" i="5"/>
  <c r="BR299" i="5"/>
  <c r="GP289" i="5"/>
  <c r="FF289" i="5"/>
  <c r="DX289" i="5"/>
  <c r="CO289" i="5"/>
  <c r="BF289" i="5"/>
  <c r="BN289" i="5"/>
  <c r="GH289" i="5"/>
  <c r="EX289" i="5"/>
  <c r="DO289" i="5"/>
  <c r="CF289" i="5"/>
  <c r="GY289" i="5"/>
  <c r="EF289" i="5"/>
  <c r="FY289" i="5"/>
  <c r="EO289" i="5"/>
  <c r="DF289" i="5"/>
  <c r="BW289" i="5"/>
  <c r="FO289" i="5"/>
  <c r="CW289" i="5"/>
  <c r="HL299" i="5"/>
  <c r="O25" i="10"/>
  <c r="O24" i="10"/>
  <c r="O23" i="10"/>
  <c r="O22" i="10"/>
  <c r="O21" i="10"/>
  <c r="O20" i="10"/>
  <c r="O19" i="10"/>
  <c r="O18" i="10"/>
  <c r="O17" i="10"/>
  <c r="O16" i="10"/>
  <c r="O15" i="10"/>
  <c r="O14" i="10"/>
  <c r="O13" i="10"/>
  <c r="O12" i="10"/>
  <c r="O11" i="10"/>
  <c r="O10" i="10"/>
  <c r="O9" i="10"/>
  <c r="O8" i="10"/>
  <c r="O7" i="10"/>
  <c r="O6" i="10"/>
  <c r="FQ425" i="5" l="1"/>
  <c r="EN415" i="5"/>
  <c r="BX425" i="5"/>
  <c r="EY425" i="5"/>
  <c r="ET425" i="5"/>
  <c r="CF425" i="5"/>
  <c r="BN425" i="5"/>
  <c r="EM425" i="5"/>
  <c r="HA415" i="5"/>
  <c r="CC415" i="5"/>
  <c r="DR425" i="5"/>
  <c r="CK425" i="5"/>
  <c r="GE415" i="5"/>
  <c r="FK415" i="5"/>
  <c r="BR415" i="5"/>
  <c r="EC415" i="5"/>
  <c r="FM425" i="5"/>
  <c r="GJ415" i="5"/>
  <c r="BK415" i="5"/>
  <c r="GK425" i="5"/>
  <c r="ED415" i="5"/>
  <c r="CX425" i="5"/>
  <c r="BU425" i="5"/>
  <c r="EP425" i="5"/>
  <c r="GW415" i="5"/>
  <c r="DH425" i="5"/>
  <c r="FQ415" i="5"/>
  <c r="CW415" i="5"/>
  <c r="GV425" i="5"/>
  <c r="DE425" i="5"/>
  <c r="CE425" i="5"/>
  <c r="GD415" i="5"/>
  <c r="DM425" i="5"/>
  <c r="GA425" i="5"/>
  <c r="DQ415" i="5"/>
  <c r="CB415" i="5"/>
  <c r="FJ425" i="5"/>
  <c r="GK415" i="5"/>
  <c r="CN415" i="5"/>
  <c r="ER425" i="5"/>
  <c r="FX425" i="5"/>
  <c r="ED425" i="5"/>
  <c r="FX415" i="5"/>
  <c r="BQ415" i="5"/>
  <c r="GU415" i="5"/>
  <c r="DB425" i="5"/>
  <c r="EB425" i="5"/>
  <c r="FR415" i="5"/>
  <c r="HB395" i="5"/>
  <c r="U37" i="10"/>
  <c r="AD37" i="10" s="1"/>
  <c r="DT405" i="5"/>
  <c r="U38" i="10"/>
  <c r="AD38" i="10" s="1"/>
  <c r="DE415" i="5"/>
  <c r="EH415" i="5"/>
  <c r="ET415" i="5"/>
  <c r="EB415" i="5"/>
  <c r="GC415" i="5"/>
  <c r="EJ415" i="5"/>
  <c r="EV415" i="5"/>
  <c r="BV415" i="5"/>
  <c r="CZ415" i="5"/>
  <c r="DL415" i="5"/>
  <c r="ES415" i="5"/>
  <c r="DA415" i="5"/>
  <c r="DM415" i="5"/>
  <c r="GO415" i="5"/>
  <c r="BE415" i="5"/>
  <c r="CH415" i="5"/>
  <c r="CT415" i="5"/>
  <c r="BJ415" i="5"/>
  <c r="CI415" i="5"/>
  <c r="CU415" i="5"/>
  <c r="CD415" i="5"/>
  <c r="AD39" i="10"/>
  <c r="BL415" i="5"/>
  <c r="DV415" i="5"/>
  <c r="EZ415" i="5"/>
  <c r="FL415" i="5"/>
  <c r="FO415" i="5"/>
  <c r="DJ415" i="5"/>
  <c r="FA415" i="5"/>
  <c r="FM415" i="5"/>
  <c r="BR425" i="5"/>
  <c r="U40" i="10"/>
  <c r="AD40" i="10" s="1"/>
  <c r="BW425" i="5"/>
  <c r="DJ425" i="5"/>
  <c r="DL405" i="5"/>
  <c r="EY405" i="5"/>
  <c r="GJ405" i="5"/>
  <c r="BL405" i="5"/>
  <c r="CB405" i="5"/>
  <c r="FH405" i="5"/>
  <c r="CU405" i="5"/>
  <c r="DJ405" i="5"/>
  <c r="EG405" i="5"/>
  <c r="EZ405" i="5"/>
  <c r="ED405" i="5"/>
  <c r="ES405" i="5"/>
  <c r="CG405" i="5"/>
  <c r="BV405" i="5"/>
  <c r="FM405" i="5"/>
  <c r="CI405" i="5"/>
  <c r="GC405" i="5"/>
  <c r="GI405" i="5"/>
  <c r="EC405" i="5"/>
  <c r="DE405" i="5"/>
  <c r="DC405" i="5"/>
  <c r="HA405" i="5"/>
  <c r="DR405" i="5"/>
  <c r="GM405" i="5"/>
  <c r="CH405" i="5"/>
  <c r="HC405" i="5"/>
  <c r="FA405" i="5"/>
  <c r="DQ405" i="5"/>
  <c r="BY395" i="5"/>
  <c r="BV395" i="5"/>
  <c r="GA395" i="5"/>
  <c r="EX395" i="5"/>
  <c r="BL395" i="5"/>
  <c r="GT395" i="5"/>
  <c r="EP395" i="5"/>
  <c r="FN395" i="5"/>
  <c r="DR395" i="5"/>
  <c r="GO395" i="5"/>
  <c r="GB395" i="5"/>
  <c r="GV395" i="5"/>
  <c r="DD395" i="5"/>
  <c r="GU395" i="5"/>
  <c r="FL395" i="5"/>
  <c r="CC395" i="5"/>
  <c r="GN395" i="5"/>
  <c r="FK395" i="5"/>
  <c r="DZ395" i="5"/>
  <c r="CG395" i="5"/>
  <c r="BX395" i="5"/>
  <c r="BP395" i="5"/>
  <c r="BT395" i="5"/>
  <c r="EC395" i="5"/>
  <c r="FD395" i="5"/>
  <c r="EB395" i="5"/>
  <c r="GK395" i="5"/>
  <c r="FA395" i="5"/>
  <c r="FR395" i="5"/>
  <c r="CT395" i="5"/>
  <c r="BI395" i="5"/>
  <c r="CS395" i="5"/>
  <c r="BN395" i="5"/>
  <c r="BH395" i="5"/>
  <c r="BE395" i="5"/>
  <c r="GH395" i="5"/>
  <c r="CR395" i="5"/>
  <c r="FZ395" i="5"/>
  <c r="CJ395" i="5"/>
  <c r="CV425" i="5"/>
  <c r="CD425" i="5"/>
  <c r="EV425" i="5"/>
  <c r="BQ425" i="5"/>
  <c r="EH425" i="5"/>
  <c r="HA425" i="5"/>
  <c r="DD425" i="5"/>
  <c r="FW425" i="5"/>
  <c r="BY425" i="5"/>
  <c r="EQ425" i="5"/>
  <c r="CI425" i="5"/>
  <c r="FA425" i="5"/>
  <c r="BS425" i="5"/>
  <c r="EK425" i="5"/>
  <c r="HC425" i="5"/>
  <c r="DG425" i="5"/>
  <c r="FZ425" i="5"/>
  <c r="EO425" i="5"/>
  <c r="EC425" i="5"/>
  <c r="CR425" i="5"/>
  <c r="BJ425" i="5"/>
  <c r="GC425" i="5"/>
  <c r="CG425" i="5"/>
  <c r="EW425" i="5"/>
  <c r="FO425" i="5"/>
  <c r="EL425" i="5"/>
  <c r="BV425" i="5"/>
  <c r="EN425" i="5"/>
  <c r="DX425" i="5"/>
  <c r="CT425" i="5"/>
  <c r="BZ425" i="5"/>
  <c r="GU425" i="5"/>
  <c r="FP425" i="5"/>
  <c r="EE425" i="5"/>
  <c r="EF425" i="5"/>
  <c r="FC425" i="5"/>
  <c r="BM425" i="5"/>
  <c r="FN425" i="5"/>
  <c r="EX425" i="5"/>
  <c r="CU425" i="5"/>
  <c r="GE425" i="5"/>
  <c r="BL425" i="5"/>
  <c r="GW425" i="5"/>
  <c r="CH425" i="5"/>
  <c r="DQ425" i="5"/>
  <c r="EZ425" i="5"/>
  <c r="GJ425" i="5"/>
  <c r="BD425" i="5"/>
  <c r="CL425" i="5"/>
  <c r="DU425" i="5"/>
  <c r="FD425" i="5"/>
  <c r="GN425" i="5"/>
  <c r="BH425" i="5"/>
  <c r="CQ425" i="5"/>
  <c r="DZ425" i="5"/>
  <c r="FI425" i="5"/>
  <c r="GS425" i="5"/>
  <c r="DA425" i="5"/>
  <c r="EJ425" i="5"/>
  <c r="FR425" i="5"/>
  <c r="HB425" i="5"/>
  <c r="CJ425" i="5"/>
  <c r="DS425" i="5"/>
  <c r="FB425" i="5"/>
  <c r="GL425" i="5"/>
  <c r="BG425" i="5"/>
  <c r="CP425" i="5"/>
  <c r="DY425" i="5"/>
  <c r="FH425" i="5"/>
  <c r="GQ425" i="5"/>
  <c r="DF425" i="5"/>
  <c r="FY425" i="5"/>
  <c r="CC425" i="5"/>
  <c r="FL425" i="5"/>
  <c r="BI425" i="5"/>
  <c r="EA425" i="5"/>
  <c r="GT425" i="5"/>
  <c r="CS425" i="5"/>
  <c r="FK425" i="5"/>
  <c r="DP425" i="5"/>
  <c r="GI425" i="5"/>
  <c r="GX425" i="5"/>
  <c r="DO425" i="5"/>
  <c r="GY425" i="5"/>
  <c r="DC425" i="5"/>
  <c r="FV425" i="5"/>
  <c r="BE425" i="5"/>
  <c r="CN425" i="5"/>
  <c r="DV425" i="5"/>
  <c r="FE425" i="5"/>
  <c r="GO425" i="5"/>
  <c r="BF425" i="5"/>
  <c r="CO425" i="5"/>
  <c r="FF425" i="5"/>
  <c r="BK425" i="5"/>
  <c r="DL425" i="5"/>
  <c r="GD425" i="5"/>
  <c r="DI425" i="5"/>
  <c r="GB425" i="5"/>
  <c r="CB425" i="5"/>
  <c r="ES425" i="5"/>
  <c r="BP425" i="5"/>
  <c r="EG425" i="5"/>
  <c r="GZ425" i="5"/>
  <c r="DN425" i="5"/>
  <c r="GG425" i="5"/>
  <c r="CW425" i="5"/>
  <c r="GH425" i="5"/>
  <c r="DT425" i="5"/>
  <c r="GM425" i="5"/>
  <c r="GS395" i="5"/>
  <c r="FI395" i="5"/>
  <c r="GD395" i="5"/>
  <c r="ET395" i="5"/>
  <c r="DL395" i="5"/>
  <c r="GY395" i="5"/>
  <c r="FO395" i="5"/>
  <c r="EF395" i="5"/>
  <c r="CW395" i="5"/>
  <c r="CF395" i="5"/>
  <c r="EW395" i="5"/>
  <c r="CP395" i="5"/>
  <c r="CD395" i="5"/>
  <c r="EN395" i="5"/>
  <c r="BZ395" i="5"/>
  <c r="EA395" i="5"/>
  <c r="FW395" i="5"/>
  <c r="EM395" i="5"/>
  <c r="GQ395" i="5"/>
  <c r="FH395" i="5"/>
  <c r="DY395" i="5"/>
  <c r="GC395" i="5"/>
  <c r="ES395" i="5"/>
  <c r="DJ395" i="5"/>
  <c r="BS395" i="5"/>
  <c r="DM395" i="5"/>
  <c r="GX405" i="5"/>
  <c r="FV405" i="5"/>
  <c r="CP405" i="5"/>
  <c r="GD405" i="5"/>
  <c r="CD405" i="5"/>
  <c r="DM405" i="5"/>
  <c r="EV405" i="5"/>
  <c r="GE405" i="5"/>
  <c r="BR405" i="5"/>
  <c r="DA405" i="5"/>
  <c r="EJ405" i="5"/>
  <c r="FR405" i="5"/>
  <c r="GZ405" i="5"/>
  <c r="BJ405" i="5"/>
  <c r="CS405" i="5"/>
  <c r="EB405" i="5"/>
  <c r="FK405" i="5"/>
  <c r="GW405" i="5"/>
  <c r="CX405" i="5"/>
  <c r="FP405" i="5"/>
  <c r="DP405" i="5"/>
  <c r="FZ405" i="5"/>
  <c r="BK405" i="5"/>
  <c r="BQ405" i="5"/>
  <c r="CZ405" i="5"/>
  <c r="EH405" i="5"/>
  <c r="FQ405" i="5"/>
  <c r="BE405" i="5"/>
  <c r="CN405" i="5"/>
  <c r="DV405" i="5"/>
  <c r="CC405" i="5"/>
  <c r="BY405" i="5"/>
  <c r="EQ405" i="5"/>
  <c r="BM405" i="5"/>
  <c r="EE405" i="5"/>
  <c r="GB405" i="5"/>
  <c r="BS405" i="5"/>
  <c r="DO405" i="5"/>
  <c r="FF405" i="5"/>
  <c r="BG405" i="5"/>
  <c r="CT405" i="5"/>
  <c r="CL405" i="5"/>
  <c r="FD405" i="5"/>
  <c r="BZ405" i="5"/>
  <c r="EN405" i="5"/>
  <c r="GG405" i="5"/>
  <c r="GV405" i="5"/>
  <c r="BW405" i="5"/>
  <c r="DS405" i="5"/>
  <c r="FO405" i="5"/>
  <c r="BX405" i="5"/>
  <c r="ET405" i="5"/>
  <c r="CQ405" i="5"/>
  <c r="FI405" i="5"/>
  <c r="CE405" i="5"/>
  <c r="ER405" i="5"/>
  <c r="GO405" i="5"/>
  <c r="CF405" i="5"/>
  <c r="DX405" i="5"/>
  <c r="FU405" i="5"/>
  <c r="DY405" i="5"/>
  <c r="FL405" i="5"/>
  <c r="DD405" i="5"/>
  <c r="FW405" i="5"/>
  <c r="CR405" i="5"/>
  <c r="EW405" i="5"/>
  <c r="GT405" i="5"/>
  <c r="CJ405" i="5"/>
  <c r="EF405" i="5"/>
  <c r="FY405" i="5"/>
  <c r="BT405" i="5"/>
  <c r="EP405" i="5"/>
  <c r="DH405" i="5"/>
  <c r="GA405" i="5"/>
  <c r="CV405" i="5"/>
  <c r="FE405" i="5"/>
  <c r="HB405" i="5"/>
  <c r="GY405" i="5"/>
  <c r="CO405" i="5"/>
  <c r="EK405" i="5"/>
  <c r="GH405" i="5"/>
  <c r="CK405" i="5"/>
  <c r="GQ405" i="5"/>
  <c r="BD405" i="5"/>
  <c r="DU405" i="5"/>
  <c r="GN405" i="5"/>
  <c r="DI405" i="5"/>
  <c r="FJ405" i="5"/>
  <c r="GU405" i="5"/>
  <c r="CW405" i="5"/>
  <c r="EO405" i="5"/>
  <c r="GL405" i="5"/>
  <c r="EL405" i="5"/>
  <c r="BH405" i="5"/>
  <c r="DZ405" i="5"/>
  <c r="GS405" i="5"/>
  <c r="DN405" i="5"/>
  <c r="FN405" i="5"/>
  <c r="BF405" i="5"/>
  <c r="DB405" i="5"/>
  <c r="EX405" i="5"/>
  <c r="GP405" i="5"/>
  <c r="FC405" i="5"/>
  <c r="BU405" i="5"/>
  <c r="EM405" i="5"/>
  <c r="BI405" i="5"/>
  <c r="EA405" i="5"/>
  <c r="FX405" i="5"/>
  <c r="BN405" i="5"/>
  <c r="DF405" i="5"/>
  <c r="FB405" i="5"/>
  <c r="EA385" i="5"/>
  <c r="CE385" i="5"/>
  <c r="FX385" i="5"/>
  <c r="BI385" i="5"/>
  <c r="CN385" i="5"/>
  <c r="HB385" i="5"/>
  <c r="FA385" i="5"/>
  <c r="BS385" i="5"/>
  <c r="DB385" i="5"/>
  <c r="EK385" i="5"/>
  <c r="FU385" i="5"/>
  <c r="HC385" i="5"/>
  <c r="CC385" i="5"/>
  <c r="DL385" i="5"/>
  <c r="ET385" i="5"/>
  <c r="GD385" i="5"/>
  <c r="CH385" i="5"/>
  <c r="DQ385" i="5"/>
  <c r="EZ385" i="5"/>
  <c r="GJ385" i="5"/>
  <c r="GG385" i="5"/>
  <c r="DE385" i="5"/>
  <c r="EE385" i="5"/>
  <c r="GT385" i="5"/>
  <c r="FR385" i="5"/>
  <c r="BW385" i="5"/>
  <c r="DF385" i="5"/>
  <c r="EO385" i="5"/>
  <c r="FY385" i="5"/>
  <c r="CG385" i="5"/>
  <c r="DP385" i="5"/>
  <c r="EY385" i="5"/>
  <c r="GI385" i="5"/>
  <c r="BD385" i="5"/>
  <c r="CL385" i="5"/>
  <c r="DU385" i="5"/>
  <c r="FD385" i="5"/>
  <c r="GN385" i="5"/>
  <c r="EW385" i="5"/>
  <c r="BV385" i="5"/>
  <c r="CB385" i="5"/>
  <c r="DJ385" i="5"/>
  <c r="ES385" i="5"/>
  <c r="GC385" i="5"/>
  <c r="CK385" i="5"/>
  <c r="DT385" i="5"/>
  <c r="FC385" i="5"/>
  <c r="GM385" i="5"/>
  <c r="BH385" i="5"/>
  <c r="CQ385" i="5"/>
  <c r="DZ385" i="5"/>
  <c r="FI385" i="5"/>
  <c r="GS385" i="5"/>
  <c r="BE385" i="5"/>
  <c r="DN385" i="5"/>
  <c r="BR385" i="5"/>
  <c r="CF385" i="5"/>
  <c r="DO385" i="5"/>
  <c r="EX385" i="5"/>
  <c r="GH385" i="5"/>
  <c r="BG385" i="5"/>
  <c r="CP385" i="5"/>
  <c r="DY385" i="5"/>
  <c r="FH385" i="5"/>
  <c r="GQ385" i="5"/>
  <c r="BL385" i="5"/>
  <c r="CU385" i="5"/>
  <c r="ED385" i="5"/>
  <c r="FM385" i="5"/>
  <c r="GW385" i="5"/>
  <c r="CR385" i="5"/>
  <c r="CV385" i="5"/>
  <c r="BM385" i="5"/>
  <c r="FJ385" i="5"/>
  <c r="GX385" i="5"/>
  <c r="CI385" i="5"/>
  <c r="CJ385" i="5"/>
  <c r="DS385" i="5"/>
  <c r="FB385" i="5"/>
  <c r="GL385" i="5"/>
  <c r="BK385" i="5"/>
  <c r="CT385" i="5"/>
  <c r="EC385" i="5"/>
  <c r="FL385" i="5"/>
  <c r="GV385" i="5"/>
  <c r="BQ385" i="5"/>
  <c r="CZ385" i="5"/>
  <c r="EH385" i="5"/>
  <c r="FQ385" i="5"/>
  <c r="HA385" i="5"/>
  <c r="EN385" i="5"/>
  <c r="ER385" i="5"/>
  <c r="DI385" i="5"/>
  <c r="BZ385" i="5"/>
  <c r="GK385" i="5"/>
  <c r="DA385" i="5"/>
  <c r="BF385" i="5"/>
  <c r="CO385" i="5"/>
  <c r="DX385" i="5"/>
  <c r="FF385" i="5"/>
  <c r="GP385" i="5"/>
  <c r="BP385" i="5"/>
  <c r="CX385" i="5"/>
  <c r="EG385" i="5"/>
  <c r="FP385" i="5"/>
  <c r="GZ385" i="5"/>
  <c r="BU385" i="5"/>
  <c r="DD385" i="5"/>
  <c r="EM385" i="5"/>
  <c r="FW385" i="5"/>
  <c r="FE385" i="5"/>
  <c r="DV385" i="5"/>
  <c r="GO385" i="5"/>
  <c r="DR385" i="5"/>
  <c r="BJ385" i="5"/>
  <c r="CS385" i="5"/>
  <c r="EB385" i="5"/>
  <c r="FK385" i="5"/>
  <c r="GU385" i="5"/>
  <c r="BT385" i="5"/>
  <c r="DC385" i="5"/>
  <c r="EL385" i="5"/>
  <c r="FV385" i="5"/>
  <c r="BY385" i="5"/>
  <c r="DH385" i="5"/>
  <c r="EQ385" i="5"/>
  <c r="GA385" i="5"/>
  <c r="FN385" i="5"/>
  <c r="GB385" i="5"/>
  <c r="EJ385" i="5"/>
  <c r="BN385" i="5"/>
  <c r="CW385" i="5"/>
  <c r="EF385" i="5"/>
  <c r="FO385" i="5"/>
  <c r="GY385" i="5"/>
  <c r="BX385" i="5"/>
  <c r="DG385" i="5"/>
  <c r="EP385" i="5"/>
  <c r="FZ385" i="5"/>
  <c r="CD385" i="5"/>
  <c r="DM385" i="5"/>
  <c r="EV385" i="5"/>
  <c r="GE385" i="5"/>
  <c r="DH395" i="5"/>
  <c r="FJ395" i="5"/>
  <c r="DV395" i="5"/>
  <c r="HA395" i="5"/>
  <c r="EH395" i="5"/>
  <c r="FC395" i="5"/>
  <c r="EO395" i="5"/>
  <c r="BW395" i="5"/>
  <c r="DQ395" i="5"/>
  <c r="CK395" i="5"/>
  <c r="BM395" i="5"/>
  <c r="GW395" i="5"/>
  <c r="ED395" i="5"/>
  <c r="EY395" i="5"/>
  <c r="HC395" i="5"/>
  <c r="EK395" i="5"/>
  <c r="CB395" i="5"/>
  <c r="BK395" i="5"/>
  <c r="FE395" i="5"/>
  <c r="DE395" i="5"/>
  <c r="BR395" i="5"/>
  <c r="GJ395" i="5"/>
  <c r="EL395" i="5"/>
  <c r="GP395" i="5"/>
  <c r="DX395" i="5"/>
  <c r="CO395" i="5"/>
  <c r="DN395" i="5"/>
  <c r="BD395" i="5"/>
  <c r="FX395" i="5"/>
  <c r="CE395" i="5"/>
  <c r="GE395" i="5"/>
  <c r="GZ395" i="5"/>
  <c r="EG395" i="5"/>
  <c r="GL395" i="5"/>
  <c r="DS395" i="5"/>
  <c r="CU395" i="5"/>
  <c r="EJ395" i="5"/>
  <c r="BQ395" i="5"/>
  <c r="CI395" i="5"/>
  <c r="FQ395" i="5"/>
  <c r="GM395" i="5"/>
  <c r="DT395" i="5"/>
  <c r="FY395" i="5"/>
  <c r="DF395" i="5"/>
  <c r="DU395" i="5"/>
  <c r="BU395" i="5"/>
  <c r="DA395" i="5"/>
  <c r="FM395" i="5"/>
  <c r="GI395" i="5"/>
  <c r="DP395" i="5"/>
  <c r="FU395" i="5"/>
  <c r="DB395" i="5"/>
  <c r="EE395" i="5"/>
  <c r="CH395" i="5"/>
  <c r="DI395" i="5"/>
  <c r="BG395" i="5"/>
  <c r="EZ395" i="5"/>
  <c r="FV395" i="5"/>
  <c r="DC395" i="5"/>
  <c r="FF395" i="5"/>
  <c r="BF395" i="5"/>
  <c r="GG395" i="5"/>
  <c r="CL395" i="5"/>
  <c r="ER395" i="5"/>
  <c r="CV395" i="5"/>
  <c r="EV395" i="5"/>
  <c r="FP395" i="5"/>
  <c r="CX395" i="5"/>
  <c r="FB395" i="5"/>
  <c r="BJ395" i="5"/>
  <c r="GX395" i="5"/>
  <c r="HB415" i="5"/>
  <c r="EW415" i="5"/>
  <c r="CE415" i="5"/>
  <c r="GN415" i="5"/>
  <c r="DU415" i="5"/>
  <c r="BD415" i="5"/>
  <c r="FZ415" i="5"/>
  <c r="EG415" i="5"/>
  <c r="CK415" i="5"/>
  <c r="DO415" i="5"/>
  <c r="DS415" i="5"/>
  <c r="FY415" i="5"/>
  <c r="ER415" i="5"/>
  <c r="BZ415" i="5"/>
  <c r="GA415" i="5"/>
  <c r="DH415" i="5"/>
  <c r="FV415" i="5"/>
  <c r="DY415" i="5"/>
  <c r="CG415" i="5"/>
  <c r="EF415" i="5"/>
  <c r="EK415" i="5"/>
  <c r="BF415" i="5"/>
  <c r="GP415" i="5"/>
  <c r="GX415" i="5"/>
  <c r="EE415" i="5"/>
  <c r="BM415" i="5"/>
  <c r="FW415" i="5"/>
  <c r="DD415" i="5"/>
  <c r="FP415" i="5"/>
  <c r="DT415" i="5"/>
  <c r="BX415" i="5"/>
  <c r="EX415" i="5"/>
  <c r="FB415" i="5"/>
  <c r="BW415" i="5"/>
  <c r="GT415" i="5"/>
  <c r="EA415" i="5"/>
  <c r="BI415" i="5"/>
  <c r="FI415" i="5"/>
  <c r="CQ415" i="5"/>
  <c r="FH415" i="5"/>
  <c r="DP415" i="5"/>
  <c r="BT415" i="5"/>
  <c r="GH415" i="5"/>
  <c r="FU415" i="5"/>
  <c r="CO415" i="5"/>
  <c r="GG415" i="5"/>
  <c r="DN415" i="5"/>
  <c r="FD415" i="5"/>
  <c r="CL415" i="5"/>
  <c r="GZ415" i="5"/>
  <c r="FC415" i="5"/>
  <c r="DG415" i="5"/>
  <c r="BP415" i="5"/>
  <c r="GY415" i="5"/>
  <c r="GL415" i="5"/>
  <c r="DF415" i="5"/>
  <c r="GB415" i="5"/>
  <c r="DI415" i="5"/>
  <c r="EQ415" i="5"/>
  <c r="BY415" i="5"/>
  <c r="GQ415" i="5"/>
  <c r="EY415" i="5"/>
  <c r="DC415" i="5"/>
  <c r="BG415" i="5"/>
  <c r="BS415" i="5"/>
  <c r="HC415" i="5"/>
  <c r="DX415" i="5"/>
  <c r="FN415" i="5"/>
  <c r="CV415" i="5"/>
  <c r="EM415" i="5"/>
  <c r="BU415" i="5"/>
  <c r="GM415" i="5"/>
  <c r="EP415" i="5"/>
  <c r="CX415" i="5"/>
  <c r="BN415" i="5"/>
  <c r="CJ415" i="5"/>
  <c r="EO415" i="5"/>
  <c r="FJ415" i="5"/>
  <c r="CR415" i="5"/>
  <c r="GS415" i="5"/>
  <c r="DZ415" i="5"/>
  <c r="BH415" i="5"/>
  <c r="GI415" i="5"/>
  <c r="EL415" i="5"/>
  <c r="CP415" i="5"/>
  <c r="CF415" i="5"/>
  <c r="DB415" i="5"/>
  <c r="FF415" i="5"/>
  <c r="N25" i="10"/>
  <c r="N24" i="10"/>
  <c r="N23" i="10"/>
  <c r="N22" i="10"/>
  <c r="N21" i="10"/>
  <c r="N20" i="10"/>
  <c r="N19" i="10"/>
  <c r="N18" i="10"/>
  <c r="N17" i="10"/>
  <c r="N16" i="10"/>
  <c r="N15" i="10"/>
  <c r="N14" i="10"/>
  <c r="N13" i="10"/>
  <c r="N12" i="10"/>
  <c r="N11" i="10"/>
  <c r="N10" i="10"/>
  <c r="N9" i="10"/>
  <c r="N8" i="10"/>
  <c r="N7" i="10"/>
  <c r="N6" i="10"/>
  <c r="P7" i="10"/>
  <c r="P8" i="10" s="1"/>
  <c r="P9" i="10" s="1"/>
  <c r="P10" i="10" s="1"/>
  <c r="P11" i="10" s="1"/>
  <c r="P12" i="10" s="1"/>
  <c r="P13" i="10" s="1"/>
  <c r="P14" i="10" s="1"/>
  <c r="P15" i="10" s="1"/>
  <c r="P16" i="10" s="1"/>
  <c r="P17" i="10" s="1"/>
  <c r="P18" i="10" s="1"/>
  <c r="P19" i="10" s="1"/>
  <c r="P20" i="10" s="1"/>
  <c r="P21" i="10" s="1"/>
  <c r="P22" i="10" s="1"/>
  <c r="P23" i="10" s="1"/>
  <c r="P24" i="10" s="1"/>
  <c r="P25" i="10" s="1"/>
  <c r="AA7" i="10" l="1"/>
  <c r="AA8" i="10"/>
  <c r="AA9" i="10"/>
  <c r="AA10" i="10"/>
  <c r="AA11" i="10"/>
  <c r="AA12" i="10"/>
  <c r="AA13" i="10"/>
  <c r="AA14" i="10"/>
  <c r="AA15" i="10"/>
  <c r="AA16" i="10"/>
  <c r="AA17" i="10"/>
  <c r="AA18" i="10"/>
  <c r="AA19" i="10"/>
  <c r="AA20" i="10"/>
  <c r="AA21" i="10"/>
  <c r="AA22" i="10"/>
  <c r="AA23" i="10"/>
  <c r="AA24" i="10"/>
  <c r="AA25" i="10"/>
  <c r="AA6" i="10"/>
  <c r="AG25" i="10"/>
  <c r="AF25" i="10"/>
  <c r="L25" i="10"/>
  <c r="K25" i="10"/>
  <c r="AE25" i="10"/>
  <c r="E25" i="10"/>
  <c r="D25" i="10"/>
  <c r="AC25" i="10" s="1"/>
  <c r="AB25" i="10"/>
  <c r="AG24" i="10"/>
  <c r="AF24" i="10"/>
  <c r="L24" i="10"/>
  <c r="K24" i="10"/>
  <c r="I24" i="10"/>
  <c r="H24" i="10"/>
  <c r="AE24" i="10" s="1"/>
  <c r="G24" i="10"/>
  <c r="E24" i="10"/>
  <c r="D24" i="10"/>
  <c r="AC24" i="10" s="1"/>
  <c r="C24" i="10"/>
  <c r="AB24" i="10" s="1"/>
  <c r="AG23" i="10"/>
  <c r="AF23" i="10"/>
  <c r="L23" i="10"/>
  <c r="K23" i="10"/>
  <c r="I23" i="10"/>
  <c r="H23" i="10"/>
  <c r="AE23" i="10" s="1"/>
  <c r="G23" i="10"/>
  <c r="E23" i="10"/>
  <c r="D23" i="10"/>
  <c r="AC23" i="10" s="1"/>
  <c r="C23" i="10"/>
  <c r="AB23" i="10" s="1"/>
  <c r="AG22" i="10"/>
  <c r="AF22" i="10"/>
  <c r="L22" i="10"/>
  <c r="K22" i="10"/>
  <c r="I22" i="10"/>
  <c r="H22" i="10"/>
  <c r="AE22" i="10" s="1"/>
  <c r="G22" i="10"/>
  <c r="E22" i="10"/>
  <c r="D22" i="10"/>
  <c r="AC22" i="10" s="1"/>
  <c r="C22" i="10"/>
  <c r="AB22" i="10" s="1"/>
  <c r="AG21" i="10"/>
  <c r="AF21" i="10"/>
  <c r="L21" i="10"/>
  <c r="K21" i="10"/>
  <c r="I21" i="10"/>
  <c r="H21" i="10"/>
  <c r="AE21" i="10" s="1"/>
  <c r="G21" i="10"/>
  <c r="E21" i="10"/>
  <c r="D21" i="10"/>
  <c r="AC21" i="10" s="1"/>
  <c r="C21" i="10"/>
  <c r="AB21" i="10" s="1"/>
  <c r="AG20" i="10"/>
  <c r="AF20" i="10"/>
  <c r="L20" i="10"/>
  <c r="K20" i="10"/>
  <c r="I20" i="10"/>
  <c r="H20" i="10"/>
  <c r="AE20" i="10" s="1"/>
  <c r="G20" i="10"/>
  <c r="E20" i="10"/>
  <c r="D20" i="10"/>
  <c r="AC20" i="10" s="1"/>
  <c r="C20" i="10"/>
  <c r="AB20" i="10" s="1"/>
  <c r="AG19" i="10"/>
  <c r="AF19" i="10"/>
  <c r="L19" i="10"/>
  <c r="K19" i="10"/>
  <c r="I19" i="10"/>
  <c r="H19" i="10"/>
  <c r="AE19" i="10" s="1"/>
  <c r="G19" i="10"/>
  <c r="E19" i="10"/>
  <c r="D19" i="10"/>
  <c r="AC19" i="10" s="1"/>
  <c r="C19" i="10"/>
  <c r="AB19" i="10" s="1"/>
  <c r="AG18" i="10"/>
  <c r="AF18" i="10"/>
  <c r="L18" i="10"/>
  <c r="K18" i="10"/>
  <c r="I18" i="10"/>
  <c r="H18" i="10"/>
  <c r="AE18" i="10" s="1"/>
  <c r="G18" i="10"/>
  <c r="E18" i="10"/>
  <c r="D18" i="10"/>
  <c r="AC18" i="10" s="1"/>
  <c r="C18" i="10"/>
  <c r="AB18" i="10" s="1"/>
  <c r="AG17" i="10"/>
  <c r="AF17" i="10"/>
  <c r="L17" i="10"/>
  <c r="K17" i="10"/>
  <c r="I17" i="10"/>
  <c r="H17" i="10"/>
  <c r="AE17" i="10" s="1"/>
  <c r="G17" i="10"/>
  <c r="E17" i="10"/>
  <c r="D17" i="10"/>
  <c r="AC17" i="10" s="1"/>
  <c r="C17" i="10"/>
  <c r="AB17" i="10" s="1"/>
  <c r="AG16" i="10"/>
  <c r="AF16" i="10"/>
  <c r="L16" i="10"/>
  <c r="K16" i="10"/>
  <c r="I16" i="10"/>
  <c r="H16" i="10"/>
  <c r="AE16" i="10" s="1"/>
  <c r="G16" i="10"/>
  <c r="E16" i="10"/>
  <c r="D16" i="10"/>
  <c r="AC16" i="10" s="1"/>
  <c r="C16" i="10"/>
  <c r="AB16" i="10" s="1"/>
  <c r="AG15" i="10"/>
  <c r="AF15" i="10"/>
  <c r="L15" i="10"/>
  <c r="K15" i="10"/>
  <c r="I15" i="10"/>
  <c r="H15" i="10"/>
  <c r="AE15" i="10" s="1"/>
  <c r="G15" i="10"/>
  <c r="E15" i="10"/>
  <c r="D15" i="10"/>
  <c r="AC15" i="10" s="1"/>
  <c r="C15" i="10"/>
  <c r="AB15" i="10" s="1"/>
  <c r="AG14" i="10"/>
  <c r="AF14" i="10"/>
  <c r="L14" i="10"/>
  <c r="K14" i="10"/>
  <c r="I14" i="10"/>
  <c r="H14" i="10"/>
  <c r="AE14" i="10" s="1"/>
  <c r="G14" i="10"/>
  <c r="E14" i="10"/>
  <c r="D14" i="10"/>
  <c r="AC14" i="10" s="1"/>
  <c r="C14" i="10"/>
  <c r="AB14" i="10" s="1"/>
  <c r="AG13" i="10"/>
  <c r="AF13" i="10"/>
  <c r="L13" i="10"/>
  <c r="K13" i="10"/>
  <c r="I13" i="10"/>
  <c r="H13" i="10"/>
  <c r="AE13" i="10" s="1"/>
  <c r="G13" i="10"/>
  <c r="E13" i="10"/>
  <c r="D13" i="10"/>
  <c r="AC13" i="10" s="1"/>
  <c r="C13" i="10"/>
  <c r="AB13" i="10" s="1"/>
  <c r="AG12" i="10"/>
  <c r="AF12" i="10"/>
  <c r="L12" i="10"/>
  <c r="K12" i="10"/>
  <c r="I12" i="10"/>
  <c r="H12" i="10"/>
  <c r="AE12" i="10" s="1"/>
  <c r="G12" i="10"/>
  <c r="E12" i="10"/>
  <c r="D12" i="10"/>
  <c r="AC12" i="10" s="1"/>
  <c r="C12" i="10"/>
  <c r="AB12" i="10" s="1"/>
  <c r="AG11" i="10"/>
  <c r="AF11" i="10"/>
  <c r="L11" i="10"/>
  <c r="K11" i="10"/>
  <c r="I11" i="10"/>
  <c r="H11" i="10"/>
  <c r="AE11" i="10" s="1"/>
  <c r="G11" i="10"/>
  <c r="E11" i="10"/>
  <c r="D11" i="10"/>
  <c r="AC11" i="10" s="1"/>
  <c r="C11" i="10"/>
  <c r="AB11" i="10" s="1"/>
  <c r="AG10" i="10"/>
  <c r="AF10" i="10"/>
  <c r="L10" i="10"/>
  <c r="K10" i="10"/>
  <c r="I10" i="10"/>
  <c r="H10" i="10"/>
  <c r="AE10" i="10" s="1"/>
  <c r="G10" i="10"/>
  <c r="E10" i="10"/>
  <c r="D10" i="10"/>
  <c r="AC10" i="10" s="1"/>
  <c r="C10" i="10"/>
  <c r="AB10" i="10" s="1"/>
  <c r="AG9" i="10"/>
  <c r="AF9" i="10"/>
  <c r="L9" i="10"/>
  <c r="K9" i="10"/>
  <c r="I9" i="10"/>
  <c r="H9" i="10"/>
  <c r="AE9" i="10" s="1"/>
  <c r="G9" i="10"/>
  <c r="E9" i="10"/>
  <c r="D9" i="10"/>
  <c r="AC9" i="10" s="1"/>
  <c r="C9" i="10"/>
  <c r="AB9" i="10" s="1"/>
  <c r="AG8" i="10"/>
  <c r="AF8" i="10"/>
  <c r="L8" i="10"/>
  <c r="K8" i="10"/>
  <c r="I8" i="10"/>
  <c r="H8" i="10"/>
  <c r="AE8" i="10" s="1"/>
  <c r="G8" i="10"/>
  <c r="E8" i="10"/>
  <c r="D8" i="10"/>
  <c r="AC8" i="10" s="1"/>
  <c r="C8" i="10"/>
  <c r="AB8" i="10" s="1"/>
  <c r="Y7" i="10"/>
  <c r="Y8" i="10" s="1"/>
  <c r="Y9" i="10" s="1"/>
  <c r="Y10" i="10" s="1"/>
  <c r="Y11" i="10" s="1"/>
  <c r="Y12" i="10" s="1"/>
  <c r="Y13" i="10" s="1"/>
  <c r="Y14" i="10" s="1"/>
  <c r="Y15" i="10" s="1"/>
  <c r="Y16" i="10" s="1"/>
  <c r="Y17" i="10" s="1"/>
  <c r="Y18" i="10" s="1"/>
  <c r="Y19" i="10" s="1"/>
  <c r="Y20" i="10" s="1"/>
  <c r="Y21" i="10" s="1"/>
  <c r="Y22" i="10" s="1"/>
  <c r="Y23" i="10" s="1"/>
  <c r="Y24" i="10" s="1"/>
  <c r="Y25" i="10" s="1"/>
  <c r="AG7" i="10"/>
  <c r="AF7" i="10"/>
  <c r="M7" i="10"/>
  <c r="M8" i="10" s="1"/>
  <c r="M9" i="10" s="1"/>
  <c r="M10" i="10" s="1"/>
  <c r="M11" i="10" s="1"/>
  <c r="M12" i="10" s="1"/>
  <c r="M13" i="10" s="1"/>
  <c r="M14" i="10" s="1"/>
  <c r="M15" i="10" s="1"/>
  <c r="M16" i="10" s="1"/>
  <c r="M17" i="10" s="1"/>
  <c r="M18" i="10" s="1"/>
  <c r="M19" i="10" s="1"/>
  <c r="M20" i="10" s="1"/>
  <c r="M21" i="10" s="1"/>
  <c r="M22" i="10" s="1"/>
  <c r="M23" i="10" s="1"/>
  <c r="M24" i="10" s="1"/>
  <c r="M25" i="10" s="1"/>
  <c r="L7" i="10"/>
  <c r="K7" i="10"/>
  <c r="J7" i="10"/>
  <c r="J8" i="10" s="1"/>
  <c r="J9" i="10" s="1"/>
  <c r="J10" i="10" s="1"/>
  <c r="J11" i="10" s="1"/>
  <c r="J12" i="10" s="1"/>
  <c r="J13" i="10" s="1"/>
  <c r="J14" i="10" s="1"/>
  <c r="J15" i="10" s="1"/>
  <c r="J16" i="10" s="1"/>
  <c r="J17" i="10" s="1"/>
  <c r="J18" i="10" s="1"/>
  <c r="J19" i="10" s="1"/>
  <c r="J20" i="10" s="1"/>
  <c r="J21" i="10" s="1"/>
  <c r="J22" i="10" s="1"/>
  <c r="J23" i="10" s="1"/>
  <c r="J24" i="10" s="1"/>
  <c r="J25" i="10" s="1"/>
  <c r="I7" i="10"/>
  <c r="H7" i="10"/>
  <c r="AE7" i="10" s="1"/>
  <c r="G7" i="10"/>
  <c r="F7" i="10"/>
  <c r="F8" i="10" s="1"/>
  <c r="F9" i="10" s="1"/>
  <c r="F10" i="10" s="1"/>
  <c r="F11" i="10" s="1"/>
  <c r="F12" i="10" s="1"/>
  <c r="F13" i="10" s="1"/>
  <c r="F14" i="10" s="1"/>
  <c r="F15" i="10" s="1"/>
  <c r="F16" i="10" s="1"/>
  <c r="F17" i="10" s="1"/>
  <c r="F18" i="10" s="1"/>
  <c r="F19" i="10" s="1"/>
  <c r="F20" i="10" s="1"/>
  <c r="F21" i="10" s="1"/>
  <c r="F22" i="10" s="1"/>
  <c r="F23" i="10" s="1"/>
  <c r="F24" i="10" s="1"/>
  <c r="F25" i="10" s="1"/>
  <c r="E7" i="10"/>
  <c r="D7" i="10"/>
  <c r="AC7" i="10" s="1"/>
  <c r="C7" i="10"/>
  <c r="AB7" i="10" s="1"/>
  <c r="AG6" i="10"/>
  <c r="AF6" i="10"/>
  <c r="L6" i="10"/>
  <c r="K6" i="10"/>
  <c r="I6" i="10"/>
  <c r="H6" i="10"/>
  <c r="AE6" i="10" s="1"/>
  <c r="G6" i="10"/>
  <c r="E6" i="10"/>
  <c r="D6" i="10"/>
  <c r="AC6" i="10" s="1"/>
  <c r="C6" i="10"/>
  <c r="W4" i="10"/>
  <c r="U4" i="10"/>
  <c r="N4" i="10"/>
  <c r="L4" i="10"/>
  <c r="K4" i="10"/>
  <c r="I4" i="10"/>
  <c r="H4" i="10"/>
  <c r="G4" i="10"/>
  <c r="E4" i="10"/>
  <c r="D4" i="10"/>
  <c r="AC4" i="10" s="1"/>
  <c r="C4" i="10"/>
  <c r="AB4" i="10" s="1"/>
  <c r="AB6" i="10" l="1"/>
  <c r="AD4" i="10"/>
  <c r="AX4" i="9" l="1"/>
  <c r="AX5" i="9" s="1"/>
  <c r="AX6" i="9" s="1"/>
  <c r="AX7" i="9" s="1"/>
  <c r="AX8" i="9" s="1"/>
  <c r="AX9" i="9" s="1"/>
  <c r="AX10" i="9" s="1"/>
  <c r="AX11" i="9" s="1"/>
  <c r="AX12" i="9" s="1"/>
  <c r="AX13" i="9" s="1"/>
  <c r="AX14" i="9" s="1"/>
  <c r="AX15" i="9" s="1"/>
  <c r="AX16" i="9" s="1"/>
  <c r="AX17" i="9" s="1"/>
  <c r="AX18" i="9" s="1"/>
  <c r="AX19" i="9" s="1"/>
  <c r="AX20" i="9" s="1"/>
  <c r="AX21" i="9" s="1"/>
  <c r="AX22" i="9" s="1"/>
  <c r="AT22" i="9"/>
  <c r="AT21" i="9"/>
  <c r="AT20" i="9"/>
  <c r="AT19" i="9"/>
  <c r="AT18" i="9"/>
  <c r="AT17" i="9"/>
  <c r="AT16" i="9"/>
  <c r="AT15" i="9"/>
  <c r="AT14" i="9"/>
  <c r="AT13" i="9"/>
  <c r="BD239" i="9" l="1"/>
  <c r="BD237" i="9" s="1"/>
  <c r="BC237" i="9"/>
  <c r="AJ234" i="9"/>
  <c r="BD233" i="9"/>
  <c r="BC233" i="9"/>
  <c r="AJ232" i="9"/>
  <c r="BD178" i="9"/>
  <c r="BD176" i="9" s="1"/>
  <c r="BC176" i="9"/>
  <c r="AJ173" i="9"/>
  <c r="BD172" i="9"/>
  <c r="BC172" i="9"/>
  <c r="AJ171" i="9"/>
  <c r="BD56" i="9"/>
  <c r="BD54" i="9" s="1"/>
  <c r="BC54" i="9"/>
  <c r="AJ51" i="9"/>
  <c r="BD50" i="9"/>
  <c r="BC50" i="9"/>
  <c r="AJ49" i="9"/>
  <c r="BE237" i="9" l="1"/>
  <c r="BE176" i="9"/>
  <c r="BE50" i="9"/>
  <c r="BE54" i="9"/>
  <c r="BE233" i="9"/>
  <c r="BE172" i="9"/>
  <c r="BD229" i="9"/>
  <c r="BD227" i="9" s="1"/>
  <c r="BC227" i="9"/>
  <c r="AJ224" i="9"/>
  <c r="BD223" i="9"/>
  <c r="BC223" i="9"/>
  <c r="AJ222" i="9"/>
  <c r="BD219" i="9"/>
  <c r="BD217" i="9" s="1"/>
  <c r="BC217" i="9"/>
  <c r="AJ214" i="9"/>
  <c r="BD213" i="9"/>
  <c r="BC213" i="9"/>
  <c r="AJ212" i="9"/>
  <c r="BD209" i="9"/>
  <c r="BD207" i="9" s="1"/>
  <c r="BC207" i="9"/>
  <c r="AJ204" i="9"/>
  <c r="BD203" i="9"/>
  <c r="BC203" i="9"/>
  <c r="AJ202" i="9"/>
  <c r="BD199" i="9"/>
  <c r="BD197" i="9" s="1"/>
  <c r="BD193" i="9"/>
  <c r="BC193" i="9"/>
  <c r="V189" i="9"/>
  <c r="V188" i="9"/>
  <c r="V187" i="9"/>
  <c r="BD168" i="9"/>
  <c r="BD166" i="9" s="1"/>
  <c r="BC166" i="9"/>
  <c r="AJ163" i="9"/>
  <c r="BD162" i="9"/>
  <c r="BC162" i="9"/>
  <c r="AJ161" i="9"/>
  <c r="BD158" i="9"/>
  <c r="BD156" i="9" s="1"/>
  <c r="BC156" i="9"/>
  <c r="AJ153" i="9"/>
  <c r="BD152" i="9"/>
  <c r="BC152" i="9"/>
  <c r="AJ151" i="9"/>
  <c r="BD148" i="9"/>
  <c r="BD146" i="9" s="1"/>
  <c r="BC146" i="9"/>
  <c r="AJ143" i="9"/>
  <c r="BD142" i="9"/>
  <c r="BC142" i="9"/>
  <c r="AJ141" i="9"/>
  <c r="BD138" i="9"/>
  <c r="BD136" i="9" s="1"/>
  <c r="BD132" i="9"/>
  <c r="BC132" i="9"/>
  <c r="V128" i="9"/>
  <c r="V127" i="9"/>
  <c r="V126" i="9"/>
  <c r="BD117" i="9"/>
  <c r="BD115" i="9" s="1"/>
  <c r="BC115" i="9"/>
  <c r="AJ112" i="9"/>
  <c r="BD111" i="9"/>
  <c r="BC111" i="9"/>
  <c r="AJ110" i="9"/>
  <c r="BD107" i="9"/>
  <c r="BD105" i="9" s="1"/>
  <c r="BC105" i="9"/>
  <c r="AJ102" i="9"/>
  <c r="BD101" i="9"/>
  <c r="BC101" i="9"/>
  <c r="AJ100" i="9"/>
  <c r="BD97" i="9"/>
  <c r="BD95" i="9" s="1"/>
  <c r="BC95" i="9"/>
  <c r="AJ92" i="9"/>
  <c r="BD91" i="9"/>
  <c r="BC91" i="9"/>
  <c r="AJ90" i="9"/>
  <c r="BD87" i="9"/>
  <c r="BD85" i="9" s="1"/>
  <c r="BC85" i="9"/>
  <c r="AJ82" i="9"/>
  <c r="BD81" i="9"/>
  <c r="BC81" i="9"/>
  <c r="AJ80" i="9"/>
  <c r="BD77" i="9"/>
  <c r="BD75" i="9" s="1"/>
  <c r="BD71" i="9"/>
  <c r="AJ72" i="9"/>
  <c r="V67" i="9"/>
  <c r="V66" i="9"/>
  <c r="V65" i="9"/>
  <c r="AX241" i="5"/>
  <c r="AW241" i="5"/>
  <c r="S25" i="10" s="1"/>
  <c r="AX235" i="5"/>
  <c r="AW235" i="5"/>
  <c r="AX231" i="5"/>
  <c r="AW231" i="5"/>
  <c r="AX225" i="5"/>
  <c r="AW225" i="5"/>
  <c r="AX221" i="5"/>
  <c r="AW221" i="5"/>
  <c r="AX215" i="5"/>
  <c r="AW215" i="5"/>
  <c r="AX211" i="5"/>
  <c r="AW211" i="5"/>
  <c r="S22" i="10" s="1"/>
  <c r="AX205" i="5"/>
  <c r="AW205" i="5"/>
  <c r="AX201" i="5"/>
  <c r="AW201" i="5"/>
  <c r="AX195" i="5"/>
  <c r="AW195" i="5"/>
  <c r="V192" i="5"/>
  <c r="V191" i="5"/>
  <c r="V190" i="5"/>
  <c r="AX179" i="5"/>
  <c r="AW179" i="5"/>
  <c r="S20" i="10" s="1"/>
  <c r="AX173" i="5"/>
  <c r="AW173" i="5"/>
  <c r="AX169" i="5"/>
  <c r="AW169" i="5"/>
  <c r="S19" i="10" s="1"/>
  <c r="AX163" i="5"/>
  <c r="AW163" i="5"/>
  <c r="AX159" i="5"/>
  <c r="AW159" i="5"/>
  <c r="S18" i="10" s="1"/>
  <c r="AX153" i="5"/>
  <c r="AW153" i="5"/>
  <c r="AX149" i="5"/>
  <c r="AW149" i="5"/>
  <c r="AX143" i="5"/>
  <c r="AW143" i="5"/>
  <c r="AX139" i="5"/>
  <c r="AW139" i="5"/>
  <c r="AX133" i="5"/>
  <c r="AW133" i="5"/>
  <c r="V130" i="5"/>
  <c r="V129" i="5"/>
  <c r="V128" i="5"/>
  <c r="AX117" i="5"/>
  <c r="T15" i="10" s="1"/>
  <c r="AW117" i="5"/>
  <c r="S15" i="10" s="1"/>
  <c r="AX111" i="5"/>
  <c r="AW111" i="5"/>
  <c r="AX107" i="5"/>
  <c r="T14" i="10" s="1"/>
  <c r="AW107" i="5"/>
  <c r="S14" i="10" s="1"/>
  <c r="AX101" i="5"/>
  <c r="AW101" i="5"/>
  <c r="AX97" i="5"/>
  <c r="T13" i="10" s="1"/>
  <c r="AW97" i="5"/>
  <c r="S13" i="10" s="1"/>
  <c r="AX91" i="5"/>
  <c r="AW91" i="5"/>
  <c r="AX87" i="5"/>
  <c r="T12" i="10" s="1"/>
  <c r="AW87" i="5"/>
  <c r="S12" i="10" s="1"/>
  <c r="AX81" i="5"/>
  <c r="AW81" i="5"/>
  <c r="AX77" i="5"/>
  <c r="T11" i="10" s="1"/>
  <c r="AW77" i="5"/>
  <c r="S11" i="10" s="1"/>
  <c r="AX71" i="5"/>
  <c r="AW71" i="5"/>
  <c r="V68" i="5"/>
  <c r="V67" i="5"/>
  <c r="V66" i="5"/>
  <c r="AX55" i="5"/>
  <c r="T10" i="10" s="1"/>
  <c r="AW55" i="5"/>
  <c r="S10" i="10" s="1"/>
  <c r="AX49" i="5"/>
  <c r="AW49" i="5"/>
  <c r="AX45" i="5"/>
  <c r="T9" i="10" s="1"/>
  <c r="AW45" i="5"/>
  <c r="S9" i="10" s="1"/>
  <c r="AX39" i="5"/>
  <c r="AW39" i="5"/>
  <c r="AX35" i="5"/>
  <c r="T8" i="10" s="1"/>
  <c r="AW35" i="5"/>
  <c r="S8" i="10" s="1"/>
  <c r="AX29" i="5"/>
  <c r="AW29" i="5"/>
  <c r="AX25" i="5"/>
  <c r="T7" i="10" s="1"/>
  <c r="AW25" i="5"/>
  <c r="S7" i="10" s="1"/>
  <c r="AX19" i="5"/>
  <c r="AW19" i="5"/>
  <c r="BB241" i="5" l="1"/>
  <c r="X25" i="10" s="1"/>
  <c r="T25" i="10"/>
  <c r="AY231" i="5"/>
  <c r="U24" i="10" s="1"/>
  <c r="S24" i="10"/>
  <c r="BA231" i="5"/>
  <c r="W24" i="10" s="1"/>
  <c r="T24" i="10"/>
  <c r="AY221" i="5"/>
  <c r="U23" i="10" s="1"/>
  <c r="S23" i="10"/>
  <c r="BB221" i="5"/>
  <c r="X23" i="10" s="1"/>
  <c r="T23" i="10"/>
  <c r="BA211" i="5"/>
  <c r="W22" i="10" s="1"/>
  <c r="T22" i="10"/>
  <c r="AZ201" i="5"/>
  <c r="V21" i="10" s="1"/>
  <c r="S21" i="10"/>
  <c r="BB201" i="5"/>
  <c r="X21" i="10" s="1"/>
  <c r="T21" i="10"/>
  <c r="BB179" i="5"/>
  <c r="X20" i="10" s="1"/>
  <c r="T20" i="10"/>
  <c r="BA169" i="5"/>
  <c r="W19" i="10" s="1"/>
  <c r="T19" i="10"/>
  <c r="BB159" i="5"/>
  <c r="X18" i="10" s="1"/>
  <c r="T18" i="10"/>
  <c r="AY149" i="5"/>
  <c r="U17" i="10" s="1"/>
  <c r="S17" i="10"/>
  <c r="BA149" i="5"/>
  <c r="W17" i="10" s="1"/>
  <c r="T17" i="10"/>
  <c r="AZ139" i="5"/>
  <c r="V16" i="10" s="1"/>
  <c r="S16" i="10"/>
  <c r="BA139" i="5"/>
  <c r="W16" i="10" s="1"/>
  <c r="T16" i="10"/>
  <c r="BE240" i="9"/>
  <c r="BE179" i="9"/>
  <c r="BB35" i="5"/>
  <c r="X8" i="10" s="1"/>
  <c r="BB45" i="5"/>
  <c r="X9" i="10" s="1"/>
  <c r="BB55" i="5"/>
  <c r="X10" i="10" s="1"/>
  <c r="AZ87" i="5"/>
  <c r="V12" i="10" s="1"/>
  <c r="AZ117" i="5"/>
  <c r="V15" i="10" s="1"/>
  <c r="BB25" i="5"/>
  <c r="X7" i="10" s="1"/>
  <c r="AZ35" i="5"/>
  <c r="V8" i="10" s="1"/>
  <c r="BA77" i="5"/>
  <c r="W11" i="10" s="1"/>
  <c r="BB97" i="5"/>
  <c r="X13" i="10" s="1"/>
  <c r="BB107" i="5"/>
  <c r="X14" i="10" s="1"/>
  <c r="BB117" i="5"/>
  <c r="X15" i="10" s="1"/>
  <c r="BE101" i="9"/>
  <c r="BE105" i="9"/>
  <c r="BE111" i="9"/>
  <c r="BE227" i="9"/>
  <c r="BE166" i="9"/>
  <c r="BE115" i="9"/>
  <c r="BA221" i="5"/>
  <c r="HL217" i="5" s="1"/>
  <c r="BE57" i="9"/>
  <c r="AF51" i="9" s="1"/>
  <c r="BA241" i="5"/>
  <c r="HE237" i="5" s="1"/>
  <c r="AZ221" i="5"/>
  <c r="V23" i="10" s="1"/>
  <c r="AZ231" i="5"/>
  <c r="V24" i="10" s="1"/>
  <c r="BB231" i="5"/>
  <c r="X24" i="10" s="1"/>
  <c r="BB139" i="5"/>
  <c r="X16" i="10" s="1"/>
  <c r="HJ227" i="5"/>
  <c r="AZ149" i="5"/>
  <c r="V17" i="10" s="1"/>
  <c r="BA159" i="5"/>
  <c r="HM155" i="5" s="1"/>
  <c r="BB169" i="5"/>
  <c r="X19" i="10" s="1"/>
  <c r="BA179" i="5"/>
  <c r="BB149" i="5"/>
  <c r="X17" i="10" s="1"/>
  <c r="AY201" i="5"/>
  <c r="U21" i="10" s="1"/>
  <c r="HH227" i="5"/>
  <c r="BC136" i="9"/>
  <c r="BE136" i="9" s="1"/>
  <c r="BE193" i="9"/>
  <c r="BC75" i="9"/>
  <c r="BE75" i="9" s="1"/>
  <c r="BE91" i="9"/>
  <c r="BE95" i="9"/>
  <c r="BC197" i="9"/>
  <c r="BE197" i="9" s="1"/>
  <c r="BE223" i="9"/>
  <c r="BE81" i="9"/>
  <c r="BE203" i="9"/>
  <c r="BE207" i="9"/>
  <c r="BE213" i="9"/>
  <c r="BE85" i="9"/>
  <c r="BE217" i="9"/>
  <c r="AJ70" i="9"/>
  <c r="BC71" i="9"/>
  <c r="BE71" i="9" s="1"/>
  <c r="BE162" i="9"/>
  <c r="BE132" i="9"/>
  <c r="BE142" i="9"/>
  <c r="BE146" i="9"/>
  <c r="BE152" i="9"/>
  <c r="BE156" i="9"/>
  <c r="AJ194" i="9"/>
  <c r="AJ192" i="9"/>
  <c r="AJ131" i="9"/>
  <c r="AJ133" i="9"/>
  <c r="BB211" i="5"/>
  <c r="X22" i="10" s="1"/>
  <c r="HH217" i="5"/>
  <c r="HM217" i="5"/>
  <c r="HG217" i="5"/>
  <c r="HK217" i="5"/>
  <c r="HF217" i="5"/>
  <c r="HO217" i="5"/>
  <c r="HE217" i="5"/>
  <c r="HN217" i="5"/>
  <c r="AZ241" i="5"/>
  <c r="V25" i="10" s="1"/>
  <c r="AY241" i="5"/>
  <c r="U25" i="10" s="1"/>
  <c r="HI217" i="5"/>
  <c r="AZ211" i="5"/>
  <c r="V22" i="10" s="1"/>
  <c r="AY211" i="5"/>
  <c r="U22" i="10" s="1"/>
  <c r="HJ217" i="5"/>
  <c r="BA201" i="5"/>
  <c r="W21" i="10" s="1"/>
  <c r="HL227" i="5"/>
  <c r="HN227" i="5"/>
  <c r="HG227" i="5"/>
  <c r="HO227" i="5"/>
  <c r="HE227" i="5"/>
  <c r="HJ135" i="5"/>
  <c r="HI135" i="5"/>
  <c r="HG145" i="5"/>
  <c r="AY169" i="5"/>
  <c r="AZ169" i="5"/>
  <c r="V19" i="10" s="1"/>
  <c r="HM135" i="5"/>
  <c r="AY159" i="5"/>
  <c r="AZ159" i="5"/>
  <c r="V18" i="10" s="1"/>
  <c r="AZ179" i="5"/>
  <c r="V20" i="10" s="1"/>
  <c r="AY179" i="5"/>
  <c r="U20" i="10" s="1"/>
  <c r="HO135" i="5"/>
  <c r="AY139" i="5"/>
  <c r="HK135" i="5"/>
  <c r="BB77" i="5"/>
  <c r="X11" i="10" s="1"/>
  <c r="BA35" i="5"/>
  <c r="W8" i="10" s="1"/>
  <c r="BA97" i="5"/>
  <c r="W13" i="10" s="1"/>
  <c r="AY97" i="5"/>
  <c r="U13" i="10" s="1"/>
  <c r="AZ97" i="5"/>
  <c r="V13" i="10" s="1"/>
  <c r="AZ77" i="5"/>
  <c r="V11" i="10" s="1"/>
  <c r="AY77" i="5"/>
  <c r="U11" i="10" s="1"/>
  <c r="BA87" i="5"/>
  <c r="W12" i="10" s="1"/>
  <c r="BB87" i="5"/>
  <c r="X12" i="10" s="1"/>
  <c r="AY87" i="5"/>
  <c r="U12" i="10" s="1"/>
  <c r="AY107" i="5"/>
  <c r="U14" i="10" s="1"/>
  <c r="AZ107" i="5"/>
  <c r="V14" i="10" s="1"/>
  <c r="AY117" i="5"/>
  <c r="U15" i="10" s="1"/>
  <c r="BA107" i="5"/>
  <c r="W14" i="10" s="1"/>
  <c r="BA117" i="5"/>
  <c r="W15" i="10" s="1"/>
  <c r="AY55" i="5"/>
  <c r="U10" i="10" s="1"/>
  <c r="AZ55" i="5"/>
  <c r="V10" i="10" s="1"/>
  <c r="BA55" i="5"/>
  <c r="W10" i="10" s="1"/>
  <c r="AZ45" i="5"/>
  <c r="V9" i="10" s="1"/>
  <c r="AY45" i="5"/>
  <c r="U9" i="10" s="1"/>
  <c r="BA45" i="5"/>
  <c r="W9" i="10" s="1"/>
  <c r="AY35" i="5"/>
  <c r="U8" i="10" s="1"/>
  <c r="AZ25" i="5"/>
  <c r="V7" i="10" s="1"/>
  <c r="AY25" i="5"/>
  <c r="U7" i="10" s="1"/>
  <c r="BA25" i="5"/>
  <c r="W7" i="10" s="1"/>
  <c r="HJ145" i="5" l="1"/>
  <c r="HN145" i="5"/>
  <c r="GT227" i="5"/>
  <c r="FW145" i="5"/>
  <c r="EJ227" i="5"/>
  <c r="DE227" i="5"/>
  <c r="DR217" i="5"/>
  <c r="DO217" i="5"/>
  <c r="EB217" i="5"/>
  <c r="BT217" i="5"/>
  <c r="EQ217" i="5"/>
  <c r="EL145" i="5"/>
  <c r="FO145" i="5"/>
  <c r="DU227" i="5"/>
  <c r="HI227" i="5"/>
  <c r="GZ227" i="5"/>
  <c r="HK227" i="5"/>
  <c r="HB227" i="5"/>
  <c r="GB227" i="5"/>
  <c r="DI227" i="5"/>
  <c r="CN227" i="5"/>
  <c r="HF227" i="5"/>
  <c r="BY227" i="5"/>
  <c r="DT227" i="5"/>
  <c r="HM227" i="5"/>
  <c r="FY217" i="5"/>
  <c r="GY217" i="5"/>
  <c r="BZ217" i="5"/>
  <c r="GM217" i="5"/>
  <c r="HK207" i="5"/>
  <c r="HG135" i="5"/>
  <c r="HH135" i="5"/>
  <c r="HL135" i="5"/>
  <c r="HE135" i="5"/>
  <c r="HF135" i="5"/>
  <c r="HN135" i="5"/>
  <c r="HK145" i="5"/>
  <c r="HL145" i="5"/>
  <c r="HO145" i="5"/>
  <c r="DA145" i="5"/>
  <c r="BU145" i="5"/>
  <c r="HM145" i="5"/>
  <c r="GV227" i="5"/>
  <c r="FX227" i="5"/>
  <c r="BZ227" i="5"/>
  <c r="GC227" i="5"/>
  <c r="GP217" i="5"/>
  <c r="CI217" i="5"/>
  <c r="FJ217" i="5"/>
  <c r="HI145" i="5"/>
  <c r="EO145" i="5"/>
  <c r="GD227" i="5"/>
  <c r="FE227" i="5"/>
  <c r="BE227" i="5"/>
  <c r="CU227" i="5"/>
  <c r="FZ217" i="5"/>
  <c r="FO217" i="5"/>
  <c r="HF145" i="5"/>
  <c r="DN145" i="5"/>
  <c r="HH145" i="5"/>
  <c r="FA227" i="5"/>
  <c r="BS227" i="5"/>
  <c r="CJ217" i="5"/>
  <c r="CU217" i="5"/>
  <c r="BE169" i="9"/>
  <c r="EF227" i="5"/>
  <c r="HE145" i="5"/>
  <c r="CT145" i="5"/>
  <c r="GT145" i="5"/>
  <c r="EA227" i="5"/>
  <c r="GN227" i="5"/>
  <c r="FZ227" i="5"/>
  <c r="DN217" i="5"/>
  <c r="FX217" i="5"/>
  <c r="HA217" i="5"/>
  <c r="CZ227" i="5"/>
  <c r="EZ227" i="5"/>
  <c r="DC227" i="5"/>
  <c r="FB227" i="5"/>
  <c r="FC227" i="5"/>
  <c r="BU227" i="5"/>
  <c r="BD227" i="5"/>
  <c r="FM227" i="5"/>
  <c r="BH227" i="5"/>
  <c r="DM227" i="5"/>
  <c r="EP227" i="5"/>
  <c r="GH227" i="5"/>
  <c r="DQ227" i="5"/>
  <c r="DF227" i="5"/>
  <c r="CV217" i="5"/>
  <c r="DB217" i="5"/>
  <c r="DT217" i="5"/>
  <c r="CG217" i="5"/>
  <c r="BH217" i="5"/>
  <c r="HK165" i="5"/>
  <c r="HG165" i="5"/>
  <c r="HJ165" i="5"/>
  <c r="HI165" i="5"/>
  <c r="BV145" i="5"/>
  <c r="EA145" i="5"/>
  <c r="EF145" i="5"/>
  <c r="EB145" i="5"/>
  <c r="CI145" i="5"/>
  <c r="EQ145" i="5"/>
  <c r="CX145" i="5"/>
  <c r="GC145" i="5"/>
  <c r="BY145" i="5"/>
  <c r="ET145" i="5"/>
  <c r="GW145" i="5"/>
  <c r="HC145" i="5"/>
  <c r="EC145" i="5"/>
  <c r="GJ145" i="5"/>
  <c r="ER145" i="5"/>
  <c r="BS145" i="5"/>
  <c r="BK145" i="5"/>
  <c r="DD145" i="5"/>
  <c r="EP145" i="5"/>
  <c r="BJ145" i="5"/>
  <c r="GQ145" i="5"/>
  <c r="BP145" i="5"/>
  <c r="EG145" i="5"/>
  <c r="DH145" i="5"/>
  <c r="GP145" i="5"/>
  <c r="GB145" i="5"/>
  <c r="HG73" i="5"/>
  <c r="CX227" i="5"/>
  <c r="FY227" i="5"/>
  <c r="BK227" i="5"/>
  <c r="EP217" i="5"/>
  <c r="FL217" i="5"/>
  <c r="BW217" i="5"/>
  <c r="FH217" i="5"/>
  <c r="BS217" i="5"/>
  <c r="CR217" i="5"/>
  <c r="EL217" i="5"/>
  <c r="GK217" i="5"/>
  <c r="BJ217" i="5"/>
  <c r="DE217" i="5"/>
  <c r="EY217" i="5"/>
  <c r="BY217" i="5"/>
  <c r="DZ217" i="5"/>
  <c r="FM217" i="5"/>
  <c r="BE217" i="5"/>
  <c r="CX217" i="5"/>
  <c r="ES217" i="5"/>
  <c r="GU217" i="5"/>
  <c r="GZ217" i="5"/>
  <c r="BL217" i="5"/>
  <c r="DH217" i="5"/>
  <c r="FI217" i="5"/>
  <c r="EE217" i="5"/>
  <c r="EC217" i="5"/>
  <c r="EW217" i="5"/>
  <c r="BG217" i="5"/>
  <c r="CW217" i="5"/>
  <c r="ER217" i="5"/>
  <c r="GT217" i="5"/>
  <c r="CB217" i="5"/>
  <c r="DV217" i="5"/>
  <c r="FP217" i="5"/>
  <c r="CQ217" i="5"/>
  <c r="ED217" i="5"/>
  <c r="GE217" i="5"/>
  <c r="GG217" i="5"/>
  <c r="GI217" i="5"/>
  <c r="CD217" i="5"/>
  <c r="DM217" i="5"/>
  <c r="EV217" i="5"/>
  <c r="GJ217" i="5"/>
  <c r="DL217" i="5"/>
  <c r="EJ217" i="5"/>
  <c r="GX217" i="5"/>
  <c r="HH165" i="5"/>
  <c r="EW145" i="5"/>
  <c r="HM73" i="5"/>
  <c r="HI237" i="5"/>
  <c r="GO227" i="5"/>
  <c r="FR227" i="5"/>
  <c r="ER227" i="5"/>
  <c r="DV227" i="5"/>
  <c r="DA227" i="5"/>
  <c r="BV227" i="5"/>
  <c r="FD227" i="5"/>
  <c r="CW227" i="5"/>
  <c r="ES227" i="5"/>
  <c r="CP227" i="5"/>
  <c r="DY227" i="5"/>
  <c r="FH227" i="5"/>
  <c r="DP227" i="5"/>
  <c r="BF227" i="5"/>
  <c r="DZ227" i="5"/>
  <c r="GA227" i="5"/>
  <c r="GY227" i="5"/>
  <c r="HA227" i="5"/>
  <c r="GM227" i="5"/>
  <c r="GI227" i="5"/>
  <c r="GK227" i="5"/>
  <c r="FJ227" i="5"/>
  <c r="EN227" i="5"/>
  <c r="DR227" i="5"/>
  <c r="CR227" i="5"/>
  <c r="BI227" i="5"/>
  <c r="GW227" i="5"/>
  <c r="ED227" i="5"/>
  <c r="CF227" i="5"/>
  <c r="GL227" i="5"/>
  <c r="DS227" i="5"/>
  <c r="BX227" i="5"/>
  <c r="EL227" i="5"/>
  <c r="FV227" i="5"/>
  <c r="CG227" i="5"/>
  <c r="GJ227" i="5"/>
  <c r="CT227" i="5"/>
  <c r="DL227" i="5"/>
  <c r="GP227" i="5"/>
  <c r="FN217" i="5"/>
  <c r="DS217" i="5"/>
  <c r="BX217" i="5"/>
  <c r="FA217" i="5"/>
  <c r="DF217" i="5"/>
  <c r="BK217" i="5"/>
  <c r="GH217" i="5"/>
  <c r="EK217" i="5"/>
  <c r="CP217" i="5"/>
  <c r="BI217" i="5"/>
  <c r="CF217" i="5"/>
  <c r="DC217" i="5"/>
  <c r="EA217" i="5"/>
  <c r="EX217" i="5"/>
  <c r="FV217" i="5"/>
  <c r="HB217" i="5"/>
  <c r="BP217" i="5"/>
  <c r="CN217" i="5"/>
  <c r="DJ217" i="5"/>
  <c r="EG217" i="5"/>
  <c r="FE217" i="5"/>
  <c r="GC217" i="5"/>
  <c r="GQ217" i="5"/>
  <c r="BQ217" i="5"/>
  <c r="CH217" i="5"/>
  <c r="CZ217" i="5"/>
  <c r="DQ217" i="5"/>
  <c r="EH217" i="5"/>
  <c r="EZ217" i="5"/>
  <c r="FQ217" i="5"/>
  <c r="GN217" i="5"/>
  <c r="ET217" i="5"/>
  <c r="FR217" i="5"/>
  <c r="FB217" i="5"/>
  <c r="DG217" i="5"/>
  <c r="BM217" i="5"/>
  <c r="GO217" i="5"/>
  <c r="EO217" i="5"/>
  <c r="CT217" i="5"/>
  <c r="FU217" i="5"/>
  <c r="DY217" i="5"/>
  <c r="CE217" i="5"/>
  <c r="BN217" i="5"/>
  <c r="CK217" i="5"/>
  <c r="DI217" i="5"/>
  <c r="EF217" i="5"/>
  <c r="FC217" i="5"/>
  <c r="GB217" i="5"/>
  <c r="BV217" i="5"/>
  <c r="CS217" i="5"/>
  <c r="DP217" i="5"/>
  <c r="EN217" i="5"/>
  <c r="FK217" i="5"/>
  <c r="GL217" i="5"/>
  <c r="GD217" i="5"/>
  <c r="GV217" i="5"/>
  <c r="BD217" i="5"/>
  <c r="BU217" i="5"/>
  <c r="CL217" i="5"/>
  <c r="DD217" i="5"/>
  <c r="DU217" i="5"/>
  <c r="EM217" i="5"/>
  <c r="FD217" i="5"/>
  <c r="FW217" i="5"/>
  <c r="GW217" i="5"/>
  <c r="HC217" i="5"/>
  <c r="DA217" i="5"/>
  <c r="CC217" i="5"/>
  <c r="HM207" i="5"/>
  <c r="HN207" i="5"/>
  <c r="HO207" i="5"/>
  <c r="HE207" i="5"/>
  <c r="HE165" i="5"/>
  <c r="HM165" i="5"/>
  <c r="HF165" i="5"/>
  <c r="HO165" i="5"/>
  <c r="HL165" i="5"/>
  <c r="HN165" i="5"/>
  <c r="GL145" i="5"/>
  <c r="DE145" i="5"/>
  <c r="DI145" i="5"/>
  <c r="DO145" i="5"/>
  <c r="GH145" i="5"/>
  <c r="DB145" i="5"/>
  <c r="FH145" i="5"/>
  <c r="CO145" i="5"/>
  <c r="CC145" i="5"/>
  <c r="DL145" i="5"/>
  <c r="EY145" i="5"/>
  <c r="GU145" i="5"/>
  <c r="BD145" i="5"/>
  <c r="CL145" i="5"/>
  <c r="DU145" i="5"/>
  <c r="FL145" i="5"/>
  <c r="FJ145" i="5"/>
  <c r="FB145" i="5"/>
  <c r="CE145" i="5"/>
  <c r="BN145" i="5"/>
  <c r="FV145" i="5"/>
  <c r="CS145" i="5"/>
  <c r="EV145" i="5"/>
  <c r="BW145" i="5"/>
  <c r="CG145" i="5"/>
  <c r="DP145" i="5"/>
  <c r="FD145" i="5"/>
  <c r="GZ145" i="5"/>
  <c r="BH145" i="5"/>
  <c r="CQ145" i="5"/>
  <c r="DZ145" i="5"/>
  <c r="FQ145" i="5"/>
  <c r="FN145" i="5"/>
  <c r="HO73" i="5"/>
  <c r="HK73" i="5"/>
  <c r="HF73" i="5"/>
  <c r="HL73" i="5"/>
  <c r="HE73" i="5"/>
  <c r="HJ73" i="5"/>
  <c r="HH73" i="5"/>
  <c r="HI73" i="5"/>
  <c r="HN73" i="5"/>
  <c r="AD9" i="10"/>
  <c r="HO237" i="5"/>
  <c r="W25" i="10"/>
  <c r="AD25" i="10" s="1"/>
  <c r="DX227" i="5"/>
  <c r="CI227" i="5"/>
  <c r="BR227" i="5"/>
  <c r="GE227" i="5"/>
  <c r="EV227" i="5"/>
  <c r="DO227" i="5"/>
  <c r="CQ227" i="5"/>
  <c r="BT227" i="5"/>
  <c r="HC227" i="5"/>
  <c r="FU227" i="5"/>
  <c r="EK227" i="5"/>
  <c r="DG227" i="5"/>
  <c r="CJ227" i="5"/>
  <c r="BL227" i="5"/>
  <c r="EC227" i="5"/>
  <c r="ET227" i="5"/>
  <c r="FL227" i="5"/>
  <c r="FO227" i="5"/>
  <c r="DD227" i="5"/>
  <c r="BJ227" i="5"/>
  <c r="FI227" i="5"/>
  <c r="CL227" i="5"/>
  <c r="BP227" i="5"/>
  <c r="FF227" i="5"/>
  <c r="CH227" i="5"/>
  <c r="DJ227" i="5"/>
  <c r="FQ227" i="5"/>
  <c r="CO227" i="5"/>
  <c r="GQ227" i="5"/>
  <c r="GX227" i="5"/>
  <c r="GG227" i="5"/>
  <c r="FN227" i="5"/>
  <c r="EW227" i="5"/>
  <c r="EE227" i="5"/>
  <c r="DN227" i="5"/>
  <c r="CV227" i="5"/>
  <c r="CE227" i="5"/>
  <c r="BM227" i="5"/>
  <c r="FW227" i="5"/>
  <c r="EM227" i="5"/>
  <c r="DH227" i="5"/>
  <c r="CK227" i="5"/>
  <c r="BN227" i="5"/>
  <c r="GU227" i="5"/>
  <c r="FK227" i="5"/>
  <c r="EB227" i="5"/>
  <c r="DB227" i="5"/>
  <c r="CD227" i="5"/>
  <c r="BG227" i="5"/>
  <c r="EG227" i="5"/>
  <c r="EY227" i="5"/>
  <c r="FP227" i="5"/>
  <c r="EX227" i="5"/>
  <c r="CS227" i="5"/>
  <c r="EO227" i="5"/>
  <c r="BW227" i="5"/>
  <c r="EH227" i="5"/>
  <c r="BQ227" i="5"/>
  <c r="CC227" i="5"/>
  <c r="EQ227" i="5"/>
  <c r="CB227" i="5"/>
  <c r="AD24" i="10"/>
  <c r="GS227" i="5"/>
  <c r="CO217" i="5"/>
  <c r="GA217" i="5"/>
  <c r="GS217" i="5"/>
  <c r="BR217" i="5"/>
  <c r="BF217" i="5"/>
  <c r="DX217" i="5"/>
  <c r="FF217" i="5"/>
  <c r="W23" i="10"/>
  <c r="AD23" i="10" s="1"/>
  <c r="AD22" i="10"/>
  <c r="HL207" i="5"/>
  <c r="HF207" i="5"/>
  <c r="BG207" i="5"/>
  <c r="HI207" i="5"/>
  <c r="HH207" i="5"/>
  <c r="HG207" i="5"/>
  <c r="HJ207" i="5"/>
  <c r="AD21" i="10"/>
  <c r="HL175" i="5"/>
  <c r="W20" i="10"/>
  <c r="AD20" i="10" s="1"/>
  <c r="DB165" i="5"/>
  <c r="U19" i="10"/>
  <c r="AD19" i="10" s="1"/>
  <c r="GG155" i="5"/>
  <c r="U18" i="10"/>
  <c r="HI155" i="5"/>
  <c r="W18" i="10"/>
  <c r="GG145" i="5"/>
  <c r="FZ145" i="5"/>
  <c r="EE145" i="5"/>
  <c r="CV145" i="5"/>
  <c r="BM145" i="5"/>
  <c r="CR145" i="5"/>
  <c r="GA145" i="5"/>
  <c r="CW145" i="5"/>
  <c r="FI145" i="5"/>
  <c r="DS145" i="5"/>
  <c r="CJ145" i="5"/>
  <c r="GE145" i="5"/>
  <c r="EK145" i="5"/>
  <c r="BR145" i="5"/>
  <c r="GY145" i="5"/>
  <c r="DX145" i="5"/>
  <c r="BF145" i="5"/>
  <c r="BT145" i="5"/>
  <c r="CK145" i="5"/>
  <c r="DC145" i="5"/>
  <c r="DT145" i="5"/>
  <c r="EM145" i="5"/>
  <c r="FK145" i="5"/>
  <c r="GI145" i="5"/>
  <c r="BL145" i="5"/>
  <c r="CD145" i="5"/>
  <c r="CU145" i="5"/>
  <c r="DM145" i="5"/>
  <c r="ED145" i="5"/>
  <c r="EZ145" i="5"/>
  <c r="FY145" i="5"/>
  <c r="GV145" i="5"/>
  <c r="EJ145" i="5"/>
  <c r="FA145" i="5"/>
  <c r="FR145" i="5"/>
  <c r="GK145" i="5"/>
  <c r="HB145" i="5"/>
  <c r="GX145" i="5"/>
  <c r="FM145" i="5"/>
  <c r="DV145" i="5"/>
  <c r="CN145" i="5"/>
  <c r="BE145" i="5"/>
  <c r="BZ145" i="5"/>
  <c r="FC145" i="5"/>
  <c r="CF145" i="5"/>
  <c r="GS145" i="5"/>
  <c r="EX145" i="5"/>
  <c r="DJ145" i="5"/>
  <c r="CB145" i="5"/>
  <c r="FU145" i="5"/>
  <c r="DR145" i="5"/>
  <c r="BI145" i="5"/>
  <c r="GM145" i="5"/>
  <c r="DF145" i="5"/>
  <c r="BG145" i="5"/>
  <c r="BX145" i="5"/>
  <c r="CP145" i="5"/>
  <c r="DG145" i="5"/>
  <c r="DY145" i="5"/>
  <c r="ES145" i="5"/>
  <c r="FP145" i="5"/>
  <c r="GN145" i="5"/>
  <c r="BQ145" i="5"/>
  <c r="CH145" i="5"/>
  <c r="CZ145" i="5"/>
  <c r="DQ145" i="5"/>
  <c r="EH145" i="5"/>
  <c r="FF145" i="5"/>
  <c r="GD145" i="5"/>
  <c r="HA145" i="5"/>
  <c r="EN145" i="5"/>
  <c r="FE145" i="5"/>
  <c r="FX145" i="5"/>
  <c r="GO145" i="5"/>
  <c r="AD17" i="10"/>
  <c r="DC135" i="5"/>
  <c r="U16" i="10"/>
  <c r="AD16" i="10" s="1"/>
  <c r="AD15" i="10"/>
  <c r="AD14" i="10"/>
  <c r="AD13" i="10"/>
  <c r="AD12" i="10"/>
  <c r="AD11" i="10"/>
  <c r="AD10" i="10"/>
  <c r="AD8" i="10"/>
  <c r="AD7" i="10"/>
  <c r="HG51" i="5"/>
  <c r="HH41" i="5"/>
  <c r="HL31" i="5"/>
  <c r="BE108" i="9"/>
  <c r="HF83" i="5"/>
  <c r="HA73" i="5"/>
  <c r="HI93" i="5"/>
  <c r="BE230" i="9"/>
  <c r="BE139" i="9"/>
  <c r="BE118" i="9"/>
  <c r="HJ237" i="5"/>
  <c r="HH237" i="5"/>
  <c r="DC237" i="5"/>
  <c r="HG237" i="5"/>
  <c r="CD237" i="5"/>
  <c r="CG237" i="5"/>
  <c r="CW237" i="5"/>
  <c r="GB237" i="5"/>
  <c r="FW237" i="5"/>
  <c r="DA207" i="5"/>
  <c r="GE207" i="5"/>
  <c r="ED207" i="5"/>
  <c r="EJ207" i="5"/>
  <c r="FR207" i="5"/>
  <c r="DM207" i="5"/>
  <c r="FU175" i="5"/>
  <c r="DN165" i="5"/>
  <c r="GY165" i="5"/>
  <c r="EZ165" i="5"/>
  <c r="FD165" i="5"/>
  <c r="ET165" i="5"/>
  <c r="GM165" i="5"/>
  <c r="GB165" i="5"/>
  <c r="BE165" i="5"/>
  <c r="EB165" i="5"/>
  <c r="FY165" i="5"/>
  <c r="BH165" i="5"/>
  <c r="BK165" i="5"/>
  <c r="DY165" i="5"/>
  <c r="CV165" i="5"/>
  <c r="HC165" i="5"/>
  <c r="FM165" i="5"/>
  <c r="FC165" i="5"/>
  <c r="FJ165" i="5"/>
  <c r="EX165" i="5"/>
  <c r="EH165" i="5"/>
  <c r="BQ165" i="5"/>
  <c r="CD165" i="5"/>
  <c r="BE200" i="9"/>
  <c r="CN237" i="5"/>
  <c r="CI237" i="5"/>
  <c r="HK237" i="5"/>
  <c r="GV237" i="5"/>
  <c r="HM237" i="5"/>
  <c r="DZ237" i="5"/>
  <c r="HF237" i="5"/>
  <c r="HN237" i="5"/>
  <c r="ES237" i="5"/>
  <c r="HL237" i="5"/>
  <c r="CP237" i="5"/>
  <c r="BF113" i="5"/>
  <c r="BY165" i="5"/>
  <c r="CH165" i="5"/>
  <c r="FL165" i="5"/>
  <c r="HK155" i="5"/>
  <c r="HJ155" i="5"/>
  <c r="HG175" i="5"/>
  <c r="HE155" i="5"/>
  <c r="FE165" i="5"/>
  <c r="CR165" i="5"/>
  <c r="EO165" i="5"/>
  <c r="FI165" i="5"/>
  <c r="FW165" i="5"/>
  <c r="CO21" i="5"/>
  <c r="ER165" i="5"/>
  <c r="CN165" i="5"/>
  <c r="HJ175" i="5"/>
  <c r="DN155" i="5"/>
  <c r="GC165" i="5"/>
  <c r="BL165" i="5"/>
  <c r="CX165" i="5"/>
  <c r="CK165" i="5"/>
  <c r="GS165" i="5"/>
  <c r="CZ165" i="5"/>
  <c r="GD165" i="5"/>
  <c r="HN155" i="5"/>
  <c r="HO155" i="5"/>
  <c r="HE175" i="5"/>
  <c r="HO175" i="5"/>
  <c r="BJ165" i="5"/>
  <c r="BD165" i="5"/>
  <c r="GZ165" i="5"/>
  <c r="GO165" i="5"/>
  <c r="EE165" i="5"/>
  <c r="BV165" i="5"/>
  <c r="BU165" i="5"/>
  <c r="CJ165" i="5"/>
  <c r="DJ165" i="5"/>
  <c r="DC165" i="5"/>
  <c r="HA165" i="5"/>
  <c r="DL165" i="5"/>
  <c r="HF155" i="5"/>
  <c r="HH155" i="5"/>
  <c r="GQ165" i="5"/>
  <c r="GG165" i="5"/>
  <c r="DV165" i="5"/>
  <c r="BM165" i="5"/>
  <c r="DG165" i="5"/>
  <c r="EK165" i="5"/>
  <c r="DH165" i="5"/>
  <c r="DX165" i="5"/>
  <c r="EG165" i="5"/>
  <c r="HG155" i="5"/>
  <c r="HL155" i="5"/>
  <c r="BN197" i="5"/>
  <c r="FO51" i="5"/>
  <c r="HG31" i="5"/>
  <c r="FC31" i="5"/>
  <c r="HH31" i="5"/>
  <c r="HE31" i="5"/>
  <c r="CS31" i="5"/>
  <c r="HF31" i="5"/>
  <c r="HJ31" i="5"/>
  <c r="HK31" i="5"/>
  <c r="GJ31" i="5"/>
  <c r="GX21" i="5"/>
  <c r="FE21" i="5"/>
  <c r="DD31" i="5"/>
  <c r="DJ51" i="5"/>
  <c r="FH175" i="5"/>
  <c r="GE175" i="5"/>
  <c r="CX237" i="5"/>
  <c r="DV237" i="5"/>
  <c r="CR237" i="5"/>
  <c r="GK237" i="5"/>
  <c r="DT237" i="5"/>
  <c r="CL237" i="5"/>
  <c r="ED237" i="5"/>
  <c r="GA237" i="5"/>
  <c r="BJ237" i="5"/>
  <c r="DB237" i="5"/>
  <c r="EX237" i="5"/>
  <c r="GU237" i="5"/>
  <c r="DP237" i="5"/>
  <c r="EN237" i="5"/>
  <c r="DI237" i="5"/>
  <c r="GT237" i="5"/>
  <c r="EC237" i="5"/>
  <c r="CQ237" i="5"/>
  <c r="EM237" i="5"/>
  <c r="GE237" i="5"/>
  <c r="BN237" i="5"/>
  <c r="DJ237" i="5"/>
  <c r="FB237" i="5"/>
  <c r="GY237" i="5"/>
  <c r="EB51" i="5"/>
  <c r="FQ175" i="5"/>
  <c r="CO51" i="5"/>
  <c r="ER31" i="5"/>
  <c r="GM175" i="5"/>
  <c r="BP175" i="5"/>
  <c r="CO175" i="5"/>
  <c r="EY237" i="5"/>
  <c r="FE237" i="5"/>
  <c r="DR237" i="5"/>
  <c r="EL237" i="5"/>
  <c r="BD237" i="5"/>
  <c r="CU237" i="5"/>
  <c r="EQ237" i="5"/>
  <c r="GN237" i="5"/>
  <c r="BS237" i="5"/>
  <c r="DO237" i="5"/>
  <c r="FK237" i="5"/>
  <c r="HC237" i="5"/>
  <c r="GL237" i="5"/>
  <c r="BG237" i="5"/>
  <c r="EA31" i="5"/>
  <c r="BT31" i="5"/>
  <c r="FL175" i="5"/>
  <c r="CD175" i="5"/>
  <c r="EK175" i="5"/>
  <c r="GX237" i="5"/>
  <c r="FP237" i="5"/>
  <c r="GO237" i="5"/>
  <c r="EA237" i="5"/>
  <c r="BK237" i="5"/>
  <c r="FC237" i="5"/>
  <c r="BH237" i="5"/>
  <c r="DD237" i="5"/>
  <c r="EV237" i="5"/>
  <c r="GS237" i="5"/>
  <c r="CB237" i="5"/>
  <c r="DS237" i="5"/>
  <c r="FO237" i="5"/>
  <c r="BE210" i="9"/>
  <c r="CP175" i="5"/>
  <c r="FJ51" i="5"/>
  <c r="CT175" i="5"/>
  <c r="CL175" i="5"/>
  <c r="GC175" i="5"/>
  <c r="EE237" i="5"/>
  <c r="GI237" i="5"/>
  <c r="ER237" i="5"/>
  <c r="BT237" i="5"/>
  <c r="FL237" i="5"/>
  <c r="BL237" i="5"/>
  <c r="DH237" i="5"/>
  <c r="FD237" i="5"/>
  <c r="GW237" i="5"/>
  <c r="CF237" i="5"/>
  <c r="EB237" i="5"/>
  <c r="FU237" i="5"/>
  <c r="GY21" i="5"/>
  <c r="GU31" i="5"/>
  <c r="CV31" i="5"/>
  <c r="GY103" i="5"/>
  <c r="FF21" i="5"/>
  <c r="FO31" i="5"/>
  <c r="GN51" i="5"/>
  <c r="BT175" i="5"/>
  <c r="DU175" i="5"/>
  <c r="CV237" i="5"/>
  <c r="BE237" i="5"/>
  <c r="BI237" i="5"/>
  <c r="FA237" i="5"/>
  <c r="CK237" i="5"/>
  <c r="FV237" i="5"/>
  <c r="BU237" i="5"/>
  <c r="DM237" i="5"/>
  <c r="FI237" i="5"/>
  <c r="CJ237" i="5"/>
  <c r="EF237" i="5"/>
  <c r="GC237" i="5"/>
  <c r="FH237" i="5"/>
  <c r="GI175" i="5"/>
  <c r="EB31" i="5"/>
  <c r="EH175" i="5"/>
  <c r="BM237" i="5"/>
  <c r="BV237" i="5"/>
  <c r="BZ237" i="5"/>
  <c r="FJ237" i="5"/>
  <c r="CT237" i="5"/>
  <c r="GM237" i="5"/>
  <c r="BY237" i="5"/>
  <c r="DU237" i="5"/>
  <c r="FM237" i="5"/>
  <c r="CS237" i="5"/>
  <c r="EK237" i="5"/>
  <c r="GH237" i="5"/>
  <c r="DY237" i="5"/>
  <c r="GK207" i="5"/>
  <c r="BR207" i="5"/>
  <c r="GW207" i="5"/>
  <c r="CU207" i="5"/>
  <c r="HB207" i="5"/>
  <c r="DR207" i="5"/>
  <c r="FM207" i="5"/>
  <c r="BL207" i="5"/>
  <c r="BK197" i="5"/>
  <c r="CR197" i="5"/>
  <c r="HJ197" i="5"/>
  <c r="HE197" i="5"/>
  <c r="EF197" i="5"/>
  <c r="EC197" i="5"/>
  <c r="EL175" i="5"/>
  <c r="EG175" i="5"/>
  <c r="BD175" i="5"/>
  <c r="CZ175" i="5"/>
  <c r="EV175" i="5"/>
  <c r="GN175" i="5"/>
  <c r="BS175" i="5"/>
  <c r="DJ175" i="5"/>
  <c r="FF175" i="5"/>
  <c r="HC175" i="5"/>
  <c r="GU175" i="5"/>
  <c r="BF175" i="5"/>
  <c r="DB175" i="5"/>
  <c r="ES175" i="5"/>
  <c r="GP175" i="5"/>
  <c r="DT175" i="5"/>
  <c r="GZ175" i="5"/>
  <c r="DP175" i="5"/>
  <c r="BQ175" i="5"/>
  <c r="DM175" i="5"/>
  <c r="FD175" i="5"/>
  <c r="HA175" i="5"/>
  <c r="CB175" i="5"/>
  <c r="DX175" i="5"/>
  <c r="HM175" i="5"/>
  <c r="FV175" i="5"/>
  <c r="EC175" i="5"/>
  <c r="CK175" i="5"/>
  <c r="HI175" i="5"/>
  <c r="FP175" i="5"/>
  <c r="DY175" i="5"/>
  <c r="CG175" i="5"/>
  <c r="BL175" i="5"/>
  <c r="CH175" i="5"/>
  <c r="DD175" i="5"/>
  <c r="ED175" i="5"/>
  <c r="EZ175" i="5"/>
  <c r="FW175" i="5"/>
  <c r="GW175" i="5"/>
  <c r="HN175" i="5"/>
  <c r="BW175" i="5"/>
  <c r="CS175" i="5"/>
  <c r="DS175" i="5"/>
  <c r="EO175" i="5"/>
  <c r="FK175" i="5"/>
  <c r="GL175" i="5"/>
  <c r="HH175" i="5"/>
  <c r="HK175" i="5"/>
  <c r="GV175" i="5"/>
  <c r="FC175" i="5"/>
  <c r="DC175" i="5"/>
  <c r="BK175" i="5"/>
  <c r="GQ175" i="5"/>
  <c r="EY175" i="5"/>
  <c r="CX175" i="5"/>
  <c r="BG175" i="5"/>
  <c r="BU175" i="5"/>
  <c r="CU175" i="5"/>
  <c r="DQ175" i="5"/>
  <c r="EM175" i="5"/>
  <c r="FM175" i="5"/>
  <c r="GJ175" i="5"/>
  <c r="HF175" i="5"/>
  <c r="BJ175" i="5"/>
  <c r="CJ175" i="5"/>
  <c r="DF175" i="5"/>
  <c r="EB175" i="5"/>
  <c r="FB175" i="5"/>
  <c r="FY175" i="5"/>
  <c r="GI165" i="5"/>
  <c r="GX165" i="5"/>
  <c r="FN165" i="5"/>
  <c r="EN165" i="5"/>
  <c r="DI165" i="5"/>
  <c r="BZ165" i="5"/>
  <c r="FK165" i="5"/>
  <c r="ES165" i="5"/>
  <c r="BS165" i="5"/>
  <c r="EF165" i="5"/>
  <c r="BP165" i="5"/>
  <c r="FU165" i="5"/>
  <c r="CF165" i="5"/>
  <c r="DT165" i="5"/>
  <c r="GJ165" i="5"/>
  <c r="BF165" i="5"/>
  <c r="CO165" i="5"/>
  <c r="ED165" i="5"/>
  <c r="GW165" i="5"/>
  <c r="EL165" i="5"/>
  <c r="FP165" i="5"/>
  <c r="GV165" i="5"/>
  <c r="GT165" i="5"/>
  <c r="FX165" i="5"/>
  <c r="EW165" i="5"/>
  <c r="EA165" i="5"/>
  <c r="DE165" i="5"/>
  <c r="CE165" i="5"/>
  <c r="BI165" i="5"/>
  <c r="DD165" i="5"/>
  <c r="CS165" i="5"/>
  <c r="CP165" i="5"/>
  <c r="CU165" i="5"/>
  <c r="FO165" i="5"/>
  <c r="CL165" i="5"/>
  <c r="FB165" i="5"/>
  <c r="BN165" i="5"/>
  <c r="CW165" i="5"/>
  <c r="DZ165" i="5"/>
  <c r="FQ165" i="5"/>
  <c r="CC165" i="5"/>
  <c r="DF165" i="5"/>
  <c r="EM165" i="5"/>
  <c r="GN165" i="5"/>
  <c r="EC165" i="5"/>
  <c r="EY165" i="5"/>
  <c r="FV165" i="5"/>
  <c r="FE135" i="5"/>
  <c r="HB135" i="5"/>
  <c r="EN135" i="5"/>
  <c r="BV135" i="5"/>
  <c r="EO135" i="5"/>
  <c r="FR135" i="5"/>
  <c r="DE135" i="5"/>
  <c r="BE135" i="5"/>
  <c r="DA135" i="5"/>
  <c r="GM135" i="5"/>
  <c r="GO135" i="5"/>
  <c r="DV135" i="5"/>
  <c r="BR135" i="5"/>
  <c r="CT135" i="5"/>
  <c r="BX135" i="5"/>
  <c r="EX135" i="5"/>
  <c r="FX135" i="5"/>
  <c r="EJ135" i="5"/>
  <c r="CN135" i="5"/>
  <c r="GL135" i="5"/>
  <c r="GP135" i="5"/>
  <c r="BU135" i="5"/>
  <c r="EQ135" i="5"/>
  <c r="FU113" i="5"/>
  <c r="FA93" i="5"/>
  <c r="HN93" i="5"/>
  <c r="GX83" i="5"/>
  <c r="GK73" i="5"/>
  <c r="BE220" i="9"/>
  <c r="BE98" i="9"/>
  <c r="BE88" i="9"/>
  <c r="GY51" i="5"/>
  <c r="GH51" i="5"/>
  <c r="DS31" i="5"/>
  <c r="GB31" i="5"/>
  <c r="BD31" i="5"/>
  <c r="FK31" i="5"/>
  <c r="CB31" i="5"/>
  <c r="FX31" i="5"/>
  <c r="CI31" i="5"/>
  <c r="EM31" i="5"/>
  <c r="HI31" i="5"/>
  <c r="GH21" i="5"/>
  <c r="BN21" i="5"/>
  <c r="DE21" i="5"/>
  <c r="DO21" i="5"/>
  <c r="CC103" i="5"/>
  <c r="FK135" i="5"/>
  <c r="HL197" i="5"/>
  <c r="HG197" i="5"/>
  <c r="HH197" i="5"/>
  <c r="CF197" i="5"/>
  <c r="DO197" i="5"/>
  <c r="EX197" i="5"/>
  <c r="GI197" i="5"/>
  <c r="BR197" i="5"/>
  <c r="EJ197" i="5"/>
  <c r="GZ197" i="5"/>
  <c r="CG197" i="5"/>
  <c r="DP197" i="5"/>
  <c r="EY197" i="5"/>
  <c r="GJ197" i="5"/>
  <c r="HC197" i="5"/>
  <c r="GO197" i="5"/>
  <c r="CV197" i="5"/>
  <c r="FN197" i="5"/>
  <c r="FP197" i="5"/>
  <c r="CX197" i="5"/>
  <c r="FR197" i="5"/>
  <c r="HA197" i="5"/>
  <c r="EB197" i="5"/>
  <c r="BJ197" i="5"/>
  <c r="DV197" i="5"/>
  <c r="EL103" i="5"/>
  <c r="DC103" i="5"/>
  <c r="BM21" i="5"/>
  <c r="GL31" i="5"/>
  <c r="EX31" i="5"/>
  <c r="DB31" i="5"/>
  <c r="BS31" i="5"/>
  <c r="GX31" i="5"/>
  <c r="FE31" i="5"/>
  <c r="DV31" i="5"/>
  <c r="BV31" i="5"/>
  <c r="FW31" i="5"/>
  <c r="CZ31" i="5"/>
  <c r="DF41" i="5"/>
  <c r="BV51" i="5"/>
  <c r="GQ103" i="5"/>
  <c r="ED113" i="5"/>
  <c r="CU93" i="5"/>
  <c r="EF73" i="5"/>
  <c r="HA135" i="5"/>
  <c r="GN135" i="5"/>
  <c r="FZ135" i="5"/>
  <c r="BG135" i="5"/>
  <c r="BH135" i="5"/>
  <c r="DJ135" i="5"/>
  <c r="CW135" i="5"/>
  <c r="BW135" i="5"/>
  <c r="FL135" i="5"/>
  <c r="CI135" i="5"/>
  <c r="DR135" i="5"/>
  <c r="FA135" i="5"/>
  <c r="GK135" i="5"/>
  <c r="DQ135" i="5"/>
  <c r="GY175" i="5"/>
  <c r="GH175" i="5"/>
  <c r="FO175" i="5"/>
  <c r="EX175" i="5"/>
  <c r="EF175" i="5"/>
  <c r="DO175" i="5"/>
  <c r="CW175" i="5"/>
  <c r="CF175" i="5"/>
  <c r="BN175" i="5"/>
  <c r="GS175" i="5"/>
  <c r="GA175" i="5"/>
  <c r="FI175" i="5"/>
  <c r="EQ175" i="5"/>
  <c r="DZ175" i="5"/>
  <c r="DH175" i="5"/>
  <c r="CQ175" i="5"/>
  <c r="BY175" i="5"/>
  <c r="BH175" i="5"/>
  <c r="BX175" i="5"/>
  <c r="DG175" i="5"/>
  <c r="EP175" i="5"/>
  <c r="FZ175" i="5"/>
  <c r="CC175" i="5"/>
  <c r="DL175" i="5"/>
  <c r="ET175" i="5"/>
  <c r="GD175" i="5"/>
  <c r="EM135" i="5"/>
  <c r="EV135" i="5"/>
  <c r="FL197" i="5"/>
  <c r="CT197" i="5"/>
  <c r="FJ197" i="5"/>
  <c r="FO197" i="5"/>
  <c r="CW197" i="5"/>
  <c r="BE197" i="5"/>
  <c r="BM197" i="5"/>
  <c r="FU103" i="5"/>
  <c r="GH31" i="5"/>
  <c r="EK31" i="5"/>
  <c r="CW31" i="5"/>
  <c r="BJ31" i="5"/>
  <c r="GO31" i="5"/>
  <c r="EW31" i="5"/>
  <c r="DI31" i="5"/>
  <c r="EQ31" i="5"/>
  <c r="BU31" i="5"/>
  <c r="FL103" i="5"/>
  <c r="HH93" i="5"/>
  <c r="BS93" i="5"/>
  <c r="DS135" i="5"/>
  <c r="CB135" i="5"/>
  <c r="GP165" i="5"/>
  <c r="BG165" i="5"/>
  <c r="FF165" i="5"/>
  <c r="FZ165" i="5"/>
  <c r="FH165" i="5"/>
  <c r="EP165" i="5"/>
  <c r="GE165" i="5"/>
  <c r="EV165" i="5"/>
  <c r="DQ165" i="5"/>
  <c r="CT165" i="5"/>
  <c r="BW165" i="5"/>
  <c r="GA165" i="5"/>
  <c r="EQ165" i="5"/>
  <c r="DO165" i="5"/>
  <c r="CQ165" i="5"/>
  <c r="BT165" i="5"/>
  <c r="GL165" i="5"/>
  <c r="DU165" i="5"/>
  <c r="CB165" i="5"/>
  <c r="GH165" i="5"/>
  <c r="DS165" i="5"/>
  <c r="BX165" i="5"/>
  <c r="DM165" i="5"/>
  <c r="DP165" i="5"/>
  <c r="CG165" i="5"/>
  <c r="GU165" i="5"/>
  <c r="BR165" i="5"/>
  <c r="CI165" i="5"/>
  <c r="DA165" i="5"/>
  <c r="DR165" i="5"/>
  <c r="EJ165" i="5"/>
  <c r="FA165" i="5"/>
  <c r="FR165" i="5"/>
  <c r="GK165" i="5"/>
  <c r="HB165" i="5"/>
  <c r="DB135" i="5"/>
  <c r="HM197" i="5"/>
  <c r="EG197" i="5"/>
  <c r="BP197" i="5"/>
  <c r="DA197" i="5"/>
  <c r="FK197" i="5"/>
  <c r="CS197" i="5"/>
  <c r="HK197" i="5"/>
  <c r="FE197" i="5"/>
  <c r="CN197" i="5"/>
  <c r="GT197" i="5"/>
  <c r="FA207" i="5"/>
  <c r="CI207" i="5"/>
  <c r="EV207" i="5"/>
  <c r="CD207" i="5"/>
  <c r="FN237" i="5"/>
  <c r="BP237" i="5"/>
  <c r="EG237" i="5"/>
  <c r="GZ237" i="5"/>
  <c r="DE237" i="5"/>
  <c r="FX237" i="5"/>
  <c r="BR237" i="5"/>
  <c r="DA237" i="5"/>
  <c r="EJ237" i="5"/>
  <c r="FR237" i="5"/>
  <c r="HB237" i="5"/>
  <c r="CC237" i="5"/>
  <c r="DL237" i="5"/>
  <c r="ET237" i="5"/>
  <c r="GD237" i="5"/>
  <c r="BQ237" i="5"/>
  <c r="CH237" i="5"/>
  <c r="CZ237" i="5"/>
  <c r="DQ237" i="5"/>
  <c r="EH237" i="5"/>
  <c r="EZ237" i="5"/>
  <c r="FQ237" i="5"/>
  <c r="GJ237" i="5"/>
  <c r="HA237" i="5"/>
  <c r="BF237" i="5"/>
  <c r="BW237" i="5"/>
  <c r="CO237" i="5"/>
  <c r="DF237" i="5"/>
  <c r="DX237" i="5"/>
  <c r="EO237" i="5"/>
  <c r="FF237" i="5"/>
  <c r="FY237" i="5"/>
  <c r="GP237" i="5"/>
  <c r="GD197" i="5"/>
  <c r="ET197" i="5"/>
  <c r="DL197" i="5"/>
  <c r="CC197" i="5"/>
  <c r="GS197" i="5"/>
  <c r="EA197" i="5"/>
  <c r="BI197" i="5"/>
  <c r="GC197" i="5"/>
  <c r="ES197" i="5"/>
  <c r="DJ197" i="5"/>
  <c r="CB197" i="5"/>
  <c r="EE197" i="5"/>
  <c r="BE149" i="9"/>
  <c r="BE78" i="9"/>
  <c r="AF72" i="9" s="1"/>
  <c r="BE159" i="9"/>
  <c r="GL207" i="5"/>
  <c r="DS207" i="5"/>
  <c r="CJ207" i="5"/>
  <c r="FZ207" i="5"/>
  <c r="EP207" i="5"/>
  <c r="DG207" i="5"/>
  <c r="BX207" i="5"/>
  <c r="GX207" i="5"/>
  <c r="GG207" i="5"/>
  <c r="FN207" i="5"/>
  <c r="EW207" i="5"/>
  <c r="EE207" i="5"/>
  <c r="DN207" i="5"/>
  <c r="CV207" i="5"/>
  <c r="CE207" i="5"/>
  <c r="BM207" i="5"/>
  <c r="GS207" i="5"/>
  <c r="FI207" i="5"/>
  <c r="ES207" i="5"/>
  <c r="CB207" i="5"/>
  <c r="GT207" i="5"/>
  <c r="GB207" i="5"/>
  <c r="FJ207" i="5"/>
  <c r="ER207" i="5"/>
  <c r="EA207" i="5"/>
  <c r="DI207" i="5"/>
  <c r="CR207" i="5"/>
  <c r="BZ207" i="5"/>
  <c r="BI207" i="5"/>
  <c r="GN207" i="5"/>
  <c r="FW207" i="5"/>
  <c r="FD207" i="5"/>
  <c r="EM207" i="5"/>
  <c r="DU207" i="5"/>
  <c r="DD207" i="5"/>
  <c r="CL207" i="5"/>
  <c r="BU207" i="5"/>
  <c r="BD207" i="5"/>
  <c r="HC207" i="5"/>
  <c r="FU207" i="5"/>
  <c r="EK207" i="5"/>
  <c r="DB207" i="5"/>
  <c r="BS207" i="5"/>
  <c r="GV197" i="5"/>
  <c r="FZ197" i="5"/>
  <c r="FH197" i="5"/>
  <c r="EP197" i="5"/>
  <c r="DY197" i="5"/>
  <c r="DG197" i="5"/>
  <c r="CP197" i="5"/>
  <c r="BX197" i="5"/>
  <c r="BG197" i="5"/>
  <c r="GH197" i="5"/>
  <c r="FA197" i="5"/>
  <c r="DR197" i="5"/>
  <c r="CI197" i="5"/>
  <c r="GQ207" i="5"/>
  <c r="FH207" i="5"/>
  <c r="DY207" i="5"/>
  <c r="CP207" i="5"/>
  <c r="GU197" i="5"/>
  <c r="FY197" i="5"/>
  <c r="FF197" i="5"/>
  <c r="EO197" i="5"/>
  <c r="DX197" i="5"/>
  <c r="DF197" i="5"/>
  <c r="CO197" i="5"/>
  <c r="BW197" i="5"/>
  <c r="BF197" i="5"/>
  <c r="GM197" i="5"/>
  <c r="EW197" i="5"/>
  <c r="DN197" i="5"/>
  <c r="CE197" i="5"/>
  <c r="GG197" i="5"/>
  <c r="GX197" i="5"/>
  <c r="HO197" i="5"/>
  <c r="BF207" i="5"/>
  <c r="GV207" i="5"/>
  <c r="GM207" i="5"/>
  <c r="GD207" i="5"/>
  <c r="FV207" i="5"/>
  <c r="FL207" i="5"/>
  <c r="FC207" i="5"/>
  <c r="ET207" i="5"/>
  <c r="EL207" i="5"/>
  <c r="EC207" i="5"/>
  <c r="DT207" i="5"/>
  <c r="DL207" i="5"/>
  <c r="DC207" i="5"/>
  <c r="CK207" i="5"/>
  <c r="CC207" i="5"/>
  <c r="BK207" i="5"/>
  <c r="GY207" i="5"/>
  <c r="GP207" i="5"/>
  <c r="GH207" i="5"/>
  <c r="FY207" i="5"/>
  <c r="FO207" i="5"/>
  <c r="FF207" i="5"/>
  <c r="EX207" i="5"/>
  <c r="EO207" i="5"/>
  <c r="EF207" i="5"/>
  <c r="DX207" i="5"/>
  <c r="DO207" i="5"/>
  <c r="DF207" i="5"/>
  <c r="CW207" i="5"/>
  <c r="CO207" i="5"/>
  <c r="CF207" i="5"/>
  <c r="BW207" i="5"/>
  <c r="BN207" i="5"/>
  <c r="CT207" i="5"/>
  <c r="BT207" i="5"/>
  <c r="FB207" i="5"/>
  <c r="GA207" i="5"/>
  <c r="EQ207" i="5"/>
  <c r="DZ207" i="5"/>
  <c r="DH207" i="5"/>
  <c r="CQ207" i="5"/>
  <c r="BY207" i="5"/>
  <c r="BH207" i="5"/>
  <c r="GC207" i="5"/>
  <c r="DJ207" i="5"/>
  <c r="GZ207" i="5"/>
  <c r="FP207" i="5"/>
  <c r="EG207" i="5"/>
  <c r="CX207" i="5"/>
  <c r="BP207" i="5"/>
  <c r="GO207" i="5"/>
  <c r="FX207" i="5"/>
  <c r="FE207" i="5"/>
  <c r="EN207" i="5"/>
  <c r="DV207" i="5"/>
  <c r="DE207" i="5"/>
  <c r="CN207" i="5"/>
  <c r="BV207" i="5"/>
  <c r="BE207" i="5"/>
  <c r="HA207" i="5"/>
  <c r="GJ207" i="5"/>
  <c r="FQ207" i="5"/>
  <c r="EZ207" i="5"/>
  <c r="EH207" i="5"/>
  <c r="DQ207" i="5"/>
  <c r="CZ207" i="5"/>
  <c r="CH207" i="5"/>
  <c r="BQ207" i="5"/>
  <c r="GA197" i="5"/>
  <c r="FQ197" i="5"/>
  <c r="FI197" i="5"/>
  <c r="EV197" i="5"/>
  <c r="EM197" i="5"/>
  <c r="EH197" i="5"/>
  <c r="DZ197" i="5"/>
  <c r="DQ197" i="5"/>
  <c r="DH197" i="5"/>
  <c r="CU197" i="5"/>
  <c r="CL197" i="5"/>
  <c r="CD197" i="5"/>
  <c r="BU197" i="5"/>
  <c r="BL197" i="5"/>
  <c r="BD197" i="5"/>
  <c r="HN197" i="5"/>
  <c r="HF197" i="5"/>
  <c r="GW197" i="5"/>
  <c r="GQ197" i="5"/>
  <c r="GL197" i="5"/>
  <c r="GE197" i="5"/>
  <c r="FW197" i="5"/>
  <c r="FM197" i="5"/>
  <c r="FD197" i="5"/>
  <c r="EZ197" i="5"/>
  <c r="EQ197" i="5"/>
  <c r="ED197" i="5"/>
  <c r="DU197" i="5"/>
  <c r="DM197" i="5"/>
  <c r="DD197" i="5"/>
  <c r="CZ197" i="5"/>
  <c r="CQ197" i="5"/>
  <c r="CH197" i="5"/>
  <c r="BY197" i="5"/>
  <c r="BQ197" i="5"/>
  <c r="BH197" i="5"/>
  <c r="GU207" i="5"/>
  <c r="FK207" i="5"/>
  <c r="EB207" i="5"/>
  <c r="CS207" i="5"/>
  <c r="BJ207" i="5"/>
  <c r="GP197" i="5"/>
  <c r="FV197" i="5"/>
  <c r="FC197" i="5"/>
  <c r="EL197" i="5"/>
  <c r="DT197" i="5"/>
  <c r="DC197" i="5"/>
  <c r="CK197" i="5"/>
  <c r="BT197" i="5"/>
  <c r="HI197" i="5"/>
  <c r="GB197" i="5"/>
  <c r="ER197" i="5"/>
  <c r="DI197" i="5"/>
  <c r="BZ197" i="5"/>
  <c r="GI207" i="5"/>
  <c r="EY207" i="5"/>
  <c r="DP207" i="5"/>
  <c r="CG207" i="5"/>
  <c r="GN197" i="5"/>
  <c r="FU197" i="5"/>
  <c r="FB197" i="5"/>
  <c r="EK197" i="5"/>
  <c r="DS197" i="5"/>
  <c r="DB197" i="5"/>
  <c r="CJ197" i="5"/>
  <c r="BS197" i="5"/>
  <c r="FZ237" i="5"/>
  <c r="EP237" i="5"/>
  <c r="DG237" i="5"/>
  <c r="BX237" i="5"/>
  <c r="GG237" i="5"/>
  <c r="EW237" i="5"/>
  <c r="DN237" i="5"/>
  <c r="CE237" i="5"/>
  <c r="FX197" i="5"/>
  <c r="EN197" i="5"/>
  <c r="DE197" i="5"/>
  <c r="BV197" i="5"/>
  <c r="GK197" i="5"/>
  <c r="HB197" i="5"/>
  <c r="GY197" i="5"/>
  <c r="GQ237" i="5"/>
  <c r="DE155" i="5"/>
  <c r="BV155" i="5"/>
  <c r="EG155" i="5"/>
  <c r="CX155" i="5"/>
  <c r="BP155" i="5"/>
  <c r="GO155" i="5"/>
  <c r="FX155" i="5"/>
  <c r="FE155" i="5"/>
  <c r="EN155" i="5"/>
  <c r="DV155" i="5"/>
  <c r="CN155" i="5"/>
  <c r="BE155" i="5"/>
  <c r="GZ155" i="5"/>
  <c r="GI155" i="5"/>
  <c r="FP155" i="5"/>
  <c r="EY155" i="5"/>
  <c r="DP155" i="5"/>
  <c r="CG155" i="5"/>
  <c r="DY155" i="5"/>
  <c r="CI155" i="5"/>
  <c r="FA155" i="5"/>
  <c r="BK155" i="5"/>
  <c r="EC155" i="5"/>
  <c r="GV155" i="5"/>
  <c r="CD155" i="5"/>
  <c r="DM155" i="5"/>
  <c r="EV155" i="5"/>
  <c r="GE155" i="5"/>
  <c r="BF155" i="5"/>
  <c r="CO155" i="5"/>
  <c r="DX155" i="5"/>
  <c r="EO155" i="5"/>
  <c r="FF155" i="5"/>
  <c r="FY155" i="5"/>
  <c r="GP155" i="5"/>
  <c r="FN155" i="5"/>
  <c r="CV155" i="5"/>
  <c r="GH135" i="5"/>
  <c r="EH135" i="5"/>
  <c r="CO135" i="5"/>
  <c r="DU135" i="5"/>
  <c r="GC135" i="5"/>
  <c r="DG155" i="5"/>
  <c r="EA155" i="5"/>
  <c r="CH155" i="5"/>
  <c r="DQ155" i="5"/>
  <c r="EZ155" i="5"/>
  <c r="GJ155" i="5"/>
  <c r="BJ155" i="5"/>
  <c r="GD135" i="5"/>
  <c r="EL135" i="5"/>
  <c r="CQ135" i="5"/>
  <c r="GZ135" i="5"/>
  <c r="FU135" i="5"/>
  <c r="EK135" i="5"/>
  <c r="CP135" i="5"/>
  <c r="GA135" i="5"/>
  <c r="GS135" i="5"/>
  <c r="GX135" i="5"/>
  <c r="GG135" i="5"/>
  <c r="FN135" i="5"/>
  <c r="EW135" i="5"/>
  <c r="EE135" i="5"/>
  <c r="DN135" i="5"/>
  <c r="CV135" i="5"/>
  <c r="CE135" i="5"/>
  <c r="BM135" i="5"/>
  <c r="EW155" i="5"/>
  <c r="CE155" i="5"/>
  <c r="FY135" i="5"/>
  <c r="EZ135" i="5"/>
  <c r="EC135" i="5"/>
  <c r="DF135" i="5"/>
  <c r="CH135" i="5"/>
  <c r="BK135" i="5"/>
  <c r="CS135" i="5"/>
  <c r="BD135" i="5"/>
  <c r="HC135" i="5"/>
  <c r="FO135" i="5"/>
  <c r="DT135" i="5"/>
  <c r="BY135" i="5"/>
  <c r="EP135" i="5"/>
  <c r="CU135" i="5"/>
  <c r="FH155" i="5"/>
  <c r="CP155" i="5"/>
  <c r="BR155" i="5"/>
  <c r="DA155" i="5"/>
  <c r="EJ155" i="5"/>
  <c r="FR155" i="5"/>
  <c r="HB155" i="5"/>
  <c r="CC155" i="5"/>
  <c r="DL155" i="5"/>
  <c r="ET155" i="5"/>
  <c r="GD155" i="5"/>
  <c r="BD155" i="5"/>
  <c r="BU155" i="5"/>
  <c r="CL155" i="5"/>
  <c r="DD155" i="5"/>
  <c r="DU155" i="5"/>
  <c r="EM155" i="5"/>
  <c r="FD155" i="5"/>
  <c r="FW155" i="5"/>
  <c r="GN155" i="5"/>
  <c r="BN155" i="5"/>
  <c r="CF155" i="5"/>
  <c r="CW155" i="5"/>
  <c r="DO155" i="5"/>
  <c r="EF155" i="5"/>
  <c r="EX155" i="5"/>
  <c r="FO155" i="5"/>
  <c r="GH155" i="5"/>
  <c r="GY155" i="5"/>
  <c r="HC155" i="5"/>
  <c r="FW135" i="5"/>
  <c r="EY135" i="5"/>
  <c r="EB135" i="5"/>
  <c r="CX135" i="5"/>
  <c r="FV135" i="5"/>
  <c r="DZ135" i="5"/>
  <c r="CF135" i="5"/>
  <c r="GQ135" i="5"/>
  <c r="FM135" i="5"/>
  <c r="DY135" i="5"/>
  <c r="CD135" i="5"/>
  <c r="GE135" i="5"/>
  <c r="GW135" i="5"/>
  <c r="GQ155" i="5"/>
  <c r="BG155" i="5"/>
  <c r="DR155" i="5"/>
  <c r="GK155" i="5"/>
  <c r="CT155" i="5"/>
  <c r="FL155" i="5"/>
  <c r="BL155" i="5"/>
  <c r="CU155" i="5"/>
  <c r="ED155" i="5"/>
  <c r="FM155" i="5"/>
  <c r="GW155" i="5"/>
  <c r="BW155" i="5"/>
  <c r="DF155" i="5"/>
  <c r="FF135" i="5"/>
  <c r="DL135" i="5"/>
  <c r="BQ135" i="5"/>
  <c r="BP135" i="5"/>
  <c r="EF135" i="5"/>
  <c r="CK135" i="5"/>
  <c r="FH135" i="5"/>
  <c r="DG135" i="5"/>
  <c r="BL135" i="5"/>
  <c r="FZ155" i="5"/>
  <c r="BI155" i="5"/>
  <c r="CR155" i="5"/>
  <c r="FJ155" i="5"/>
  <c r="GT155" i="5"/>
  <c r="BT155" i="5"/>
  <c r="DC155" i="5"/>
  <c r="EL155" i="5"/>
  <c r="FV155" i="5"/>
  <c r="BQ155" i="5"/>
  <c r="CZ155" i="5"/>
  <c r="EH155" i="5"/>
  <c r="FQ155" i="5"/>
  <c r="HA155" i="5"/>
  <c r="CB155" i="5"/>
  <c r="CS155" i="5"/>
  <c r="DJ155" i="5"/>
  <c r="EB155" i="5"/>
  <c r="ES155" i="5"/>
  <c r="FK155" i="5"/>
  <c r="GC155" i="5"/>
  <c r="GU155" i="5"/>
  <c r="FD135" i="5"/>
  <c r="EG135" i="5"/>
  <c r="DD135" i="5"/>
  <c r="BJ135" i="5"/>
  <c r="GT135" i="5"/>
  <c r="GB135" i="5"/>
  <c r="FJ135" i="5"/>
  <c r="ER135" i="5"/>
  <c r="EA135" i="5"/>
  <c r="DI135" i="5"/>
  <c r="CR135" i="5"/>
  <c r="BZ135" i="5"/>
  <c r="BI135" i="5"/>
  <c r="GX155" i="5"/>
  <c r="EE155" i="5"/>
  <c r="BM155" i="5"/>
  <c r="GY135" i="5"/>
  <c r="FQ135" i="5"/>
  <c r="ET135" i="5"/>
  <c r="DX135" i="5"/>
  <c r="CZ135" i="5"/>
  <c r="CC135" i="5"/>
  <c r="BF135" i="5"/>
  <c r="CG135" i="5"/>
  <c r="GT175" i="5"/>
  <c r="GB175" i="5"/>
  <c r="FJ175" i="5"/>
  <c r="ER175" i="5"/>
  <c r="EA175" i="5"/>
  <c r="DI175" i="5"/>
  <c r="CR175" i="5"/>
  <c r="BZ175" i="5"/>
  <c r="BI175" i="5"/>
  <c r="GO175" i="5"/>
  <c r="FX175" i="5"/>
  <c r="FE175" i="5"/>
  <c r="EN175" i="5"/>
  <c r="DV175" i="5"/>
  <c r="DE175" i="5"/>
  <c r="CN175" i="5"/>
  <c r="BV175" i="5"/>
  <c r="BE175" i="5"/>
  <c r="GG175" i="5"/>
  <c r="EW175" i="5"/>
  <c r="DN175" i="5"/>
  <c r="CE175" i="5"/>
  <c r="GX175" i="5"/>
  <c r="FN175" i="5"/>
  <c r="EE175" i="5"/>
  <c r="CV175" i="5"/>
  <c r="BM175" i="5"/>
  <c r="GK175" i="5"/>
  <c r="DR175" i="5"/>
  <c r="HB175" i="5"/>
  <c r="FR175" i="5"/>
  <c r="EJ175" i="5"/>
  <c r="DA175" i="5"/>
  <c r="BR175" i="5"/>
  <c r="FA175" i="5"/>
  <c r="CI175" i="5"/>
  <c r="GU135" i="5"/>
  <c r="FC135" i="5"/>
  <c r="DH135" i="5"/>
  <c r="BN135" i="5"/>
  <c r="ED135" i="5"/>
  <c r="CJ135" i="5"/>
  <c r="EP155" i="5"/>
  <c r="BX155" i="5"/>
  <c r="BZ155" i="5"/>
  <c r="DI155" i="5"/>
  <c r="ER155" i="5"/>
  <c r="GB155" i="5"/>
  <c r="CK155" i="5"/>
  <c r="DT155" i="5"/>
  <c r="FC155" i="5"/>
  <c r="GM155" i="5"/>
  <c r="BH155" i="5"/>
  <c r="BY155" i="5"/>
  <c r="CQ155" i="5"/>
  <c r="DH155" i="5"/>
  <c r="DZ155" i="5"/>
  <c r="EQ155" i="5"/>
  <c r="FI155" i="5"/>
  <c r="GA155" i="5"/>
  <c r="GS155" i="5"/>
  <c r="BS155" i="5"/>
  <c r="CJ155" i="5"/>
  <c r="DB155" i="5"/>
  <c r="DS155" i="5"/>
  <c r="EK155" i="5"/>
  <c r="FB155" i="5"/>
  <c r="FU155" i="5"/>
  <c r="GL155" i="5"/>
  <c r="GV135" i="5"/>
  <c r="FP135" i="5"/>
  <c r="ES135" i="5"/>
  <c r="DP135" i="5"/>
  <c r="CL135" i="5"/>
  <c r="FI135" i="5"/>
  <c r="DO135" i="5"/>
  <c r="BT135" i="5"/>
  <c r="GI135" i="5"/>
  <c r="FB135" i="5"/>
  <c r="DM135" i="5"/>
  <c r="BS135" i="5"/>
  <c r="GJ135" i="5"/>
  <c r="EK103" i="5"/>
  <c r="FR103" i="5"/>
  <c r="DV103" i="5"/>
  <c r="DQ103" i="5"/>
  <c r="BN103" i="5"/>
  <c r="CR73" i="5"/>
  <c r="BY73" i="5"/>
  <c r="GM103" i="5"/>
  <c r="FH103" i="5"/>
  <c r="DY103" i="5"/>
  <c r="GP103" i="5"/>
  <c r="EF103" i="5"/>
  <c r="HO103" i="5"/>
  <c r="DN103" i="5"/>
  <c r="CO103" i="5"/>
  <c r="DF93" i="5"/>
  <c r="ED93" i="5"/>
  <c r="GC93" i="5"/>
  <c r="GB93" i="5"/>
  <c r="HN103" i="5"/>
  <c r="EV83" i="5"/>
  <c r="FR73" i="5"/>
  <c r="EA73" i="5"/>
  <c r="BU73" i="5"/>
  <c r="GY83" i="5"/>
  <c r="FA83" i="5"/>
  <c r="DG73" i="5"/>
  <c r="EF21" i="5"/>
  <c r="BE21" i="5"/>
  <c r="HC31" i="5"/>
  <c r="FU31" i="5"/>
  <c r="ES31" i="5"/>
  <c r="DO31" i="5"/>
  <c r="CF31" i="5"/>
  <c r="HO31" i="5"/>
  <c r="GT31" i="5"/>
  <c r="FN31" i="5"/>
  <c r="EE31" i="5"/>
  <c r="DE31" i="5"/>
  <c r="BR31" i="5"/>
  <c r="GS31" i="5"/>
  <c r="FQ31" i="5"/>
  <c r="DZ31" i="5"/>
  <c r="CH31" i="5"/>
  <c r="FF41" i="5"/>
  <c r="EX51" i="5"/>
  <c r="BJ51" i="5"/>
  <c r="DI51" i="5"/>
  <c r="BI51" i="5"/>
  <c r="HI103" i="5"/>
  <c r="GD103" i="5"/>
  <c r="ET103" i="5"/>
  <c r="DT103" i="5"/>
  <c r="FJ113" i="5"/>
  <c r="GH103" i="5"/>
  <c r="FB103" i="5"/>
  <c r="DX103" i="5"/>
  <c r="HB103" i="5"/>
  <c r="FE103" i="5"/>
  <c r="CV103" i="5"/>
  <c r="EM103" i="5"/>
  <c r="CS103" i="5"/>
  <c r="BK93" i="5"/>
  <c r="FM93" i="5"/>
  <c r="EG93" i="5"/>
  <c r="EF93" i="5"/>
  <c r="FJ73" i="5"/>
  <c r="DI73" i="5"/>
  <c r="BN73" i="5"/>
  <c r="FB73" i="5"/>
  <c r="FY73" i="5"/>
  <c r="DM73" i="5"/>
  <c r="DL83" i="5"/>
  <c r="EP73" i="5"/>
  <c r="BV103" i="5"/>
  <c r="CR83" i="5"/>
  <c r="DJ83" i="5"/>
  <c r="FY83" i="5"/>
  <c r="BX73" i="5"/>
  <c r="GS73" i="5"/>
  <c r="GP41" i="5"/>
  <c r="FF103" i="5"/>
  <c r="FN103" i="5"/>
  <c r="HN31" i="5"/>
  <c r="GN31" i="5"/>
  <c r="FI31" i="5"/>
  <c r="DQ31" i="5"/>
  <c r="BY31" i="5"/>
  <c r="HM31" i="5"/>
  <c r="DT31" i="5"/>
  <c r="HE103" i="5"/>
  <c r="FV103" i="5"/>
  <c r="EP103" i="5"/>
  <c r="DL103" i="5"/>
  <c r="HC103" i="5"/>
  <c r="FY103" i="5"/>
  <c r="EX103" i="5"/>
  <c r="GO103" i="5"/>
  <c r="EJ103" i="5"/>
  <c r="CE103" i="5"/>
  <c r="DD103" i="5"/>
  <c r="GV93" i="5"/>
  <c r="BL93" i="5"/>
  <c r="GW93" i="5"/>
  <c r="CN93" i="5"/>
  <c r="CK93" i="5"/>
  <c r="HB73" i="5"/>
  <c r="EM73" i="5"/>
  <c r="DD73" i="5"/>
  <c r="FN93" i="5"/>
  <c r="DR73" i="5"/>
  <c r="BV73" i="5"/>
  <c r="DS73" i="5"/>
  <c r="GZ83" i="5"/>
  <c r="DE73" i="5"/>
  <c r="FZ73" i="5"/>
  <c r="FI73" i="5"/>
  <c r="GP21" i="5"/>
  <c r="EX21" i="5"/>
  <c r="CW21" i="5"/>
  <c r="BF21" i="5"/>
  <c r="GO21" i="5"/>
  <c r="EN21" i="5"/>
  <c r="CV21" i="5"/>
  <c r="BE31" i="5"/>
  <c r="DC31" i="5"/>
  <c r="FV31" i="5"/>
  <c r="BQ31" i="5"/>
  <c r="CL31" i="5"/>
  <c r="DH31" i="5"/>
  <c r="EH31" i="5"/>
  <c r="FD31" i="5"/>
  <c r="GA31" i="5"/>
  <c r="HA31" i="5"/>
  <c r="BI31" i="5"/>
  <c r="CR31" i="5"/>
  <c r="DN31" i="5"/>
  <c r="EN31" i="5"/>
  <c r="FJ31" i="5"/>
  <c r="GG31" i="5"/>
  <c r="BN31" i="5"/>
  <c r="CJ31" i="5"/>
  <c r="DJ31" i="5"/>
  <c r="EF31" i="5"/>
  <c r="FB31" i="5"/>
  <c r="GC31" i="5"/>
  <c r="GY31" i="5"/>
  <c r="GM31" i="5"/>
  <c r="CK31" i="5"/>
  <c r="FY41" i="5"/>
  <c r="CJ41" i="5"/>
  <c r="HC51" i="5"/>
  <c r="FY51" i="5"/>
  <c r="ES51" i="5"/>
  <c r="CS51" i="5"/>
  <c r="BF51" i="5"/>
  <c r="GT51" i="5"/>
  <c r="ER51" i="5"/>
  <c r="DE51" i="5"/>
  <c r="HL113" i="5"/>
  <c r="CH113" i="5"/>
  <c r="FW113" i="5"/>
  <c r="EN113" i="5"/>
  <c r="HK113" i="5"/>
  <c r="CF113" i="5"/>
  <c r="FB113" i="5"/>
  <c r="HH113" i="5"/>
  <c r="EZ113" i="5"/>
  <c r="BV113" i="5"/>
  <c r="GG113" i="5"/>
  <c r="DB113" i="5"/>
  <c r="GL113" i="5"/>
  <c r="BL113" i="5"/>
  <c r="GW113" i="5"/>
  <c r="CR113" i="5"/>
  <c r="HG113" i="5"/>
  <c r="DS113" i="5"/>
  <c r="HC113" i="5"/>
  <c r="DD113" i="5"/>
  <c r="HF113" i="5"/>
  <c r="DN113" i="5"/>
  <c r="HO113" i="5"/>
  <c r="EK113" i="5"/>
  <c r="CE21" i="5"/>
  <c r="DN21" i="5"/>
  <c r="EW21" i="5"/>
  <c r="GG21" i="5"/>
  <c r="HO21" i="5"/>
  <c r="BW21" i="5"/>
  <c r="DF21" i="5"/>
  <c r="EO21" i="5"/>
  <c r="FY21" i="5"/>
  <c r="HH21" i="5"/>
  <c r="FX21" i="5"/>
  <c r="EE21" i="5"/>
  <c r="CN21" i="5"/>
  <c r="HO51" i="5"/>
  <c r="HH51" i="5"/>
  <c r="GB51" i="5"/>
  <c r="EN51" i="5"/>
  <c r="CR51" i="5"/>
  <c r="HF51" i="5"/>
  <c r="GJ51" i="5"/>
  <c r="BE51" i="5"/>
  <c r="CN51" i="5"/>
  <c r="DV51" i="5"/>
  <c r="FE51" i="5"/>
  <c r="GO51" i="5"/>
  <c r="BW51" i="5"/>
  <c r="DF51" i="5"/>
  <c r="EO51" i="5"/>
  <c r="FK51" i="5"/>
  <c r="GL51" i="5"/>
  <c r="FO21" i="5"/>
  <c r="DX21" i="5"/>
  <c r="CF21" i="5"/>
  <c r="HG21" i="5"/>
  <c r="FN21" i="5"/>
  <c r="DV21" i="5"/>
  <c r="BV21" i="5"/>
  <c r="EZ31" i="5"/>
  <c r="DU31" i="5"/>
  <c r="CQ31" i="5"/>
  <c r="BH31" i="5"/>
  <c r="EL31" i="5"/>
  <c r="CN31" i="5"/>
  <c r="DX41" i="5"/>
  <c r="BS41" i="5"/>
  <c r="EO41" i="5"/>
  <c r="GU51" i="5"/>
  <c r="FF51" i="5"/>
  <c r="DX51" i="5"/>
  <c r="CB51" i="5"/>
  <c r="HK51" i="5"/>
  <c r="FX51" i="5"/>
  <c r="EA51" i="5"/>
  <c r="BZ51" i="5"/>
  <c r="HA51" i="5"/>
  <c r="HN113" i="5"/>
  <c r="HE93" i="5"/>
  <c r="BG93" i="5"/>
  <c r="GL93" i="5"/>
  <c r="CJ93" i="5"/>
  <c r="CR93" i="5"/>
  <c r="EL93" i="5"/>
  <c r="GH93" i="5"/>
  <c r="BJ93" i="5"/>
  <c r="DE93" i="5"/>
  <c r="EY93" i="5"/>
  <c r="GU93" i="5"/>
  <c r="HC93" i="5"/>
  <c r="GS93" i="5"/>
  <c r="FI93" i="5"/>
  <c r="DZ93" i="5"/>
  <c r="CQ93" i="5"/>
  <c r="BH93" i="5"/>
  <c r="CC93" i="5"/>
  <c r="DX93" i="5"/>
  <c r="FR93" i="5"/>
  <c r="HJ93" i="5"/>
  <c r="CE93" i="5"/>
  <c r="HK93" i="5"/>
  <c r="DG93" i="5"/>
  <c r="BN93" i="5"/>
  <c r="DI93" i="5"/>
  <c r="FC93" i="5"/>
  <c r="GY93" i="5"/>
  <c r="BP93" i="5"/>
  <c r="DJ93" i="5"/>
  <c r="FE93" i="5"/>
  <c r="GZ93" i="5"/>
  <c r="HM93" i="5"/>
  <c r="GE93" i="5"/>
  <c r="EV93" i="5"/>
  <c r="DM93" i="5"/>
  <c r="CD93" i="5"/>
  <c r="HO93" i="5"/>
  <c r="CI93" i="5"/>
  <c r="EC93" i="5"/>
  <c r="FY93" i="5"/>
  <c r="BX93" i="5"/>
  <c r="FZ93" i="5"/>
  <c r="BT93" i="5"/>
  <c r="DO93" i="5"/>
  <c r="FJ93" i="5"/>
  <c r="HF93" i="5"/>
  <c r="CG93" i="5"/>
  <c r="EB93" i="5"/>
  <c r="FX93" i="5"/>
  <c r="HL93" i="5"/>
  <c r="HG93" i="5"/>
  <c r="GA93" i="5"/>
  <c r="EQ93" i="5"/>
  <c r="DH93" i="5"/>
  <c r="BY93" i="5"/>
  <c r="BF93" i="5"/>
  <c r="DA93" i="5"/>
  <c r="ET93" i="5"/>
  <c r="GP93" i="5"/>
  <c r="BR21" i="5"/>
  <c r="CD103" i="5"/>
  <c r="GW103" i="5"/>
  <c r="DO103" i="5"/>
  <c r="BW103" i="5"/>
  <c r="HA103" i="5"/>
  <c r="HF103" i="5"/>
  <c r="HG103" i="5"/>
  <c r="HH103" i="5"/>
  <c r="GK103" i="5"/>
  <c r="EN103" i="5"/>
  <c r="DA103" i="5"/>
  <c r="BR103" i="5"/>
  <c r="EH103" i="5"/>
  <c r="BT103" i="5"/>
  <c r="CX103" i="5"/>
  <c r="GV103" i="5"/>
  <c r="FZ103" i="5"/>
  <c r="FC103" i="5"/>
  <c r="EC103" i="5"/>
  <c r="DG103" i="5"/>
  <c r="GL103" i="5"/>
  <c r="FO103" i="5"/>
  <c r="EO103" i="5"/>
  <c r="DS103" i="5"/>
  <c r="GG103" i="5"/>
  <c r="EW103" i="5"/>
  <c r="DR103" i="5"/>
  <c r="CN103" i="5"/>
  <c r="BH103" i="5"/>
  <c r="DJ103" i="5"/>
  <c r="BL83" i="5"/>
  <c r="GT73" i="5"/>
  <c r="FA73" i="5"/>
  <c r="DO73" i="5"/>
  <c r="CL73" i="5"/>
  <c r="BI73" i="5"/>
  <c r="DF73" i="5"/>
  <c r="EN73" i="5"/>
  <c r="BQ73" i="5"/>
  <c r="CI83" i="5"/>
  <c r="EX73" i="5"/>
  <c r="DB73" i="5"/>
  <c r="BH73" i="5"/>
  <c r="GX73" i="5"/>
  <c r="BR73" i="5"/>
  <c r="CN83" i="5"/>
  <c r="DO83" i="5"/>
  <c r="HE83" i="5"/>
  <c r="DP83" i="5"/>
  <c r="GD83" i="5"/>
  <c r="FE83" i="5"/>
  <c r="HC73" i="5"/>
  <c r="CN73" i="5"/>
  <c r="CC73" i="5"/>
  <c r="DL73" i="5"/>
  <c r="ET73" i="5"/>
  <c r="GD73" i="5"/>
  <c r="FW73" i="5"/>
  <c r="EV103" i="5"/>
  <c r="HB83" i="5"/>
  <c r="BD83" i="5"/>
  <c r="CF73" i="5"/>
  <c r="GE83" i="5"/>
  <c r="FE73" i="5"/>
  <c r="CD73" i="5"/>
  <c r="ED83" i="5"/>
  <c r="DJ73" i="5"/>
  <c r="EQ73" i="5"/>
  <c r="CV73" i="5"/>
  <c r="DN83" i="5"/>
  <c r="GG73" i="5"/>
  <c r="BF73" i="5"/>
  <c r="CB83" i="5"/>
  <c r="FC83" i="5"/>
  <c r="CC83" i="5"/>
  <c r="FD83" i="5"/>
  <c r="EC83" i="5"/>
  <c r="DR83" i="5"/>
  <c r="GK83" i="5"/>
  <c r="FU73" i="5"/>
  <c r="BG73" i="5"/>
  <c r="CP73" i="5"/>
  <c r="DY73" i="5"/>
  <c r="FH73" i="5"/>
  <c r="GQ73" i="5"/>
  <c r="GA73" i="5"/>
  <c r="FU83" i="5"/>
  <c r="EW73" i="5"/>
  <c r="BW73" i="5"/>
  <c r="DI83" i="5"/>
  <c r="CZ73" i="5"/>
  <c r="GH73" i="5"/>
  <c r="DZ73" i="5"/>
  <c r="CE73" i="5"/>
  <c r="CH83" i="5"/>
  <c r="DX73" i="5"/>
  <c r="CF83" i="5"/>
  <c r="FI83" i="5"/>
  <c r="CG83" i="5"/>
  <c r="FK83" i="5"/>
  <c r="EH83" i="5"/>
  <c r="DV83" i="5"/>
  <c r="GO83" i="5"/>
  <c r="ES73" i="5"/>
  <c r="BK73" i="5"/>
  <c r="CT73" i="5"/>
  <c r="EC73" i="5"/>
  <c r="FL73" i="5"/>
  <c r="GV73" i="5"/>
  <c r="FD73" i="5"/>
  <c r="GN73" i="5"/>
  <c r="GZ113" i="5"/>
  <c r="GI113" i="5"/>
  <c r="FP113" i="5"/>
  <c r="EY113" i="5"/>
  <c r="EG113" i="5"/>
  <c r="DP113" i="5"/>
  <c r="CX113" i="5"/>
  <c r="CG113" i="5"/>
  <c r="BP113" i="5"/>
  <c r="GV113" i="5"/>
  <c r="GD113" i="5"/>
  <c r="FL113" i="5"/>
  <c r="ET113" i="5"/>
  <c r="EC113" i="5"/>
  <c r="DL113" i="5"/>
  <c r="CT113" i="5"/>
  <c r="CC113" i="5"/>
  <c r="BK113" i="5"/>
  <c r="GQ113" i="5"/>
  <c r="FZ113" i="5"/>
  <c r="FH113" i="5"/>
  <c r="EP113" i="5"/>
  <c r="DY113" i="5"/>
  <c r="DG113" i="5"/>
  <c r="CP113" i="5"/>
  <c r="BX113" i="5"/>
  <c r="BG113" i="5"/>
  <c r="EL113" i="5"/>
  <c r="BT113" i="5"/>
  <c r="GM113" i="5"/>
  <c r="DT113" i="5"/>
  <c r="FV113" i="5"/>
  <c r="DC113" i="5"/>
  <c r="FC113" i="5"/>
  <c r="CK113" i="5"/>
  <c r="BH113" i="5"/>
  <c r="BY113" i="5"/>
  <c r="CQ113" i="5"/>
  <c r="DH113" i="5"/>
  <c r="DZ113" i="5"/>
  <c r="EQ113" i="5"/>
  <c r="FI113" i="5"/>
  <c r="GA113" i="5"/>
  <c r="GS113" i="5"/>
  <c r="BR113" i="5"/>
  <c r="CI113" i="5"/>
  <c r="DA113" i="5"/>
  <c r="DR113" i="5"/>
  <c r="EJ113" i="5"/>
  <c r="FA113" i="5"/>
  <c r="FR113" i="5"/>
  <c r="GK113" i="5"/>
  <c r="HB113" i="5"/>
  <c r="BJ113" i="5"/>
  <c r="CB113" i="5"/>
  <c r="CS113" i="5"/>
  <c r="GY113" i="5"/>
  <c r="FO113" i="5"/>
  <c r="GB113" i="5"/>
  <c r="EE113" i="5"/>
  <c r="DI113" i="5"/>
  <c r="CN113" i="5"/>
  <c r="BM113" i="5"/>
  <c r="FQ113" i="5"/>
  <c r="GU113" i="5"/>
  <c r="GC113" i="5"/>
  <c r="FK113" i="5"/>
  <c r="ES113" i="5"/>
  <c r="EB113" i="5"/>
  <c r="DJ113" i="5"/>
  <c r="CO113" i="5"/>
  <c r="BS113" i="5"/>
  <c r="GT113" i="5"/>
  <c r="FX113" i="5"/>
  <c r="EW113" i="5"/>
  <c r="EA113" i="5"/>
  <c r="DE113" i="5"/>
  <c r="CE113" i="5"/>
  <c r="BI113" i="5"/>
  <c r="GJ113" i="5"/>
  <c r="FM113" i="5"/>
  <c r="EM113" i="5"/>
  <c r="DQ113" i="5"/>
  <c r="CU113" i="5"/>
  <c r="BU113" i="5"/>
  <c r="HJ103" i="5"/>
  <c r="HM103" i="5"/>
  <c r="HK103" i="5"/>
  <c r="HL103" i="5"/>
  <c r="GX103" i="5"/>
  <c r="FX103" i="5"/>
  <c r="FA103" i="5"/>
  <c r="EE103" i="5"/>
  <c r="DE103" i="5"/>
  <c r="CI103" i="5"/>
  <c r="BM103" i="5"/>
  <c r="FW103" i="5"/>
  <c r="CL103" i="5"/>
  <c r="GJ103" i="5"/>
  <c r="CH103" i="5"/>
  <c r="CB103" i="5"/>
  <c r="CW103" i="5"/>
  <c r="BK103" i="5"/>
  <c r="CG103" i="5"/>
  <c r="CU83" i="5"/>
  <c r="CQ83" i="5"/>
  <c r="GX93" i="5"/>
  <c r="CP93" i="5"/>
  <c r="GG93" i="5"/>
  <c r="DB93" i="5"/>
  <c r="GQ93" i="5"/>
  <c r="CV93" i="5"/>
  <c r="EE93" i="5"/>
  <c r="BZ93" i="5"/>
  <c r="CW93" i="5"/>
  <c r="DT93" i="5"/>
  <c r="ER93" i="5"/>
  <c r="FO93" i="5"/>
  <c r="GM93" i="5"/>
  <c r="BV93" i="5"/>
  <c r="CS93" i="5"/>
  <c r="DP93" i="5"/>
  <c r="EN93" i="5"/>
  <c r="FK93" i="5"/>
  <c r="GI93" i="5"/>
  <c r="GN93" i="5"/>
  <c r="FW93" i="5"/>
  <c r="FD93" i="5"/>
  <c r="EM93" i="5"/>
  <c r="DU93" i="5"/>
  <c r="DD93" i="5"/>
  <c r="CL93" i="5"/>
  <c r="BU93" i="5"/>
  <c r="BD93" i="5"/>
  <c r="BR93" i="5"/>
  <c r="CO93" i="5"/>
  <c r="DL93" i="5"/>
  <c r="EJ93" i="5"/>
  <c r="FF93" i="5"/>
  <c r="GD93" i="5"/>
  <c r="HB93" i="5"/>
  <c r="DN93" i="5"/>
  <c r="DY93" i="5"/>
  <c r="EP93" i="5"/>
  <c r="BM93" i="5"/>
  <c r="FB93" i="5"/>
  <c r="BI93" i="5"/>
  <c r="CF93" i="5"/>
  <c r="DC93" i="5"/>
  <c r="EA93" i="5"/>
  <c r="EX93" i="5"/>
  <c r="FV93" i="5"/>
  <c r="GT93" i="5"/>
  <c r="BE93" i="5"/>
  <c r="CB93" i="5"/>
  <c r="CX93" i="5"/>
  <c r="DV93" i="5"/>
  <c r="ES93" i="5"/>
  <c r="FP93" i="5"/>
  <c r="GO93" i="5"/>
  <c r="HA93" i="5"/>
  <c r="GJ93" i="5"/>
  <c r="FQ93" i="5"/>
  <c r="EZ93" i="5"/>
  <c r="EH93" i="5"/>
  <c r="DQ93" i="5"/>
  <c r="CZ93" i="5"/>
  <c r="CH93" i="5"/>
  <c r="BQ93" i="5"/>
  <c r="BW93" i="5"/>
  <c r="CT93" i="5"/>
  <c r="DR93" i="5"/>
  <c r="EO93" i="5"/>
  <c r="FL93" i="5"/>
  <c r="GK93" i="5"/>
  <c r="BV83" i="5"/>
  <c r="FU93" i="5"/>
  <c r="FM83" i="5"/>
  <c r="BI83" i="5"/>
  <c r="FH93" i="5"/>
  <c r="BJ83" i="5"/>
  <c r="CS83" i="5"/>
  <c r="EF83" i="5"/>
  <c r="GA83" i="5"/>
  <c r="BK83" i="5"/>
  <c r="CT83" i="5"/>
  <c r="EG83" i="5"/>
  <c r="GC83" i="5"/>
  <c r="DH83" i="5"/>
  <c r="EZ83" i="5"/>
  <c r="GV83" i="5"/>
  <c r="EJ83" i="5"/>
  <c r="FR83" i="5"/>
  <c r="GH113" i="5"/>
  <c r="EX113" i="5"/>
  <c r="EF113" i="5"/>
  <c r="DO113" i="5"/>
  <c r="CW113" i="5"/>
  <c r="BW113" i="5"/>
  <c r="GX113" i="5"/>
  <c r="FE113" i="5"/>
  <c r="GN113" i="5"/>
  <c r="EV113" i="5"/>
  <c r="DU113" i="5"/>
  <c r="CZ113" i="5"/>
  <c r="CD113" i="5"/>
  <c r="BD113" i="5"/>
  <c r="GP113" i="5"/>
  <c r="FY113" i="5"/>
  <c r="FF113" i="5"/>
  <c r="EO113" i="5"/>
  <c r="DX113" i="5"/>
  <c r="DF113" i="5"/>
  <c r="CJ113" i="5"/>
  <c r="BN113" i="5"/>
  <c r="GO113" i="5"/>
  <c r="FN113" i="5"/>
  <c r="ER113" i="5"/>
  <c r="DV113" i="5"/>
  <c r="CV113" i="5"/>
  <c r="BZ113" i="5"/>
  <c r="BE113" i="5"/>
  <c r="HA113" i="5"/>
  <c r="GE113" i="5"/>
  <c r="FD113" i="5"/>
  <c r="EH113" i="5"/>
  <c r="DM113" i="5"/>
  <c r="CL113" i="5"/>
  <c r="BQ113" i="5"/>
  <c r="BE103" i="5"/>
  <c r="FD103" i="5"/>
  <c r="BU103" i="5"/>
  <c r="EZ103" i="5"/>
  <c r="BQ103" i="5"/>
  <c r="CF103" i="5"/>
  <c r="DF103" i="5"/>
  <c r="BP103" i="5"/>
  <c r="CK103" i="5"/>
  <c r="ED103" i="5"/>
  <c r="GS103" i="5"/>
  <c r="DZ103" i="5"/>
  <c r="BL103" i="5"/>
  <c r="GA103" i="5"/>
  <c r="DH103" i="5"/>
  <c r="BD103" i="5"/>
  <c r="FI103" i="5"/>
  <c r="CQ103" i="5"/>
  <c r="BY103" i="5"/>
  <c r="EQ103" i="5"/>
  <c r="CU103" i="5"/>
  <c r="FM103" i="5"/>
  <c r="CT103" i="5"/>
  <c r="BF103" i="5"/>
  <c r="DM103" i="5"/>
  <c r="GE103" i="5"/>
  <c r="CP103" i="5"/>
  <c r="BX103" i="5"/>
  <c r="BG103" i="5"/>
  <c r="DB103" i="5"/>
  <c r="CJ103" i="5"/>
  <c r="BS103" i="5"/>
  <c r="CZ103" i="5"/>
  <c r="FQ103" i="5"/>
  <c r="BJ103" i="5"/>
  <c r="DU103" i="5"/>
  <c r="GN103" i="5"/>
  <c r="BI103" i="5"/>
  <c r="BZ103" i="5"/>
  <c r="CR103" i="5"/>
  <c r="DI103" i="5"/>
  <c r="EA103" i="5"/>
  <c r="ER103" i="5"/>
  <c r="FJ103" i="5"/>
  <c r="GB103" i="5"/>
  <c r="GT103" i="5"/>
  <c r="EB103" i="5"/>
  <c r="ES103" i="5"/>
  <c r="FK103" i="5"/>
  <c r="GC103" i="5"/>
  <c r="GU103" i="5"/>
  <c r="DP103" i="5"/>
  <c r="EG103" i="5"/>
  <c r="EY103" i="5"/>
  <c r="FP103" i="5"/>
  <c r="GI103" i="5"/>
  <c r="GZ103" i="5"/>
  <c r="HO83" i="5"/>
  <c r="HM83" i="5"/>
  <c r="HK83" i="5"/>
  <c r="HH83" i="5"/>
  <c r="HL83" i="5"/>
  <c r="HJ83" i="5"/>
  <c r="HI83" i="5"/>
  <c r="HN83" i="5"/>
  <c r="CL83" i="5"/>
  <c r="BY83" i="5"/>
  <c r="GW83" i="5"/>
  <c r="BM83" i="5"/>
  <c r="EW93" i="5"/>
  <c r="EP83" i="5"/>
  <c r="DS93" i="5"/>
  <c r="EK93" i="5"/>
  <c r="BN83" i="5"/>
  <c r="CW83" i="5"/>
  <c r="EL83" i="5"/>
  <c r="GH83" i="5"/>
  <c r="BP83" i="5"/>
  <c r="CX83" i="5"/>
  <c r="EM83" i="5"/>
  <c r="GI83" i="5"/>
  <c r="DM83" i="5"/>
  <c r="FF83" i="5"/>
  <c r="HA83" i="5"/>
  <c r="EN83" i="5"/>
  <c r="FX83" i="5"/>
  <c r="HG83" i="5"/>
  <c r="HM113" i="5"/>
  <c r="HI113" i="5"/>
  <c r="HE113" i="5"/>
  <c r="HJ113" i="5"/>
  <c r="DY83" i="5"/>
  <c r="CD83" i="5"/>
  <c r="GB73" i="5"/>
  <c r="ER73" i="5"/>
  <c r="DU73" i="5"/>
  <c r="CW73" i="5"/>
  <c r="BZ73" i="5"/>
  <c r="BD73" i="5"/>
  <c r="EK83" i="5"/>
  <c r="BH83" i="5"/>
  <c r="GO73" i="5"/>
  <c r="EJ73" i="5"/>
  <c r="DA73" i="5"/>
  <c r="BL73" i="5"/>
  <c r="FZ83" i="5"/>
  <c r="CV83" i="5"/>
  <c r="GL73" i="5"/>
  <c r="EB73" i="5"/>
  <c r="CS73" i="5"/>
  <c r="BE73" i="5"/>
  <c r="DS83" i="5"/>
  <c r="BZ83" i="5"/>
  <c r="GY73" i="5"/>
  <c r="FO73" i="5"/>
  <c r="EK73" i="5"/>
  <c r="DN73" i="5"/>
  <c r="CQ73" i="5"/>
  <c r="BS73" i="5"/>
  <c r="HC83" i="5"/>
  <c r="BQ83" i="5"/>
  <c r="FN73" i="5"/>
  <c r="CU73" i="5"/>
  <c r="BE83" i="5"/>
  <c r="BS83" i="5"/>
  <c r="CJ83" i="5"/>
  <c r="DB83" i="5"/>
  <c r="DT83" i="5"/>
  <c r="EQ83" i="5"/>
  <c r="FO83" i="5"/>
  <c r="GM83" i="5"/>
  <c r="BT83" i="5"/>
  <c r="CK83" i="5"/>
  <c r="DC83" i="5"/>
  <c r="DU83" i="5"/>
  <c r="ES83" i="5"/>
  <c r="FP83" i="5"/>
  <c r="GN83" i="5"/>
  <c r="DQ83" i="5"/>
  <c r="EO83" i="5"/>
  <c r="FL83" i="5"/>
  <c r="GJ83" i="5"/>
  <c r="EA83" i="5"/>
  <c r="ER83" i="5"/>
  <c r="FJ83" i="5"/>
  <c r="GB83" i="5"/>
  <c r="GT83" i="5"/>
  <c r="GU73" i="5"/>
  <c r="EH73" i="5"/>
  <c r="CB73" i="5"/>
  <c r="BP73" i="5"/>
  <c r="CG73" i="5"/>
  <c r="CX73" i="5"/>
  <c r="DP73" i="5"/>
  <c r="EG73" i="5"/>
  <c r="EY73" i="5"/>
  <c r="FP73" i="5"/>
  <c r="GI73" i="5"/>
  <c r="GZ73" i="5"/>
  <c r="EV73" i="5"/>
  <c r="FM73" i="5"/>
  <c r="GE73" i="5"/>
  <c r="GW73" i="5"/>
  <c r="GQ83" i="5"/>
  <c r="DE83" i="5"/>
  <c r="BU83" i="5"/>
  <c r="CZ83" i="5"/>
  <c r="FX73" i="5"/>
  <c r="ED73" i="5"/>
  <c r="CO73" i="5"/>
  <c r="FB83" i="5"/>
  <c r="CE83" i="5"/>
  <c r="FK73" i="5"/>
  <c r="DV73" i="5"/>
  <c r="CH73" i="5"/>
  <c r="GL83" i="5"/>
  <c r="DA83" i="5"/>
  <c r="BR83" i="5"/>
  <c r="GP73" i="5"/>
  <c r="FF73" i="5"/>
  <c r="EE73" i="5"/>
  <c r="DH73" i="5"/>
  <c r="CJ73" i="5"/>
  <c r="BM73" i="5"/>
  <c r="FH83" i="5"/>
  <c r="EO73" i="5"/>
  <c r="CI73" i="5"/>
  <c r="BF83" i="5"/>
  <c r="BW83" i="5"/>
  <c r="CO83" i="5"/>
  <c r="DF83" i="5"/>
  <c r="DZ83" i="5"/>
  <c r="EX83" i="5"/>
  <c r="FV83" i="5"/>
  <c r="GS83" i="5"/>
  <c r="BG83" i="5"/>
  <c r="BX83" i="5"/>
  <c r="CP83" i="5"/>
  <c r="DG83" i="5"/>
  <c r="EB83" i="5"/>
  <c r="EY83" i="5"/>
  <c r="FW83" i="5"/>
  <c r="GU83" i="5"/>
  <c r="DD83" i="5"/>
  <c r="DX83" i="5"/>
  <c r="ET83" i="5"/>
  <c r="FQ83" i="5"/>
  <c r="GP83" i="5"/>
  <c r="EE83" i="5"/>
  <c r="EW83" i="5"/>
  <c r="FN83" i="5"/>
  <c r="GG83" i="5"/>
  <c r="GC73" i="5"/>
  <c r="DQ73" i="5"/>
  <c r="BJ73" i="5"/>
  <c r="BT73" i="5"/>
  <c r="CK73" i="5"/>
  <c r="DC73" i="5"/>
  <c r="DT73" i="5"/>
  <c r="EL73" i="5"/>
  <c r="FC73" i="5"/>
  <c r="FV73" i="5"/>
  <c r="GM73" i="5"/>
  <c r="EZ73" i="5"/>
  <c r="FQ73" i="5"/>
  <c r="GJ73" i="5"/>
  <c r="BL51" i="5"/>
  <c r="GZ51" i="5"/>
  <c r="GQ51" i="5"/>
  <c r="GI51" i="5"/>
  <c r="FZ51" i="5"/>
  <c r="FW51" i="5"/>
  <c r="FQ51" i="5"/>
  <c r="FM51" i="5"/>
  <c r="FI51" i="5"/>
  <c r="FD51" i="5"/>
  <c r="EZ51" i="5"/>
  <c r="EV51" i="5"/>
  <c r="EQ51" i="5"/>
  <c r="EM51" i="5"/>
  <c r="EH51" i="5"/>
  <c r="ED51" i="5"/>
  <c r="DZ51" i="5"/>
  <c r="DU51" i="5"/>
  <c r="DQ51" i="5"/>
  <c r="DM51" i="5"/>
  <c r="DH51" i="5"/>
  <c r="DD51" i="5"/>
  <c r="CZ51" i="5"/>
  <c r="CU51" i="5"/>
  <c r="CQ51" i="5"/>
  <c r="CL51" i="5"/>
  <c r="CH51" i="5"/>
  <c r="CD51" i="5"/>
  <c r="BY51" i="5"/>
  <c r="BU51" i="5"/>
  <c r="BQ51" i="5"/>
  <c r="BH51" i="5"/>
  <c r="BD51" i="5"/>
  <c r="GV51" i="5"/>
  <c r="GM51" i="5"/>
  <c r="GD51" i="5"/>
  <c r="FP51" i="5"/>
  <c r="EY51" i="5"/>
  <c r="EG51" i="5"/>
  <c r="DP51" i="5"/>
  <c r="CX51" i="5"/>
  <c r="CG51" i="5"/>
  <c r="BP51" i="5"/>
  <c r="FL51" i="5"/>
  <c r="ET51" i="5"/>
  <c r="EC51" i="5"/>
  <c r="DL51" i="5"/>
  <c r="CT51" i="5"/>
  <c r="CC51" i="5"/>
  <c r="BK51" i="5"/>
  <c r="FH51" i="5"/>
  <c r="EP51" i="5"/>
  <c r="DY51" i="5"/>
  <c r="DG51" i="5"/>
  <c r="CP51" i="5"/>
  <c r="BX51" i="5"/>
  <c r="BG51" i="5"/>
  <c r="FV51" i="5"/>
  <c r="FC51" i="5"/>
  <c r="EL51" i="5"/>
  <c r="DT51" i="5"/>
  <c r="DC51" i="5"/>
  <c r="CK51" i="5"/>
  <c r="BT51" i="5"/>
  <c r="GP51" i="5"/>
  <c r="FU51" i="5"/>
  <c r="FB51" i="5"/>
  <c r="EK51" i="5"/>
  <c r="DS51" i="5"/>
  <c r="DB51" i="5"/>
  <c r="CJ51" i="5"/>
  <c r="BS51" i="5"/>
  <c r="HI51" i="5"/>
  <c r="HM51" i="5"/>
  <c r="HE51" i="5"/>
  <c r="HB51" i="5"/>
  <c r="GK51" i="5"/>
  <c r="FR51" i="5"/>
  <c r="FA51" i="5"/>
  <c r="EJ51" i="5"/>
  <c r="DR51" i="5"/>
  <c r="DA51" i="5"/>
  <c r="CI51" i="5"/>
  <c r="BR51" i="5"/>
  <c r="HN51" i="5"/>
  <c r="GW51" i="5"/>
  <c r="GE51" i="5"/>
  <c r="GC51" i="5"/>
  <c r="EF51" i="5"/>
  <c r="DO51" i="5"/>
  <c r="CW51" i="5"/>
  <c r="CF51" i="5"/>
  <c r="BN51" i="5"/>
  <c r="GX51" i="5"/>
  <c r="GG51" i="5"/>
  <c r="FN51" i="5"/>
  <c r="EW51" i="5"/>
  <c r="EE51" i="5"/>
  <c r="DN51" i="5"/>
  <c r="CV51" i="5"/>
  <c r="CE51" i="5"/>
  <c r="BM51" i="5"/>
  <c r="HJ51" i="5"/>
  <c r="GS51" i="5"/>
  <c r="GA51" i="5"/>
  <c r="HL51" i="5"/>
  <c r="HI41" i="5"/>
  <c r="HN41" i="5"/>
  <c r="HJ41" i="5"/>
  <c r="HF41" i="5"/>
  <c r="HM41" i="5"/>
  <c r="HE41" i="5"/>
  <c r="HB41" i="5"/>
  <c r="GK41" i="5"/>
  <c r="FR41" i="5"/>
  <c r="FA41" i="5"/>
  <c r="EJ41" i="5"/>
  <c r="DR41" i="5"/>
  <c r="DA41" i="5"/>
  <c r="CI41" i="5"/>
  <c r="BR41" i="5"/>
  <c r="FQ41" i="5"/>
  <c r="EZ41" i="5"/>
  <c r="EQ41" i="5"/>
  <c r="EH41" i="5"/>
  <c r="DZ41" i="5"/>
  <c r="DQ41" i="5"/>
  <c r="DH41" i="5"/>
  <c r="CZ41" i="5"/>
  <c r="CQ41" i="5"/>
  <c r="CH41" i="5"/>
  <c r="BY41" i="5"/>
  <c r="BQ41" i="5"/>
  <c r="BL41" i="5"/>
  <c r="BD41" i="5"/>
  <c r="GM41" i="5"/>
  <c r="GD41" i="5"/>
  <c r="FV41" i="5"/>
  <c r="FL41" i="5"/>
  <c r="FC41" i="5"/>
  <c r="ET41" i="5"/>
  <c r="EL41" i="5"/>
  <c r="EC41" i="5"/>
  <c r="DT41" i="5"/>
  <c r="DL41" i="5"/>
  <c r="DC41" i="5"/>
  <c r="CT41" i="5"/>
  <c r="CK41" i="5"/>
  <c r="HA41" i="5"/>
  <c r="GW41" i="5"/>
  <c r="GS41" i="5"/>
  <c r="GN41" i="5"/>
  <c r="GJ41" i="5"/>
  <c r="GE41" i="5"/>
  <c r="GA41" i="5"/>
  <c r="FW41" i="5"/>
  <c r="FM41" i="5"/>
  <c r="FI41" i="5"/>
  <c r="FD41" i="5"/>
  <c r="EV41" i="5"/>
  <c r="EM41" i="5"/>
  <c r="ED41" i="5"/>
  <c r="DU41" i="5"/>
  <c r="DM41" i="5"/>
  <c r="DD41" i="5"/>
  <c r="CU41" i="5"/>
  <c r="CL41" i="5"/>
  <c r="CD41" i="5"/>
  <c r="BU41" i="5"/>
  <c r="BH41" i="5"/>
  <c r="GZ41" i="5"/>
  <c r="GV41" i="5"/>
  <c r="GQ41" i="5"/>
  <c r="GI41" i="5"/>
  <c r="FZ41" i="5"/>
  <c r="FP41" i="5"/>
  <c r="FH41" i="5"/>
  <c r="EY41" i="5"/>
  <c r="EP41" i="5"/>
  <c r="EG41" i="5"/>
  <c r="DY41" i="5"/>
  <c r="DP41" i="5"/>
  <c r="DG41" i="5"/>
  <c r="CX41" i="5"/>
  <c r="CP41" i="5"/>
  <c r="BP41" i="5"/>
  <c r="CC41" i="5"/>
  <c r="BK41" i="5"/>
  <c r="BX41" i="5"/>
  <c r="BG41" i="5"/>
  <c r="BT41" i="5"/>
  <c r="CG41" i="5"/>
  <c r="HC41" i="5"/>
  <c r="GL41" i="5"/>
  <c r="FU41" i="5"/>
  <c r="FB41" i="5"/>
  <c r="EK41" i="5"/>
  <c r="DS41" i="5"/>
  <c r="CW41" i="5"/>
  <c r="CF41" i="5"/>
  <c r="BN41" i="5"/>
  <c r="HO41" i="5"/>
  <c r="GX41" i="5"/>
  <c r="GG41" i="5"/>
  <c r="FN41" i="5"/>
  <c r="EW41" i="5"/>
  <c r="EE41" i="5"/>
  <c r="DN41" i="5"/>
  <c r="CV41" i="5"/>
  <c r="CE41" i="5"/>
  <c r="BM41" i="5"/>
  <c r="GY41" i="5"/>
  <c r="GH41" i="5"/>
  <c r="FO41" i="5"/>
  <c r="EX41" i="5"/>
  <c r="EF41" i="5"/>
  <c r="DO41" i="5"/>
  <c r="CS41" i="5"/>
  <c r="CB41" i="5"/>
  <c r="BJ41" i="5"/>
  <c r="HK41" i="5"/>
  <c r="GT41" i="5"/>
  <c r="GB41" i="5"/>
  <c r="FJ41" i="5"/>
  <c r="ER41" i="5"/>
  <c r="EA41" i="5"/>
  <c r="DI41" i="5"/>
  <c r="CR41" i="5"/>
  <c r="BZ41" i="5"/>
  <c r="BI41" i="5"/>
  <c r="HL41" i="5"/>
  <c r="GU41" i="5"/>
  <c r="GC41" i="5"/>
  <c r="FK41" i="5"/>
  <c r="ES41" i="5"/>
  <c r="EB41" i="5"/>
  <c r="DJ41" i="5"/>
  <c r="CO41" i="5"/>
  <c r="BW41" i="5"/>
  <c r="BF41" i="5"/>
  <c r="HG41" i="5"/>
  <c r="GO41" i="5"/>
  <c r="FX41" i="5"/>
  <c r="FE41" i="5"/>
  <c r="EN41" i="5"/>
  <c r="DV41" i="5"/>
  <c r="DE41" i="5"/>
  <c r="CN41" i="5"/>
  <c r="BV41" i="5"/>
  <c r="BE41" i="5"/>
  <c r="DB41" i="5"/>
  <c r="GZ31" i="5"/>
  <c r="GI31" i="5"/>
  <c r="FP31" i="5"/>
  <c r="EY31" i="5"/>
  <c r="EG31" i="5"/>
  <c r="DP31" i="5"/>
  <c r="CX31" i="5"/>
  <c r="CG31" i="5"/>
  <c r="BP31" i="5"/>
  <c r="BZ31" i="5"/>
  <c r="GP31" i="5"/>
  <c r="FY31" i="5"/>
  <c r="FF31" i="5"/>
  <c r="EO31" i="5"/>
  <c r="DX31" i="5"/>
  <c r="DF31" i="5"/>
  <c r="CO31" i="5"/>
  <c r="BW31" i="5"/>
  <c r="BF31" i="5"/>
  <c r="HB31" i="5"/>
  <c r="GK31" i="5"/>
  <c r="FR31" i="5"/>
  <c r="FA31" i="5"/>
  <c r="EJ31" i="5"/>
  <c r="DR31" i="5"/>
  <c r="DA31" i="5"/>
  <c r="CE31" i="5"/>
  <c r="GW31" i="5"/>
  <c r="GE31" i="5"/>
  <c r="FM31" i="5"/>
  <c r="EV31" i="5"/>
  <c r="ED31" i="5"/>
  <c r="DM31" i="5"/>
  <c r="CU31" i="5"/>
  <c r="CD31" i="5"/>
  <c r="BL31" i="5"/>
  <c r="GV31" i="5"/>
  <c r="GD31" i="5"/>
  <c r="FL31" i="5"/>
  <c r="ET31" i="5"/>
  <c r="EC31" i="5"/>
  <c r="DL31" i="5"/>
  <c r="CT31" i="5"/>
  <c r="CC31" i="5"/>
  <c r="BK31" i="5"/>
  <c r="BM31" i="5"/>
  <c r="GQ31" i="5"/>
  <c r="FZ31" i="5"/>
  <c r="FH31" i="5"/>
  <c r="EP31" i="5"/>
  <c r="DY31" i="5"/>
  <c r="DG31" i="5"/>
  <c r="CP31" i="5"/>
  <c r="BX31" i="5"/>
  <c r="BG31" i="5"/>
  <c r="HC21" i="5"/>
  <c r="GL21" i="5"/>
  <c r="FU21" i="5"/>
  <c r="FB21" i="5"/>
  <c r="EK21" i="5"/>
  <c r="DS21" i="5"/>
  <c r="DB21" i="5"/>
  <c r="CJ21" i="5"/>
  <c r="BS21" i="5"/>
  <c r="HN21" i="5"/>
  <c r="HJ21" i="5"/>
  <c r="HF21" i="5"/>
  <c r="HM21" i="5"/>
  <c r="HI21" i="5"/>
  <c r="HE21" i="5"/>
  <c r="HB21" i="5"/>
  <c r="GK21" i="5"/>
  <c r="FR21" i="5"/>
  <c r="FA21" i="5"/>
  <c r="EJ21" i="5"/>
  <c r="DR21" i="5"/>
  <c r="DA21" i="5"/>
  <c r="CI21" i="5"/>
  <c r="HL21" i="5"/>
  <c r="HA21" i="5"/>
  <c r="GW21" i="5"/>
  <c r="GS21" i="5"/>
  <c r="GN21" i="5"/>
  <c r="GJ21" i="5"/>
  <c r="GE21" i="5"/>
  <c r="GA21" i="5"/>
  <c r="FW21" i="5"/>
  <c r="FQ21" i="5"/>
  <c r="FM21" i="5"/>
  <c r="FI21" i="5"/>
  <c r="FD21" i="5"/>
  <c r="EZ21" i="5"/>
  <c r="EV21" i="5"/>
  <c r="EQ21" i="5"/>
  <c r="EM21" i="5"/>
  <c r="EH21" i="5"/>
  <c r="ED21" i="5"/>
  <c r="DZ21" i="5"/>
  <c r="DU21" i="5"/>
  <c r="DQ21" i="5"/>
  <c r="DM21" i="5"/>
  <c r="DH21" i="5"/>
  <c r="DD21" i="5"/>
  <c r="CZ21" i="5"/>
  <c r="CU21" i="5"/>
  <c r="CQ21" i="5"/>
  <c r="CL21" i="5"/>
  <c r="CH21" i="5"/>
  <c r="CD21" i="5"/>
  <c r="BY21" i="5"/>
  <c r="BU21" i="5"/>
  <c r="BQ21" i="5"/>
  <c r="BL21" i="5"/>
  <c r="BH21" i="5"/>
  <c r="BD21" i="5"/>
  <c r="GZ21" i="5"/>
  <c r="GV21" i="5"/>
  <c r="GI21" i="5"/>
  <c r="FP21" i="5"/>
  <c r="EY21" i="5"/>
  <c r="EG21" i="5"/>
  <c r="DP21" i="5"/>
  <c r="CX21" i="5"/>
  <c r="CG21" i="5"/>
  <c r="BP21" i="5"/>
  <c r="GD21" i="5"/>
  <c r="FL21" i="5"/>
  <c r="ET21" i="5"/>
  <c r="EC21" i="5"/>
  <c r="DL21" i="5"/>
  <c r="CT21" i="5"/>
  <c r="CC21" i="5"/>
  <c r="BK21" i="5"/>
  <c r="GQ21" i="5"/>
  <c r="FZ21" i="5"/>
  <c r="FH21" i="5"/>
  <c r="EP21" i="5"/>
  <c r="DY21" i="5"/>
  <c r="DG21" i="5"/>
  <c r="CP21" i="5"/>
  <c r="BX21" i="5"/>
  <c r="BG21" i="5"/>
  <c r="GM21" i="5"/>
  <c r="FV21" i="5"/>
  <c r="FC21" i="5"/>
  <c r="EL21" i="5"/>
  <c r="DT21" i="5"/>
  <c r="DC21" i="5"/>
  <c r="CK21" i="5"/>
  <c r="BT21" i="5"/>
  <c r="GU21" i="5"/>
  <c r="GC21" i="5"/>
  <c r="FK21" i="5"/>
  <c r="ES21" i="5"/>
  <c r="EB21" i="5"/>
  <c r="DJ21" i="5"/>
  <c r="CS21" i="5"/>
  <c r="CB21" i="5"/>
  <c r="BJ21" i="5"/>
  <c r="HK21" i="5"/>
  <c r="GT21" i="5"/>
  <c r="GB21" i="5"/>
  <c r="FJ21" i="5"/>
  <c r="ER21" i="5"/>
  <c r="EA21" i="5"/>
  <c r="DI21" i="5"/>
  <c r="CR21" i="5"/>
  <c r="BZ21" i="5"/>
  <c r="BI21" i="5"/>
  <c r="AD18" i="10" l="1"/>
  <c r="BD46" i="9"/>
  <c r="BD44" i="9" s="1"/>
  <c r="BD40" i="9"/>
  <c r="BC40" i="9"/>
  <c r="BD36" i="9"/>
  <c r="BD34" i="9" s="1"/>
  <c r="BD30" i="9"/>
  <c r="BC30" i="9"/>
  <c r="BD26" i="9"/>
  <c r="BD20" i="9"/>
  <c r="BC20" i="9"/>
  <c r="BE30" i="9" l="1"/>
  <c r="BE20" i="9"/>
  <c r="BD24" i="9"/>
  <c r="BE40" i="9"/>
  <c r="BD10" i="9"/>
  <c r="BC10" i="9"/>
  <c r="BD16" i="9"/>
  <c r="BD14" i="9" s="1"/>
  <c r="AX9" i="5"/>
  <c r="AX15" i="5"/>
  <c r="T6" i="10" s="1"/>
  <c r="AW9" i="5"/>
  <c r="BC44" i="9"/>
  <c r="BE44" i="9" s="1"/>
  <c r="AJ41" i="9"/>
  <c r="AJ39" i="9"/>
  <c r="AJ31" i="9"/>
  <c r="AJ29" i="9"/>
  <c r="BC24" i="9"/>
  <c r="AJ21" i="9"/>
  <c r="AJ19" i="9"/>
  <c r="BC14" i="9"/>
  <c r="AT12" i="9"/>
  <c r="AT11" i="9"/>
  <c r="AJ11" i="9"/>
  <c r="AT10" i="9"/>
  <c r="AT9" i="9"/>
  <c r="AJ9" i="9"/>
  <c r="AT8" i="9"/>
  <c r="AT7" i="9"/>
  <c r="AT6" i="9"/>
  <c r="V6" i="9"/>
  <c r="AT5" i="9"/>
  <c r="V5" i="9"/>
  <c r="AT4" i="9"/>
  <c r="V4" i="9"/>
  <c r="AT3" i="9"/>
  <c r="BE47" i="9" l="1"/>
  <c r="AF41" i="9" s="1"/>
  <c r="BC34" i="9"/>
  <c r="BE34" i="9" s="1"/>
  <c r="BE37" i="9" s="1"/>
  <c r="AF31" i="9" s="1"/>
  <c r="BE24" i="9"/>
  <c r="BE27" i="9" s="1"/>
  <c r="BE14" i="9"/>
  <c r="BE10" i="9"/>
  <c r="BB15" i="5"/>
  <c r="X6" i="10" s="1"/>
  <c r="BA15" i="5"/>
  <c r="W6" i="10" s="1"/>
  <c r="AH3" i="7"/>
  <c r="AE3" i="7"/>
  <c r="AB3" i="7"/>
  <c r="Z3" i="7"/>
  <c r="AR3" i="5"/>
  <c r="AR4" i="5"/>
  <c r="AS5" i="5"/>
  <c r="AR5" i="5"/>
  <c r="AR6" i="5"/>
  <c r="AR7" i="5"/>
  <c r="AS3" i="5"/>
  <c r="AS7" i="5"/>
  <c r="AS6" i="5"/>
  <c r="AS4" i="5"/>
  <c r="AW15" i="5"/>
  <c r="S6" i="10" s="1"/>
  <c r="V6" i="5"/>
  <c r="V5" i="5"/>
  <c r="V4" i="5"/>
  <c r="B8" i="6"/>
  <c r="B7" i="6"/>
  <c r="B6" i="6"/>
  <c r="B5" i="6"/>
  <c r="B4" i="6"/>
  <c r="B3" i="6"/>
  <c r="B2" i="6"/>
  <c r="B1" i="6"/>
  <c r="AE34" i="4" l="1"/>
  <c r="AE32" i="4"/>
  <c r="AE30" i="4"/>
  <c r="HL11" i="5"/>
  <c r="HE11" i="5"/>
  <c r="HO11" i="5"/>
  <c r="HF11" i="5"/>
  <c r="HN11" i="5"/>
  <c r="HH11" i="5"/>
  <c r="HM11" i="5"/>
  <c r="HK11" i="5"/>
  <c r="BE17" i="9"/>
  <c r="HJ11" i="5"/>
  <c r="HI11" i="5"/>
  <c r="HG11" i="5"/>
  <c r="AZ15" i="5"/>
  <c r="V6" i="10" s="1"/>
  <c r="AY15" i="5"/>
  <c r="U6" i="10" s="1"/>
  <c r="Q27" i="10" s="1"/>
  <c r="R27" i="10" s="1"/>
  <c r="Q13" i="10" l="1"/>
  <c r="R13" i="10" s="1"/>
  <c r="Q14" i="10"/>
  <c r="R14" i="10" s="1"/>
  <c r="Q15" i="10"/>
  <c r="R15" i="10" s="1"/>
  <c r="Q12" i="10"/>
  <c r="R12" i="10" s="1"/>
  <c r="Q25" i="10"/>
  <c r="R25" i="10" s="1"/>
  <c r="Q28" i="10"/>
  <c r="R28" i="10" s="1"/>
  <c r="Q35" i="10"/>
  <c r="R35" i="10" s="1"/>
  <c r="Q10" i="10"/>
  <c r="R10" i="10" s="1"/>
  <c r="Q32" i="10"/>
  <c r="R32" i="10" s="1"/>
  <c r="Q19" i="10"/>
  <c r="R19" i="10" s="1"/>
  <c r="Q31" i="10"/>
  <c r="R31" i="10" s="1"/>
  <c r="Q9" i="10"/>
  <c r="R9" i="10" s="1"/>
  <c r="Q18" i="10"/>
  <c r="R18" i="10" s="1"/>
  <c r="Q29" i="10"/>
  <c r="R29" i="10" s="1"/>
  <c r="Q16" i="10"/>
  <c r="R16" i="10" s="1"/>
  <c r="Q17" i="10"/>
  <c r="R17" i="10" s="1"/>
  <c r="Q22" i="10"/>
  <c r="R22" i="10" s="1"/>
  <c r="Q21" i="10"/>
  <c r="R21" i="10" s="1"/>
  <c r="Q20" i="10"/>
  <c r="R20" i="10" s="1"/>
  <c r="Q26" i="10"/>
  <c r="R26" i="10" s="1"/>
  <c r="Q24" i="10"/>
  <c r="R24" i="10" s="1"/>
  <c r="Q23" i="10"/>
  <c r="R23" i="10" s="1"/>
  <c r="Q6" i="10"/>
  <c r="R6" i="10" s="1"/>
  <c r="Q34" i="10"/>
  <c r="R34" i="10" s="1"/>
  <c r="Q11" i="10"/>
  <c r="R11" i="10" s="1"/>
  <c r="Q30" i="10"/>
  <c r="R30" i="10" s="1"/>
  <c r="Q33" i="10"/>
  <c r="R33" i="10" s="1"/>
  <c r="Q7" i="10"/>
  <c r="R7" i="10" s="1"/>
  <c r="Q8" i="10"/>
  <c r="R8" i="10" s="1"/>
  <c r="AD6" i="10"/>
  <c r="BG11" i="5"/>
  <c r="BG6" i="5" s="1"/>
  <c r="ED11" i="5"/>
  <c r="ED6" i="5" s="1"/>
  <c r="DS11" i="5"/>
  <c r="DS6" i="5" s="1"/>
  <c r="EB11" i="5"/>
  <c r="EB6" i="5" s="1"/>
  <c r="EA11" i="5"/>
  <c r="EA6" i="5" s="1"/>
  <c r="FA11" i="5"/>
  <c r="FA6" i="5" s="1"/>
  <c r="ES11" i="5"/>
  <c r="ES6" i="5" s="1"/>
  <c r="EW11" i="5"/>
  <c r="EW6" i="5" s="1"/>
  <c r="DN11" i="5"/>
  <c r="DN6" i="5" s="1"/>
  <c r="DR11" i="5"/>
  <c r="DR6" i="5" s="1"/>
  <c r="EL11" i="5"/>
  <c r="EL6" i="5" s="1"/>
  <c r="CK11" i="5"/>
  <c r="CK6" i="5" s="1"/>
  <c r="EQ11" i="5"/>
  <c r="EQ6" i="5" s="1"/>
  <c r="EZ11" i="5"/>
  <c r="EZ6" i="5" s="1"/>
  <c r="FC11" i="5"/>
  <c r="FC6" i="5" s="1"/>
  <c r="CJ11" i="5"/>
  <c r="CJ6" i="5" s="1"/>
  <c r="DZ11" i="5"/>
  <c r="DZ6" i="5" s="1"/>
  <c r="DV11" i="5"/>
  <c r="DV6" i="5" s="1"/>
  <c r="DB11" i="5"/>
  <c r="DB6" i="5" s="1"/>
  <c r="DA11" i="5"/>
  <c r="DA6" i="5" s="1"/>
  <c r="DD11" i="5"/>
  <c r="DD6" i="5" s="1"/>
  <c r="FP11" i="5"/>
  <c r="FP6" i="5" s="1"/>
  <c r="DO11" i="5"/>
  <c r="DO6" i="5" s="1"/>
  <c r="AF21" i="9" s="1"/>
  <c r="AU4" i="9" s="1"/>
  <c r="FB11" i="5"/>
  <c r="FB6" i="5" s="1"/>
  <c r="EC11" i="5"/>
  <c r="EC6" i="5" s="1"/>
  <c r="FI11" i="5"/>
  <c r="FI6" i="5" s="1"/>
  <c r="FF11" i="5"/>
  <c r="FF6" i="5" s="1"/>
  <c r="CH11" i="5"/>
  <c r="CH6" i="5" s="1"/>
  <c r="ER11" i="5"/>
  <c r="ER6" i="5" s="1"/>
  <c r="DY11" i="5"/>
  <c r="DY6" i="5" s="1"/>
  <c r="EF11" i="5"/>
  <c r="EF6" i="5" s="1"/>
  <c r="EK11" i="5"/>
  <c r="EK6" i="5" s="1"/>
  <c r="EG11" i="5"/>
  <c r="EG6" i="5" s="1"/>
  <c r="FM11" i="5"/>
  <c r="FM6" i="5" s="1"/>
  <c r="FL11" i="5"/>
  <c r="FL6" i="5" s="1"/>
  <c r="DU11" i="5"/>
  <c r="DU6" i="5" s="1"/>
  <c r="FE11" i="5"/>
  <c r="FE6" i="5" s="1"/>
  <c r="FN11" i="5"/>
  <c r="FN6" i="5" s="1"/>
  <c r="FQ11" i="5"/>
  <c r="FQ6" i="5" s="1"/>
  <c r="EH11" i="5"/>
  <c r="EH6" i="5" s="1"/>
  <c r="FJ11" i="5"/>
  <c r="FJ6" i="5" s="1"/>
  <c r="DC11" i="5"/>
  <c r="DC6" i="5" s="1"/>
  <c r="AF11" i="9" s="1"/>
  <c r="CE11" i="5"/>
  <c r="CE6" i="5" s="1"/>
  <c r="DG11" i="5"/>
  <c r="DG6" i="5" s="1"/>
  <c r="FO11" i="5"/>
  <c r="FO6" i="5" s="1"/>
  <c r="EO11" i="5"/>
  <c r="EO6" i="5" s="1"/>
  <c r="CF11" i="5"/>
  <c r="CF6" i="5" s="1"/>
  <c r="DE11" i="5"/>
  <c r="DE6" i="5" s="1"/>
  <c r="DH11" i="5"/>
  <c r="DH6" i="5" s="1"/>
  <c r="CG11" i="5"/>
  <c r="CG6" i="5" s="1"/>
  <c r="CI11" i="5"/>
  <c r="CI6" i="5" s="1"/>
  <c r="DQ11" i="5"/>
  <c r="DQ6" i="5" s="1"/>
  <c r="CC11" i="5"/>
  <c r="CC6" i="5" s="1"/>
  <c r="EM11" i="5"/>
  <c r="EM6" i="5" s="1"/>
  <c r="ET11" i="5"/>
  <c r="ET6" i="5" s="1"/>
  <c r="EY11" i="5"/>
  <c r="EY6" i="5" s="1"/>
  <c r="FH11" i="5"/>
  <c r="FH6" i="5" s="1"/>
  <c r="DT11" i="5"/>
  <c r="DT6" i="5" s="1"/>
  <c r="CL11" i="5"/>
  <c r="CL6" i="5" s="1"/>
  <c r="DF11" i="5"/>
  <c r="DF6" i="5" s="1"/>
  <c r="FD11" i="5"/>
  <c r="FD6" i="5" s="1"/>
  <c r="EX11" i="5"/>
  <c r="EX6" i="5" s="1"/>
  <c r="DI11" i="5"/>
  <c r="DI6" i="5" s="1"/>
  <c r="DJ11" i="5"/>
  <c r="DJ6" i="5" s="1"/>
  <c r="EE11" i="5"/>
  <c r="EE6" i="5" s="1"/>
  <c r="FK11" i="5"/>
  <c r="FK6" i="5" s="1"/>
  <c r="FR11" i="5"/>
  <c r="FR6" i="5" s="1"/>
  <c r="CD11" i="5"/>
  <c r="CD6" i="5" s="1"/>
  <c r="EN11" i="5"/>
  <c r="EN6" i="5" s="1"/>
  <c r="DM11" i="5"/>
  <c r="DM6" i="5" s="1"/>
  <c r="EP11" i="5"/>
  <c r="EP6" i="5" s="1"/>
  <c r="DP11" i="5"/>
  <c r="DP6" i="5" s="1"/>
  <c r="DX11" i="5"/>
  <c r="DX6" i="5" s="1"/>
  <c r="DL11" i="5"/>
  <c r="DL6" i="5" s="1"/>
  <c r="CB11" i="5"/>
  <c r="CB6" i="5" s="1"/>
  <c r="EV11" i="5"/>
  <c r="EV6" i="5" s="1"/>
  <c r="CZ11" i="5"/>
  <c r="CZ6" i="5" s="1"/>
  <c r="EJ11" i="5"/>
  <c r="EJ6" i="5" s="1"/>
  <c r="GC11" i="5"/>
  <c r="GX11" i="5"/>
  <c r="FX11" i="5"/>
  <c r="HA11" i="5"/>
  <c r="GU11" i="5"/>
  <c r="GD11" i="5"/>
  <c r="GE11" i="5"/>
  <c r="FY11" i="5"/>
  <c r="GT11" i="5"/>
  <c r="GY11" i="5"/>
  <c r="GV11" i="5"/>
  <c r="FU11" i="5"/>
  <c r="GS11" i="5"/>
  <c r="GW11" i="5"/>
  <c r="GB11" i="5"/>
  <c r="HC11" i="5"/>
  <c r="FV11" i="5"/>
  <c r="GZ11" i="5"/>
  <c r="FW11" i="5"/>
  <c r="HB11" i="5"/>
  <c r="FZ11" i="5"/>
  <c r="GA11" i="5"/>
  <c r="BD11" i="5"/>
  <c r="BD6" i="5" s="1"/>
  <c r="GO11" i="5"/>
  <c r="GI11" i="5"/>
  <c r="GM11" i="5"/>
  <c r="GH11" i="5"/>
  <c r="GN11" i="5"/>
  <c r="GK11" i="5"/>
  <c r="GQ11" i="5"/>
  <c r="GG11" i="5"/>
  <c r="GL11" i="5"/>
  <c r="GJ11" i="5"/>
  <c r="GP11" i="5"/>
  <c r="BE11" i="5"/>
  <c r="BE6" i="5" s="1"/>
  <c r="BS11" i="5"/>
  <c r="BS6" i="5" s="1"/>
  <c r="CV11" i="5"/>
  <c r="CV6" i="5" s="1"/>
  <c r="BP11" i="5"/>
  <c r="BP6" i="5" s="1"/>
  <c r="CS11" i="5"/>
  <c r="CS6" i="5" s="1"/>
  <c r="BY11" i="5"/>
  <c r="BY6" i="5" s="1"/>
  <c r="BR11" i="5"/>
  <c r="BR6" i="5" s="1"/>
  <c r="CU11" i="5"/>
  <c r="CU6" i="5" s="1"/>
  <c r="CN11" i="5"/>
  <c r="CN6" i="5" s="1"/>
  <c r="BX11" i="5"/>
  <c r="BX6" i="5" s="1"/>
  <c r="BN11" i="5"/>
  <c r="BN6" i="5" s="1"/>
  <c r="BK11" i="5"/>
  <c r="BK6" i="5" s="1"/>
  <c r="BI11" i="5"/>
  <c r="BI6" i="5" s="1"/>
  <c r="BW11" i="5"/>
  <c r="BW6" i="5" s="1"/>
  <c r="BT11" i="5"/>
  <c r="BT6" i="5" s="1"/>
  <c r="CW11" i="5"/>
  <c r="CW6" i="5" s="1"/>
  <c r="BL11" i="5"/>
  <c r="BL6" i="5" s="1"/>
  <c r="CP11" i="5"/>
  <c r="CP6" i="5" s="1"/>
  <c r="BV11" i="5"/>
  <c r="BV6" i="5" s="1"/>
  <c r="BF11" i="5"/>
  <c r="BF6" i="5" s="1"/>
  <c r="BJ11" i="5"/>
  <c r="BJ6" i="5" s="1"/>
  <c r="BQ11" i="5"/>
  <c r="BQ6" i="5" s="1"/>
  <c r="CT11" i="5"/>
  <c r="CT6" i="5" s="1"/>
  <c r="BZ11" i="5"/>
  <c r="BZ6" i="5" s="1"/>
  <c r="BH11" i="5"/>
  <c r="BH6" i="5" s="1"/>
  <c r="CR11" i="5"/>
  <c r="CR6" i="5" s="1"/>
  <c r="CO11" i="5"/>
  <c r="CO6" i="5" s="1"/>
  <c r="BU11" i="5"/>
  <c r="BU6" i="5" s="1"/>
  <c r="CX11" i="5"/>
  <c r="CX6" i="5" s="1"/>
  <c r="BM11" i="5"/>
  <c r="BM6" i="5" s="1"/>
  <c r="CQ11" i="5"/>
  <c r="CQ6" i="5" s="1"/>
  <c r="AF92" i="9" l="1"/>
  <c r="AU10" i="9" s="1"/>
  <c r="AU26" i="9"/>
  <c r="W13" i="7" s="1"/>
  <c r="AU7" i="9"/>
  <c r="AF112" i="9"/>
  <c r="AU12" i="9" s="1"/>
  <c r="AF82" i="9"/>
  <c r="AU9" i="9" s="1"/>
  <c r="AF214" i="9"/>
  <c r="AU20" i="9" s="1"/>
  <c r="AF153" i="9"/>
  <c r="AU15" i="9" s="1"/>
  <c r="AF194" i="9"/>
  <c r="AU18" i="9" s="1"/>
  <c r="AF133" i="9"/>
  <c r="AU13" i="9" s="1"/>
  <c r="AF163" i="9"/>
  <c r="AU16" i="9" s="1"/>
  <c r="AF224" i="9"/>
  <c r="AU21" i="9" s="1"/>
  <c r="AF204" i="9"/>
  <c r="AU19" i="9" s="1"/>
  <c r="AF143" i="9"/>
  <c r="AU14" i="9" s="1"/>
  <c r="AF173" i="9"/>
  <c r="AU17" i="9" s="1"/>
  <c r="AF234" i="9"/>
  <c r="AU22" i="9" s="1"/>
  <c r="AF102" i="9"/>
  <c r="AU11" i="9" s="1"/>
  <c r="AU6" i="9"/>
  <c r="AU8" i="9"/>
  <c r="AU3" i="9"/>
  <c r="AU5" i="9"/>
  <c r="AU27" i="9" l="1"/>
  <c r="W15" i="7" s="1"/>
  <c r="AU25" i="9"/>
  <c r="W11" i="7" s="1"/>
</calcChain>
</file>

<file path=xl/comments1.xml><?xml version="1.0" encoding="utf-8"?>
<comments xmlns="http://schemas.openxmlformats.org/spreadsheetml/2006/main">
  <authors>
    <author>総量削減課</author>
  </authors>
  <commentList>
    <comment ref="X10" authorId="0" shapeId="0">
      <text>
        <r>
          <rPr>
            <sz val="9"/>
            <color indexed="81"/>
            <rFont val="ＭＳ Ｐゴシック"/>
            <family val="3"/>
            <charset val="128"/>
          </rPr>
          <t>法人の場合、このセルに法人名称を入力してください。個人の場合はここは空欄としてください。</t>
        </r>
      </text>
    </comment>
    <comment ref="X12" authorId="0" shapeId="0">
      <text>
        <r>
          <rPr>
            <sz val="9"/>
            <color indexed="81"/>
            <rFont val="ＭＳ Ｐゴシック"/>
            <family val="3"/>
            <charset val="128"/>
          </rPr>
          <t xml:space="preserve">法人の場合、このセルに代表者の役職及び氏名を入力してください。個人の場合は、氏名を入力してください。
</t>
        </r>
      </text>
    </comment>
    <comment ref="M24" authorId="0" shapeId="0">
      <text>
        <r>
          <rPr>
            <sz val="9"/>
            <color indexed="81"/>
            <rFont val="ＭＳ Ｐゴシック"/>
            <family val="3"/>
            <charset val="128"/>
          </rPr>
          <t>申請の対象が、グリーン電力証書又はグリーン熱証書の場合は、事業所の名称・所在地・指定番号は必須です。
なお、対象事業所の義務者以外の方は、グリーン電力証書又はグリーン熱証書の認証申請はできません。</t>
        </r>
      </text>
    </comment>
  </commentList>
</comments>
</file>

<file path=xl/comments2.xml><?xml version="1.0" encoding="utf-8"?>
<comments xmlns="http://schemas.openxmlformats.org/spreadsheetml/2006/main">
  <authors>
    <author>総量削減課</author>
  </authors>
  <commentList>
    <comment ref="I9" authorId="0" shapeId="0">
      <text>
        <r>
          <rPr>
            <sz val="11"/>
            <color indexed="81"/>
            <rFont val="ＭＳ Ｐゴシック"/>
            <family val="3"/>
            <charset val="128"/>
          </rPr>
          <t>その他削減量の種類をプルダウンで選択してください（以下同様。）。</t>
        </r>
      </text>
    </comment>
    <comment ref="V9" authorId="0" shapeId="0">
      <text>
        <r>
          <rPr>
            <sz val="11"/>
            <color indexed="81"/>
            <rFont val="ＭＳ Ｐゴシック"/>
            <family val="3"/>
            <charset val="128"/>
          </rPr>
          <t>その他削減量の種類を選択後に、プルダウンで選択してください（以下同様。）。</t>
        </r>
      </text>
    </comment>
  </commentList>
</comments>
</file>

<file path=xl/sharedStrings.xml><?xml version="1.0" encoding="utf-8"?>
<sst xmlns="http://schemas.openxmlformats.org/spreadsheetml/2006/main" count="7266" uniqueCount="365">
  <si>
    <t>日</t>
    <rPh sb="0" eb="1">
      <t>ヒ</t>
    </rPh>
    <phoneticPr fontId="20"/>
  </si>
  <si>
    <t>東 京 都 知 事　殿</t>
    <rPh sb="0" eb="1">
      <t>ヒガシ</t>
    </rPh>
    <rPh sb="2" eb="3">
      <t>キョウ</t>
    </rPh>
    <rPh sb="4" eb="5">
      <t>ミヤコ</t>
    </rPh>
    <rPh sb="6" eb="7">
      <t>チ</t>
    </rPh>
    <rPh sb="8" eb="9">
      <t>コト</t>
    </rPh>
    <rPh sb="10" eb="11">
      <t>ドノ</t>
    </rPh>
    <phoneticPr fontId="20"/>
  </si>
  <si>
    <t>住所</t>
    <rPh sb="0" eb="2">
      <t>ジュウショ</t>
    </rPh>
    <phoneticPr fontId="20"/>
  </si>
  <si>
    <t>氏名</t>
    <rPh sb="0" eb="2">
      <t>シメイ</t>
    </rPh>
    <phoneticPr fontId="20"/>
  </si>
  <si>
    <t>※受付欄</t>
    <rPh sb="1" eb="3">
      <t>ウケツケ</t>
    </rPh>
    <rPh sb="3" eb="4">
      <t>ラン</t>
    </rPh>
    <phoneticPr fontId="20"/>
  </si>
  <si>
    <t>連絡先</t>
    <rPh sb="0" eb="3">
      <t>レンラクサキ</t>
    </rPh>
    <phoneticPr fontId="20"/>
  </si>
  <si>
    <t>会社名</t>
    <rPh sb="0" eb="2">
      <t>カイシャ</t>
    </rPh>
    <rPh sb="2" eb="3">
      <t>メイ</t>
    </rPh>
    <phoneticPr fontId="20"/>
  </si>
  <si>
    <t>所属名</t>
    <rPh sb="0" eb="3">
      <t>ショゾクメイ</t>
    </rPh>
    <phoneticPr fontId="20"/>
  </si>
  <si>
    <t>法人にあっては名称、代表者の氏名
及び主たる事務所の所在地</t>
    <phoneticPr fontId="20"/>
  </si>
  <si>
    <t>担当者名</t>
    <phoneticPr fontId="20"/>
  </si>
  <si>
    <t>電話番号</t>
    <phoneticPr fontId="20"/>
  </si>
  <si>
    <t>FAX番号</t>
    <phoneticPr fontId="20"/>
  </si>
  <si>
    <t>ﾒｰﾙｱﾄﾞﾚｽ</t>
    <phoneticPr fontId="20"/>
  </si>
  <si>
    <t>備考</t>
    <phoneticPr fontId="20"/>
  </si>
  <si>
    <t>指定番号</t>
    <phoneticPr fontId="20"/>
  </si>
  <si>
    <t>事業所の名称</t>
    <rPh sb="0" eb="3">
      <t>ジギョウショ</t>
    </rPh>
    <rPh sb="4" eb="6">
      <t>メイショウ</t>
    </rPh>
    <phoneticPr fontId="20"/>
  </si>
  <si>
    <t>事業所の所在地</t>
    <rPh sb="0" eb="3">
      <t>ジギョウショ</t>
    </rPh>
    <rPh sb="4" eb="7">
      <t>ショザイチ</t>
    </rPh>
    <phoneticPr fontId="20"/>
  </si>
  <si>
    <t>グリーン電力証書</t>
    <rPh sb="4" eb="6">
      <t>デンリョク</t>
    </rPh>
    <rPh sb="6" eb="8">
      <t>ショウショ</t>
    </rPh>
    <phoneticPr fontId="20"/>
  </si>
  <si>
    <t>グリーン熱証書</t>
    <rPh sb="4" eb="5">
      <t>ネツ</t>
    </rPh>
    <rPh sb="5" eb="7">
      <t>ショウショ</t>
    </rPh>
    <phoneticPr fontId="20"/>
  </si>
  <si>
    <t>RPS法における新エネルギー等電気相当量</t>
    <phoneticPr fontId="20"/>
  </si>
  <si>
    <t>市</t>
    <rPh sb="0" eb="1">
      <t>シ</t>
    </rPh>
    <phoneticPr fontId="20"/>
  </si>
  <si>
    <t>区</t>
    <rPh sb="0" eb="1">
      <t>ク</t>
    </rPh>
    <phoneticPr fontId="20"/>
  </si>
  <si>
    <t>町</t>
    <rPh sb="0" eb="1">
      <t>チョウ</t>
    </rPh>
    <phoneticPr fontId="20"/>
  </si>
  <si>
    <t>村</t>
    <rPh sb="0" eb="1">
      <t>ムラ</t>
    </rPh>
    <phoneticPr fontId="20"/>
  </si>
  <si>
    <t>㊞</t>
    <phoneticPr fontId="20"/>
  </si>
  <si>
    <t>申請者の住所</t>
    <rPh sb="0" eb="3">
      <t>シンセイシャ</t>
    </rPh>
    <rPh sb="4" eb="6">
      <t>ジュウショ</t>
    </rPh>
    <phoneticPr fontId="23"/>
  </si>
  <si>
    <t>申請者の氏名</t>
    <rPh sb="0" eb="3">
      <t>シンセイシャ</t>
    </rPh>
    <rPh sb="4" eb="6">
      <t>シメイ</t>
    </rPh>
    <phoneticPr fontId="23"/>
  </si>
  <si>
    <t>その他削減量の詳細</t>
    <rPh sb="2" eb="3">
      <t>タ</t>
    </rPh>
    <rPh sb="3" eb="5">
      <t>サクゲン</t>
    </rPh>
    <rPh sb="5" eb="6">
      <t>リョウ</t>
    </rPh>
    <rPh sb="7" eb="9">
      <t>ショウサイ</t>
    </rPh>
    <phoneticPr fontId="23"/>
  </si>
  <si>
    <t>認証発電
（熱）量</t>
    <rPh sb="0" eb="2">
      <t>ニンショウ</t>
    </rPh>
    <rPh sb="2" eb="4">
      <t>ハツデン</t>
    </rPh>
    <rPh sb="6" eb="7">
      <t>ネツ</t>
    </rPh>
    <rPh sb="8" eb="9">
      <t>リョウ</t>
    </rPh>
    <phoneticPr fontId="23"/>
  </si>
  <si>
    <t>グリーン電力証書</t>
    <rPh sb="4" eb="6">
      <t>デンリョク</t>
    </rPh>
    <rPh sb="6" eb="8">
      <t>ショウショ</t>
    </rPh>
    <phoneticPr fontId="23"/>
  </si>
  <si>
    <t>グリーン熱証書</t>
    <rPh sb="4" eb="5">
      <t>ネツ</t>
    </rPh>
    <rPh sb="5" eb="7">
      <t>ショウショ</t>
    </rPh>
    <phoneticPr fontId="23"/>
  </si>
  <si>
    <t>新エネルギー等電気相当量</t>
    <rPh sb="0" eb="1">
      <t>シン</t>
    </rPh>
    <rPh sb="6" eb="7">
      <t>トウ</t>
    </rPh>
    <rPh sb="7" eb="9">
      <t>デンキ</t>
    </rPh>
    <rPh sb="9" eb="11">
      <t>ソウトウ</t>
    </rPh>
    <rPh sb="11" eb="12">
      <t>リョウ</t>
    </rPh>
    <phoneticPr fontId="23"/>
  </si>
  <si>
    <t>太陽光発電</t>
    <rPh sb="0" eb="3">
      <t>タイヨウコウ</t>
    </rPh>
    <rPh sb="3" eb="5">
      <t>ハツデン</t>
    </rPh>
    <phoneticPr fontId="20"/>
  </si>
  <si>
    <t>風力発電</t>
    <rPh sb="0" eb="2">
      <t>フウリョク</t>
    </rPh>
    <rPh sb="2" eb="4">
      <t>ハツデン</t>
    </rPh>
    <phoneticPr fontId="20"/>
  </si>
  <si>
    <t>地熱発電</t>
    <rPh sb="0" eb="2">
      <t>チネツ</t>
    </rPh>
    <rPh sb="2" eb="4">
      <t>ハツデン</t>
    </rPh>
    <phoneticPr fontId="20"/>
  </si>
  <si>
    <t>バイオマス発電</t>
    <rPh sb="5" eb="7">
      <t>ハツデン</t>
    </rPh>
    <phoneticPr fontId="20"/>
  </si>
  <si>
    <t>太陽熱</t>
    <rPh sb="0" eb="3">
      <t>タイヨウネツ</t>
    </rPh>
    <phoneticPr fontId="23"/>
  </si>
  <si>
    <t>年度</t>
    <rPh sb="0" eb="2">
      <t>ネンド</t>
    </rPh>
    <phoneticPr fontId="23"/>
  </si>
  <si>
    <t>バイオマス
燃料種</t>
    <rPh sb="6" eb="8">
      <t>ネンリョウ</t>
    </rPh>
    <rPh sb="8" eb="9">
      <t>シュ</t>
    </rPh>
    <phoneticPr fontId="23"/>
  </si>
  <si>
    <t>バイオマス
比率</t>
    <rPh sb="6" eb="8">
      <t>ヒリツ</t>
    </rPh>
    <phoneticPr fontId="23"/>
  </si>
  <si>
    <t>設備容量</t>
    <rPh sb="0" eb="2">
      <t>セツビ</t>
    </rPh>
    <rPh sb="2" eb="4">
      <t>ヨウリョウ</t>
    </rPh>
    <phoneticPr fontId="23"/>
  </si>
  <si>
    <t>発行年月日</t>
    <rPh sb="0" eb="2">
      <t>ハッコウ</t>
    </rPh>
    <rPh sb="2" eb="4">
      <t>ネンゲツ</t>
    </rPh>
    <rPh sb="4" eb="5">
      <t>ビ</t>
    </rPh>
    <phoneticPr fontId="23"/>
  </si>
  <si>
    <t>その他削減量
の種類</t>
    <rPh sb="2" eb="3">
      <t>タ</t>
    </rPh>
    <rPh sb="3" eb="5">
      <t>サクゲン</t>
    </rPh>
    <rPh sb="5" eb="6">
      <t>リョウ</t>
    </rPh>
    <rPh sb="8" eb="10">
      <t>シュルイ</t>
    </rPh>
    <phoneticPr fontId="23"/>
  </si>
  <si>
    <t>再エネ
の種類</t>
    <rPh sb="0" eb="1">
      <t>サイ</t>
    </rPh>
    <rPh sb="5" eb="7">
      <t>シュルイ</t>
    </rPh>
    <phoneticPr fontId="23"/>
  </si>
  <si>
    <t>特定小水力発電</t>
    <rPh sb="0" eb="2">
      <t>トクテイ</t>
    </rPh>
    <rPh sb="2" eb="3">
      <t>ショウ</t>
    </rPh>
    <rPh sb="3" eb="5">
      <t>スイリョク</t>
    </rPh>
    <rPh sb="5" eb="7">
      <t>ハツデン</t>
    </rPh>
    <phoneticPr fontId="20"/>
  </si>
  <si>
    <t>郵便番号</t>
    <rPh sb="0" eb="4">
      <t>ユウビンバンゴウ</t>
    </rPh>
    <phoneticPr fontId="20"/>
  </si>
  <si>
    <t>Ｅ号様式（再エネクレジット算定ガイドライン）その１</t>
    <rPh sb="5" eb="6">
      <t>サイ</t>
    </rPh>
    <rPh sb="13" eb="15">
      <t>サンテイ</t>
    </rPh>
    <phoneticPr fontId="20"/>
  </si>
  <si>
    <t>Ｅ号様式（再エネクレジット算定ガイドライン）その２</t>
    <rPh sb="5" eb="6">
      <t>サイ</t>
    </rPh>
    <rPh sb="13" eb="15">
      <t>サンテイ</t>
    </rPh>
    <phoneticPr fontId="23"/>
  </si>
  <si>
    <t>その他削減量の対象となる電気等環境価値保有量</t>
    <rPh sb="2" eb="3">
      <t>タ</t>
    </rPh>
    <rPh sb="3" eb="5">
      <t>サクゲン</t>
    </rPh>
    <rPh sb="5" eb="6">
      <t>リョウ</t>
    </rPh>
    <rPh sb="7" eb="9">
      <t>タイショウ</t>
    </rPh>
    <rPh sb="12" eb="14">
      <t>デンキ</t>
    </rPh>
    <rPh sb="14" eb="15">
      <t>トウ</t>
    </rPh>
    <rPh sb="15" eb="17">
      <t>カンキョウ</t>
    </rPh>
    <rPh sb="17" eb="19">
      <t>カチ</t>
    </rPh>
    <rPh sb="19" eb="21">
      <t>ホユウ</t>
    </rPh>
    <rPh sb="21" eb="22">
      <t>リョウ</t>
    </rPh>
    <phoneticPr fontId="20"/>
  </si>
  <si>
    <t>kW</t>
    <phoneticPr fontId="23"/>
  </si>
  <si>
    <t>kWh</t>
    <phoneticPr fontId="23"/>
  </si>
  <si>
    <t>MJ</t>
    <phoneticPr fontId="23"/>
  </si>
  <si>
    <t>kW</t>
    <phoneticPr fontId="23"/>
  </si>
  <si>
    <t>kWh</t>
    <phoneticPr fontId="23"/>
  </si>
  <si>
    <t>(1)</t>
    <phoneticPr fontId="23"/>
  </si>
  <si>
    <t>％</t>
    <phoneticPr fontId="23"/>
  </si>
  <si>
    <t>～</t>
    <phoneticPr fontId="23"/>
  </si>
  <si>
    <t>シリアル番号</t>
    <phoneticPr fontId="23"/>
  </si>
  <si>
    <t>(2)</t>
    <phoneticPr fontId="23"/>
  </si>
  <si>
    <t>(3)</t>
    <phoneticPr fontId="23"/>
  </si>
  <si>
    <t>(4)</t>
    <phoneticPr fontId="23"/>
  </si>
  <si>
    <t>(5)</t>
    <phoneticPr fontId="23"/>
  </si>
  <si>
    <t>MJ</t>
    <phoneticPr fontId="20"/>
  </si>
  <si>
    <t>kWh</t>
    <phoneticPr fontId="20"/>
  </si>
  <si>
    <t>発電（発熱）
の型式</t>
    <rPh sb="0" eb="2">
      <t>ハツデン</t>
    </rPh>
    <rPh sb="3" eb="5">
      <t>ハツネツ</t>
    </rPh>
    <rPh sb="8" eb="10">
      <t>カタシキ</t>
    </rPh>
    <phoneticPr fontId="23"/>
  </si>
  <si>
    <t>その他削減量の種類に応じて再エネクレジット算定ガイドライン第３部に規定する書類を添付すること。なお、当該書類の右上に、通し番号を記入すること。</t>
    <rPh sb="2" eb="3">
      <t>タ</t>
    </rPh>
    <rPh sb="3" eb="5">
      <t>サクゲン</t>
    </rPh>
    <rPh sb="5" eb="6">
      <t>リョウ</t>
    </rPh>
    <rPh sb="7" eb="9">
      <t>シュルイ</t>
    </rPh>
    <rPh sb="10" eb="11">
      <t>オウ</t>
    </rPh>
    <rPh sb="13" eb="14">
      <t>サイ</t>
    </rPh>
    <rPh sb="21" eb="23">
      <t>サンテイ</t>
    </rPh>
    <rPh sb="29" eb="30">
      <t>ダイ</t>
    </rPh>
    <rPh sb="31" eb="32">
      <t>ブ</t>
    </rPh>
    <rPh sb="33" eb="35">
      <t>キテイ</t>
    </rPh>
    <rPh sb="37" eb="39">
      <t>ショルイ</t>
    </rPh>
    <rPh sb="40" eb="42">
      <t>テンプ</t>
    </rPh>
    <rPh sb="50" eb="52">
      <t>トウガイ</t>
    </rPh>
    <rPh sb="52" eb="54">
      <t>ショルイ</t>
    </rPh>
    <rPh sb="55" eb="57">
      <t>ミギウエ</t>
    </rPh>
    <rPh sb="59" eb="60">
      <t>トオ</t>
    </rPh>
    <rPh sb="61" eb="63">
      <t>バンゴウ</t>
    </rPh>
    <rPh sb="64" eb="66">
      <t>キニュウ</t>
    </rPh>
    <phoneticPr fontId="23"/>
  </si>
  <si>
    <t>その他削減量に係る電力等の認証申請書</t>
    <rPh sb="2" eb="3">
      <t>タ</t>
    </rPh>
    <rPh sb="3" eb="5">
      <t>サクゲン</t>
    </rPh>
    <rPh sb="5" eb="6">
      <t>リョウ</t>
    </rPh>
    <rPh sb="7" eb="8">
      <t>カカ</t>
    </rPh>
    <rPh sb="9" eb="12">
      <t>デンリョクトウ</t>
    </rPh>
    <rPh sb="13" eb="15">
      <t>ニンショウ</t>
    </rPh>
    <rPh sb="15" eb="18">
      <t>シンセイショ</t>
    </rPh>
    <phoneticPr fontId="20"/>
  </si>
  <si>
    <t>担当者名</t>
    <rPh sb="0" eb="3">
      <t>タントウシャ</t>
    </rPh>
    <rPh sb="3" eb="4">
      <t>メイ</t>
    </rPh>
    <phoneticPr fontId="20"/>
  </si>
  <si>
    <t>電話番号</t>
    <rPh sb="0" eb="2">
      <t>デンワ</t>
    </rPh>
    <rPh sb="2" eb="4">
      <t>バンゴウ</t>
    </rPh>
    <phoneticPr fontId="20"/>
  </si>
  <si>
    <t>FAX番号</t>
    <rPh sb="3" eb="5">
      <t>バンゴウ</t>
    </rPh>
    <phoneticPr fontId="20"/>
  </si>
  <si>
    <t>ﾒｰﾙｱﾄﾞﾚｽ</t>
    <phoneticPr fontId="20"/>
  </si>
  <si>
    <t>（※注）</t>
    <rPh sb="2" eb="3">
      <t>チュウ</t>
    </rPh>
    <phoneticPr fontId="20"/>
  </si>
  <si>
    <t>（注）</t>
    <phoneticPr fontId="23"/>
  </si>
  <si>
    <t xml:space="preserve"> 都民の健康と安全を確保する環境に関する条例第５条の１１第１項第２号カの「その他削減量」について、総量削減義務と排出量取引制度における再エネクレジット算定ガイドラインの規定により、次のとおり電気等環境価値保有量に関する認証を申請します。</t>
    <rPh sb="1" eb="3">
      <t>トミン</t>
    </rPh>
    <rPh sb="4" eb="6">
      <t>ケンコウ</t>
    </rPh>
    <rPh sb="7" eb="9">
      <t>アンゼン</t>
    </rPh>
    <rPh sb="10" eb="12">
      <t>カクホ</t>
    </rPh>
    <rPh sb="14" eb="16">
      <t>カンキョウ</t>
    </rPh>
    <rPh sb="17" eb="18">
      <t>カン</t>
    </rPh>
    <rPh sb="20" eb="22">
      <t>ジョウレイ</t>
    </rPh>
    <rPh sb="22" eb="23">
      <t>ダイ</t>
    </rPh>
    <rPh sb="24" eb="25">
      <t>ジョウ</t>
    </rPh>
    <rPh sb="28" eb="29">
      <t>ダイ</t>
    </rPh>
    <rPh sb="30" eb="31">
      <t>コウ</t>
    </rPh>
    <rPh sb="31" eb="32">
      <t>ダイ</t>
    </rPh>
    <rPh sb="33" eb="34">
      <t>ゴウ</t>
    </rPh>
    <rPh sb="39" eb="40">
      <t>タ</t>
    </rPh>
    <rPh sb="40" eb="42">
      <t>サクゲン</t>
    </rPh>
    <rPh sb="42" eb="43">
      <t>リョウ</t>
    </rPh>
    <rPh sb="49" eb="51">
      <t>ソウリョウ</t>
    </rPh>
    <rPh sb="51" eb="53">
      <t>サクゲン</t>
    </rPh>
    <rPh sb="53" eb="55">
      <t>ギム</t>
    </rPh>
    <rPh sb="56" eb="58">
      <t>ハイシュツ</t>
    </rPh>
    <rPh sb="58" eb="59">
      <t>リョウ</t>
    </rPh>
    <rPh sb="59" eb="61">
      <t>トリヒキ</t>
    </rPh>
    <rPh sb="61" eb="63">
      <t>セイド</t>
    </rPh>
    <rPh sb="67" eb="68">
      <t>サイ</t>
    </rPh>
    <rPh sb="75" eb="77">
      <t>サンテイ</t>
    </rPh>
    <rPh sb="95" eb="97">
      <t>デンキ</t>
    </rPh>
    <rPh sb="97" eb="98">
      <t>トウ</t>
    </rPh>
    <rPh sb="98" eb="100">
      <t>カンキョウ</t>
    </rPh>
    <rPh sb="100" eb="102">
      <t>カチ</t>
    </rPh>
    <rPh sb="102" eb="104">
      <t>ホユウ</t>
    </rPh>
    <rPh sb="104" eb="105">
      <t>リョウ</t>
    </rPh>
    <rPh sb="106" eb="107">
      <t>カン</t>
    </rPh>
    <rPh sb="109" eb="111">
      <t>ニンショウ</t>
    </rPh>
    <rPh sb="112" eb="114">
      <t>シンセイ</t>
    </rPh>
    <phoneticPr fontId="20"/>
  </si>
  <si>
    <t>発電（発熱）
対象期間</t>
    <rPh sb="0" eb="2">
      <t>ハツデン</t>
    </rPh>
    <rPh sb="3" eb="5">
      <t>ハツネツ</t>
    </rPh>
    <rPh sb="7" eb="9">
      <t>タイショウ</t>
    </rPh>
    <rPh sb="9" eb="11">
      <t>キカン</t>
    </rPh>
    <phoneticPr fontId="23"/>
  </si>
  <si>
    <t>申請者</t>
    <rPh sb="0" eb="3">
      <t>シンセイシャ</t>
    </rPh>
    <phoneticPr fontId="20"/>
  </si>
  <si>
    <t>別紙「申請者一覧」記載の者の代理人</t>
    <rPh sb="0" eb="2">
      <t>ベッシ</t>
    </rPh>
    <rPh sb="3" eb="6">
      <t>シンセイシャ</t>
    </rPh>
    <rPh sb="6" eb="8">
      <t>イチラン</t>
    </rPh>
    <rPh sb="9" eb="11">
      <t>キサイ</t>
    </rPh>
    <rPh sb="12" eb="13">
      <t>モノ</t>
    </rPh>
    <rPh sb="14" eb="17">
      <t>ダイリニン</t>
    </rPh>
    <phoneticPr fontId="20"/>
  </si>
  <si>
    <t>（※注）グリーン電力証書又はグリーン熱証書の場合は必ず記入すること。</t>
    <rPh sb="2" eb="3">
      <t>チュウ</t>
    </rPh>
    <rPh sb="8" eb="10">
      <t>デンリョク</t>
    </rPh>
    <rPh sb="10" eb="12">
      <t>ショウショ</t>
    </rPh>
    <rPh sb="12" eb="13">
      <t>マタ</t>
    </rPh>
    <rPh sb="18" eb="19">
      <t>ネツ</t>
    </rPh>
    <rPh sb="19" eb="21">
      <t>ショウショ</t>
    </rPh>
    <rPh sb="22" eb="24">
      <t>バアイ</t>
    </rPh>
    <rPh sb="25" eb="26">
      <t>カナラ</t>
    </rPh>
    <rPh sb="27" eb="29">
      <t>キニュウ</t>
    </rPh>
    <phoneticPr fontId="20"/>
  </si>
  <si>
    <t>年</t>
    <rPh sb="0" eb="1">
      <t>ネン</t>
    </rPh>
    <phoneticPr fontId="20"/>
  </si>
  <si>
    <t>月</t>
    <rPh sb="0" eb="1">
      <t>ツキ</t>
    </rPh>
    <phoneticPr fontId="20"/>
  </si>
  <si>
    <t>都</t>
    <rPh sb="0" eb="1">
      <t>ト</t>
    </rPh>
    <phoneticPr fontId="20"/>
  </si>
  <si>
    <t>道</t>
    <rPh sb="0" eb="1">
      <t>ドウ</t>
    </rPh>
    <phoneticPr fontId="20"/>
  </si>
  <si>
    <t>府</t>
    <rPh sb="0" eb="1">
      <t>フ</t>
    </rPh>
    <phoneticPr fontId="20"/>
  </si>
  <si>
    <t>県</t>
    <rPh sb="0" eb="1">
      <t>ケン</t>
    </rPh>
    <phoneticPr fontId="20"/>
  </si>
  <si>
    <t>（住所及び氏名の欄は、法人にあっては、法人名、代表者の氏名及び主たる事務所の所在地を記入する。）</t>
    <rPh sb="19" eb="21">
      <t>ホウジン</t>
    </rPh>
    <rPh sb="21" eb="22">
      <t>メイ</t>
    </rPh>
    <phoneticPr fontId="20"/>
  </si>
  <si>
    <t>住　所</t>
    <rPh sb="0" eb="1">
      <t>ジュウ</t>
    </rPh>
    <rPh sb="2" eb="3">
      <t>ショ</t>
    </rPh>
    <phoneticPr fontId="20"/>
  </si>
  <si>
    <t>氏　名</t>
    <rPh sb="0" eb="1">
      <t>シ</t>
    </rPh>
    <rPh sb="2" eb="3">
      <t>メイ</t>
    </rPh>
    <phoneticPr fontId="20"/>
  </si>
  <si>
    <t>Ｅ号様式（再エネクレジット算定ガイドライン）申請者一覧</t>
    <rPh sb="1" eb="4">
      <t>ゴウヨウシキ</t>
    </rPh>
    <rPh sb="5" eb="6">
      <t>サイ</t>
    </rPh>
    <rPh sb="13" eb="15">
      <t>サンテイ</t>
    </rPh>
    <rPh sb="22" eb="25">
      <t>シンセイシャ</t>
    </rPh>
    <rPh sb="25" eb="27">
      <t>イチラン</t>
    </rPh>
    <phoneticPr fontId="20"/>
  </si>
  <si>
    <t>その他削減量に係る電力等の認証申請書の申請者一覧</t>
    <phoneticPr fontId="20"/>
  </si>
  <si>
    <t>　その他削減量の対象となる電気等環境価値保有量</t>
    <phoneticPr fontId="20"/>
  </si>
  <si>
    <t>RPS法における新エネルギー等電気相当量</t>
    <phoneticPr fontId="20"/>
  </si>
  <si>
    <t>グリーン電力証書</t>
    <phoneticPr fontId="20"/>
  </si>
  <si>
    <t>：</t>
    <phoneticPr fontId="20"/>
  </si>
  <si>
    <t>グリーン熱証書</t>
    <phoneticPr fontId="20"/>
  </si>
  <si>
    <t>村</t>
    <rPh sb="0" eb="1">
      <t>ソン</t>
    </rPh>
    <phoneticPr fontId="20"/>
  </si>
  <si>
    <t>様式ID</t>
    <rPh sb="0" eb="2">
      <t>ヨウシキ</t>
    </rPh>
    <phoneticPr fontId="23"/>
  </si>
  <si>
    <t>様式バージョン</t>
    <rPh sb="0" eb="2">
      <t>ヨウシキ</t>
    </rPh>
    <phoneticPr fontId="23"/>
  </si>
  <si>
    <t>YSK10023</t>
    <phoneticPr fontId="23"/>
  </si>
  <si>
    <t>年</t>
    <phoneticPr fontId="20"/>
  </si>
  <si>
    <t>月</t>
    <phoneticPr fontId="20"/>
  </si>
  <si>
    <t>削減量の種類</t>
    <rPh sb="0" eb="2">
      <t>サクゲン</t>
    </rPh>
    <rPh sb="2" eb="3">
      <t>リョウ</t>
    </rPh>
    <rPh sb="4" eb="6">
      <t>シュルイ</t>
    </rPh>
    <phoneticPr fontId="23"/>
  </si>
  <si>
    <t>再エネの種類</t>
    <rPh sb="0" eb="1">
      <t>サイ</t>
    </rPh>
    <rPh sb="4" eb="6">
      <t>シュルイ</t>
    </rPh>
    <phoneticPr fontId="23"/>
  </si>
  <si>
    <t>発電年度</t>
    <rPh sb="0" eb="2">
      <t>ハツデン</t>
    </rPh>
    <rPh sb="2" eb="4">
      <t>ネンド</t>
    </rPh>
    <phoneticPr fontId="23"/>
  </si>
  <si>
    <t>発行年度</t>
    <rPh sb="0" eb="2">
      <t>ハッコウ</t>
    </rPh>
    <rPh sb="2" eb="4">
      <t>ネンド</t>
    </rPh>
    <phoneticPr fontId="23"/>
  </si>
  <si>
    <t>有効期（発行）</t>
    <rPh sb="0" eb="2">
      <t>ユウコウ</t>
    </rPh>
    <rPh sb="2" eb="3">
      <t>キ</t>
    </rPh>
    <rPh sb="4" eb="6">
      <t>ハッコウ</t>
    </rPh>
    <phoneticPr fontId="23"/>
  </si>
  <si>
    <t>有効期（発電）</t>
    <rPh sb="0" eb="2">
      <t>ユウコウ</t>
    </rPh>
    <rPh sb="2" eb="3">
      <t>キ</t>
    </rPh>
    <rPh sb="4" eb="6">
      <t>ハツデン</t>
    </rPh>
    <phoneticPr fontId="23"/>
  </si>
  <si>
    <t>認証発電（熱）量</t>
  </si>
  <si>
    <t>合計</t>
    <rPh sb="0" eb="2">
      <t>ゴウケイ</t>
    </rPh>
    <phoneticPr fontId="23"/>
  </si>
  <si>
    <t>組合せ</t>
    <rPh sb="0" eb="2">
      <t>クミアワ</t>
    </rPh>
    <phoneticPr fontId="23"/>
  </si>
  <si>
    <t>1-1</t>
    <phoneticPr fontId="23"/>
  </si>
  <si>
    <t>1-2</t>
  </si>
  <si>
    <t>1-3</t>
  </si>
  <si>
    <t>1-4</t>
  </si>
  <si>
    <t>1-5</t>
  </si>
  <si>
    <t>2-6</t>
    <phoneticPr fontId="23"/>
  </si>
  <si>
    <t>3-1</t>
    <phoneticPr fontId="23"/>
  </si>
  <si>
    <t>3-2</t>
  </si>
  <si>
    <t>3-3</t>
  </si>
  <si>
    <t>3-4</t>
  </si>
  <si>
    <t>3-5</t>
  </si>
  <si>
    <t>合計（発行：3期）</t>
    <rPh sb="0" eb="2">
      <t>ゴウケイ</t>
    </rPh>
    <rPh sb="3" eb="5">
      <t>ハッコウ</t>
    </rPh>
    <rPh sb="7" eb="8">
      <t>キ</t>
    </rPh>
    <phoneticPr fontId="23"/>
  </si>
  <si>
    <t>発電期</t>
    <rPh sb="0" eb="2">
      <t>ハツデン</t>
    </rPh>
    <rPh sb="2" eb="3">
      <t>キ</t>
    </rPh>
    <phoneticPr fontId="23"/>
  </si>
  <si>
    <t>発行期</t>
    <rPh sb="0" eb="2">
      <t>ハッコウ</t>
    </rPh>
    <rPh sb="2" eb="3">
      <t>キ</t>
    </rPh>
    <phoneticPr fontId="23"/>
  </si>
  <si>
    <t>1期</t>
    <rPh sb="1" eb="2">
      <t>キ</t>
    </rPh>
    <phoneticPr fontId="23"/>
  </si>
  <si>
    <t>2期</t>
    <rPh sb="1" eb="2">
      <t>キ</t>
    </rPh>
    <phoneticPr fontId="23"/>
  </si>
  <si>
    <t>3期</t>
    <rPh sb="1" eb="2">
      <t>キ</t>
    </rPh>
    <phoneticPr fontId="23"/>
  </si>
  <si>
    <t>4期</t>
    <rPh sb="1" eb="2">
      <t>キ</t>
    </rPh>
    <phoneticPr fontId="23"/>
  </si>
  <si>
    <t>その他削減量の種類</t>
    <rPh sb="2" eb="3">
      <t>タ</t>
    </rPh>
    <rPh sb="3" eb="5">
      <t>サクゲン</t>
    </rPh>
    <rPh sb="5" eb="6">
      <t>リョウ</t>
    </rPh>
    <rPh sb="7" eb="9">
      <t>シュルイ</t>
    </rPh>
    <phoneticPr fontId="23"/>
  </si>
  <si>
    <t>再エネの種類</t>
    <rPh sb="0" eb="1">
      <t>サイ</t>
    </rPh>
    <rPh sb="4" eb="6">
      <t>シュルイ</t>
    </rPh>
    <phoneticPr fontId="23"/>
  </si>
  <si>
    <t>発電期</t>
    <rPh sb="0" eb="2">
      <t>ハツデン</t>
    </rPh>
    <rPh sb="2" eb="3">
      <t>キ</t>
    </rPh>
    <phoneticPr fontId="23"/>
  </si>
  <si>
    <t>発行期</t>
    <rPh sb="0" eb="2">
      <t>ハッコウ</t>
    </rPh>
    <rPh sb="2" eb="3">
      <t>キ</t>
    </rPh>
    <phoneticPr fontId="23"/>
  </si>
  <si>
    <t>組合せ</t>
    <rPh sb="0" eb="2">
      <t>クミアワ</t>
    </rPh>
    <phoneticPr fontId="23"/>
  </si>
  <si>
    <t>（発電：1期/発行：1期）：1-1</t>
  </si>
  <si>
    <t>（発電：1期/発行：1期）：1-2</t>
  </si>
  <si>
    <t>（発電：1期/発行：1期）：1-3</t>
  </si>
  <si>
    <t>（発電：1期/発行：1期）：1-4</t>
  </si>
  <si>
    <t>（発電：1期/発行：1期）：1-5</t>
  </si>
  <si>
    <t>（発電：1期/発行：1期）：2-6</t>
    <phoneticPr fontId="23"/>
  </si>
  <si>
    <t>（発電：1期/発行：1期）：3-1</t>
    <phoneticPr fontId="23"/>
  </si>
  <si>
    <t>（発電：1期/発行：1期）：3-2</t>
    <phoneticPr fontId="23"/>
  </si>
  <si>
    <t>（発電：1期/発行：1期）：3-3</t>
    <phoneticPr fontId="23"/>
  </si>
  <si>
    <t>（発電：1期/発行：1期）：3-4</t>
    <phoneticPr fontId="23"/>
  </si>
  <si>
    <t>（発電：1期/発行：1期）：3-5</t>
    <phoneticPr fontId="23"/>
  </si>
  <si>
    <t>（発電：1期/発行：2期）：1-1</t>
    <phoneticPr fontId="23"/>
  </si>
  <si>
    <t>（発電：1期/発行：2期）：1-2</t>
    <phoneticPr fontId="23"/>
  </si>
  <si>
    <t>（発電：1期/発行：2期）：1-3</t>
    <phoneticPr fontId="23"/>
  </si>
  <si>
    <t>（発電：1期/発行：2期）：1-4</t>
    <phoneticPr fontId="23"/>
  </si>
  <si>
    <t>（発電：1期/発行：2期）：1-5</t>
    <phoneticPr fontId="23"/>
  </si>
  <si>
    <t>（発電：1期/発行：2期）：2-6</t>
    <phoneticPr fontId="23"/>
  </si>
  <si>
    <t>（発電：1期/発行：2期）：3-1</t>
    <phoneticPr fontId="23"/>
  </si>
  <si>
    <t>（発電：1期/発行：2期）：3-2</t>
    <phoneticPr fontId="23"/>
  </si>
  <si>
    <t>（発電：1期/発行：2期）：3-3</t>
    <phoneticPr fontId="23"/>
  </si>
  <si>
    <t>（発電：1期/発行：2期）：3-4</t>
    <phoneticPr fontId="23"/>
  </si>
  <si>
    <t>（発電：1期/発行：2期）：3-5</t>
    <phoneticPr fontId="23"/>
  </si>
  <si>
    <t>（発電：2期/発行：2期）：1-1</t>
    <phoneticPr fontId="23"/>
  </si>
  <si>
    <t>（発電：2期/発行：2期）：1-2</t>
    <phoneticPr fontId="23"/>
  </si>
  <si>
    <t>（発電：2期/発行：2期）：1-3</t>
    <phoneticPr fontId="23"/>
  </si>
  <si>
    <t>（発電：2期/発行：2期）：1-4</t>
    <phoneticPr fontId="23"/>
  </si>
  <si>
    <t>（発電：2期/発行：2期）：1-5</t>
    <phoneticPr fontId="23"/>
  </si>
  <si>
    <t>（発電：2期/発行：2期）：2-6</t>
    <phoneticPr fontId="23"/>
  </si>
  <si>
    <t>（発電：2期/発行：2期）：3-1</t>
    <phoneticPr fontId="23"/>
  </si>
  <si>
    <t>（発電：2期/発行：2期）：3-2</t>
    <phoneticPr fontId="23"/>
  </si>
  <si>
    <t>（発電：2期/発行：2期）：3-3</t>
    <phoneticPr fontId="23"/>
  </si>
  <si>
    <t>（発電：2期/発行：2期）：3-4</t>
    <phoneticPr fontId="23"/>
  </si>
  <si>
    <t>（発電：2期/発行：2期）：3-5</t>
    <phoneticPr fontId="23"/>
  </si>
  <si>
    <t>（発行：3期）：1-1</t>
    <phoneticPr fontId="23"/>
  </si>
  <si>
    <t>（発行：3期）：1-2</t>
  </si>
  <si>
    <t>（発行：3期）：1-3</t>
  </si>
  <si>
    <t>（発行：3期）：1-4</t>
  </si>
  <si>
    <t>（発行：3期）：1-5</t>
  </si>
  <si>
    <t>（発行：3期）：2-6</t>
    <phoneticPr fontId="23"/>
  </si>
  <si>
    <t>（発行：3期）：3-1</t>
    <phoneticPr fontId="23"/>
  </si>
  <si>
    <t>（発行：3期）：3-2</t>
    <phoneticPr fontId="23"/>
  </si>
  <si>
    <t>（発行：3期）：3-3</t>
    <phoneticPr fontId="23"/>
  </si>
  <si>
    <t>（発行：3期）：3-4</t>
    <phoneticPr fontId="23"/>
  </si>
  <si>
    <t>（発行：3期）：3-5</t>
    <phoneticPr fontId="23"/>
  </si>
  <si>
    <t>シリアル番号</t>
    <rPh sb="4" eb="6">
      <t>バンゴウ</t>
    </rPh>
    <phoneticPr fontId="23"/>
  </si>
  <si>
    <t>（発電：1期/発行：3期）：1-1</t>
    <phoneticPr fontId="23"/>
  </si>
  <si>
    <t>（発電：1期/発行：3期）：1-2</t>
  </si>
  <si>
    <t>（発電：1期/発行：3期）：1-3</t>
  </si>
  <si>
    <t>（発電：1期/発行：3期）：1-4</t>
  </si>
  <si>
    <t>（発電：1期/発行：3期）：1-5</t>
  </si>
  <si>
    <t>（発電：1期/発行：3期）：2-6</t>
    <phoneticPr fontId="23"/>
  </si>
  <si>
    <t>（発電：1期/発行：3期）：3-1</t>
    <phoneticPr fontId="23"/>
  </si>
  <si>
    <t>（発電：1期/発行：3期）：3-2</t>
  </si>
  <si>
    <t>（発電：1期/発行：3期）：3-3</t>
  </si>
  <si>
    <t>（発電：1期/発行：3期）：3-4</t>
  </si>
  <si>
    <t>（発電：1期/発行：3期）：3-5</t>
  </si>
  <si>
    <t>（発電：2期/発行：3期）：1-1</t>
    <phoneticPr fontId="23"/>
  </si>
  <si>
    <t>（発電：2期/発行：3期）：1-2</t>
  </si>
  <si>
    <t>（発電：2期/発行：3期）：1-3</t>
  </si>
  <si>
    <t>（発電：2期/発行：3期）：1-4</t>
  </si>
  <si>
    <t>（発電：2期/発行：3期）：1-5</t>
  </si>
  <si>
    <t>（発電：2期/発行：3期）：2-6</t>
    <phoneticPr fontId="23"/>
  </si>
  <si>
    <t>（発電：2期/発行：3期）：3-1</t>
    <phoneticPr fontId="23"/>
  </si>
  <si>
    <t>（発電：2期/発行：3期）：3-2</t>
  </si>
  <si>
    <t>（発電：2期/発行：3期）：3-3</t>
  </si>
  <si>
    <t>（発電：2期/発行：3期）：3-4</t>
  </si>
  <si>
    <t>（発電：2期/発行：3期）：3-5</t>
  </si>
  <si>
    <t>（発電：3期/発行：3期）：1-1</t>
    <phoneticPr fontId="23"/>
  </si>
  <si>
    <t>（発電：3期/発行：3期）：1-2</t>
  </si>
  <si>
    <t>（発電：3期/発行：3期）：1-3</t>
  </si>
  <si>
    <t>（発電：3期/発行：3期）：1-4</t>
  </si>
  <si>
    <t>（発電：3期/発行：3期）：1-5</t>
  </si>
  <si>
    <t>（発電：3期/発行：3期）：2-6</t>
    <phoneticPr fontId="23"/>
  </si>
  <si>
    <t>（発電：3期/発行：3期）：3-1</t>
    <phoneticPr fontId="23"/>
  </si>
  <si>
    <t>（発電：3期/発行：3期）：3-2</t>
  </si>
  <si>
    <t>（発電：3期/発行：3期）：3-3</t>
  </si>
  <si>
    <t>（発電：3期/発行：3期）：3-4</t>
  </si>
  <si>
    <t>（発電：3期/発行：3期）：3-5</t>
  </si>
  <si>
    <t>（発電：1期/発行：4期）：1-1</t>
    <phoneticPr fontId="23"/>
  </si>
  <si>
    <t>（発電：1期/発行：4期）：1-2</t>
  </si>
  <si>
    <t>（発電：1期/発行：4期）：1-3</t>
  </si>
  <si>
    <t>（発電：1期/発行：4期）：1-4</t>
  </si>
  <si>
    <t>（発電：1期/発行：4期）：1-5</t>
    <phoneticPr fontId="23"/>
  </si>
  <si>
    <t>（発電：1期/発行：4期）：2-6</t>
    <phoneticPr fontId="23"/>
  </si>
  <si>
    <t>（発電：1期/発行：4期）：3-1</t>
    <phoneticPr fontId="23"/>
  </si>
  <si>
    <t>（発電：1期/発行：4期）：3-2</t>
  </si>
  <si>
    <t>（発電：1期/発行：4期）：3-3</t>
  </si>
  <si>
    <t>（発電：1期/発行：4期）：3-4</t>
  </si>
  <si>
    <t>（発電：1期/発行：4期）：3-5</t>
  </si>
  <si>
    <t>（発電：2期/発行：4期）：1-1</t>
    <phoneticPr fontId="23"/>
  </si>
  <si>
    <t>（発電：2期/発行：4期）：1-2</t>
  </si>
  <si>
    <t>（発電：2期/発行：4期）：1-3</t>
  </si>
  <si>
    <t>（発電：2期/発行：4期）：1-4</t>
  </si>
  <si>
    <t>（発電：2期/発行：4期）：1-5</t>
  </si>
  <si>
    <t>（発電：2期/発行：4期）：2-6</t>
    <phoneticPr fontId="23"/>
  </si>
  <si>
    <t>（発電：2期/発行：4期）：3-1</t>
    <phoneticPr fontId="23"/>
  </si>
  <si>
    <t>（発電：2期/発行：4期）：3-2</t>
  </si>
  <si>
    <t>（発電：2期/発行：4期）：3-3</t>
  </si>
  <si>
    <t>（発電：2期/発行：4期）：3-4</t>
  </si>
  <si>
    <t>（発電：2期/発行：4期）：3-5</t>
  </si>
  <si>
    <t>（発電：3期/発行：4期）：1-1</t>
    <phoneticPr fontId="23"/>
  </si>
  <si>
    <t>（発電：3期/発行：4期）：1-2</t>
  </si>
  <si>
    <t>（発電：3期/発行：4期）：1-3</t>
  </si>
  <si>
    <t>（発電：3期/発行：4期）：1-4</t>
  </si>
  <si>
    <t>（発電：3期/発行：4期）：1-5</t>
  </si>
  <si>
    <t>（発電：3期/発行：4期）：2-6</t>
    <phoneticPr fontId="23"/>
  </si>
  <si>
    <t>（発電：3期/発行：4期）：3-1</t>
    <phoneticPr fontId="23"/>
  </si>
  <si>
    <t>（発電：3期/発行：4期）：3-2</t>
  </si>
  <si>
    <t>（発電：3期/発行：4期）：3-3</t>
  </si>
  <si>
    <t>（発電：3期/発行：4期）：3-4</t>
  </si>
  <si>
    <t>（発電：3期/発行：4期）：3-5</t>
  </si>
  <si>
    <t>（発電：4期/発行：4期）：1-1</t>
    <phoneticPr fontId="23"/>
  </si>
  <si>
    <t>（発電：4期/発行：4期）：1-2</t>
  </si>
  <si>
    <t>（発電：4期/発行：4期）：1-3</t>
  </si>
  <si>
    <t>（発電：4期/発行：4期）：1-4</t>
  </si>
  <si>
    <t>（発電：4期/発行：4期）：1-5</t>
  </si>
  <si>
    <t>（発電：4期/発行：4期）：2-6</t>
    <phoneticPr fontId="23"/>
  </si>
  <si>
    <t>（発電：4期/発行：4期）：3-1</t>
    <phoneticPr fontId="23"/>
  </si>
  <si>
    <t>（発電：4期/発行：4期）：3-2</t>
  </si>
  <si>
    <t>（発電：4期/発行：4期）：3-3</t>
  </si>
  <si>
    <t>（発電：4期/発行：4期）：3-4</t>
  </si>
  <si>
    <t>（発電：4期/発行：4期）：3-5</t>
  </si>
  <si>
    <t>(6)</t>
    <phoneticPr fontId="23"/>
  </si>
  <si>
    <t>(7)</t>
    <phoneticPr fontId="23"/>
  </si>
  <si>
    <t>(8)</t>
    <phoneticPr fontId="23"/>
  </si>
  <si>
    <t>(9)</t>
    <phoneticPr fontId="23"/>
  </si>
  <si>
    <t>(10)</t>
    <phoneticPr fontId="23"/>
  </si>
  <si>
    <t>(11)</t>
    <phoneticPr fontId="23"/>
  </si>
  <si>
    <t>(12)</t>
    <phoneticPr fontId="23"/>
  </si>
  <si>
    <t>(13)</t>
    <phoneticPr fontId="23"/>
  </si>
  <si>
    <t>(14)</t>
    <phoneticPr fontId="23"/>
  </si>
  <si>
    <t>(15)</t>
    <phoneticPr fontId="23"/>
  </si>
  <si>
    <t>(16)</t>
    <phoneticPr fontId="23"/>
  </si>
  <si>
    <t>(17)</t>
    <phoneticPr fontId="23"/>
  </si>
  <si>
    <t>(18)</t>
    <phoneticPr fontId="23"/>
  </si>
  <si>
    <t>(19)</t>
    <phoneticPr fontId="23"/>
  </si>
  <si>
    <t>(20)</t>
    <phoneticPr fontId="23"/>
  </si>
  <si>
    <t>(5)</t>
    <phoneticPr fontId="23"/>
  </si>
  <si>
    <t>(6)</t>
    <phoneticPr fontId="23"/>
  </si>
  <si>
    <t>(7)</t>
  </si>
  <si>
    <t>(8)</t>
  </si>
  <si>
    <t>(9)</t>
  </si>
  <si>
    <t>(10)</t>
  </si>
  <si>
    <t>(11)</t>
    <phoneticPr fontId="23"/>
  </si>
  <si>
    <t>(12)</t>
  </si>
  <si>
    <t>(13)</t>
  </si>
  <si>
    <t>(14)</t>
  </si>
  <si>
    <t>(15)</t>
  </si>
  <si>
    <t>(16)</t>
    <phoneticPr fontId="23"/>
  </si>
  <si>
    <t>(17)</t>
  </si>
  <si>
    <t>(18)</t>
  </si>
  <si>
    <t>(19)</t>
  </si>
  <si>
    <t>(20)</t>
  </si>
  <si>
    <t>（日本産業規格Ａ列４番）</t>
    <rPh sb="3" eb="4">
      <t>サン</t>
    </rPh>
    <phoneticPr fontId="20"/>
  </si>
  <si>
    <t>（日本産業規格Ａ列４番）</t>
    <rPh sb="3" eb="5">
      <t>サンギョウ</t>
    </rPh>
    <phoneticPr fontId="20"/>
  </si>
  <si>
    <t>令和</t>
    <rPh sb="0" eb="2">
      <t>レイワ</t>
    </rPh>
    <phoneticPr fontId="20"/>
  </si>
  <si>
    <t>(1)</t>
    <phoneticPr fontId="23"/>
  </si>
  <si>
    <t>(2)</t>
  </si>
  <si>
    <t>(3)</t>
  </si>
  <si>
    <t>(4)</t>
  </si>
  <si>
    <t>(5)</t>
  </si>
  <si>
    <t>(6)</t>
  </si>
  <si>
    <t>(11)</t>
  </si>
  <si>
    <t>(16)</t>
  </si>
  <si>
    <t>合計</t>
    <rPh sb="0" eb="2">
      <t>ゴウケイ</t>
    </rPh>
    <phoneticPr fontId="23"/>
  </si>
  <si>
    <t>グリーン電力証書</t>
  </si>
  <si>
    <t>グリーン熱証書</t>
  </si>
  <si>
    <t>新エネルギー等電気相当量</t>
  </si>
  <si>
    <t>結果</t>
    <rPh sb="0" eb="2">
      <t>ケッカ</t>
    </rPh>
    <phoneticPr fontId="23"/>
  </si>
  <si>
    <t>セル番号</t>
    <rPh sb="2" eb="4">
      <t>バンゴウ</t>
    </rPh>
    <phoneticPr fontId="23"/>
  </si>
  <si>
    <t>加算数</t>
    <rPh sb="0" eb="2">
      <t>カサン</t>
    </rPh>
    <rPh sb="2" eb="3">
      <t>スウ</t>
    </rPh>
    <phoneticPr fontId="23"/>
  </si>
  <si>
    <t>AF</t>
    <phoneticPr fontId="23"/>
  </si>
  <si>
    <t>列記号</t>
    <rPh sb="0" eb="1">
      <t>レツ</t>
    </rPh>
    <rPh sb="1" eb="3">
      <t>キゴウ</t>
    </rPh>
    <phoneticPr fontId="23"/>
  </si>
  <si>
    <t>抽出セル→</t>
    <rPh sb="0" eb="2">
      <t>チュウシュツ</t>
    </rPh>
    <phoneticPr fontId="23"/>
  </si>
  <si>
    <t>その他削減量の種類</t>
    <phoneticPr fontId="23"/>
  </si>
  <si>
    <t>認証発電（熱）量</t>
    <phoneticPr fontId="23"/>
  </si>
  <si>
    <t>番号</t>
    <rPh sb="0" eb="2">
      <t>バンゴウ</t>
    </rPh>
    <phoneticPr fontId="23"/>
  </si>
  <si>
    <t xml:space="preserve"> </t>
    <phoneticPr fontId="23"/>
  </si>
  <si>
    <t>重複あり（〇）なし（×）</t>
    <rPh sb="0" eb="2">
      <t>チョウフク</t>
    </rPh>
    <phoneticPr fontId="23"/>
  </si>
  <si>
    <t>発電（発熱）
対象期間</t>
  </si>
  <si>
    <t>1期-2期</t>
    <rPh sb="1" eb="2">
      <t>キ</t>
    </rPh>
    <rPh sb="4" eb="5">
      <t>キ</t>
    </rPh>
    <phoneticPr fontId="23"/>
  </si>
  <si>
    <t>1期-1期</t>
    <rPh sb="1" eb="2">
      <t>キ</t>
    </rPh>
    <rPh sb="4" eb="5">
      <t>キ</t>
    </rPh>
    <phoneticPr fontId="23"/>
  </si>
  <si>
    <t>1期-3期</t>
    <rPh sb="1" eb="2">
      <t>キ</t>
    </rPh>
    <rPh sb="4" eb="5">
      <t>キ</t>
    </rPh>
    <phoneticPr fontId="23"/>
  </si>
  <si>
    <t>1期-4期</t>
    <rPh sb="1" eb="2">
      <t>キ</t>
    </rPh>
    <rPh sb="4" eb="5">
      <t>キ</t>
    </rPh>
    <phoneticPr fontId="23"/>
  </si>
  <si>
    <t>2期-1期</t>
    <rPh sb="1" eb="2">
      <t>キ</t>
    </rPh>
    <rPh sb="4" eb="5">
      <t>キ</t>
    </rPh>
    <phoneticPr fontId="23"/>
  </si>
  <si>
    <t>2期-2期</t>
    <rPh sb="1" eb="2">
      <t>キ</t>
    </rPh>
    <rPh sb="4" eb="5">
      <t>キ</t>
    </rPh>
    <phoneticPr fontId="23"/>
  </si>
  <si>
    <t>2期-3期</t>
    <rPh sb="1" eb="2">
      <t>キ</t>
    </rPh>
    <rPh sb="4" eb="5">
      <t>キ</t>
    </rPh>
    <phoneticPr fontId="23"/>
  </si>
  <si>
    <t>2期-4期</t>
    <rPh sb="1" eb="2">
      <t>キ</t>
    </rPh>
    <rPh sb="4" eb="5">
      <t>キ</t>
    </rPh>
    <phoneticPr fontId="23"/>
  </si>
  <si>
    <t>3期-1期</t>
    <rPh sb="1" eb="2">
      <t>キ</t>
    </rPh>
    <rPh sb="4" eb="5">
      <t>キ</t>
    </rPh>
    <phoneticPr fontId="23"/>
  </si>
  <si>
    <t>3期-2期</t>
    <rPh sb="1" eb="2">
      <t>キ</t>
    </rPh>
    <rPh sb="4" eb="5">
      <t>キ</t>
    </rPh>
    <phoneticPr fontId="23"/>
  </si>
  <si>
    <t>3期-3期</t>
    <rPh sb="1" eb="2">
      <t>キ</t>
    </rPh>
    <rPh sb="4" eb="5">
      <t>キ</t>
    </rPh>
    <phoneticPr fontId="23"/>
  </si>
  <si>
    <t>3期-4期</t>
    <rPh sb="1" eb="2">
      <t>キ</t>
    </rPh>
    <rPh sb="4" eb="5">
      <t>キ</t>
    </rPh>
    <phoneticPr fontId="23"/>
  </si>
  <si>
    <t>4期-1期</t>
    <rPh sb="1" eb="2">
      <t>キ</t>
    </rPh>
    <rPh sb="4" eb="5">
      <t>キ</t>
    </rPh>
    <phoneticPr fontId="23"/>
  </si>
  <si>
    <t>4期-2期</t>
    <rPh sb="1" eb="2">
      <t>キ</t>
    </rPh>
    <rPh sb="4" eb="5">
      <t>キ</t>
    </rPh>
    <phoneticPr fontId="23"/>
  </si>
  <si>
    <t>4期-3期</t>
    <rPh sb="1" eb="2">
      <t>キ</t>
    </rPh>
    <rPh sb="4" eb="5">
      <t>キ</t>
    </rPh>
    <phoneticPr fontId="23"/>
  </si>
  <si>
    <t>4期-4期</t>
    <rPh sb="1" eb="2">
      <t>キ</t>
    </rPh>
    <rPh sb="4" eb="5">
      <t>キ</t>
    </rPh>
    <phoneticPr fontId="23"/>
  </si>
  <si>
    <t>条件付き書式用</t>
    <rPh sb="0" eb="3">
      <t>ジョウケンツ</t>
    </rPh>
    <rPh sb="4" eb="6">
      <t>ショシキ</t>
    </rPh>
    <rPh sb="6" eb="7">
      <t>ヨウ</t>
    </rPh>
    <phoneticPr fontId="23"/>
  </si>
  <si>
    <t>期換算</t>
    <rPh sb="0" eb="1">
      <t>キ</t>
    </rPh>
    <rPh sb="1" eb="3">
      <t>カンサン</t>
    </rPh>
    <phoneticPr fontId="23"/>
  </si>
  <si>
    <t>その3（窓口入力用）シートにコピー＆ペーストすればよい結果</t>
    <rPh sb="27" eb="29">
      <t>ケッカ</t>
    </rPh>
    <phoneticPr fontId="23"/>
  </si>
  <si>
    <t>年月日換算</t>
    <rPh sb="0" eb="3">
      <t>ネンガッピ</t>
    </rPh>
    <rPh sb="3" eb="5">
      <t>カンサン</t>
    </rPh>
    <phoneticPr fontId="23"/>
  </si>
  <si>
    <t>発行年月日</t>
    <rPh sb="0" eb="2">
      <t>ハッコウ</t>
    </rPh>
    <rPh sb="2" eb="5">
      <t>ネンガッピ</t>
    </rPh>
    <phoneticPr fontId="23"/>
  </si>
  <si>
    <t>重複数抽出列</t>
    <rPh sb="0" eb="2">
      <t>チョウフク</t>
    </rPh>
    <rPh sb="2" eb="3">
      <t>スウ</t>
    </rPh>
    <rPh sb="3" eb="5">
      <t>チュウシュツ</t>
    </rPh>
    <rPh sb="5" eb="6">
      <t>レツ</t>
    </rPh>
    <phoneticPr fontId="23"/>
  </si>
  <si>
    <t>「その3（窓口入力用）シートにコピー＆ペーストすればよい結果」を導出する前の情報整理用</t>
    <rPh sb="32" eb="34">
      <t>ドウシュツ</t>
    </rPh>
    <rPh sb="36" eb="37">
      <t>マエ</t>
    </rPh>
    <rPh sb="38" eb="40">
      <t>ジョウホウ</t>
    </rPh>
    <rPh sb="40" eb="43">
      <t>セイリヨウ</t>
    </rPh>
    <phoneticPr fontId="23"/>
  </si>
  <si>
    <t>(21)</t>
    <phoneticPr fontId="23"/>
  </si>
  <si>
    <t>(22)</t>
  </si>
  <si>
    <t>(23)</t>
  </si>
  <si>
    <t>(24)</t>
  </si>
  <si>
    <t>(25)</t>
  </si>
  <si>
    <t>(26)</t>
    <phoneticPr fontId="23"/>
  </si>
  <si>
    <t>(27)</t>
  </si>
  <si>
    <t>(28)</t>
  </si>
  <si>
    <t>(29)</t>
  </si>
  <si>
    <t>(30)</t>
  </si>
  <si>
    <t>(31)</t>
    <phoneticPr fontId="23"/>
  </si>
  <si>
    <t>(32)</t>
  </si>
  <si>
    <t>(33)</t>
  </si>
  <si>
    <t>(34)</t>
  </si>
  <si>
    <t>(35)</t>
  </si>
  <si>
    <t>～</t>
    <phoneticPr fontId="23"/>
  </si>
  <si>
    <t>～</t>
    <phoneticPr fontId="23"/>
  </si>
  <si>
    <t>～</t>
    <phoneticPr fontId="23"/>
  </si>
  <si>
    <t>％</t>
    <phoneticPr fontId="23"/>
  </si>
  <si>
    <t>％</t>
    <phoneticPr fontId="23"/>
  </si>
  <si>
    <t>～</t>
    <phoneticPr fontId="23"/>
  </si>
  <si>
    <t>％</t>
    <phoneticPr fontId="23"/>
  </si>
  <si>
    <t>％</t>
    <phoneticPr fontId="23"/>
  </si>
  <si>
    <t>～</t>
    <phoneticPr fontId="23"/>
  </si>
  <si>
    <t>～</t>
    <phoneticPr fontId="23"/>
  </si>
  <si>
    <t>％</t>
    <phoneticPr fontId="23"/>
  </si>
  <si>
    <t>％</t>
    <phoneticPr fontId="23"/>
  </si>
  <si>
    <t>(21)</t>
  </si>
  <si>
    <t>(26)</t>
  </si>
  <si>
    <t>(31)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</si>
</sst>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0_ "/>
    <numFmt numFmtId="178" formatCode="yyyy&quot;年&quot;m&quot;月&quot;d&quot;日&quot;;@"/>
    <numFmt numFmtId="179" formatCode="#,##0.0"/>
    <numFmt numFmtId="180" formatCode="yyyy/m/d;@"/>
  </numFmts>
  <fonts count="34">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sz val="6"/>
      <name val="ＭＳ 明朝"/>
      <family val="1"/>
      <charset val="128"/>
    </font>
    <font>
      <sz val="11"/>
      <name val="ＭＳ 明朝"/>
      <family val="1"/>
      <charset val="128"/>
    </font>
    <font>
      <sz val="16"/>
      <name val="ＭＳ 明朝"/>
      <family val="1"/>
      <charset val="128"/>
    </font>
    <font>
      <sz val="6"/>
      <name val="ＭＳ Ｐゴシック"/>
      <family val="3"/>
      <charset val="128"/>
    </font>
    <font>
      <sz val="11"/>
      <name val="ＭＳ Ｐ明朝"/>
      <family val="1"/>
      <charset val="128"/>
    </font>
    <font>
      <sz val="10"/>
      <name val="ＭＳ Ｐ明朝"/>
      <family val="1"/>
      <charset val="128"/>
    </font>
    <font>
      <b/>
      <sz val="11"/>
      <name val="ＭＳ Ｐ明朝"/>
      <family val="1"/>
      <charset val="128"/>
    </font>
    <font>
      <sz val="9"/>
      <name val="ＭＳ Ｐ明朝"/>
      <family val="1"/>
      <charset val="128"/>
    </font>
    <font>
      <sz val="10"/>
      <name val="ＭＳ 明朝"/>
      <family val="1"/>
      <charset val="128"/>
    </font>
    <font>
      <sz val="10"/>
      <name val="ＭＳ Ｐゴシック"/>
      <family val="3"/>
      <charset val="128"/>
    </font>
    <font>
      <sz val="11"/>
      <name val="HG丸ｺﾞｼｯｸM-PRO"/>
      <family val="3"/>
      <charset val="128"/>
    </font>
    <font>
      <sz val="9"/>
      <color indexed="81"/>
      <name val="ＭＳ Ｐゴシック"/>
      <family val="3"/>
      <charset val="128"/>
    </font>
    <font>
      <sz val="11"/>
      <color indexed="81"/>
      <name val="ＭＳ Ｐゴシック"/>
      <family val="3"/>
      <charset val="128"/>
    </font>
    <font>
      <b/>
      <sz val="11"/>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
      <patternFill patternType="solid">
        <fgColor rgb="FFFFFF00"/>
        <bgColor indexed="64"/>
      </patternFill>
    </fill>
    <fill>
      <patternFill patternType="solid">
        <fgColor theme="2"/>
        <bgColor indexed="64"/>
      </patternFill>
    </fill>
    <fill>
      <patternFill patternType="solid">
        <fgColor rgb="FF00B0F0"/>
        <bgColor indexed="64"/>
      </patternFill>
    </fill>
    <fill>
      <patternFill patternType="solid">
        <fgColor theme="0" tint="-4.9989318521683403E-2"/>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s>
  <cellStyleXfs count="48">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xf numFmtId="0" fontId="18" fillId="0" borderId="0">
      <alignment vertical="center"/>
    </xf>
    <xf numFmtId="0" fontId="18" fillId="0" borderId="0">
      <alignment vertical="center"/>
    </xf>
    <xf numFmtId="0" fontId="30" fillId="0" borderId="0">
      <alignment vertical="center"/>
    </xf>
    <xf numFmtId="0" fontId="1" fillId="0" borderId="0"/>
    <xf numFmtId="0" fontId="18" fillId="0" borderId="0">
      <alignment vertical="center"/>
    </xf>
    <xf numFmtId="0" fontId="19" fillId="4" borderId="0" applyNumberFormat="0" applyBorder="0" applyAlignment="0" applyProtection="0">
      <alignment vertical="center"/>
    </xf>
  </cellStyleXfs>
  <cellXfs count="357">
    <xf numFmtId="0" fontId="0" fillId="0" borderId="0" xfId="0">
      <alignment vertical="center"/>
    </xf>
    <xf numFmtId="0" fontId="21" fillId="0" borderId="0" xfId="46" applyFont="1">
      <alignment vertical="center"/>
    </xf>
    <xf numFmtId="0" fontId="21" fillId="0" borderId="10" xfId="46" applyFont="1" applyBorder="1">
      <alignment vertical="center"/>
    </xf>
    <xf numFmtId="0" fontId="21" fillId="0" borderId="11" xfId="46" applyFont="1" applyBorder="1">
      <alignment vertical="center"/>
    </xf>
    <xf numFmtId="0" fontId="21" fillId="0" borderId="12" xfId="46" applyFont="1" applyBorder="1">
      <alignment vertical="center"/>
    </xf>
    <xf numFmtId="0" fontId="21" fillId="0" borderId="13" xfId="46" applyFont="1" applyBorder="1">
      <alignment vertical="center"/>
    </xf>
    <xf numFmtId="0" fontId="21" fillId="0" borderId="14" xfId="46" applyFont="1" applyBorder="1">
      <alignment vertical="center"/>
    </xf>
    <xf numFmtId="0" fontId="21" fillId="0" borderId="0" xfId="41" applyFont="1"/>
    <xf numFmtId="0" fontId="18" fillId="0" borderId="0" xfId="46">
      <alignment vertical="center"/>
    </xf>
    <xf numFmtId="0" fontId="22" fillId="0" borderId="0" xfId="46" applyFont="1" applyAlignment="1">
      <alignment horizontal="center" vertical="center"/>
    </xf>
    <xf numFmtId="0" fontId="21" fillId="0" borderId="0" xfId="46" applyFont="1" applyAlignment="1">
      <alignment horizontal="justify" vertical="center" wrapText="1"/>
    </xf>
    <xf numFmtId="0" fontId="21" fillId="0" borderId="15" xfId="46" applyFont="1" applyBorder="1">
      <alignment vertical="center"/>
    </xf>
    <xf numFmtId="0" fontId="21" fillId="0" borderId="16" xfId="46" applyFont="1" applyBorder="1">
      <alignment vertical="center"/>
    </xf>
    <xf numFmtId="0" fontId="21" fillId="0" borderId="17" xfId="46" applyFont="1" applyBorder="1">
      <alignment vertical="center"/>
    </xf>
    <xf numFmtId="0" fontId="21" fillId="0" borderId="12" xfId="46" applyFont="1" applyBorder="1" applyAlignment="1">
      <alignment vertical="center" wrapText="1"/>
    </xf>
    <xf numFmtId="0" fontId="21" fillId="0" borderId="0" xfId="46" applyFont="1" applyAlignment="1">
      <alignment vertical="center" wrapText="1"/>
    </xf>
    <xf numFmtId="0" fontId="21" fillId="0" borderId="17" xfId="46" applyFont="1" applyBorder="1" applyAlignment="1">
      <alignment vertical="center" wrapText="1"/>
    </xf>
    <xf numFmtId="0" fontId="21" fillId="0" borderId="0" xfId="46" applyFont="1" applyAlignment="1">
      <alignment horizontal="left" vertical="top"/>
    </xf>
    <xf numFmtId="0" fontId="21" fillId="0" borderId="0" xfId="46" applyFont="1" applyAlignment="1">
      <alignment horizontal="right" vertical="center"/>
    </xf>
    <xf numFmtId="0" fontId="21" fillId="0" borderId="0" xfId="41" applyFont="1" applyAlignment="1">
      <alignment horizontal="justify" vertical="center" wrapText="1"/>
    </xf>
    <xf numFmtId="0" fontId="21" fillId="0" borderId="13" xfId="0" applyFont="1" applyBorder="1">
      <alignment vertical="center"/>
    </xf>
    <xf numFmtId="0" fontId="21" fillId="0" borderId="10" xfId="0" applyFont="1" applyBorder="1">
      <alignment vertical="center"/>
    </xf>
    <xf numFmtId="0" fontId="21" fillId="0" borderId="16" xfId="0" applyFont="1" applyBorder="1">
      <alignment vertical="center"/>
    </xf>
    <xf numFmtId="0" fontId="21" fillId="0" borderId="12" xfId="0" applyFont="1" applyBorder="1">
      <alignment vertical="center"/>
    </xf>
    <xf numFmtId="0" fontId="21" fillId="0" borderId="14" xfId="0" applyFont="1" applyBorder="1">
      <alignment vertical="center"/>
    </xf>
    <xf numFmtId="0" fontId="21" fillId="0" borderId="17" xfId="0" applyFont="1" applyBorder="1">
      <alignment vertical="center"/>
    </xf>
    <xf numFmtId="0" fontId="21" fillId="0" borderId="14" xfId="46" applyFont="1" applyBorder="1" applyAlignment="1">
      <alignment horizontal="right" vertical="center"/>
    </xf>
    <xf numFmtId="0" fontId="21" fillId="0" borderId="0" xfId="41" applyFont="1" applyAlignment="1">
      <alignment vertical="center"/>
    </xf>
    <xf numFmtId="0" fontId="18" fillId="0" borderId="17" xfId="46" applyBorder="1">
      <alignment vertical="center"/>
    </xf>
    <xf numFmtId="0" fontId="21" fillId="0" borderId="14" xfId="46" applyFont="1" applyBorder="1" applyAlignment="1">
      <alignment vertical="center" wrapText="1"/>
    </xf>
    <xf numFmtId="0" fontId="18" fillId="0" borderId="14" xfId="46" applyBorder="1">
      <alignment vertical="center"/>
    </xf>
    <xf numFmtId="0" fontId="21" fillId="0" borderId="0" xfId="46" applyFont="1" applyAlignment="1">
      <alignment horizontal="distributed" vertical="center"/>
    </xf>
    <xf numFmtId="0" fontId="24" fillId="0" borderId="0" xfId="0" applyFont="1">
      <alignment vertical="center"/>
    </xf>
    <xf numFmtId="0" fontId="24" fillId="0" borderId="0" xfId="0" applyFont="1" applyAlignment="1">
      <alignment horizontal="right" vertical="center"/>
    </xf>
    <xf numFmtId="0" fontId="24" fillId="0" borderId="10" xfId="0" applyFont="1" applyBorder="1">
      <alignment vertical="center"/>
    </xf>
    <xf numFmtId="0" fontId="24" fillId="0" borderId="11" xfId="0" applyFont="1" applyBorder="1">
      <alignment vertical="center"/>
    </xf>
    <xf numFmtId="0" fontId="24" fillId="0" borderId="12" xfId="0" applyFont="1" applyBorder="1">
      <alignment vertical="center"/>
    </xf>
    <xf numFmtId="0" fontId="24" fillId="0" borderId="13" xfId="0" applyFont="1" applyBorder="1">
      <alignment vertical="center"/>
    </xf>
    <xf numFmtId="0" fontId="24" fillId="0" borderId="15" xfId="0" applyFont="1" applyBorder="1">
      <alignment vertical="center"/>
    </xf>
    <xf numFmtId="0" fontId="24" fillId="0" borderId="14" xfId="0" applyFont="1" applyBorder="1">
      <alignment vertical="center"/>
    </xf>
    <xf numFmtId="0" fontId="24" fillId="0" borderId="0" xfId="0" applyFont="1" applyAlignment="1">
      <alignment horizontal="center" vertical="center"/>
    </xf>
    <xf numFmtId="0" fontId="25" fillId="0" borderId="0" xfId="0" applyFont="1" applyAlignment="1">
      <alignment horizontal="left" vertical="center"/>
    </xf>
    <xf numFmtId="0" fontId="24" fillId="0" borderId="0" xfId="0" applyFont="1" applyAlignment="1">
      <alignment horizontal="left" vertical="center"/>
    </xf>
    <xf numFmtId="0" fontId="24" fillId="0" borderId="16" xfId="0" applyFont="1" applyBorder="1">
      <alignment vertical="center"/>
    </xf>
    <xf numFmtId="0" fontId="24" fillId="0" borderId="0" xfId="0" applyFont="1" applyAlignment="1">
      <alignment horizontal="left" vertical="center" wrapText="1"/>
    </xf>
    <xf numFmtId="179" fontId="24" fillId="0" borderId="0" xfId="0" applyNumberFormat="1" applyFont="1">
      <alignment vertical="center"/>
    </xf>
    <xf numFmtId="177" fontId="21" fillId="0" borderId="0" xfId="46" applyNumberFormat="1" applyFont="1">
      <alignment vertical="center"/>
    </xf>
    <xf numFmtId="0" fontId="21" fillId="24" borderId="18" xfId="43" applyFont="1" applyFill="1" applyBorder="1" applyAlignment="1">
      <alignment horizontal="left" vertical="center"/>
    </xf>
    <xf numFmtId="0" fontId="18" fillId="0" borderId="18" xfId="43" applyBorder="1">
      <alignment vertical="center"/>
    </xf>
    <xf numFmtId="0" fontId="18" fillId="0" borderId="0" xfId="43">
      <alignment vertical="center"/>
    </xf>
    <xf numFmtId="0" fontId="21" fillId="24" borderId="18" xfId="43" applyFont="1" applyFill="1" applyBorder="1">
      <alignment vertical="center"/>
    </xf>
    <xf numFmtId="0" fontId="24" fillId="0" borderId="0" xfId="0" applyFont="1" applyAlignment="1">
      <alignment horizontal="left" vertical="top" wrapText="1"/>
    </xf>
    <xf numFmtId="176" fontId="24" fillId="0" borderId="12" xfId="0" applyNumberFormat="1" applyFont="1" applyBorder="1">
      <alignment vertical="center"/>
    </xf>
    <xf numFmtId="176" fontId="24" fillId="0" borderId="14" xfId="0" applyNumberFormat="1" applyFont="1" applyBorder="1">
      <alignment vertical="center"/>
    </xf>
    <xf numFmtId="176" fontId="24" fillId="0" borderId="17" xfId="0" applyNumberFormat="1" applyFont="1" applyBorder="1">
      <alignment vertical="center"/>
    </xf>
    <xf numFmtId="0" fontId="24" fillId="0" borderId="17" xfId="0" applyFont="1" applyBorder="1">
      <alignment vertical="center"/>
    </xf>
    <xf numFmtId="0" fontId="24" fillId="0" borderId="19" xfId="0" applyFont="1" applyBorder="1">
      <alignment vertical="center"/>
    </xf>
    <xf numFmtId="0" fontId="24" fillId="0" borderId="20" xfId="46" applyFont="1" applyBorder="1">
      <alignment vertical="center"/>
    </xf>
    <xf numFmtId="0" fontId="24" fillId="0" borderId="21" xfId="46" applyFont="1" applyBorder="1" applyAlignment="1">
      <alignment vertical="center" wrapText="1"/>
    </xf>
    <xf numFmtId="0" fontId="24" fillId="0" borderId="21" xfId="0" applyFont="1" applyBorder="1">
      <alignment vertical="center"/>
    </xf>
    <xf numFmtId="0" fontId="21" fillId="0" borderId="0" xfId="42" applyFont="1">
      <alignment vertical="center"/>
    </xf>
    <xf numFmtId="0" fontId="21" fillId="0" borderId="10" xfId="42" applyFont="1" applyBorder="1">
      <alignment vertical="center"/>
    </xf>
    <xf numFmtId="0" fontId="21" fillId="0" borderId="11" xfId="42" applyFont="1" applyBorder="1">
      <alignment vertical="center"/>
    </xf>
    <xf numFmtId="0" fontId="21" fillId="0" borderId="12" xfId="42" applyFont="1" applyBorder="1">
      <alignment vertical="center"/>
    </xf>
    <xf numFmtId="0" fontId="21" fillId="0" borderId="13" xfId="42" applyFont="1" applyBorder="1">
      <alignment vertical="center"/>
    </xf>
    <xf numFmtId="0" fontId="21" fillId="0" borderId="0" xfId="42" applyFont="1" applyAlignment="1">
      <alignment horizontal="right" vertical="center"/>
    </xf>
    <xf numFmtId="0" fontId="21" fillId="0" borderId="14" xfId="42" applyFont="1" applyBorder="1">
      <alignment vertical="center"/>
    </xf>
    <xf numFmtId="0" fontId="21" fillId="0" borderId="0" xfId="42" applyFont="1" applyAlignment="1">
      <alignment horizontal="center" vertical="center"/>
    </xf>
    <xf numFmtId="0" fontId="21" fillId="0" borderId="0" xfId="42" applyFont="1" applyAlignment="1">
      <alignment horizontal="left" vertical="top"/>
    </xf>
    <xf numFmtId="0" fontId="21" fillId="0" borderId="0" xfId="42" applyFont="1" applyAlignment="1">
      <alignment horizontal="left" vertical="center"/>
    </xf>
    <xf numFmtId="0" fontId="18" fillId="0" borderId="0" xfId="42" applyAlignment="1">
      <alignment horizontal="left" vertical="center"/>
    </xf>
    <xf numFmtId="0" fontId="21" fillId="0" borderId="14" xfId="42" applyFont="1" applyBorder="1" applyAlignment="1">
      <alignment vertical="top"/>
    </xf>
    <xf numFmtId="0" fontId="21" fillId="0" borderId="0" xfId="42" applyFont="1" applyAlignment="1">
      <alignment vertical="center" shrinkToFit="1"/>
    </xf>
    <xf numFmtId="0" fontId="21" fillId="0" borderId="0" xfId="42" applyFont="1" applyAlignment="1">
      <alignment horizontal="distributed" vertical="center"/>
    </xf>
    <xf numFmtId="0" fontId="21" fillId="0" borderId="16" xfId="42" applyFont="1" applyBorder="1">
      <alignment vertical="center"/>
    </xf>
    <xf numFmtId="0" fontId="21" fillId="0" borderId="15" xfId="42" applyFont="1" applyBorder="1">
      <alignment vertical="center"/>
    </xf>
    <xf numFmtId="0" fontId="21" fillId="0" borderId="17" xfId="42" applyFont="1" applyBorder="1">
      <alignment vertical="center"/>
    </xf>
    <xf numFmtId="0" fontId="18" fillId="0" borderId="0" xfId="42" applyAlignment="1">
      <alignment horizontal="center" vertical="center"/>
    </xf>
    <xf numFmtId="0" fontId="0" fillId="0" borderId="0" xfId="0" applyAlignment="1">
      <alignment horizontal="left" vertical="center"/>
    </xf>
    <xf numFmtId="0" fontId="21" fillId="0" borderId="0" xfId="42" applyFont="1" applyAlignment="1">
      <alignment horizontal="center" vertical="center" shrinkToFit="1"/>
    </xf>
    <xf numFmtId="0" fontId="1" fillId="24" borderId="18" xfId="45" applyFill="1" applyBorder="1"/>
    <xf numFmtId="0" fontId="1" fillId="0" borderId="18" xfId="45" applyBorder="1"/>
    <xf numFmtId="0" fontId="1" fillId="0" borderId="0" xfId="45"/>
    <xf numFmtId="0" fontId="27" fillId="0" borderId="18" xfId="0" applyFont="1" applyBorder="1">
      <alignment vertical="center"/>
    </xf>
    <xf numFmtId="0" fontId="24" fillId="0" borderId="18" xfId="0" applyFont="1" applyBorder="1">
      <alignment vertical="center"/>
    </xf>
    <xf numFmtId="49" fontId="24" fillId="0" borderId="0" xfId="0" applyNumberFormat="1" applyFont="1">
      <alignment vertical="center"/>
    </xf>
    <xf numFmtId="49" fontId="24" fillId="0" borderId="0" xfId="0" applyNumberFormat="1" applyFont="1" applyAlignment="1">
      <alignment horizontal="center" vertical="center"/>
    </xf>
    <xf numFmtId="0" fontId="24" fillId="0" borderId="15" xfId="0" applyFont="1" applyBorder="1" applyAlignment="1">
      <alignment horizontal="center" vertical="center"/>
    </xf>
    <xf numFmtId="0" fontId="24" fillId="0" borderId="15" xfId="0" applyFont="1" applyBorder="1" applyAlignment="1">
      <alignment horizontal="right" vertical="center"/>
    </xf>
    <xf numFmtId="49" fontId="24" fillId="0" borderId="18" xfId="0" applyNumberFormat="1" applyFont="1" applyBorder="1">
      <alignment vertical="center"/>
    </xf>
    <xf numFmtId="176" fontId="24" fillId="0" borderId="18" xfId="0" applyNumberFormat="1" applyFont="1" applyBorder="1">
      <alignment vertical="center"/>
    </xf>
    <xf numFmtId="176" fontId="24" fillId="0" borderId="0" xfId="0" applyNumberFormat="1" applyFont="1">
      <alignment vertical="center"/>
    </xf>
    <xf numFmtId="49" fontId="0" fillId="0" borderId="18" xfId="0" applyNumberFormat="1" applyBorder="1">
      <alignment vertical="center"/>
    </xf>
    <xf numFmtId="0" fontId="0" fillId="0" borderId="18" xfId="0" applyBorder="1">
      <alignment vertical="center"/>
    </xf>
    <xf numFmtId="178" fontId="0" fillId="0" borderId="18" xfId="0" applyNumberFormat="1" applyBorder="1">
      <alignment vertical="center"/>
    </xf>
    <xf numFmtId="0" fontId="0" fillId="0" borderId="0" xfId="0" applyAlignment="1">
      <alignment horizontal="center" vertical="center"/>
    </xf>
    <xf numFmtId="0" fontId="0" fillId="26" borderId="0" xfId="0" applyFill="1" applyAlignment="1">
      <alignment horizontal="center" vertical="center"/>
    </xf>
    <xf numFmtId="0" fontId="33" fillId="0" borderId="0" xfId="0" applyFont="1">
      <alignment vertical="center"/>
    </xf>
    <xf numFmtId="0" fontId="33" fillId="27" borderId="0" xfId="0" applyFont="1" applyFill="1">
      <alignment vertical="center"/>
    </xf>
    <xf numFmtId="0" fontId="0" fillId="27" borderId="0" xfId="0" applyFill="1">
      <alignment vertical="center"/>
    </xf>
    <xf numFmtId="0" fontId="0" fillId="27" borderId="0" xfId="0" applyFill="1" applyAlignment="1">
      <alignment horizontal="center" vertical="center"/>
    </xf>
    <xf numFmtId="49" fontId="0" fillId="27" borderId="18" xfId="0" applyNumberFormat="1" applyFill="1" applyBorder="1" applyAlignment="1">
      <alignment horizontal="center" vertical="center"/>
    </xf>
    <xf numFmtId="0" fontId="0" fillId="27" borderId="18" xfId="0" applyFill="1" applyBorder="1">
      <alignment vertical="center"/>
    </xf>
    <xf numFmtId="0" fontId="0" fillId="27" borderId="18" xfId="0" applyFill="1" applyBorder="1" applyAlignment="1">
      <alignment horizontal="center" vertical="center"/>
    </xf>
    <xf numFmtId="178" fontId="0" fillId="27" borderId="0" xfId="0" applyNumberFormat="1" applyFill="1">
      <alignment vertical="center"/>
    </xf>
    <xf numFmtId="49" fontId="0" fillId="29" borderId="18" xfId="0" applyNumberFormat="1" applyFill="1" applyBorder="1" applyAlignment="1">
      <alignment horizontal="center" vertical="center"/>
    </xf>
    <xf numFmtId="0" fontId="0" fillId="29" borderId="18" xfId="0" applyFill="1" applyBorder="1">
      <alignment vertical="center"/>
    </xf>
    <xf numFmtId="0" fontId="0" fillId="29" borderId="18" xfId="0" applyFill="1" applyBorder="1" applyAlignment="1">
      <alignment horizontal="center" vertical="center"/>
    </xf>
    <xf numFmtId="178" fontId="0" fillId="29" borderId="0" xfId="0" applyNumberFormat="1" applyFill="1">
      <alignment vertical="center"/>
    </xf>
    <xf numFmtId="0" fontId="0" fillId="29" borderId="0" xfId="0" applyFill="1">
      <alignment vertical="center"/>
    </xf>
    <xf numFmtId="0" fontId="24" fillId="0" borderId="11" xfId="0" applyFont="1" applyBorder="1" applyAlignment="1">
      <alignment horizontal="center" vertical="center"/>
    </xf>
    <xf numFmtId="0" fontId="24" fillId="0" borderId="11" xfId="0" applyFont="1" applyBorder="1" applyAlignment="1">
      <alignment horizontal="right" vertical="center"/>
    </xf>
    <xf numFmtId="0" fontId="24" fillId="0" borderId="23" xfId="0" applyFont="1" applyBorder="1">
      <alignment vertical="center"/>
    </xf>
    <xf numFmtId="0" fontId="24" fillId="0" borderId="23" xfId="0" applyFont="1" applyBorder="1" applyAlignment="1">
      <alignment horizontal="center" vertical="center"/>
    </xf>
    <xf numFmtId="0" fontId="24" fillId="0" borderId="23" xfId="0" applyFont="1" applyBorder="1" applyAlignment="1">
      <alignment horizontal="right" vertical="center"/>
    </xf>
    <xf numFmtId="0" fontId="21" fillId="0" borderId="10" xfId="46" applyFont="1" applyBorder="1" applyAlignment="1">
      <alignment vertical="center" wrapText="1"/>
    </xf>
    <xf numFmtId="0" fontId="0" fillId="0" borderId="11" xfId="0" applyBorder="1">
      <alignment vertical="center"/>
    </xf>
    <xf numFmtId="0" fontId="0" fillId="0" borderId="12" xfId="0" applyBorder="1">
      <alignment vertical="center"/>
    </xf>
    <xf numFmtId="0" fontId="0" fillId="0" borderId="16" xfId="0" applyBorder="1">
      <alignment vertical="center"/>
    </xf>
    <xf numFmtId="0" fontId="0" fillId="0" borderId="15" xfId="0" applyBorder="1">
      <alignment vertical="center"/>
    </xf>
    <xf numFmtId="0" fontId="0" fillId="0" borderId="17" xfId="0" applyBorder="1">
      <alignment vertical="center"/>
    </xf>
    <xf numFmtId="177" fontId="21" fillId="0" borderId="11" xfId="0" applyNumberFormat="1" applyFont="1" applyBorder="1" applyAlignment="1">
      <alignment horizontal="center" vertical="center"/>
    </xf>
    <xf numFmtId="0" fontId="21" fillId="0" borderId="12" xfId="0" applyFont="1" applyBorder="1" applyAlignment="1">
      <alignment horizontal="center" vertical="center"/>
    </xf>
    <xf numFmtId="0" fontId="21" fillId="0" borderId="15" xfId="0" applyFont="1" applyBorder="1" applyAlignment="1">
      <alignment horizontal="center" vertical="center"/>
    </xf>
    <xf numFmtId="0" fontId="21" fillId="0" borderId="17" xfId="0" applyFont="1" applyBorder="1" applyAlignment="1">
      <alignment horizontal="center" vertical="center"/>
    </xf>
    <xf numFmtId="177" fontId="21" fillId="0" borderId="11"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176" fontId="0" fillId="0" borderId="10" xfId="0" applyNumberFormat="1" applyBorder="1" applyAlignment="1" applyProtection="1">
      <alignment vertical="center" shrinkToFit="1"/>
      <protection locked="0"/>
    </xf>
    <xf numFmtId="176" fontId="0" fillId="0" borderId="11" xfId="0" applyNumberFormat="1" applyBorder="1" applyAlignment="1" applyProtection="1">
      <alignment vertical="center" shrinkToFit="1"/>
      <protection locked="0"/>
    </xf>
    <xf numFmtId="176" fontId="0" fillId="0" borderId="16" xfId="0" applyNumberFormat="1" applyBorder="1" applyAlignment="1" applyProtection="1">
      <alignment vertical="center" shrinkToFit="1"/>
      <protection locked="0"/>
    </xf>
    <xf numFmtId="176" fontId="0" fillId="0" borderId="15" xfId="0" applyNumberFormat="1" applyBorder="1" applyAlignment="1" applyProtection="1">
      <alignment vertical="center" shrinkToFit="1"/>
      <protection locked="0"/>
    </xf>
    <xf numFmtId="0" fontId="21" fillId="0" borderId="22" xfId="0" applyFont="1" applyBorder="1" applyAlignment="1" applyProtection="1">
      <alignment vertical="center" shrinkToFit="1"/>
      <protection locked="0"/>
    </xf>
    <xf numFmtId="0" fontId="21" fillId="0" borderId="23" xfId="0" applyFont="1" applyBorder="1" applyAlignment="1" applyProtection="1">
      <alignment vertical="center" shrinkToFit="1"/>
      <protection locked="0"/>
    </xf>
    <xf numFmtId="0" fontId="21" fillId="0" borderId="24" xfId="0" applyFont="1" applyBorder="1" applyAlignment="1" applyProtection="1">
      <alignment vertical="center" shrinkToFit="1"/>
      <protection locked="0"/>
    </xf>
    <xf numFmtId="0" fontId="21" fillId="0" borderId="22" xfId="0" applyFont="1" applyBorder="1" applyAlignment="1">
      <alignment horizontal="left" vertical="center"/>
    </xf>
    <xf numFmtId="0" fontId="21" fillId="0" borderId="23" xfId="0" applyFont="1" applyBorder="1" applyAlignment="1">
      <alignment horizontal="left" vertical="center"/>
    </xf>
    <xf numFmtId="0" fontId="21" fillId="0" borderId="24" xfId="0" applyFont="1" applyBorder="1" applyAlignment="1">
      <alignment horizontal="left" vertical="center"/>
    </xf>
    <xf numFmtId="0" fontId="21" fillId="0" borderId="22" xfId="0" applyFont="1" applyBorder="1">
      <alignment vertical="center"/>
    </xf>
    <xf numFmtId="0" fontId="21" fillId="0" borderId="23" xfId="0" applyFont="1" applyBorder="1">
      <alignment vertical="center"/>
    </xf>
    <xf numFmtId="0" fontId="21" fillId="0" borderId="24" xfId="0" applyFont="1" applyBorder="1">
      <alignment vertical="center"/>
    </xf>
    <xf numFmtId="177" fontId="21" fillId="0" borderId="0" xfId="46" applyNumberFormat="1" applyFont="1" applyProtection="1">
      <alignment vertical="center"/>
      <protection locked="0"/>
    </xf>
    <xf numFmtId="0" fontId="21" fillId="0" borderId="0" xfId="46" applyFont="1" applyAlignment="1" applyProtection="1">
      <alignment vertical="center" wrapText="1"/>
      <protection locked="0"/>
    </xf>
    <xf numFmtId="0" fontId="21" fillId="0" borderId="0" xfId="46" applyFont="1" applyAlignment="1" applyProtection="1">
      <alignment vertical="center" shrinkToFit="1"/>
      <protection locked="0"/>
    </xf>
    <xf numFmtId="0" fontId="21" fillId="0" borderId="0" xfId="46" applyFont="1" applyAlignment="1">
      <alignment horizontal="distributed" vertical="center"/>
    </xf>
    <xf numFmtId="0" fontId="21" fillId="0" borderId="0" xfId="41" applyFont="1" applyAlignment="1">
      <alignment vertical="center"/>
    </xf>
    <xf numFmtId="177" fontId="21" fillId="0" borderId="0" xfId="41" applyNumberFormat="1" applyFont="1" applyAlignment="1" applyProtection="1">
      <alignment vertical="center"/>
      <protection locked="0"/>
    </xf>
    <xf numFmtId="0" fontId="21" fillId="0" borderId="0" xfId="0" applyFont="1" applyProtection="1">
      <alignment vertical="center"/>
      <protection locked="0"/>
    </xf>
    <xf numFmtId="177" fontId="21" fillId="0" borderId="0" xfId="46" applyNumberFormat="1" applyFont="1" applyAlignment="1" applyProtection="1">
      <alignment vertical="center" shrinkToFit="1"/>
      <protection locked="0"/>
    </xf>
    <xf numFmtId="0" fontId="21" fillId="0" borderId="11" xfId="46" applyFont="1" applyBorder="1" applyAlignment="1">
      <alignment horizontal="distributed" vertical="center" shrinkToFit="1"/>
    </xf>
    <xf numFmtId="0" fontId="21" fillId="0" borderId="11" xfId="0" applyFont="1" applyBorder="1" applyAlignment="1">
      <alignment horizontal="distributed" vertical="center" shrinkToFit="1"/>
    </xf>
    <xf numFmtId="0" fontId="21" fillId="0" borderId="11" xfId="46" applyFont="1" applyBorder="1" applyAlignment="1">
      <alignment horizontal="distributed" vertical="center" wrapText="1" shrinkToFit="1"/>
    </xf>
    <xf numFmtId="0" fontId="0" fillId="0" borderId="0" xfId="0" applyAlignment="1">
      <alignment horizontal="distributed" vertical="center"/>
    </xf>
    <xf numFmtId="0" fontId="0" fillId="0" borderId="15" xfId="0" applyBorder="1" applyAlignment="1">
      <alignment horizontal="distributed" vertical="center"/>
    </xf>
    <xf numFmtId="0" fontId="21" fillId="0" borderId="15" xfId="46" applyFont="1" applyBorder="1" applyAlignment="1">
      <alignment horizontal="center" vertical="center" shrinkToFit="1"/>
    </xf>
    <xf numFmtId="0" fontId="21" fillId="0" borderId="11" xfId="0" applyFont="1" applyBorder="1" applyAlignment="1">
      <alignment horizontal="distributed" vertical="center"/>
    </xf>
    <xf numFmtId="0" fontId="21" fillId="0" borderId="0" xfId="0" applyFont="1" applyAlignment="1">
      <alignment horizontal="distributed" vertical="center"/>
    </xf>
    <xf numFmtId="0" fontId="21" fillId="0" borderId="15" xfId="0" applyFont="1" applyBorder="1" applyAlignment="1">
      <alignment horizontal="distributed" vertical="center"/>
    </xf>
    <xf numFmtId="177" fontId="21" fillId="0" borderId="10" xfId="46" applyNumberFormat="1" applyFont="1" applyBorder="1" applyAlignment="1">
      <alignment vertical="center" wrapText="1"/>
    </xf>
    <xf numFmtId="49" fontId="21" fillId="0" borderId="10" xfId="46" applyNumberFormat="1" applyFont="1" applyBorder="1" applyAlignment="1" applyProtection="1">
      <alignment horizontal="center" vertical="center" wrapText="1"/>
      <protection locked="0"/>
    </xf>
    <xf numFmtId="49" fontId="0" fillId="0" borderId="11"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0" fontId="0" fillId="0" borderId="11" xfId="0" applyBorder="1" applyAlignment="1">
      <alignment vertical="center" wrapText="1"/>
    </xf>
    <xf numFmtId="0" fontId="0" fillId="0" borderId="12" xfId="0" applyBorder="1" applyAlignment="1">
      <alignment vertical="center" wrapText="1"/>
    </xf>
    <xf numFmtId="0" fontId="0" fillId="0" borderId="16" xfId="0" applyBorder="1" applyAlignment="1">
      <alignment vertical="center" wrapText="1"/>
    </xf>
    <xf numFmtId="0" fontId="0" fillId="0" borderId="15" xfId="0" applyBorder="1" applyAlignment="1">
      <alignment vertical="center" wrapText="1"/>
    </xf>
    <xf numFmtId="0" fontId="0" fillId="0" borderId="17" xfId="0" applyBorder="1" applyAlignment="1">
      <alignment vertical="center" wrapText="1"/>
    </xf>
    <xf numFmtId="0" fontId="21" fillId="0" borderId="11" xfId="46" applyFont="1" applyBorder="1">
      <alignment vertical="center"/>
    </xf>
    <xf numFmtId="0" fontId="21" fillId="0" borderId="0" xfId="46" applyFont="1" applyAlignment="1" applyProtection="1">
      <alignment vertical="top"/>
      <protection locked="0"/>
    </xf>
    <xf numFmtId="0" fontId="0" fillId="0" borderId="0" xfId="0" applyAlignment="1" applyProtection="1">
      <alignment vertical="top"/>
      <protection locked="0"/>
    </xf>
    <xf numFmtId="0" fontId="0" fillId="0" borderId="14" xfId="0" applyBorder="1" applyAlignment="1" applyProtection="1">
      <alignment vertical="top"/>
      <protection locked="0"/>
    </xf>
    <xf numFmtId="0" fontId="0" fillId="0" borderId="15" xfId="0" applyBorder="1" applyAlignment="1" applyProtection="1">
      <alignment vertical="top"/>
      <protection locked="0"/>
    </xf>
    <xf numFmtId="0" fontId="0" fillId="0" borderId="17" xfId="0" applyBorder="1" applyAlignment="1" applyProtection="1">
      <alignment vertical="top"/>
      <protection locked="0"/>
    </xf>
    <xf numFmtId="0" fontId="21" fillId="0" borderId="10" xfId="46" applyFont="1" applyBorder="1" applyAlignment="1" applyProtection="1">
      <alignment horizontal="right" vertical="center" wrapText="1"/>
      <protection locked="0"/>
    </xf>
    <xf numFmtId="0" fontId="21" fillId="0" borderId="11" xfId="46" applyFont="1" applyBorder="1" applyAlignment="1" applyProtection="1">
      <alignment horizontal="right" vertical="center" wrapText="1"/>
      <protection locked="0"/>
    </xf>
    <xf numFmtId="0" fontId="21" fillId="0" borderId="16" xfId="46" applyFont="1" applyBorder="1" applyAlignment="1" applyProtection="1">
      <alignment horizontal="right" vertical="center" wrapText="1"/>
      <protection locked="0"/>
    </xf>
    <xf numFmtId="0" fontId="21" fillId="0" borderId="15" xfId="46" applyFont="1" applyBorder="1" applyAlignment="1" applyProtection="1">
      <alignment horizontal="right" vertical="center" wrapText="1"/>
      <protection locked="0"/>
    </xf>
    <xf numFmtId="0" fontId="28" fillId="0" borderId="11" xfId="46" applyFont="1" applyBorder="1" applyAlignment="1" applyProtection="1">
      <alignment vertical="center" shrinkToFit="1"/>
      <protection locked="0"/>
    </xf>
    <xf numFmtId="0" fontId="29" fillId="0" borderId="15" xfId="0" applyFont="1" applyBorder="1" applyAlignment="1" applyProtection="1">
      <alignment vertical="center" shrinkToFit="1"/>
      <protection locked="0"/>
    </xf>
    <xf numFmtId="0" fontId="21" fillId="0" borderId="11" xfId="46" applyFont="1" applyBorder="1" applyAlignment="1" applyProtection="1">
      <alignment vertical="center" wrapText="1"/>
      <protection locked="0"/>
    </xf>
    <xf numFmtId="0" fontId="21" fillId="0" borderId="12" xfId="46" applyFont="1" applyBorder="1" applyAlignment="1" applyProtection="1">
      <alignment vertical="center" wrapText="1"/>
      <protection locked="0"/>
    </xf>
    <xf numFmtId="0" fontId="21" fillId="0" borderId="15" xfId="46" applyFont="1" applyBorder="1" applyAlignment="1" applyProtection="1">
      <alignment vertical="center" wrapText="1"/>
      <protection locked="0"/>
    </xf>
    <xf numFmtId="0" fontId="21" fillId="0" borderId="17" xfId="46" applyFont="1" applyBorder="1" applyAlignment="1" applyProtection="1">
      <alignment vertical="center" wrapText="1"/>
      <protection locked="0"/>
    </xf>
    <xf numFmtId="0" fontId="21" fillId="0" borderId="0" xfId="46" applyFont="1" applyAlignment="1">
      <alignment horizontal="distributed" vertical="center" wrapText="1"/>
    </xf>
    <xf numFmtId="0" fontId="22" fillId="0" borderId="0" xfId="46" applyFont="1" applyAlignment="1">
      <alignment horizontal="center" vertical="center"/>
    </xf>
    <xf numFmtId="0" fontId="21" fillId="0" borderId="0" xfId="0" applyFont="1">
      <alignment vertical="center"/>
    </xf>
    <xf numFmtId="0" fontId="28" fillId="0" borderId="0" xfId="46" applyFont="1" applyAlignment="1">
      <alignment horizontal="justify" vertical="center" wrapText="1"/>
    </xf>
    <xf numFmtId="0" fontId="28" fillId="0" borderId="0" xfId="0" applyFont="1">
      <alignment vertical="center"/>
    </xf>
    <xf numFmtId="0" fontId="29" fillId="0" borderId="0" xfId="0" applyFont="1">
      <alignment vertical="center"/>
    </xf>
    <xf numFmtId="0" fontId="21" fillId="0" borderId="10" xfId="46" applyFont="1" applyBorder="1" applyAlignment="1" applyProtection="1">
      <alignment vertical="center" wrapText="1"/>
      <protection locked="0"/>
    </xf>
    <xf numFmtId="0" fontId="21" fillId="0" borderId="16" xfId="46" applyFont="1" applyBorder="1" applyAlignment="1" applyProtection="1">
      <alignment vertical="center" wrapText="1"/>
      <protection locked="0"/>
    </xf>
    <xf numFmtId="0" fontId="21" fillId="0" borderId="0" xfId="42" applyFont="1" applyAlignment="1">
      <alignment horizontal="center" vertical="center"/>
    </xf>
    <xf numFmtId="0" fontId="21" fillId="0" borderId="0" xfId="42" applyFont="1" applyAlignment="1" applyProtection="1">
      <alignment vertical="center" wrapText="1"/>
      <protection locked="0"/>
    </xf>
    <xf numFmtId="0" fontId="21" fillId="0" borderId="0" xfId="42" applyFont="1" applyAlignment="1" applyProtection="1">
      <alignment horizontal="right" vertical="center" shrinkToFit="1"/>
      <protection locked="0"/>
    </xf>
    <xf numFmtId="0" fontId="21" fillId="0" borderId="0" xfId="42" applyFont="1" applyAlignment="1" applyProtection="1">
      <alignment horizontal="left" vertical="center" wrapText="1"/>
      <protection locked="0"/>
    </xf>
    <xf numFmtId="0" fontId="21" fillId="0" borderId="0" xfId="42" applyFont="1" applyAlignment="1" applyProtection="1">
      <alignment horizontal="right" vertical="center" wrapText="1"/>
      <protection locked="0"/>
    </xf>
    <xf numFmtId="0" fontId="21" fillId="0" borderId="0" xfId="42" applyFont="1" applyAlignment="1" applyProtection="1">
      <alignment vertical="center" shrinkToFit="1"/>
      <protection locked="0"/>
    </xf>
    <xf numFmtId="0" fontId="21" fillId="0" borderId="0" xfId="42" applyFont="1" applyAlignment="1" applyProtection="1">
      <alignment horizontal="left" vertical="center" shrinkToFit="1"/>
      <protection locked="0"/>
    </xf>
    <xf numFmtId="0" fontId="21" fillId="0" borderId="0" xfId="42" applyFont="1" applyAlignment="1">
      <alignment horizontal="right" vertical="center"/>
    </xf>
    <xf numFmtId="0" fontId="22" fillId="0" borderId="0" xfId="42" applyFont="1" applyAlignment="1">
      <alignment horizontal="center" vertical="center"/>
    </xf>
    <xf numFmtId="0" fontId="30" fillId="0" borderId="0" xfId="44">
      <alignment vertical="center"/>
    </xf>
    <xf numFmtId="176" fontId="18" fillId="0" borderId="0" xfId="42" applyNumberFormat="1" applyAlignment="1">
      <alignment vertical="center" shrinkToFit="1"/>
    </xf>
    <xf numFmtId="0" fontId="18" fillId="0" borderId="0" xfId="42" applyAlignment="1">
      <alignment horizontal="left" vertical="center"/>
    </xf>
    <xf numFmtId="0" fontId="21" fillId="0" borderId="0" xfId="42" applyFont="1" applyAlignment="1">
      <alignment horizontal="center" vertical="center" shrinkToFit="1"/>
    </xf>
    <xf numFmtId="0" fontId="21" fillId="0" borderId="0" xfId="42" applyFont="1" applyAlignment="1">
      <alignment horizontal="left" vertical="top"/>
    </xf>
    <xf numFmtId="0" fontId="21" fillId="0" borderId="0" xfId="42" applyFont="1" applyAlignment="1">
      <alignment horizontal="left" vertical="center"/>
    </xf>
    <xf numFmtId="0" fontId="0" fillId="0" borderId="0" xfId="0" applyAlignment="1">
      <alignment horizontal="left" vertical="center"/>
    </xf>
    <xf numFmtId="0" fontId="18" fillId="0" borderId="0" xfId="42" applyAlignment="1">
      <alignment horizontal="center" vertical="center"/>
    </xf>
    <xf numFmtId="0" fontId="26" fillId="0" borderId="11" xfId="0" applyFont="1" applyBorder="1" applyAlignment="1">
      <alignment horizontal="center" vertical="center"/>
    </xf>
    <xf numFmtId="0" fontId="26" fillId="0" borderId="25" xfId="0" applyFont="1" applyBorder="1" applyAlignment="1">
      <alignment horizontal="center" vertical="center"/>
    </xf>
    <xf numFmtId="49" fontId="24" fillId="25" borderId="11" xfId="0" applyNumberFormat="1" applyFont="1" applyFill="1" applyBorder="1" applyProtection="1">
      <alignment vertical="center"/>
      <protection locked="0"/>
    </xf>
    <xf numFmtId="49" fontId="24" fillId="25" borderId="26" xfId="0" applyNumberFormat="1" applyFont="1" applyFill="1" applyBorder="1" applyProtection="1">
      <alignment vertical="center"/>
      <protection locked="0"/>
    </xf>
    <xf numFmtId="49" fontId="24" fillId="25" borderId="25" xfId="0" applyNumberFormat="1" applyFont="1" applyFill="1" applyBorder="1" applyProtection="1">
      <alignment vertical="center"/>
      <protection locked="0"/>
    </xf>
    <xf numFmtId="49" fontId="24" fillId="25" borderId="27" xfId="0" applyNumberFormat="1" applyFont="1" applyFill="1" applyBorder="1" applyProtection="1">
      <alignment vertical="center"/>
      <protection locked="0"/>
    </xf>
    <xf numFmtId="0" fontId="24" fillId="0" borderId="30" xfId="0" applyFont="1" applyBorder="1" applyAlignment="1">
      <alignment horizontal="left" vertical="top" wrapText="1"/>
    </xf>
    <xf numFmtId="0" fontId="24" fillId="0" borderId="0" xfId="0" applyFont="1" applyAlignment="1">
      <alignment horizontal="left" vertical="top" wrapText="1"/>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32" xfId="0" applyFont="1" applyBorder="1" applyAlignment="1">
      <alignment horizontal="center" vertical="center" shrinkToFit="1"/>
    </xf>
    <xf numFmtId="0" fontId="27" fillId="0" borderId="25" xfId="0" applyFont="1" applyBorder="1" applyAlignment="1">
      <alignment horizontal="center" vertical="center" shrinkToFit="1"/>
    </xf>
    <xf numFmtId="0" fontId="27" fillId="0" borderId="37" xfId="0" applyFont="1" applyBorder="1" applyAlignment="1">
      <alignment horizontal="center" vertical="center" shrinkToFit="1"/>
    </xf>
    <xf numFmtId="49" fontId="24" fillId="25" borderId="10" xfId="0" applyNumberFormat="1" applyFont="1" applyFill="1" applyBorder="1" applyProtection="1">
      <alignment vertical="center"/>
      <protection locked="0"/>
    </xf>
    <xf numFmtId="49" fontId="24" fillId="25" borderId="32" xfId="0" applyNumberFormat="1" applyFont="1" applyFill="1" applyBorder="1" applyProtection="1">
      <alignment vertical="center"/>
      <protection locked="0"/>
    </xf>
    <xf numFmtId="0" fontId="24" fillId="0" borderId="34" xfId="0" quotePrefix="1" applyFont="1" applyBorder="1" applyAlignment="1">
      <alignment horizontal="center" vertical="center" shrinkToFit="1"/>
    </xf>
    <xf numFmtId="0" fontId="24" fillId="0" borderId="35" xfId="0" quotePrefix="1" applyFont="1" applyBorder="1" applyAlignment="1">
      <alignment horizontal="center" vertical="center" shrinkToFit="1"/>
    </xf>
    <xf numFmtId="0" fontId="24" fillId="0" borderId="36" xfId="0" quotePrefix="1" applyFont="1" applyBorder="1" applyAlignment="1">
      <alignment horizontal="center" vertical="center" shrinkToFit="1"/>
    </xf>
    <xf numFmtId="0" fontId="27" fillId="0" borderId="29" xfId="0" applyFont="1" applyBorder="1" applyAlignment="1">
      <alignment horizontal="distributed" vertical="center" wrapText="1" shrinkToFit="1"/>
    </xf>
    <xf numFmtId="0" fontId="27" fillId="0" borderId="30" xfId="0" applyFont="1" applyBorder="1" applyAlignment="1">
      <alignment horizontal="distributed" vertical="center" wrapText="1" shrinkToFit="1"/>
    </xf>
    <xf numFmtId="0" fontId="27" fillId="0" borderId="33" xfId="0" applyFont="1" applyBorder="1" applyAlignment="1">
      <alignment horizontal="distributed" vertical="center" wrapText="1" shrinkToFit="1"/>
    </xf>
    <xf numFmtId="0" fontId="27" fillId="0" borderId="16" xfId="0" applyFont="1" applyBorder="1" applyAlignment="1">
      <alignment horizontal="distributed" vertical="center" wrapText="1" shrinkToFit="1"/>
    </xf>
    <xf numFmtId="0" fontId="27" fillId="0" borderId="15" xfId="0" applyFont="1" applyBorder="1" applyAlignment="1">
      <alignment horizontal="distributed" vertical="center" wrapText="1" shrinkToFit="1"/>
    </xf>
    <xf numFmtId="0" fontId="27" fillId="0" borderId="17" xfId="0" applyFont="1" applyBorder="1" applyAlignment="1">
      <alignment horizontal="distributed" vertical="center" wrapText="1" shrinkToFit="1"/>
    </xf>
    <xf numFmtId="0" fontId="24" fillId="25" borderId="29" xfId="0" applyFont="1" applyFill="1" applyBorder="1" applyAlignment="1" applyProtection="1">
      <alignment vertical="center" shrinkToFit="1"/>
      <protection locked="0"/>
    </xf>
    <xf numFmtId="0" fontId="24" fillId="25" borderId="30" xfId="0" applyFont="1" applyFill="1" applyBorder="1" applyAlignment="1" applyProtection="1">
      <alignment vertical="center" shrinkToFit="1"/>
      <protection locked="0"/>
    </xf>
    <xf numFmtId="0" fontId="24" fillId="25" borderId="33" xfId="0" applyFont="1" applyFill="1" applyBorder="1" applyAlignment="1" applyProtection="1">
      <alignment vertical="center" shrinkToFit="1"/>
      <protection locked="0"/>
    </xf>
    <xf numFmtId="0" fontId="24" fillId="25" borderId="16" xfId="0" applyFont="1" applyFill="1" applyBorder="1" applyAlignment="1" applyProtection="1">
      <alignment vertical="center" shrinkToFit="1"/>
      <protection locked="0"/>
    </xf>
    <xf numFmtId="0" fontId="24" fillId="25" borderId="15" xfId="0" applyFont="1" applyFill="1" applyBorder="1" applyAlignment="1" applyProtection="1">
      <alignment vertical="center" shrinkToFit="1"/>
      <protection locked="0"/>
    </xf>
    <xf numFmtId="0" fontId="24" fillId="25" borderId="17" xfId="0" applyFont="1" applyFill="1" applyBorder="1" applyAlignment="1" applyProtection="1">
      <alignment vertical="center" shrinkToFit="1"/>
      <protection locked="0"/>
    </xf>
    <xf numFmtId="0" fontId="27" fillId="0" borderId="29" xfId="0" applyFont="1" applyBorder="1" applyAlignment="1">
      <alignment horizontal="distributed" vertical="center" wrapText="1"/>
    </xf>
    <xf numFmtId="0" fontId="27" fillId="0" borderId="30" xfId="0" applyFont="1" applyBorder="1" applyAlignment="1">
      <alignment horizontal="distributed" vertical="center" wrapText="1"/>
    </xf>
    <xf numFmtId="0" fontId="27" fillId="0" borderId="33" xfId="0" applyFont="1" applyBorder="1" applyAlignment="1">
      <alignment horizontal="distributed" vertical="center" wrapText="1"/>
    </xf>
    <xf numFmtId="0" fontId="27" fillId="0" borderId="16" xfId="0" applyFont="1" applyBorder="1" applyAlignment="1">
      <alignment horizontal="distributed" vertical="center" wrapText="1"/>
    </xf>
    <xf numFmtId="0" fontId="27" fillId="0" borderId="15" xfId="0" applyFont="1" applyBorder="1" applyAlignment="1">
      <alignment horizontal="distributed" vertical="center" wrapText="1"/>
    </xf>
    <xf numFmtId="0" fontId="27" fillId="0" borderId="17" xfId="0" applyFont="1" applyBorder="1" applyAlignment="1">
      <alignment horizontal="distributed" vertical="center" wrapText="1"/>
    </xf>
    <xf numFmtId="0" fontId="24" fillId="25" borderId="29" xfId="0" applyFont="1" applyFill="1" applyBorder="1" applyProtection="1">
      <alignment vertical="center"/>
      <protection locked="0"/>
    </xf>
    <xf numFmtId="0" fontId="24" fillId="25" borderId="30" xfId="0" applyFont="1" applyFill="1" applyBorder="1" applyProtection="1">
      <alignment vertical="center"/>
      <protection locked="0"/>
    </xf>
    <xf numFmtId="0" fontId="24" fillId="25" borderId="33" xfId="0" applyFont="1" applyFill="1" applyBorder="1" applyProtection="1">
      <alignment vertical="center"/>
      <protection locked="0"/>
    </xf>
    <xf numFmtId="0" fontId="24" fillId="25" borderId="16" xfId="0" applyFont="1" applyFill="1" applyBorder="1" applyProtection="1">
      <alignment vertical="center"/>
      <protection locked="0"/>
    </xf>
    <xf numFmtId="0" fontId="24" fillId="25" borderId="15" xfId="0" applyFont="1" applyFill="1" applyBorder="1" applyProtection="1">
      <alignment vertical="center"/>
      <protection locked="0"/>
    </xf>
    <xf numFmtId="0" fontId="24" fillId="25" borderId="17" xfId="0" applyFont="1" applyFill="1" applyBorder="1" applyProtection="1">
      <alignment vertical="center"/>
      <protection locked="0"/>
    </xf>
    <xf numFmtId="0" fontId="27" fillId="0" borderId="29" xfId="0" applyFont="1" applyBorder="1" applyAlignment="1">
      <alignment horizontal="distributed" vertical="center"/>
    </xf>
    <xf numFmtId="0" fontId="27" fillId="0" borderId="30" xfId="0" applyFont="1" applyBorder="1" applyAlignment="1">
      <alignment horizontal="distributed" vertical="center"/>
    </xf>
    <xf numFmtId="0" fontId="27" fillId="0" borderId="33" xfId="0" applyFont="1" applyBorder="1" applyAlignment="1">
      <alignment horizontal="distributed" vertical="center"/>
    </xf>
    <xf numFmtId="0" fontId="27" fillId="0" borderId="16" xfId="0" applyFont="1" applyBorder="1" applyAlignment="1">
      <alignment horizontal="distributed" vertical="center"/>
    </xf>
    <xf numFmtId="0" fontId="27" fillId="0" borderId="15" xfId="0" applyFont="1" applyBorder="1" applyAlignment="1">
      <alignment horizontal="distributed" vertical="center"/>
    </xf>
    <xf numFmtId="0" fontId="27" fillId="0" borderId="17" xfId="0" applyFont="1" applyBorder="1" applyAlignment="1">
      <alignment horizontal="distributed" vertical="center"/>
    </xf>
    <xf numFmtId="176" fontId="24" fillId="25" borderId="29" xfId="0" applyNumberFormat="1" applyFont="1" applyFill="1" applyBorder="1" applyAlignment="1" applyProtection="1">
      <alignment vertical="center" shrinkToFit="1"/>
      <protection locked="0"/>
    </xf>
    <xf numFmtId="176" fontId="24" fillId="25" borderId="30" xfId="0" applyNumberFormat="1" applyFont="1" applyFill="1" applyBorder="1" applyAlignment="1" applyProtection="1">
      <alignment vertical="center" shrinkToFit="1"/>
      <protection locked="0"/>
    </xf>
    <xf numFmtId="176" fontId="24" fillId="25" borderId="16" xfId="0" applyNumberFormat="1" applyFont="1" applyFill="1" applyBorder="1" applyAlignment="1" applyProtection="1">
      <alignment vertical="center" shrinkToFit="1"/>
      <protection locked="0"/>
    </xf>
    <xf numFmtId="176" fontId="24" fillId="25" borderId="15" xfId="0" applyNumberFormat="1" applyFont="1" applyFill="1" applyBorder="1" applyAlignment="1" applyProtection="1">
      <alignment vertical="center" shrinkToFit="1"/>
      <protection locked="0"/>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15" xfId="0" applyFont="1" applyBorder="1" applyAlignment="1">
      <alignment horizontal="center" vertical="center"/>
    </xf>
    <xf numFmtId="0" fontId="24" fillId="0" borderId="28" xfId="0" applyFont="1" applyBorder="1" applyAlignment="1">
      <alignment horizontal="center" vertical="center"/>
    </xf>
    <xf numFmtId="0" fontId="27" fillId="0" borderId="10" xfId="0" applyFont="1" applyBorder="1" applyAlignment="1">
      <alignment horizontal="distributed" vertical="center" wrapText="1"/>
    </xf>
    <xf numFmtId="0" fontId="27" fillId="0" borderId="11" xfId="0" applyFont="1" applyBorder="1" applyAlignment="1">
      <alignment horizontal="distributed" vertical="center" wrapText="1"/>
    </xf>
    <xf numFmtId="0" fontId="27" fillId="0" borderId="12" xfId="0" applyFont="1" applyBorder="1" applyAlignment="1">
      <alignment horizontal="distributed" vertical="center" wrapText="1"/>
    </xf>
    <xf numFmtId="0" fontId="24" fillId="25" borderId="10" xfId="0" applyFont="1" applyFill="1" applyBorder="1" applyAlignment="1" applyProtection="1">
      <alignment vertical="center" wrapText="1"/>
      <protection locked="0"/>
    </xf>
    <xf numFmtId="0" fontId="24" fillId="25" borderId="11" xfId="0" applyFont="1" applyFill="1" applyBorder="1" applyAlignment="1" applyProtection="1">
      <alignment vertical="center" wrapText="1"/>
      <protection locked="0"/>
    </xf>
    <xf numFmtId="0" fontId="24" fillId="25" borderId="12" xfId="0" applyFont="1" applyFill="1" applyBorder="1" applyAlignment="1" applyProtection="1">
      <alignment vertical="center" wrapText="1"/>
      <protection locked="0"/>
    </xf>
    <xf numFmtId="0" fontId="24" fillId="25" borderId="16" xfId="0" applyFont="1" applyFill="1" applyBorder="1" applyAlignment="1" applyProtection="1">
      <alignment vertical="center" wrapText="1"/>
      <protection locked="0"/>
    </xf>
    <xf numFmtId="0" fontId="24" fillId="25" borderId="15" xfId="0" applyFont="1" applyFill="1" applyBorder="1" applyAlignment="1" applyProtection="1">
      <alignment vertical="center" wrapText="1"/>
      <protection locked="0"/>
    </xf>
    <xf numFmtId="0" fontId="24" fillId="25" borderId="17" xfId="0" applyFont="1" applyFill="1" applyBorder="1" applyAlignment="1" applyProtection="1">
      <alignment vertical="center" wrapText="1"/>
      <protection locked="0"/>
    </xf>
    <xf numFmtId="0" fontId="27" fillId="0" borderId="10" xfId="0" applyFont="1" applyBorder="1" applyAlignment="1">
      <alignment horizontal="distributed" vertical="center"/>
    </xf>
    <xf numFmtId="0" fontId="27" fillId="0" borderId="11" xfId="0" applyFont="1" applyBorder="1" applyAlignment="1">
      <alignment horizontal="distributed" vertical="center"/>
    </xf>
    <xf numFmtId="0" fontId="27" fillId="0" borderId="12" xfId="0" applyFont="1" applyBorder="1" applyAlignment="1">
      <alignment horizontal="distributed" vertical="center"/>
    </xf>
    <xf numFmtId="178" fontId="24" fillId="25" borderId="10" xfId="0" applyNumberFormat="1" applyFont="1" applyFill="1" applyBorder="1" applyAlignment="1" applyProtection="1">
      <alignment horizontal="center" vertical="center"/>
      <protection locked="0"/>
    </xf>
    <xf numFmtId="178" fontId="24" fillId="25" borderId="11" xfId="0" applyNumberFormat="1" applyFont="1" applyFill="1" applyBorder="1" applyAlignment="1" applyProtection="1">
      <alignment horizontal="center" vertical="center"/>
      <protection locked="0"/>
    </xf>
    <xf numFmtId="178" fontId="24" fillId="25" borderId="12" xfId="0" applyNumberFormat="1" applyFont="1" applyFill="1" applyBorder="1" applyAlignment="1" applyProtection="1">
      <alignment horizontal="center" vertical="center"/>
      <protection locked="0"/>
    </xf>
    <xf numFmtId="178" fontId="24" fillId="25" borderId="16" xfId="0" applyNumberFormat="1" applyFont="1" applyFill="1" applyBorder="1" applyAlignment="1" applyProtection="1">
      <alignment horizontal="center" vertical="center"/>
      <protection locked="0"/>
    </xf>
    <xf numFmtId="178" fontId="24" fillId="25" borderId="15" xfId="0" applyNumberFormat="1" applyFont="1" applyFill="1" applyBorder="1" applyAlignment="1" applyProtection="1">
      <alignment horizontal="center" vertical="center"/>
      <protection locked="0"/>
    </xf>
    <xf numFmtId="178" fontId="24" fillId="25" borderId="17" xfId="0" applyNumberFormat="1" applyFont="1" applyFill="1" applyBorder="1" applyAlignment="1" applyProtection="1">
      <alignment horizontal="center" vertical="center"/>
      <protection locked="0"/>
    </xf>
    <xf numFmtId="176" fontId="24" fillId="25" borderId="10" xfId="0" applyNumberFormat="1" applyFont="1" applyFill="1" applyBorder="1" applyAlignment="1" applyProtection="1">
      <alignment vertical="center" shrinkToFit="1"/>
      <protection locked="0"/>
    </xf>
    <xf numFmtId="176" fontId="24" fillId="25" borderId="11" xfId="0" applyNumberFormat="1" applyFont="1" applyFill="1" applyBorder="1" applyAlignment="1" applyProtection="1">
      <alignment vertical="center" shrinkToFit="1"/>
      <protection locked="0"/>
    </xf>
    <xf numFmtId="0" fontId="24" fillId="0" borderId="11" xfId="0" applyFont="1" applyBorder="1" applyAlignment="1">
      <alignment horizontal="center" vertical="center"/>
    </xf>
    <xf numFmtId="0" fontId="24" fillId="0" borderId="26" xfId="0" applyFont="1" applyBorder="1" applyAlignment="1">
      <alignment horizontal="center" vertical="center"/>
    </xf>
    <xf numFmtId="0" fontId="24" fillId="25" borderId="10" xfId="0" applyFont="1" applyFill="1" applyBorder="1" applyProtection="1">
      <alignment vertical="center"/>
      <protection locked="0"/>
    </xf>
    <xf numFmtId="0" fontId="24" fillId="25" borderId="11" xfId="0" applyFont="1" applyFill="1" applyBorder="1" applyProtection="1">
      <alignment vertical="center"/>
      <protection locked="0"/>
    </xf>
    <xf numFmtId="0" fontId="24" fillId="25" borderId="12" xfId="0" applyFont="1" applyFill="1" applyBorder="1" applyProtection="1">
      <alignment vertical="center"/>
      <protection locked="0"/>
    </xf>
    <xf numFmtId="0" fontId="24" fillId="25" borderId="10" xfId="0" applyFont="1" applyFill="1" applyBorder="1" applyAlignment="1" applyProtection="1">
      <alignment horizontal="distributed" vertical="center" wrapText="1"/>
      <protection locked="0"/>
    </xf>
    <xf numFmtId="0" fontId="24" fillId="25" borderId="11" xfId="0" applyFont="1" applyFill="1" applyBorder="1" applyAlignment="1" applyProtection="1">
      <alignment horizontal="distributed" vertical="center" wrapText="1"/>
      <protection locked="0"/>
    </xf>
    <xf numFmtId="0" fontId="24" fillId="25" borderId="16" xfId="0" applyFont="1" applyFill="1" applyBorder="1" applyAlignment="1" applyProtection="1">
      <alignment horizontal="distributed" vertical="center" wrapText="1"/>
      <protection locked="0"/>
    </xf>
    <xf numFmtId="0" fontId="24" fillId="25" borderId="15" xfId="0" applyFont="1" applyFill="1" applyBorder="1" applyAlignment="1" applyProtection="1">
      <alignment horizontal="distributed" vertical="center" wrapText="1"/>
      <protection locked="0"/>
    </xf>
    <xf numFmtId="0" fontId="24" fillId="0" borderId="10" xfId="0" applyFont="1" applyBorder="1" applyAlignment="1">
      <alignment horizontal="center" vertical="center"/>
    </xf>
    <xf numFmtId="0" fontId="24" fillId="0" borderId="16" xfId="0" applyFont="1" applyBorder="1" applyAlignment="1">
      <alignment horizontal="center" vertical="center"/>
    </xf>
    <xf numFmtId="180" fontId="26" fillId="0" borderId="11" xfId="0" applyNumberFormat="1" applyFont="1" applyBorder="1" applyAlignment="1">
      <alignment horizontal="center" vertical="center"/>
    </xf>
    <xf numFmtId="180" fontId="26" fillId="0" borderId="15" xfId="0" applyNumberFormat="1" applyFont="1" applyBorder="1" applyAlignment="1">
      <alignment horizontal="center" vertical="center"/>
    </xf>
    <xf numFmtId="178" fontId="24" fillId="25" borderId="26" xfId="0" applyNumberFormat="1" applyFont="1" applyFill="1" applyBorder="1" applyAlignment="1" applyProtection="1">
      <alignment horizontal="center" vertical="center"/>
      <protection locked="0"/>
    </xf>
    <xf numFmtId="178" fontId="24" fillId="25" borderId="28" xfId="0" applyNumberFormat="1" applyFont="1" applyFill="1" applyBorder="1" applyAlignment="1" applyProtection="1">
      <alignment horizontal="center" vertical="center"/>
      <protection locked="0"/>
    </xf>
    <xf numFmtId="0" fontId="25" fillId="0" borderId="22" xfId="0" applyFont="1" applyBorder="1" applyAlignment="1">
      <alignment horizontal="left" vertical="center"/>
    </xf>
    <xf numFmtId="0" fontId="25" fillId="0" borderId="23" xfId="0" applyFont="1" applyBorder="1" applyAlignment="1">
      <alignment horizontal="left" vertical="center"/>
    </xf>
    <xf numFmtId="0" fontId="25" fillId="0" borderId="24" xfId="0" applyFont="1" applyBorder="1" applyAlignment="1">
      <alignment horizontal="left" vertical="center"/>
    </xf>
    <xf numFmtId="0" fontId="25" fillId="0" borderId="22" xfId="0" applyFont="1" applyBorder="1" applyAlignment="1">
      <alignment vertical="center" shrinkToFit="1"/>
    </xf>
    <xf numFmtId="0" fontId="25" fillId="0" borderId="23" xfId="0" applyFont="1" applyBorder="1" applyAlignment="1">
      <alignment vertical="center" shrinkToFit="1"/>
    </xf>
    <xf numFmtId="0" fontId="25" fillId="0" borderId="24" xfId="0" applyFont="1" applyBorder="1" applyAlignment="1">
      <alignment vertical="center" shrinkToFit="1"/>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0" borderId="12" xfId="0" applyFont="1" applyBorder="1" applyAlignment="1">
      <alignment horizontal="left" vertical="center"/>
    </xf>
    <xf numFmtId="0" fontId="25" fillId="0" borderId="16" xfId="0" applyFont="1" applyBorder="1" applyAlignment="1">
      <alignment horizontal="left" vertical="center"/>
    </xf>
    <xf numFmtId="0" fontId="25" fillId="0" borderId="15" xfId="0" applyFont="1" applyBorder="1" applyAlignment="1">
      <alignment horizontal="left" vertical="center"/>
    </xf>
    <xf numFmtId="0" fontId="25" fillId="0" borderId="17" xfId="0" applyFont="1" applyBorder="1" applyAlignment="1">
      <alignment horizontal="left" vertical="center"/>
    </xf>
    <xf numFmtId="0" fontId="25" fillId="0" borderId="10" xfId="0" applyFont="1" applyBorder="1" applyAlignment="1">
      <alignment vertical="center" shrinkToFit="1"/>
    </xf>
    <xf numFmtId="0" fontId="25" fillId="0" borderId="11" xfId="0" applyFont="1" applyBorder="1" applyAlignment="1">
      <alignment vertical="center" shrinkToFit="1"/>
    </xf>
    <xf numFmtId="0" fontId="25" fillId="0" borderId="12" xfId="0" applyFont="1" applyBorder="1" applyAlignment="1">
      <alignment vertical="center" shrinkToFit="1"/>
    </xf>
    <xf numFmtId="0" fontId="25" fillId="0" borderId="16" xfId="0" applyFont="1" applyBorder="1" applyAlignment="1">
      <alignment vertical="center" shrinkToFit="1"/>
    </xf>
    <xf numFmtId="0" fontId="25" fillId="0" borderId="15" xfId="0" applyFont="1" applyBorder="1" applyAlignment="1">
      <alignment vertical="center" shrinkToFit="1"/>
    </xf>
    <xf numFmtId="0" fontId="25" fillId="0" borderId="17" xfId="0" applyFont="1" applyBorder="1" applyAlignment="1">
      <alignment vertical="center" shrinkToFit="1"/>
    </xf>
    <xf numFmtId="0" fontId="24" fillId="0" borderId="18" xfId="0" applyFont="1" applyBorder="1" applyAlignment="1">
      <alignment horizontal="center" vertical="center"/>
    </xf>
    <xf numFmtId="0" fontId="24" fillId="0" borderId="19" xfId="0" applyFont="1" applyBorder="1" applyAlignment="1">
      <alignment horizontal="center" vertical="center"/>
    </xf>
    <xf numFmtId="0" fontId="24" fillId="0" borderId="21" xfId="0" applyFont="1" applyBorder="1" applyAlignment="1">
      <alignment horizontal="center" vertical="center"/>
    </xf>
    <xf numFmtId="0" fontId="0" fillId="0" borderId="18" xfId="0" applyBorder="1">
      <alignment vertical="center"/>
    </xf>
    <xf numFmtId="176" fontId="24" fillId="0" borderId="18" xfId="0" applyNumberFormat="1" applyFont="1" applyBorder="1" applyAlignment="1">
      <alignment horizontal="center" vertical="center"/>
    </xf>
    <xf numFmtId="0" fontId="24" fillId="0" borderId="14" xfId="0" applyFont="1" applyBorder="1">
      <alignment vertical="center"/>
    </xf>
    <xf numFmtId="0" fontId="0" fillId="0" borderId="14" xfId="0" applyBorder="1">
      <alignment vertical="center"/>
    </xf>
    <xf numFmtId="0" fontId="24" fillId="0" borderId="22" xfId="0" applyFont="1" applyBorder="1" applyAlignment="1">
      <alignment horizontal="center" vertical="center"/>
    </xf>
    <xf numFmtId="0" fontId="24" fillId="0" borderId="24" xfId="0" applyFont="1" applyBorder="1" applyAlignment="1">
      <alignment horizontal="center" vertical="center"/>
    </xf>
    <xf numFmtId="0" fontId="24" fillId="28" borderId="29" xfId="0" applyFont="1" applyFill="1" applyBorder="1" applyAlignment="1" applyProtection="1">
      <alignment vertical="center" shrinkToFit="1"/>
      <protection locked="0"/>
    </xf>
    <xf numFmtId="0" fontId="24" fillId="28" borderId="30" xfId="0" applyFont="1" applyFill="1" applyBorder="1" applyAlignment="1" applyProtection="1">
      <alignment vertical="center" shrinkToFit="1"/>
      <protection locked="0"/>
    </xf>
    <xf numFmtId="0" fontId="24" fillId="28" borderId="33" xfId="0" applyFont="1" applyFill="1" applyBorder="1" applyAlignment="1" applyProtection="1">
      <alignment vertical="center" shrinkToFit="1"/>
      <protection locked="0"/>
    </xf>
    <xf numFmtId="0" fontId="24" fillId="28" borderId="16" xfId="0" applyFont="1" applyFill="1" applyBorder="1" applyAlignment="1" applyProtection="1">
      <alignment vertical="center" shrinkToFit="1"/>
      <protection locked="0"/>
    </xf>
    <xf numFmtId="0" fontId="24" fillId="28" borderId="15" xfId="0" applyFont="1" applyFill="1" applyBorder="1" applyAlignment="1" applyProtection="1">
      <alignment vertical="center" shrinkToFit="1"/>
      <protection locked="0"/>
    </xf>
    <xf numFmtId="0" fontId="24" fillId="28" borderId="17" xfId="0" applyFont="1" applyFill="1" applyBorder="1" applyAlignment="1" applyProtection="1">
      <alignment vertical="center" shrinkToFit="1"/>
      <protection locked="0"/>
    </xf>
    <xf numFmtId="0" fontId="24" fillId="28" borderId="29" xfId="0" applyFont="1" applyFill="1" applyBorder="1" applyProtection="1">
      <alignment vertical="center"/>
      <protection locked="0"/>
    </xf>
    <xf numFmtId="0" fontId="24" fillId="28" borderId="30" xfId="0" applyFont="1" applyFill="1" applyBorder="1" applyProtection="1">
      <alignment vertical="center"/>
      <protection locked="0"/>
    </xf>
    <xf numFmtId="0" fontId="24" fillId="28" borderId="33" xfId="0" applyFont="1" applyFill="1" applyBorder="1" applyProtection="1">
      <alignment vertical="center"/>
      <protection locked="0"/>
    </xf>
    <xf numFmtId="0" fontId="24" fillId="28" borderId="16" xfId="0" applyFont="1" applyFill="1" applyBorder="1" applyProtection="1">
      <alignment vertical="center"/>
      <protection locked="0"/>
    </xf>
    <xf numFmtId="0" fontId="24" fillId="28" borderId="15" xfId="0" applyFont="1" applyFill="1" applyBorder="1" applyProtection="1">
      <alignment vertical="center"/>
      <protection locked="0"/>
    </xf>
    <xf numFmtId="0" fontId="24" fillId="28" borderId="17" xfId="0" applyFont="1" applyFill="1" applyBorder="1" applyProtection="1">
      <alignment vertical="center"/>
      <protection locked="0"/>
    </xf>
    <xf numFmtId="178" fontId="24" fillId="28" borderId="10" xfId="0" applyNumberFormat="1" applyFont="1" applyFill="1" applyBorder="1" applyAlignment="1" applyProtection="1">
      <alignment horizontal="center" vertical="center"/>
      <protection locked="0"/>
    </xf>
    <xf numFmtId="178" fontId="24" fillId="28" borderId="11" xfId="0" applyNumberFormat="1" applyFont="1" applyFill="1" applyBorder="1" applyAlignment="1" applyProtection="1">
      <alignment horizontal="center" vertical="center"/>
      <protection locked="0"/>
    </xf>
    <xf numFmtId="178" fontId="24" fillId="28" borderId="12" xfId="0" applyNumberFormat="1" applyFont="1" applyFill="1" applyBorder="1" applyAlignment="1" applyProtection="1">
      <alignment horizontal="center" vertical="center"/>
      <protection locked="0"/>
    </xf>
    <xf numFmtId="178" fontId="24" fillId="28" borderId="16" xfId="0" applyNumberFormat="1" applyFont="1" applyFill="1" applyBorder="1" applyAlignment="1" applyProtection="1">
      <alignment horizontal="center" vertical="center"/>
      <protection locked="0"/>
    </xf>
    <xf numFmtId="178" fontId="24" fillId="28" borderId="15" xfId="0" applyNumberFormat="1" applyFont="1" applyFill="1" applyBorder="1" applyAlignment="1" applyProtection="1">
      <alignment horizontal="center" vertical="center"/>
      <protection locked="0"/>
    </xf>
    <xf numFmtId="178" fontId="24" fillId="28" borderId="17" xfId="0" applyNumberFormat="1" applyFont="1" applyFill="1" applyBorder="1" applyAlignment="1" applyProtection="1">
      <alignment horizontal="center" vertical="center"/>
      <protection locked="0"/>
    </xf>
    <xf numFmtId="178" fontId="24" fillId="28" borderId="26" xfId="0" applyNumberFormat="1" applyFont="1" applyFill="1" applyBorder="1" applyAlignment="1" applyProtection="1">
      <alignment horizontal="center" vertical="center"/>
      <protection locked="0"/>
    </xf>
    <xf numFmtId="178" fontId="24" fillId="28" borderId="28" xfId="0" applyNumberFormat="1" applyFont="1" applyFill="1" applyBorder="1" applyAlignment="1" applyProtection="1">
      <alignment horizontal="center" vertical="center"/>
      <protection locked="0"/>
    </xf>
    <xf numFmtId="0" fontId="24" fillId="25" borderId="32" xfId="0" applyFont="1" applyFill="1" applyBorder="1" applyProtection="1">
      <alignment vertical="center"/>
      <protection locked="0"/>
    </xf>
    <xf numFmtId="0" fontId="24" fillId="25" borderId="25" xfId="0" applyFont="1" applyFill="1" applyBorder="1" applyProtection="1">
      <alignment vertical="center"/>
      <protection locked="0"/>
    </xf>
    <xf numFmtId="0" fontId="24" fillId="25" borderId="26" xfId="0" applyFont="1" applyFill="1" applyBorder="1" applyProtection="1">
      <alignment vertical="center"/>
      <protection locked="0"/>
    </xf>
    <xf numFmtId="0" fontId="24" fillId="25" borderId="27" xfId="0" applyFont="1" applyFill="1" applyBorder="1" applyProtection="1">
      <alignment vertical="center"/>
      <protection locked="0"/>
    </xf>
    <xf numFmtId="0" fontId="0" fillId="26" borderId="0" xfId="0" applyFill="1" applyAlignment="1">
      <alignment horizontal="center" vertical="center"/>
    </xf>
    <xf numFmtId="0" fontId="0" fillId="27" borderId="0" xfId="0" applyFill="1" applyAlignment="1">
      <alignment horizontal="center"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A号様式)その他ガス削減量モニタリング計画書（入力用091210）※修正版" xfId="41"/>
    <cellStyle name="標準_（規則第１号の１１）基準排出量決定申請書（100625）※シート追加ver【公表】" xfId="42"/>
    <cellStyle name="標準_(規則第１号の１３)基準排出量変更申請書（100625）※シート追加ver【公表】" xfId="43"/>
    <cellStyle name="標準_（都外クレジットA号B号統合様式）算定方法等申請書、算定計画書（システム打合せ用）※101026" xfId="44"/>
    <cellStyle name="標準_算定A号様式(その他ガス削減量算定ガイドライン)入力用110210" xfId="45"/>
    <cellStyle name="標準_第１号様式の１３（基準排出量変更申請書）" xfId="46"/>
    <cellStyle name="良い" xfId="4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38</xdr:col>
      <xdr:colOff>85725</xdr:colOff>
      <xdr:row>14</xdr:row>
      <xdr:rowOff>190500</xdr:rowOff>
    </xdr:to>
    <xdr:sp macro="" textlink="">
      <xdr:nvSpPr>
        <xdr:cNvPr id="5185" name="AutoShape 1">
          <a:extLst>
            <a:ext uri="{FF2B5EF4-FFF2-40B4-BE49-F238E27FC236}">
              <a16:creationId xmlns:a16="http://schemas.microsoft.com/office/drawing/2014/main" id="{00000000-0008-0000-0000-000041140000}"/>
            </a:ext>
          </a:extLst>
        </xdr:cNvPr>
        <xdr:cNvSpPr>
          <a:spLocks noChangeArrowheads="1"/>
        </xdr:cNvSpPr>
      </xdr:nvSpPr>
      <xdr:spPr bwMode="auto">
        <a:xfrm>
          <a:off x="3209925" y="2562225"/>
          <a:ext cx="312420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161925</xdr:colOff>
      <xdr:row>2</xdr:row>
      <xdr:rowOff>0</xdr:rowOff>
    </xdr:from>
    <xdr:to>
      <xdr:col>38</xdr:col>
      <xdr:colOff>95250</xdr:colOff>
      <xdr:row>2</xdr:row>
      <xdr:rowOff>0</xdr:rowOff>
    </xdr:to>
    <xdr:sp macro="" textlink="">
      <xdr:nvSpPr>
        <xdr:cNvPr id="6145" name="Text Box 1">
          <a:extLst>
            <a:ext uri="{FF2B5EF4-FFF2-40B4-BE49-F238E27FC236}">
              <a16:creationId xmlns:a16="http://schemas.microsoft.com/office/drawing/2014/main" id="{00000000-0008-0000-0200-000001180000}"/>
            </a:ext>
          </a:extLst>
        </xdr:cNvPr>
        <xdr:cNvSpPr txBox="1">
          <a:spLocks noChangeArrowheads="1"/>
        </xdr:cNvSpPr>
      </xdr:nvSpPr>
      <xdr:spPr bwMode="auto">
        <a:xfrm>
          <a:off x="6972300" y="219075"/>
          <a:ext cx="485775"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132</xdr:row>
      <xdr:rowOff>0</xdr:rowOff>
    </xdr:from>
    <xdr:to>
      <xdr:col>38</xdr:col>
      <xdr:colOff>9525</xdr:colOff>
      <xdr:row>132</xdr:row>
      <xdr:rowOff>0</xdr:rowOff>
    </xdr:to>
    <xdr:sp macro="" textlink="">
      <xdr:nvSpPr>
        <xdr:cNvPr id="6146" name="Text Box 2">
          <a:extLst>
            <a:ext uri="{FF2B5EF4-FFF2-40B4-BE49-F238E27FC236}">
              <a16:creationId xmlns:a16="http://schemas.microsoft.com/office/drawing/2014/main" id="{00000000-0008-0000-0200-00000218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132</xdr:row>
      <xdr:rowOff>0</xdr:rowOff>
    </xdr:from>
    <xdr:to>
      <xdr:col>38</xdr:col>
      <xdr:colOff>9525</xdr:colOff>
      <xdr:row>132</xdr:row>
      <xdr:rowOff>0</xdr:rowOff>
    </xdr:to>
    <xdr:sp macro="" textlink="">
      <xdr:nvSpPr>
        <xdr:cNvPr id="6147" name="Text Box 3">
          <a:extLst>
            <a:ext uri="{FF2B5EF4-FFF2-40B4-BE49-F238E27FC236}">
              <a16:creationId xmlns:a16="http://schemas.microsoft.com/office/drawing/2014/main" id="{00000000-0008-0000-0200-00000318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132</xdr:row>
      <xdr:rowOff>0</xdr:rowOff>
    </xdr:from>
    <xdr:to>
      <xdr:col>38</xdr:col>
      <xdr:colOff>9525</xdr:colOff>
      <xdr:row>132</xdr:row>
      <xdr:rowOff>0</xdr:rowOff>
    </xdr:to>
    <xdr:sp macro="" textlink="">
      <xdr:nvSpPr>
        <xdr:cNvPr id="6148" name="Text Box 4">
          <a:extLst>
            <a:ext uri="{FF2B5EF4-FFF2-40B4-BE49-F238E27FC236}">
              <a16:creationId xmlns:a16="http://schemas.microsoft.com/office/drawing/2014/main" id="{00000000-0008-0000-0200-00000418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132</xdr:row>
      <xdr:rowOff>0</xdr:rowOff>
    </xdr:from>
    <xdr:to>
      <xdr:col>38</xdr:col>
      <xdr:colOff>9525</xdr:colOff>
      <xdr:row>132</xdr:row>
      <xdr:rowOff>0</xdr:rowOff>
    </xdr:to>
    <xdr:sp macro="" textlink="">
      <xdr:nvSpPr>
        <xdr:cNvPr id="6149" name="Text Box 5">
          <a:extLst>
            <a:ext uri="{FF2B5EF4-FFF2-40B4-BE49-F238E27FC236}">
              <a16:creationId xmlns:a16="http://schemas.microsoft.com/office/drawing/2014/main" id="{00000000-0008-0000-0200-00000518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132</xdr:row>
      <xdr:rowOff>0</xdr:rowOff>
    </xdr:from>
    <xdr:to>
      <xdr:col>38</xdr:col>
      <xdr:colOff>9525</xdr:colOff>
      <xdr:row>132</xdr:row>
      <xdr:rowOff>0</xdr:rowOff>
    </xdr:to>
    <xdr:sp macro="" textlink="">
      <xdr:nvSpPr>
        <xdr:cNvPr id="6150" name="Text Box 6">
          <a:extLst>
            <a:ext uri="{FF2B5EF4-FFF2-40B4-BE49-F238E27FC236}">
              <a16:creationId xmlns:a16="http://schemas.microsoft.com/office/drawing/2014/main" id="{00000000-0008-0000-0200-00000618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132</xdr:row>
      <xdr:rowOff>0</xdr:rowOff>
    </xdr:from>
    <xdr:to>
      <xdr:col>38</xdr:col>
      <xdr:colOff>9525</xdr:colOff>
      <xdr:row>132</xdr:row>
      <xdr:rowOff>0</xdr:rowOff>
    </xdr:to>
    <xdr:sp macro="" textlink="">
      <xdr:nvSpPr>
        <xdr:cNvPr id="6151" name="Text Box 7">
          <a:extLst>
            <a:ext uri="{FF2B5EF4-FFF2-40B4-BE49-F238E27FC236}">
              <a16:creationId xmlns:a16="http://schemas.microsoft.com/office/drawing/2014/main" id="{00000000-0008-0000-0200-00000718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173</xdr:row>
      <xdr:rowOff>0</xdr:rowOff>
    </xdr:from>
    <xdr:to>
      <xdr:col>38</xdr:col>
      <xdr:colOff>9525</xdr:colOff>
      <xdr:row>173</xdr:row>
      <xdr:rowOff>0</xdr:rowOff>
    </xdr:to>
    <xdr:sp macro="" textlink="">
      <xdr:nvSpPr>
        <xdr:cNvPr id="6152" name="Text Box 8">
          <a:extLst>
            <a:ext uri="{FF2B5EF4-FFF2-40B4-BE49-F238E27FC236}">
              <a16:creationId xmlns:a16="http://schemas.microsoft.com/office/drawing/2014/main" id="{00000000-0008-0000-0200-000008180000}"/>
            </a:ext>
          </a:extLst>
        </xdr:cNvPr>
        <xdr:cNvSpPr txBox="1">
          <a:spLocks noChangeArrowheads="1"/>
        </xdr:cNvSpPr>
      </xdr:nvSpPr>
      <xdr:spPr bwMode="auto">
        <a:xfrm>
          <a:off x="6886575" y="810577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173</xdr:row>
      <xdr:rowOff>0</xdr:rowOff>
    </xdr:from>
    <xdr:to>
      <xdr:col>38</xdr:col>
      <xdr:colOff>9525</xdr:colOff>
      <xdr:row>173</xdr:row>
      <xdr:rowOff>0</xdr:rowOff>
    </xdr:to>
    <xdr:sp macro="" textlink="">
      <xdr:nvSpPr>
        <xdr:cNvPr id="6153" name="Text Box 9">
          <a:extLst>
            <a:ext uri="{FF2B5EF4-FFF2-40B4-BE49-F238E27FC236}">
              <a16:creationId xmlns:a16="http://schemas.microsoft.com/office/drawing/2014/main" id="{00000000-0008-0000-0200-000009180000}"/>
            </a:ext>
          </a:extLst>
        </xdr:cNvPr>
        <xdr:cNvSpPr txBox="1">
          <a:spLocks noChangeArrowheads="1"/>
        </xdr:cNvSpPr>
      </xdr:nvSpPr>
      <xdr:spPr bwMode="auto">
        <a:xfrm>
          <a:off x="6886575" y="810577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54" name="Text Box 10">
          <a:extLst>
            <a:ext uri="{FF2B5EF4-FFF2-40B4-BE49-F238E27FC236}">
              <a16:creationId xmlns:a16="http://schemas.microsoft.com/office/drawing/2014/main" id="{00000000-0008-0000-0200-00000A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55" name="Text Box 11">
          <a:extLst>
            <a:ext uri="{FF2B5EF4-FFF2-40B4-BE49-F238E27FC236}">
              <a16:creationId xmlns:a16="http://schemas.microsoft.com/office/drawing/2014/main" id="{00000000-0008-0000-0200-00000B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56" name="Text Box 12">
          <a:extLst>
            <a:ext uri="{FF2B5EF4-FFF2-40B4-BE49-F238E27FC236}">
              <a16:creationId xmlns:a16="http://schemas.microsoft.com/office/drawing/2014/main" id="{00000000-0008-0000-0200-00000C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57" name="Text Box 13">
          <a:extLst>
            <a:ext uri="{FF2B5EF4-FFF2-40B4-BE49-F238E27FC236}">
              <a16:creationId xmlns:a16="http://schemas.microsoft.com/office/drawing/2014/main" id="{00000000-0008-0000-0200-00000D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58" name="Text Box 14">
          <a:extLst>
            <a:ext uri="{FF2B5EF4-FFF2-40B4-BE49-F238E27FC236}">
              <a16:creationId xmlns:a16="http://schemas.microsoft.com/office/drawing/2014/main" id="{00000000-0008-0000-0200-00000E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59" name="Text Box 15">
          <a:extLst>
            <a:ext uri="{FF2B5EF4-FFF2-40B4-BE49-F238E27FC236}">
              <a16:creationId xmlns:a16="http://schemas.microsoft.com/office/drawing/2014/main" id="{00000000-0008-0000-0200-00000F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60" name="Text Box 16">
          <a:extLst>
            <a:ext uri="{FF2B5EF4-FFF2-40B4-BE49-F238E27FC236}">
              <a16:creationId xmlns:a16="http://schemas.microsoft.com/office/drawing/2014/main" id="{00000000-0008-0000-0200-000010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61" name="Text Box 17">
          <a:extLst>
            <a:ext uri="{FF2B5EF4-FFF2-40B4-BE49-F238E27FC236}">
              <a16:creationId xmlns:a16="http://schemas.microsoft.com/office/drawing/2014/main" id="{00000000-0008-0000-0200-000011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62" name="Text Box 18">
          <a:extLst>
            <a:ext uri="{FF2B5EF4-FFF2-40B4-BE49-F238E27FC236}">
              <a16:creationId xmlns:a16="http://schemas.microsoft.com/office/drawing/2014/main" id="{00000000-0008-0000-0200-000012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63" name="Text Box 19">
          <a:extLst>
            <a:ext uri="{FF2B5EF4-FFF2-40B4-BE49-F238E27FC236}">
              <a16:creationId xmlns:a16="http://schemas.microsoft.com/office/drawing/2014/main" id="{00000000-0008-0000-0200-000013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64" name="Text Box 20">
          <a:extLst>
            <a:ext uri="{FF2B5EF4-FFF2-40B4-BE49-F238E27FC236}">
              <a16:creationId xmlns:a16="http://schemas.microsoft.com/office/drawing/2014/main" id="{00000000-0008-0000-0200-000014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65" name="Text Box 21">
          <a:extLst>
            <a:ext uri="{FF2B5EF4-FFF2-40B4-BE49-F238E27FC236}">
              <a16:creationId xmlns:a16="http://schemas.microsoft.com/office/drawing/2014/main" id="{00000000-0008-0000-0200-000015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66" name="Text Box 22">
          <a:extLst>
            <a:ext uri="{FF2B5EF4-FFF2-40B4-BE49-F238E27FC236}">
              <a16:creationId xmlns:a16="http://schemas.microsoft.com/office/drawing/2014/main" id="{00000000-0008-0000-0200-000016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67" name="Text Box 23">
          <a:extLst>
            <a:ext uri="{FF2B5EF4-FFF2-40B4-BE49-F238E27FC236}">
              <a16:creationId xmlns:a16="http://schemas.microsoft.com/office/drawing/2014/main" id="{00000000-0008-0000-0200-000017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68" name="Text Box 24">
          <a:extLst>
            <a:ext uri="{FF2B5EF4-FFF2-40B4-BE49-F238E27FC236}">
              <a16:creationId xmlns:a16="http://schemas.microsoft.com/office/drawing/2014/main" id="{00000000-0008-0000-0200-000018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69" name="Text Box 25">
          <a:extLst>
            <a:ext uri="{FF2B5EF4-FFF2-40B4-BE49-F238E27FC236}">
              <a16:creationId xmlns:a16="http://schemas.microsoft.com/office/drawing/2014/main" id="{00000000-0008-0000-0200-000019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70" name="Text Box 26">
          <a:extLst>
            <a:ext uri="{FF2B5EF4-FFF2-40B4-BE49-F238E27FC236}">
              <a16:creationId xmlns:a16="http://schemas.microsoft.com/office/drawing/2014/main" id="{00000000-0008-0000-0200-00001A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71" name="Text Box 27">
          <a:extLst>
            <a:ext uri="{FF2B5EF4-FFF2-40B4-BE49-F238E27FC236}">
              <a16:creationId xmlns:a16="http://schemas.microsoft.com/office/drawing/2014/main" id="{00000000-0008-0000-0200-00001B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72" name="Text Box 28">
          <a:extLst>
            <a:ext uri="{FF2B5EF4-FFF2-40B4-BE49-F238E27FC236}">
              <a16:creationId xmlns:a16="http://schemas.microsoft.com/office/drawing/2014/main" id="{00000000-0008-0000-0200-00001C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73" name="Text Box 29">
          <a:extLst>
            <a:ext uri="{FF2B5EF4-FFF2-40B4-BE49-F238E27FC236}">
              <a16:creationId xmlns:a16="http://schemas.microsoft.com/office/drawing/2014/main" id="{00000000-0008-0000-0200-00001D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74" name="Text Box 30">
          <a:extLst>
            <a:ext uri="{FF2B5EF4-FFF2-40B4-BE49-F238E27FC236}">
              <a16:creationId xmlns:a16="http://schemas.microsoft.com/office/drawing/2014/main" id="{00000000-0008-0000-0200-00001E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75" name="Text Box 31">
          <a:extLst>
            <a:ext uri="{FF2B5EF4-FFF2-40B4-BE49-F238E27FC236}">
              <a16:creationId xmlns:a16="http://schemas.microsoft.com/office/drawing/2014/main" id="{00000000-0008-0000-0200-00001F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76" name="Text Box 32">
          <a:extLst>
            <a:ext uri="{FF2B5EF4-FFF2-40B4-BE49-F238E27FC236}">
              <a16:creationId xmlns:a16="http://schemas.microsoft.com/office/drawing/2014/main" id="{00000000-0008-0000-0200-000020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77" name="Text Box 33">
          <a:extLst>
            <a:ext uri="{FF2B5EF4-FFF2-40B4-BE49-F238E27FC236}">
              <a16:creationId xmlns:a16="http://schemas.microsoft.com/office/drawing/2014/main" id="{00000000-0008-0000-0200-000021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78" name="Text Box 34">
          <a:extLst>
            <a:ext uri="{FF2B5EF4-FFF2-40B4-BE49-F238E27FC236}">
              <a16:creationId xmlns:a16="http://schemas.microsoft.com/office/drawing/2014/main" id="{00000000-0008-0000-0200-000022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79" name="Text Box 35">
          <a:extLst>
            <a:ext uri="{FF2B5EF4-FFF2-40B4-BE49-F238E27FC236}">
              <a16:creationId xmlns:a16="http://schemas.microsoft.com/office/drawing/2014/main" id="{00000000-0008-0000-0200-000023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80" name="Text Box 36">
          <a:extLst>
            <a:ext uri="{FF2B5EF4-FFF2-40B4-BE49-F238E27FC236}">
              <a16:creationId xmlns:a16="http://schemas.microsoft.com/office/drawing/2014/main" id="{00000000-0008-0000-0200-000024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81" name="Text Box 37">
          <a:extLst>
            <a:ext uri="{FF2B5EF4-FFF2-40B4-BE49-F238E27FC236}">
              <a16:creationId xmlns:a16="http://schemas.microsoft.com/office/drawing/2014/main" id="{00000000-0008-0000-0200-000025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82" name="Text Box 38">
          <a:extLst>
            <a:ext uri="{FF2B5EF4-FFF2-40B4-BE49-F238E27FC236}">
              <a16:creationId xmlns:a16="http://schemas.microsoft.com/office/drawing/2014/main" id="{00000000-0008-0000-0200-000026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83" name="Text Box 39">
          <a:extLst>
            <a:ext uri="{FF2B5EF4-FFF2-40B4-BE49-F238E27FC236}">
              <a16:creationId xmlns:a16="http://schemas.microsoft.com/office/drawing/2014/main" id="{00000000-0008-0000-0200-000027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84" name="Text Box 40">
          <a:extLst>
            <a:ext uri="{FF2B5EF4-FFF2-40B4-BE49-F238E27FC236}">
              <a16:creationId xmlns:a16="http://schemas.microsoft.com/office/drawing/2014/main" id="{00000000-0008-0000-0200-000028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85" name="Text Box 41">
          <a:extLst>
            <a:ext uri="{FF2B5EF4-FFF2-40B4-BE49-F238E27FC236}">
              <a16:creationId xmlns:a16="http://schemas.microsoft.com/office/drawing/2014/main" id="{00000000-0008-0000-0200-000029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86" name="Text Box 42">
          <a:extLst>
            <a:ext uri="{FF2B5EF4-FFF2-40B4-BE49-F238E27FC236}">
              <a16:creationId xmlns:a16="http://schemas.microsoft.com/office/drawing/2014/main" id="{00000000-0008-0000-0200-00002A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87" name="Text Box 43">
          <a:extLst>
            <a:ext uri="{FF2B5EF4-FFF2-40B4-BE49-F238E27FC236}">
              <a16:creationId xmlns:a16="http://schemas.microsoft.com/office/drawing/2014/main" id="{00000000-0008-0000-0200-00002B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88" name="Text Box 44">
          <a:extLst>
            <a:ext uri="{FF2B5EF4-FFF2-40B4-BE49-F238E27FC236}">
              <a16:creationId xmlns:a16="http://schemas.microsoft.com/office/drawing/2014/main" id="{00000000-0008-0000-0200-00002C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89" name="Text Box 45">
          <a:extLst>
            <a:ext uri="{FF2B5EF4-FFF2-40B4-BE49-F238E27FC236}">
              <a16:creationId xmlns:a16="http://schemas.microsoft.com/office/drawing/2014/main" id="{00000000-0008-0000-0200-00002D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90" name="Text Box 46">
          <a:extLst>
            <a:ext uri="{FF2B5EF4-FFF2-40B4-BE49-F238E27FC236}">
              <a16:creationId xmlns:a16="http://schemas.microsoft.com/office/drawing/2014/main" id="{00000000-0008-0000-0200-00002E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91" name="Text Box 47">
          <a:extLst>
            <a:ext uri="{FF2B5EF4-FFF2-40B4-BE49-F238E27FC236}">
              <a16:creationId xmlns:a16="http://schemas.microsoft.com/office/drawing/2014/main" id="{00000000-0008-0000-0200-00002F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92" name="Text Box 48">
          <a:extLst>
            <a:ext uri="{FF2B5EF4-FFF2-40B4-BE49-F238E27FC236}">
              <a16:creationId xmlns:a16="http://schemas.microsoft.com/office/drawing/2014/main" id="{00000000-0008-0000-0200-000030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189</xdr:row>
      <xdr:rowOff>2721</xdr:rowOff>
    </xdr:from>
    <xdr:to>
      <xdr:col>38</xdr:col>
      <xdr:colOff>9525</xdr:colOff>
      <xdr:row>189</xdr:row>
      <xdr:rowOff>2721</xdr:rowOff>
    </xdr:to>
    <xdr:sp macro="" textlink="">
      <xdr:nvSpPr>
        <xdr:cNvPr id="6193" name="Text Box 49">
          <a:extLst>
            <a:ext uri="{FF2B5EF4-FFF2-40B4-BE49-F238E27FC236}">
              <a16:creationId xmlns:a16="http://schemas.microsoft.com/office/drawing/2014/main" id="{00000000-0008-0000-0200-000031180000}"/>
            </a:ext>
          </a:extLst>
        </xdr:cNvPr>
        <xdr:cNvSpPr txBox="1">
          <a:spLocks noChangeArrowheads="1"/>
        </xdr:cNvSpPr>
      </xdr:nvSpPr>
      <xdr:spPr bwMode="auto">
        <a:xfrm>
          <a:off x="6886575" y="10668000"/>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2" name="Text Box 2">
          <a:extLst>
            <a:ext uri="{FF2B5EF4-FFF2-40B4-BE49-F238E27FC236}">
              <a16:creationId xmlns:a16="http://schemas.microsoft.com/office/drawing/2014/main" id="{00000000-0008-0000-0200-00000200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3" name="Text Box 3">
          <a:extLst>
            <a:ext uri="{FF2B5EF4-FFF2-40B4-BE49-F238E27FC236}">
              <a16:creationId xmlns:a16="http://schemas.microsoft.com/office/drawing/2014/main" id="{00000000-0008-0000-0200-00000300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4" name="Text Box 4">
          <a:extLst>
            <a:ext uri="{FF2B5EF4-FFF2-40B4-BE49-F238E27FC236}">
              <a16:creationId xmlns:a16="http://schemas.microsoft.com/office/drawing/2014/main" id="{00000000-0008-0000-0200-00000400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5" name="Text Box 5">
          <a:extLst>
            <a:ext uri="{FF2B5EF4-FFF2-40B4-BE49-F238E27FC236}">
              <a16:creationId xmlns:a16="http://schemas.microsoft.com/office/drawing/2014/main" id="{00000000-0008-0000-0200-00000500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6" name="Text Box 6">
          <a:extLst>
            <a:ext uri="{FF2B5EF4-FFF2-40B4-BE49-F238E27FC236}">
              <a16:creationId xmlns:a16="http://schemas.microsoft.com/office/drawing/2014/main" id="{00000000-0008-0000-0200-00000600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7" name="Text Box 7">
          <a:extLst>
            <a:ext uri="{FF2B5EF4-FFF2-40B4-BE49-F238E27FC236}">
              <a16:creationId xmlns:a16="http://schemas.microsoft.com/office/drawing/2014/main" id="{00000000-0008-0000-0200-000007000000}"/>
            </a:ext>
          </a:extLst>
        </xdr:cNvPr>
        <xdr:cNvSpPr txBox="1">
          <a:spLocks noChangeArrowheads="1"/>
        </xdr:cNvSpPr>
      </xdr:nvSpPr>
      <xdr:spPr bwMode="auto">
        <a:xfrm>
          <a:off x="6886575" y="107632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48</xdr:row>
      <xdr:rowOff>0</xdr:rowOff>
    </xdr:from>
    <xdr:to>
      <xdr:col>38</xdr:col>
      <xdr:colOff>9525</xdr:colOff>
      <xdr:row>48</xdr:row>
      <xdr:rowOff>0</xdr:rowOff>
    </xdr:to>
    <xdr:sp macro="" textlink="">
      <xdr:nvSpPr>
        <xdr:cNvPr id="8" name="Text Box 8">
          <a:extLst>
            <a:ext uri="{FF2B5EF4-FFF2-40B4-BE49-F238E27FC236}">
              <a16:creationId xmlns:a16="http://schemas.microsoft.com/office/drawing/2014/main" id="{00000000-0008-0000-0200-000008000000}"/>
            </a:ext>
          </a:extLst>
        </xdr:cNvPr>
        <xdr:cNvSpPr txBox="1">
          <a:spLocks noChangeArrowheads="1"/>
        </xdr:cNvSpPr>
      </xdr:nvSpPr>
      <xdr:spPr bwMode="auto">
        <a:xfrm>
          <a:off x="6886575" y="810577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48</xdr:row>
      <xdr:rowOff>0</xdr:rowOff>
    </xdr:from>
    <xdr:to>
      <xdr:col>38</xdr:col>
      <xdr:colOff>9525</xdr:colOff>
      <xdr:row>48</xdr:row>
      <xdr:rowOff>0</xdr:rowOff>
    </xdr:to>
    <xdr:sp macro="" textlink="">
      <xdr:nvSpPr>
        <xdr:cNvPr id="9" name="Text Box 9">
          <a:extLst>
            <a:ext uri="{FF2B5EF4-FFF2-40B4-BE49-F238E27FC236}">
              <a16:creationId xmlns:a16="http://schemas.microsoft.com/office/drawing/2014/main" id="{00000000-0008-0000-0200-000009000000}"/>
            </a:ext>
          </a:extLst>
        </xdr:cNvPr>
        <xdr:cNvSpPr txBox="1">
          <a:spLocks noChangeArrowheads="1"/>
        </xdr:cNvSpPr>
      </xdr:nvSpPr>
      <xdr:spPr bwMode="auto">
        <a:xfrm>
          <a:off x="6886575" y="8105775"/>
          <a:ext cx="5334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69</xdr:row>
      <xdr:rowOff>0</xdr:rowOff>
    </xdr:from>
    <xdr:to>
      <xdr:col>38</xdr:col>
      <xdr:colOff>9525</xdr:colOff>
      <xdr:row>69</xdr:row>
      <xdr:rowOff>0</xdr:rowOff>
    </xdr:to>
    <xdr:sp macro="" textlink="">
      <xdr:nvSpPr>
        <xdr:cNvPr id="59" name="Text Box 2">
          <a:extLst>
            <a:ext uri="{FF2B5EF4-FFF2-40B4-BE49-F238E27FC236}">
              <a16:creationId xmlns:a16="http://schemas.microsoft.com/office/drawing/2014/main" id="{00000000-0008-0000-0200-00003B000000}"/>
            </a:ext>
          </a:extLst>
        </xdr:cNvPr>
        <xdr:cNvSpPr txBox="1">
          <a:spLocks noChangeArrowheads="1"/>
        </xdr:cNvSpPr>
      </xdr:nvSpPr>
      <xdr:spPr bwMode="auto">
        <a:xfrm>
          <a:off x="7179129" y="249282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69</xdr:row>
      <xdr:rowOff>0</xdr:rowOff>
    </xdr:from>
    <xdr:to>
      <xdr:col>38</xdr:col>
      <xdr:colOff>9525</xdr:colOff>
      <xdr:row>69</xdr:row>
      <xdr:rowOff>0</xdr:rowOff>
    </xdr:to>
    <xdr:sp macro="" textlink="">
      <xdr:nvSpPr>
        <xdr:cNvPr id="60" name="Text Box 3">
          <a:extLst>
            <a:ext uri="{FF2B5EF4-FFF2-40B4-BE49-F238E27FC236}">
              <a16:creationId xmlns:a16="http://schemas.microsoft.com/office/drawing/2014/main" id="{00000000-0008-0000-0200-00003C000000}"/>
            </a:ext>
          </a:extLst>
        </xdr:cNvPr>
        <xdr:cNvSpPr txBox="1">
          <a:spLocks noChangeArrowheads="1"/>
        </xdr:cNvSpPr>
      </xdr:nvSpPr>
      <xdr:spPr bwMode="auto">
        <a:xfrm>
          <a:off x="7179129" y="249282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69</xdr:row>
      <xdr:rowOff>0</xdr:rowOff>
    </xdr:from>
    <xdr:to>
      <xdr:col>38</xdr:col>
      <xdr:colOff>9525</xdr:colOff>
      <xdr:row>69</xdr:row>
      <xdr:rowOff>0</xdr:rowOff>
    </xdr:to>
    <xdr:sp macro="" textlink="">
      <xdr:nvSpPr>
        <xdr:cNvPr id="61" name="Text Box 4">
          <a:extLst>
            <a:ext uri="{FF2B5EF4-FFF2-40B4-BE49-F238E27FC236}">
              <a16:creationId xmlns:a16="http://schemas.microsoft.com/office/drawing/2014/main" id="{00000000-0008-0000-0200-00003D000000}"/>
            </a:ext>
          </a:extLst>
        </xdr:cNvPr>
        <xdr:cNvSpPr txBox="1">
          <a:spLocks noChangeArrowheads="1"/>
        </xdr:cNvSpPr>
      </xdr:nvSpPr>
      <xdr:spPr bwMode="auto">
        <a:xfrm>
          <a:off x="7179129" y="249282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69</xdr:row>
      <xdr:rowOff>0</xdr:rowOff>
    </xdr:from>
    <xdr:to>
      <xdr:col>38</xdr:col>
      <xdr:colOff>9525</xdr:colOff>
      <xdr:row>69</xdr:row>
      <xdr:rowOff>0</xdr:rowOff>
    </xdr:to>
    <xdr:sp macro="" textlink="">
      <xdr:nvSpPr>
        <xdr:cNvPr id="62" name="Text Box 5">
          <a:extLst>
            <a:ext uri="{FF2B5EF4-FFF2-40B4-BE49-F238E27FC236}">
              <a16:creationId xmlns:a16="http://schemas.microsoft.com/office/drawing/2014/main" id="{00000000-0008-0000-0200-00003E000000}"/>
            </a:ext>
          </a:extLst>
        </xdr:cNvPr>
        <xdr:cNvSpPr txBox="1">
          <a:spLocks noChangeArrowheads="1"/>
        </xdr:cNvSpPr>
      </xdr:nvSpPr>
      <xdr:spPr bwMode="auto">
        <a:xfrm>
          <a:off x="7179129" y="249282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69</xdr:row>
      <xdr:rowOff>0</xdr:rowOff>
    </xdr:from>
    <xdr:to>
      <xdr:col>38</xdr:col>
      <xdr:colOff>9525</xdr:colOff>
      <xdr:row>69</xdr:row>
      <xdr:rowOff>0</xdr:rowOff>
    </xdr:to>
    <xdr:sp macro="" textlink="">
      <xdr:nvSpPr>
        <xdr:cNvPr id="63" name="Text Box 6">
          <a:extLst>
            <a:ext uri="{FF2B5EF4-FFF2-40B4-BE49-F238E27FC236}">
              <a16:creationId xmlns:a16="http://schemas.microsoft.com/office/drawing/2014/main" id="{00000000-0008-0000-0200-00003F000000}"/>
            </a:ext>
          </a:extLst>
        </xdr:cNvPr>
        <xdr:cNvSpPr txBox="1">
          <a:spLocks noChangeArrowheads="1"/>
        </xdr:cNvSpPr>
      </xdr:nvSpPr>
      <xdr:spPr bwMode="auto">
        <a:xfrm>
          <a:off x="7179129" y="249282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69</xdr:row>
      <xdr:rowOff>0</xdr:rowOff>
    </xdr:from>
    <xdr:to>
      <xdr:col>38</xdr:col>
      <xdr:colOff>9525</xdr:colOff>
      <xdr:row>69</xdr:row>
      <xdr:rowOff>0</xdr:rowOff>
    </xdr:to>
    <xdr:sp macro="" textlink="">
      <xdr:nvSpPr>
        <xdr:cNvPr id="64" name="Text Box 7">
          <a:extLst>
            <a:ext uri="{FF2B5EF4-FFF2-40B4-BE49-F238E27FC236}">
              <a16:creationId xmlns:a16="http://schemas.microsoft.com/office/drawing/2014/main" id="{00000000-0008-0000-0200-000040000000}"/>
            </a:ext>
          </a:extLst>
        </xdr:cNvPr>
        <xdr:cNvSpPr txBox="1">
          <a:spLocks noChangeArrowheads="1"/>
        </xdr:cNvSpPr>
      </xdr:nvSpPr>
      <xdr:spPr bwMode="auto">
        <a:xfrm>
          <a:off x="7179129" y="249282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110</xdr:row>
      <xdr:rowOff>0</xdr:rowOff>
    </xdr:from>
    <xdr:to>
      <xdr:col>38</xdr:col>
      <xdr:colOff>9525</xdr:colOff>
      <xdr:row>110</xdr:row>
      <xdr:rowOff>0</xdr:rowOff>
    </xdr:to>
    <xdr:sp macro="" textlink="">
      <xdr:nvSpPr>
        <xdr:cNvPr id="65" name="Text Box 8">
          <a:extLst>
            <a:ext uri="{FF2B5EF4-FFF2-40B4-BE49-F238E27FC236}">
              <a16:creationId xmlns:a16="http://schemas.microsoft.com/office/drawing/2014/main" id="{00000000-0008-0000-0200-000041000000}"/>
            </a:ext>
          </a:extLst>
        </xdr:cNvPr>
        <xdr:cNvSpPr txBox="1">
          <a:spLocks noChangeArrowheads="1"/>
        </xdr:cNvSpPr>
      </xdr:nvSpPr>
      <xdr:spPr bwMode="auto">
        <a:xfrm>
          <a:off x="7179129" y="3218089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110</xdr:row>
      <xdr:rowOff>0</xdr:rowOff>
    </xdr:from>
    <xdr:to>
      <xdr:col>38</xdr:col>
      <xdr:colOff>9525</xdr:colOff>
      <xdr:row>110</xdr:row>
      <xdr:rowOff>0</xdr:rowOff>
    </xdr:to>
    <xdr:sp macro="" textlink="">
      <xdr:nvSpPr>
        <xdr:cNvPr id="66" name="Text Box 9">
          <a:extLst>
            <a:ext uri="{FF2B5EF4-FFF2-40B4-BE49-F238E27FC236}">
              <a16:creationId xmlns:a16="http://schemas.microsoft.com/office/drawing/2014/main" id="{00000000-0008-0000-0200-000042000000}"/>
            </a:ext>
          </a:extLst>
        </xdr:cNvPr>
        <xdr:cNvSpPr txBox="1">
          <a:spLocks noChangeArrowheads="1"/>
        </xdr:cNvSpPr>
      </xdr:nvSpPr>
      <xdr:spPr bwMode="auto">
        <a:xfrm>
          <a:off x="7179129" y="3218089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131</xdr:row>
      <xdr:rowOff>0</xdr:rowOff>
    </xdr:from>
    <xdr:to>
      <xdr:col>38</xdr:col>
      <xdr:colOff>9525</xdr:colOff>
      <xdr:row>131</xdr:row>
      <xdr:rowOff>0</xdr:rowOff>
    </xdr:to>
    <xdr:sp macro="" textlink="">
      <xdr:nvSpPr>
        <xdr:cNvPr id="107" name="Text Box 2">
          <a:extLst>
            <a:ext uri="{FF2B5EF4-FFF2-40B4-BE49-F238E27FC236}">
              <a16:creationId xmlns:a16="http://schemas.microsoft.com/office/drawing/2014/main" id="{00000000-0008-0000-0200-00006B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131</xdr:row>
      <xdr:rowOff>0</xdr:rowOff>
    </xdr:from>
    <xdr:to>
      <xdr:col>38</xdr:col>
      <xdr:colOff>9525</xdr:colOff>
      <xdr:row>131</xdr:row>
      <xdr:rowOff>0</xdr:rowOff>
    </xdr:to>
    <xdr:sp macro="" textlink="">
      <xdr:nvSpPr>
        <xdr:cNvPr id="108" name="Text Box 3">
          <a:extLst>
            <a:ext uri="{FF2B5EF4-FFF2-40B4-BE49-F238E27FC236}">
              <a16:creationId xmlns:a16="http://schemas.microsoft.com/office/drawing/2014/main" id="{00000000-0008-0000-0200-00006C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131</xdr:row>
      <xdr:rowOff>0</xdr:rowOff>
    </xdr:from>
    <xdr:to>
      <xdr:col>38</xdr:col>
      <xdr:colOff>9525</xdr:colOff>
      <xdr:row>131</xdr:row>
      <xdr:rowOff>0</xdr:rowOff>
    </xdr:to>
    <xdr:sp macro="" textlink="">
      <xdr:nvSpPr>
        <xdr:cNvPr id="109" name="Text Box 4">
          <a:extLst>
            <a:ext uri="{FF2B5EF4-FFF2-40B4-BE49-F238E27FC236}">
              <a16:creationId xmlns:a16="http://schemas.microsoft.com/office/drawing/2014/main" id="{00000000-0008-0000-0200-00006D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131</xdr:row>
      <xdr:rowOff>0</xdr:rowOff>
    </xdr:from>
    <xdr:to>
      <xdr:col>38</xdr:col>
      <xdr:colOff>9525</xdr:colOff>
      <xdr:row>131</xdr:row>
      <xdr:rowOff>0</xdr:rowOff>
    </xdr:to>
    <xdr:sp macro="" textlink="">
      <xdr:nvSpPr>
        <xdr:cNvPr id="110" name="Text Box 5">
          <a:extLst>
            <a:ext uri="{FF2B5EF4-FFF2-40B4-BE49-F238E27FC236}">
              <a16:creationId xmlns:a16="http://schemas.microsoft.com/office/drawing/2014/main" id="{00000000-0008-0000-0200-00006E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131</xdr:row>
      <xdr:rowOff>0</xdr:rowOff>
    </xdr:from>
    <xdr:to>
      <xdr:col>38</xdr:col>
      <xdr:colOff>9525</xdr:colOff>
      <xdr:row>131</xdr:row>
      <xdr:rowOff>0</xdr:rowOff>
    </xdr:to>
    <xdr:sp macro="" textlink="">
      <xdr:nvSpPr>
        <xdr:cNvPr id="111" name="Text Box 6">
          <a:extLst>
            <a:ext uri="{FF2B5EF4-FFF2-40B4-BE49-F238E27FC236}">
              <a16:creationId xmlns:a16="http://schemas.microsoft.com/office/drawing/2014/main" id="{00000000-0008-0000-0200-00006F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131</xdr:row>
      <xdr:rowOff>0</xdr:rowOff>
    </xdr:from>
    <xdr:to>
      <xdr:col>38</xdr:col>
      <xdr:colOff>9525</xdr:colOff>
      <xdr:row>131</xdr:row>
      <xdr:rowOff>0</xdr:rowOff>
    </xdr:to>
    <xdr:sp macro="" textlink="">
      <xdr:nvSpPr>
        <xdr:cNvPr id="112" name="Text Box 7">
          <a:extLst>
            <a:ext uri="{FF2B5EF4-FFF2-40B4-BE49-F238E27FC236}">
              <a16:creationId xmlns:a16="http://schemas.microsoft.com/office/drawing/2014/main" id="{00000000-0008-0000-0200-000070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172</xdr:row>
      <xdr:rowOff>0</xdr:rowOff>
    </xdr:from>
    <xdr:to>
      <xdr:col>38</xdr:col>
      <xdr:colOff>9525</xdr:colOff>
      <xdr:row>172</xdr:row>
      <xdr:rowOff>0</xdr:rowOff>
    </xdr:to>
    <xdr:sp macro="" textlink="">
      <xdr:nvSpPr>
        <xdr:cNvPr id="113" name="Text Box 8">
          <a:extLst>
            <a:ext uri="{FF2B5EF4-FFF2-40B4-BE49-F238E27FC236}">
              <a16:creationId xmlns:a16="http://schemas.microsoft.com/office/drawing/2014/main" id="{00000000-0008-0000-0200-000071000000}"/>
            </a:ext>
          </a:extLst>
        </xdr:cNvPr>
        <xdr:cNvSpPr txBox="1">
          <a:spLocks noChangeArrowheads="1"/>
        </xdr:cNvSpPr>
      </xdr:nvSpPr>
      <xdr:spPr bwMode="auto">
        <a:xfrm>
          <a:off x="7179129" y="1932214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172</xdr:row>
      <xdr:rowOff>0</xdr:rowOff>
    </xdr:from>
    <xdr:to>
      <xdr:col>38</xdr:col>
      <xdr:colOff>9525</xdr:colOff>
      <xdr:row>172</xdr:row>
      <xdr:rowOff>0</xdr:rowOff>
    </xdr:to>
    <xdr:sp macro="" textlink="">
      <xdr:nvSpPr>
        <xdr:cNvPr id="114" name="Text Box 9">
          <a:extLst>
            <a:ext uri="{FF2B5EF4-FFF2-40B4-BE49-F238E27FC236}">
              <a16:creationId xmlns:a16="http://schemas.microsoft.com/office/drawing/2014/main" id="{00000000-0008-0000-0200-000072000000}"/>
            </a:ext>
          </a:extLst>
        </xdr:cNvPr>
        <xdr:cNvSpPr txBox="1">
          <a:spLocks noChangeArrowheads="1"/>
        </xdr:cNvSpPr>
      </xdr:nvSpPr>
      <xdr:spPr bwMode="auto">
        <a:xfrm>
          <a:off x="7179129" y="1932214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193</xdr:row>
      <xdr:rowOff>0</xdr:rowOff>
    </xdr:from>
    <xdr:to>
      <xdr:col>38</xdr:col>
      <xdr:colOff>9525</xdr:colOff>
      <xdr:row>193</xdr:row>
      <xdr:rowOff>0</xdr:rowOff>
    </xdr:to>
    <xdr:sp macro="" textlink="">
      <xdr:nvSpPr>
        <xdr:cNvPr id="115" name="Text Box 2">
          <a:extLst>
            <a:ext uri="{FF2B5EF4-FFF2-40B4-BE49-F238E27FC236}">
              <a16:creationId xmlns:a16="http://schemas.microsoft.com/office/drawing/2014/main" id="{00000000-0008-0000-0200-000073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193</xdr:row>
      <xdr:rowOff>0</xdr:rowOff>
    </xdr:from>
    <xdr:to>
      <xdr:col>38</xdr:col>
      <xdr:colOff>9525</xdr:colOff>
      <xdr:row>193</xdr:row>
      <xdr:rowOff>0</xdr:rowOff>
    </xdr:to>
    <xdr:sp macro="" textlink="">
      <xdr:nvSpPr>
        <xdr:cNvPr id="116" name="Text Box 3">
          <a:extLst>
            <a:ext uri="{FF2B5EF4-FFF2-40B4-BE49-F238E27FC236}">
              <a16:creationId xmlns:a16="http://schemas.microsoft.com/office/drawing/2014/main" id="{00000000-0008-0000-0200-000074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193</xdr:row>
      <xdr:rowOff>0</xdr:rowOff>
    </xdr:from>
    <xdr:to>
      <xdr:col>38</xdr:col>
      <xdr:colOff>9525</xdr:colOff>
      <xdr:row>193</xdr:row>
      <xdr:rowOff>0</xdr:rowOff>
    </xdr:to>
    <xdr:sp macro="" textlink="">
      <xdr:nvSpPr>
        <xdr:cNvPr id="117" name="Text Box 4">
          <a:extLst>
            <a:ext uri="{FF2B5EF4-FFF2-40B4-BE49-F238E27FC236}">
              <a16:creationId xmlns:a16="http://schemas.microsoft.com/office/drawing/2014/main" id="{00000000-0008-0000-0200-000075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193</xdr:row>
      <xdr:rowOff>0</xdr:rowOff>
    </xdr:from>
    <xdr:to>
      <xdr:col>38</xdr:col>
      <xdr:colOff>9525</xdr:colOff>
      <xdr:row>193</xdr:row>
      <xdr:rowOff>0</xdr:rowOff>
    </xdr:to>
    <xdr:sp macro="" textlink="">
      <xdr:nvSpPr>
        <xdr:cNvPr id="118" name="Text Box 5">
          <a:extLst>
            <a:ext uri="{FF2B5EF4-FFF2-40B4-BE49-F238E27FC236}">
              <a16:creationId xmlns:a16="http://schemas.microsoft.com/office/drawing/2014/main" id="{00000000-0008-0000-0200-000076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193</xdr:row>
      <xdr:rowOff>0</xdr:rowOff>
    </xdr:from>
    <xdr:to>
      <xdr:col>38</xdr:col>
      <xdr:colOff>9525</xdr:colOff>
      <xdr:row>193</xdr:row>
      <xdr:rowOff>0</xdr:rowOff>
    </xdr:to>
    <xdr:sp macro="" textlink="">
      <xdr:nvSpPr>
        <xdr:cNvPr id="119" name="Text Box 6">
          <a:extLst>
            <a:ext uri="{FF2B5EF4-FFF2-40B4-BE49-F238E27FC236}">
              <a16:creationId xmlns:a16="http://schemas.microsoft.com/office/drawing/2014/main" id="{00000000-0008-0000-0200-000077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193</xdr:row>
      <xdr:rowOff>0</xdr:rowOff>
    </xdr:from>
    <xdr:to>
      <xdr:col>38</xdr:col>
      <xdr:colOff>9525</xdr:colOff>
      <xdr:row>193</xdr:row>
      <xdr:rowOff>0</xdr:rowOff>
    </xdr:to>
    <xdr:sp macro="" textlink="">
      <xdr:nvSpPr>
        <xdr:cNvPr id="120" name="Text Box 7">
          <a:extLst>
            <a:ext uri="{FF2B5EF4-FFF2-40B4-BE49-F238E27FC236}">
              <a16:creationId xmlns:a16="http://schemas.microsoft.com/office/drawing/2014/main" id="{00000000-0008-0000-0200-000078000000}"/>
            </a:ext>
          </a:extLst>
        </xdr:cNvPr>
        <xdr:cNvSpPr txBox="1">
          <a:spLocks noChangeArrowheads="1"/>
        </xdr:cNvSpPr>
      </xdr:nvSpPr>
      <xdr:spPr bwMode="auto">
        <a:xfrm>
          <a:off x="7179129" y="1206953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234</xdr:row>
      <xdr:rowOff>0</xdr:rowOff>
    </xdr:from>
    <xdr:to>
      <xdr:col>38</xdr:col>
      <xdr:colOff>9525</xdr:colOff>
      <xdr:row>234</xdr:row>
      <xdr:rowOff>0</xdr:rowOff>
    </xdr:to>
    <xdr:sp macro="" textlink="">
      <xdr:nvSpPr>
        <xdr:cNvPr id="121" name="Text Box 8">
          <a:extLst>
            <a:ext uri="{FF2B5EF4-FFF2-40B4-BE49-F238E27FC236}">
              <a16:creationId xmlns:a16="http://schemas.microsoft.com/office/drawing/2014/main" id="{00000000-0008-0000-0200-000079000000}"/>
            </a:ext>
          </a:extLst>
        </xdr:cNvPr>
        <xdr:cNvSpPr txBox="1">
          <a:spLocks noChangeArrowheads="1"/>
        </xdr:cNvSpPr>
      </xdr:nvSpPr>
      <xdr:spPr bwMode="auto">
        <a:xfrm>
          <a:off x="7179129" y="1932214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234</xdr:row>
      <xdr:rowOff>0</xdr:rowOff>
    </xdr:from>
    <xdr:to>
      <xdr:col>38</xdr:col>
      <xdr:colOff>9525</xdr:colOff>
      <xdr:row>234</xdr:row>
      <xdr:rowOff>0</xdr:rowOff>
    </xdr:to>
    <xdr:sp macro="" textlink="">
      <xdr:nvSpPr>
        <xdr:cNvPr id="122" name="Text Box 9">
          <a:extLst>
            <a:ext uri="{FF2B5EF4-FFF2-40B4-BE49-F238E27FC236}">
              <a16:creationId xmlns:a16="http://schemas.microsoft.com/office/drawing/2014/main" id="{00000000-0008-0000-0200-00007A000000}"/>
            </a:ext>
          </a:extLst>
        </xdr:cNvPr>
        <xdr:cNvSpPr txBox="1">
          <a:spLocks noChangeArrowheads="1"/>
        </xdr:cNvSpPr>
      </xdr:nvSpPr>
      <xdr:spPr bwMode="auto">
        <a:xfrm>
          <a:off x="7179129" y="1932214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83" name="Text Box 10">
          <a:extLst>
            <a:ext uri="{FF2B5EF4-FFF2-40B4-BE49-F238E27FC236}">
              <a16:creationId xmlns:a16="http://schemas.microsoft.com/office/drawing/2014/main" id="{00000000-0008-0000-0200-000053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84" name="Text Box 11">
          <a:extLst>
            <a:ext uri="{FF2B5EF4-FFF2-40B4-BE49-F238E27FC236}">
              <a16:creationId xmlns:a16="http://schemas.microsoft.com/office/drawing/2014/main" id="{00000000-0008-0000-0200-000054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85" name="Text Box 12">
          <a:extLst>
            <a:ext uri="{FF2B5EF4-FFF2-40B4-BE49-F238E27FC236}">
              <a16:creationId xmlns:a16="http://schemas.microsoft.com/office/drawing/2014/main" id="{00000000-0008-0000-0200-000055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86" name="Text Box 13">
          <a:extLst>
            <a:ext uri="{FF2B5EF4-FFF2-40B4-BE49-F238E27FC236}">
              <a16:creationId xmlns:a16="http://schemas.microsoft.com/office/drawing/2014/main" id="{00000000-0008-0000-0200-000056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87" name="Text Box 14">
          <a:extLst>
            <a:ext uri="{FF2B5EF4-FFF2-40B4-BE49-F238E27FC236}">
              <a16:creationId xmlns:a16="http://schemas.microsoft.com/office/drawing/2014/main" id="{00000000-0008-0000-0200-000057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88" name="Text Box 15">
          <a:extLst>
            <a:ext uri="{FF2B5EF4-FFF2-40B4-BE49-F238E27FC236}">
              <a16:creationId xmlns:a16="http://schemas.microsoft.com/office/drawing/2014/main" id="{00000000-0008-0000-0200-000058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89" name="Text Box 16">
          <a:extLst>
            <a:ext uri="{FF2B5EF4-FFF2-40B4-BE49-F238E27FC236}">
              <a16:creationId xmlns:a16="http://schemas.microsoft.com/office/drawing/2014/main" id="{00000000-0008-0000-0200-000059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90" name="Text Box 17">
          <a:extLst>
            <a:ext uri="{FF2B5EF4-FFF2-40B4-BE49-F238E27FC236}">
              <a16:creationId xmlns:a16="http://schemas.microsoft.com/office/drawing/2014/main" id="{00000000-0008-0000-0200-00005A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91" name="Text Box 18">
          <a:extLst>
            <a:ext uri="{FF2B5EF4-FFF2-40B4-BE49-F238E27FC236}">
              <a16:creationId xmlns:a16="http://schemas.microsoft.com/office/drawing/2014/main" id="{00000000-0008-0000-0200-00005B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92" name="Text Box 19">
          <a:extLst>
            <a:ext uri="{FF2B5EF4-FFF2-40B4-BE49-F238E27FC236}">
              <a16:creationId xmlns:a16="http://schemas.microsoft.com/office/drawing/2014/main" id="{00000000-0008-0000-0200-00005C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93" name="Text Box 20">
          <a:extLst>
            <a:ext uri="{FF2B5EF4-FFF2-40B4-BE49-F238E27FC236}">
              <a16:creationId xmlns:a16="http://schemas.microsoft.com/office/drawing/2014/main" id="{00000000-0008-0000-0200-00005D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94" name="Text Box 21">
          <a:extLst>
            <a:ext uri="{FF2B5EF4-FFF2-40B4-BE49-F238E27FC236}">
              <a16:creationId xmlns:a16="http://schemas.microsoft.com/office/drawing/2014/main" id="{00000000-0008-0000-0200-00005E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95" name="Text Box 22">
          <a:extLst>
            <a:ext uri="{FF2B5EF4-FFF2-40B4-BE49-F238E27FC236}">
              <a16:creationId xmlns:a16="http://schemas.microsoft.com/office/drawing/2014/main" id="{00000000-0008-0000-0200-00005F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96" name="Text Box 23">
          <a:extLst>
            <a:ext uri="{FF2B5EF4-FFF2-40B4-BE49-F238E27FC236}">
              <a16:creationId xmlns:a16="http://schemas.microsoft.com/office/drawing/2014/main" id="{00000000-0008-0000-0200-000060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97" name="Text Box 24">
          <a:extLst>
            <a:ext uri="{FF2B5EF4-FFF2-40B4-BE49-F238E27FC236}">
              <a16:creationId xmlns:a16="http://schemas.microsoft.com/office/drawing/2014/main" id="{00000000-0008-0000-0200-000061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98" name="Text Box 25">
          <a:extLst>
            <a:ext uri="{FF2B5EF4-FFF2-40B4-BE49-F238E27FC236}">
              <a16:creationId xmlns:a16="http://schemas.microsoft.com/office/drawing/2014/main" id="{00000000-0008-0000-0200-000062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99" name="Text Box 26">
          <a:extLst>
            <a:ext uri="{FF2B5EF4-FFF2-40B4-BE49-F238E27FC236}">
              <a16:creationId xmlns:a16="http://schemas.microsoft.com/office/drawing/2014/main" id="{00000000-0008-0000-0200-000063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00" name="Text Box 27">
          <a:extLst>
            <a:ext uri="{FF2B5EF4-FFF2-40B4-BE49-F238E27FC236}">
              <a16:creationId xmlns:a16="http://schemas.microsoft.com/office/drawing/2014/main" id="{00000000-0008-0000-0200-000064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01" name="Text Box 28">
          <a:extLst>
            <a:ext uri="{FF2B5EF4-FFF2-40B4-BE49-F238E27FC236}">
              <a16:creationId xmlns:a16="http://schemas.microsoft.com/office/drawing/2014/main" id="{00000000-0008-0000-0200-000065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02" name="Text Box 29">
          <a:extLst>
            <a:ext uri="{FF2B5EF4-FFF2-40B4-BE49-F238E27FC236}">
              <a16:creationId xmlns:a16="http://schemas.microsoft.com/office/drawing/2014/main" id="{00000000-0008-0000-0200-000066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03" name="Text Box 30">
          <a:extLst>
            <a:ext uri="{FF2B5EF4-FFF2-40B4-BE49-F238E27FC236}">
              <a16:creationId xmlns:a16="http://schemas.microsoft.com/office/drawing/2014/main" id="{00000000-0008-0000-0200-000067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04" name="Text Box 31">
          <a:extLst>
            <a:ext uri="{FF2B5EF4-FFF2-40B4-BE49-F238E27FC236}">
              <a16:creationId xmlns:a16="http://schemas.microsoft.com/office/drawing/2014/main" id="{00000000-0008-0000-0200-000068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05" name="Text Box 32">
          <a:extLst>
            <a:ext uri="{FF2B5EF4-FFF2-40B4-BE49-F238E27FC236}">
              <a16:creationId xmlns:a16="http://schemas.microsoft.com/office/drawing/2014/main" id="{00000000-0008-0000-0200-000069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06" name="Text Box 33">
          <a:extLst>
            <a:ext uri="{FF2B5EF4-FFF2-40B4-BE49-F238E27FC236}">
              <a16:creationId xmlns:a16="http://schemas.microsoft.com/office/drawing/2014/main" id="{00000000-0008-0000-0200-00006A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23" name="Text Box 34">
          <a:extLst>
            <a:ext uri="{FF2B5EF4-FFF2-40B4-BE49-F238E27FC236}">
              <a16:creationId xmlns:a16="http://schemas.microsoft.com/office/drawing/2014/main" id="{00000000-0008-0000-0200-00007B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24" name="Text Box 35">
          <a:extLst>
            <a:ext uri="{FF2B5EF4-FFF2-40B4-BE49-F238E27FC236}">
              <a16:creationId xmlns:a16="http://schemas.microsoft.com/office/drawing/2014/main" id="{00000000-0008-0000-0200-00007C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25" name="Text Box 36">
          <a:extLst>
            <a:ext uri="{FF2B5EF4-FFF2-40B4-BE49-F238E27FC236}">
              <a16:creationId xmlns:a16="http://schemas.microsoft.com/office/drawing/2014/main" id="{00000000-0008-0000-0200-00007D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26" name="Text Box 37">
          <a:extLst>
            <a:ext uri="{FF2B5EF4-FFF2-40B4-BE49-F238E27FC236}">
              <a16:creationId xmlns:a16="http://schemas.microsoft.com/office/drawing/2014/main" id="{00000000-0008-0000-0200-00007E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27" name="Text Box 38">
          <a:extLst>
            <a:ext uri="{FF2B5EF4-FFF2-40B4-BE49-F238E27FC236}">
              <a16:creationId xmlns:a16="http://schemas.microsoft.com/office/drawing/2014/main" id="{00000000-0008-0000-0200-00007F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28" name="Text Box 39">
          <a:extLst>
            <a:ext uri="{FF2B5EF4-FFF2-40B4-BE49-F238E27FC236}">
              <a16:creationId xmlns:a16="http://schemas.microsoft.com/office/drawing/2014/main" id="{00000000-0008-0000-0200-000080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29" name="Text Box 40">
          <a:extLst>
            <a:ext uri="{FF2B5EF4-FFF2-40B4-BE49-F238E27FC236}">
              <a16:creationId xmlns:a16="http://schemas.microsoft.com/office/drawing/2014/main" id="{00000000-0008-0000-0200-000081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30" name="Text Box 41">
          <a:extLst>
            <a:ext uri="{FF2B5EF4-FFF2-40B4-BE49-F238E27FC236}">
              <a16:creationId xmlns:a16="http://schemas.microsoft.com/office/drawing/2014/main" id="{00000000-0008-0000-0200-000082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31" name="Text Box 42">
          <a:extLst>
            <a:ext uri="{FF2B5EF4-FFF2-40B4-BE49-F238E27FC236}">
              <a16:creationId xmlns:a16="http://schemas.microsoft.com/office/drawing/2014/main" id="{00000000-0008-0000-0200-000083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32" name="Text Box 43">
          <a:extLst>
            <a:ext uri="{FF2B5EF4-FFF2-40B4-BE49-F238E27FC236}">
              <a16:creationId xmlns:a16="http://schemas.microsoft.com/office/drawing/2014/main" id="{00000000-0008-0000-0200-000084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33" name="Text Box 44">
          <a:extLst>
            <a:ext uri="{FF2B5EF4-FFF2-40B4-BE49-F238E27FC236}">
              <a16:creationId xmlns:a16="http://schemas.microsoft.com/office/drawing/2014/main" id="{00000000-0008-0000-0200-000085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34" name="Text Box 45">
          <a:extLst>
            <a:ext uri="{FF2B5EF4-FFF2-40B4-BE49-F238E27FC236}">
              <a16:creationId xmlns:a16="http://schemas.microsoft.com/office/drawing/2014/main" id="{00000000-0008-0000-0200-000086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35" name="Text Box 46">
          <a:extLst>
            <a:ext uri="{FF2B5EF4-FFF2-40B4-BE49-F238E27FC236}">
              <a16:creationId xmlns:a16="http://schemas.microsoft.com/office/drawing/2014/main" id="{00000000-0008-0000-0200-000087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36" name="Text Box 47">
          <a:extLst>
            <a:ext uri="{FF2B5EF4-FFF2-40B4-BE49-F238E27FC236}">
              <a16:creationId xmlns:a16="http://schemas.microsoft.com/office/drawing/2014/main" id="{00000000-0008-0000-0200-000088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37" name="Text Box 48">
          <a:extLst>
            <a:ext uri="{FF2B5EF4-FFF2-40B4-BE49-F238E27FC236}">
              <a16:creationId xmlns:a16="http://schemas.microsoft.com/office/drawing/2014/main" id="{00000000-0008-0000-0200-000089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251</xdr:row>
      <xdr:rowOff>2721</xdr:rowOff>
    </xdr:from>
    <xdr:to>
      <xdr:col>38</xdr:col>
      <xdr:colOff>9525</xdr:colOff>
      <xdr:row>251</xdr:row>
      <xdr:rowOff>2721</xdr:rowOff>
    </xdr:to>
    <xdr:sp macro="" textlink="">
      <xdr:nvSpPr>
        <xdr:cNvPr id="138" name="Text Box 49">
          <a:extLst>
            <a:ext uri="{FF2B5EF4-FFF2-40B4-BE49-F238E27FC236}">
              <a16:creationId xmlns:a16="http://schemas.microsoft.com/office/drawing/2014/main" id="{00000000-0008-0000-0200-00008A000000}"/>
            </a:ext>
          </a:extLst>
        </xdr:cNvPr>
        <xdr:cNvSpPr txBox="1">
          <a:spLocks noChangeArrowheads="1"/>
        </xdr:cNvSpPr>
      </xdr:nvSpPr>
      <xdr:spPr bwMode="auto">
        <a:xfrm>
          <a:off x="7038975" y="3201624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255</xdr:row>
      <xdr:rowOff>0</xdr:rowOff>
    </xdr:from>
    <xdr:to>
      <xdr:col>38</xdr:col>
      <xdr:colOff>9525</xdr:colOff>
      <xdr:row>255</xdr:row>
      <xdr:rowOff>0</xdr:rowOff>
    </xdr:to>
    <xdr:sp macro="" textlink="">
      <xdr:nvSpPr>
        <xdr:cNvPr id="139" name="Text Box 2">
          <a:extLst>
            <a:ext uri="{FF2B5EF4-FFF2-40B4-BE49-F238E27FC236}">
              <a16:creationId xmlns:a16="http://schemas.microsoft.com/office/drawing/2014/main" id="{00000000-0008-0000-0200-00008B000000}"/>
            </a:ext>
          </a:extLst>
        </xdr:cNvPr>
        <xdr:cNvSpPr txBox="1">
          <a:spLocks noChangeArrowheads="1"/>
        </xdr:cNvSpPr>
      </xdr:nvSpPr>
      <xdr:spPr bwMode="auto">
        <a:xfrm>
          <a:off x="7038975" y="32699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255</xdr:row>
      <xdr:rowOff>0</xdr:rowOff>
    </xdr:from>
    <xdr:to>
      <xdr:col>38</xdr:col>
      <xdr:colOff>9525</xdr:colOff>
      <xdr:row>255</xdr:row>
      <xdr:rowOff>0</xdr:rowOff>
    </xdr:to>
    <xdr:sp macro="" textlink="">
      <xdr:nvSpPr>
        <xdr:cNvPr id="140" name="Text Box 3">
          <a:extLst>
            <a:ext uri="{FF2B5EF4-FFF2-40B4-BE49-F238E27FC236}">
              <a16:creationId xmlns:a16="http://schemas.microsoft.com/office/drawing/2014/main" id="{00000000-0008-0000-0200-00008C000000}"/>
            </a:ext>
          </a:extLst>
        </xdr:cNvPr>
        <xdr:cNvSpPr txBox="1">
          <a:spLocks noChangeArrowheads="1"/>
        </xdr:cNvSpPr>
      </xdr:nvSpPr>
      <xdr:spPr bwMode="auto">
        <a:xfrm>
          <a:off x="7038975" y="32699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255</xdr:row>
      <xdr:rowOff>0</xdr:rowOff>
    </xdr:from>
    <xdr:to>
      <xdr:col>38</xdr:col>
      <xdr:colOff>9525</xdr:colOff>
      <xdr:row>255</xdr:row>
      <xdr:rowOff>0</xdr:rowOff>
    </xdr:to>
    <xdr:sp macro="" textlink="">
      <xdr:nvSpPr>
        <xdr:cNvPr id="141" name="Text Box 4">
          <a:extLst>
            <a:ext uri="{FF2B5EF4-FFF2-40B4-BE49-F238E27FC236}">
              <a16:creationId xmlns:a16="http://schemas.microsoft.com/office/drawing/2014/main" id="{00000000-0008-0000-0200-00008D000000}"/>
            </a:ext>
          </a:extLst>
        </xdr:cNvPr>
        <xdr:cNvSpPr txBox="1">
          <a:spLocks noChangeArrowheads="1"/>
        </xdr:cNvSpPr>
      </xdr:nvSpPr>
      <xdr:spPr bwMode="auto">
        <a:xfrm>
          <a:off x="7038975" y="32699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255</xdr:row>
      <xdr:rowOff>0</xdr:rowOff>
    </xdr:from>
    <xdr:to>
      <xdr:col>38</xdr:col>
      <xdr:colOff>9525</xdr:colOff>
      <xdr:row>255</xdr:row>
      <xdr:rowOff>0</xdr:rowOff>
    </xdr:to>
    <xdr:sp macro="" textlink="">
      <xdr:nvSpPr>
        <xdr:cNvPr id="142" name="Text Box 5">
          <a:extLst>
            <a:ext uri="{FF2B5EF4-FFF2-40B4-BE49-F238E27FC236}">
              <a16:creationId xmlns:a16="http://schemas.microsoft.com/office/drawing/2014/main" id="{00000000-0008-0000-0200-00008E000000}"/>
            </a:ext>
          </a:extLst>
        </xdr:cNvPr>
        <xdr:cNvSpPr txBox="1">
          <a:spLocks noChangeArrowheads="1"/>
        </xdr:cNvSpPr>
      </xdr:nvSpPr>
      <xdr:spPr bwMode="auto">
        <a:xfrm>
          <a:off x="7038975" y="32699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255</xdr:row>
      <xdr:rowOff>0</xdr:rowOff>
    </xdr:from>
    <xdr:to>
      <xdr:col>38</xdr:col>
      <xdr:colOff>9525</xdr:colOff>
      <xdr:row>255</xdr:row>
      <xdr:rowOff>0</xdr:rowOff>
    </xdr:to>
    <xdr:sp macro="" textlink="">
      <xdr:nvSpPr>
        <xdr:cNvPr id="143" name="Text Box 6">
          <a:extLst>
            <a:ext uri="{FF2B5EF4-FFF2-40B4-BE49-F238E27FC236}">
              <a16:creationId xmlns:a16="http://schemas.microsoft.com/office/drawing/2014/main" id="{00000000-0008-0000-0200-00008F000000}"/>
            </a:ext>
          </a:extLst>
        </xdr:cNvPr>
        <xdr:cNvSpPr txBox="1">
          <a:spLocks noChangeArrowheads="1"/>
        </xdr:cNvSpPr>
      </xdr:nvSpPr>
      <xdr:spPr bwMode="auto">
        <a:xfrm>
          <a:off x="7038975" y="32699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255</xdr:row>
      <xdr:rowOff>0</xdr:rowOff>
    </xdr:from>
    <xdr:to>
      <xdr:col>38</xdr:col>
      <xdr:colOff>9525</xdr:colOff>
      <xdr:row>255</xdr:row>
      <xdr:rowOff>0</xdr:rowOff>
    </xdr:to>
    <xdr:sp macro="" textlink="">
      <xdr:nvSpPr>
        <xdr:cNvPr id="144" name="Text Box 7">
          <a:extLst>
            <a:ext uri="{FF2B5EF4-FFF2-40B4-BE49-F238E27FC236}">
              <a16:creationId xmlns:a16="http://schemas.microsoft.com/office/drawing/2014/main" id="{00000000-0008-0000-0200-000090000000}"/>
            </a:ext>
          </a:extLst>
        </xdr:cNvPr>
        <xdr:cNvSpPr txBox="1">
          <a:spLocks noChangeArrowheads="1"/>
        </xdr:cNvSpPr>
      </xdr:nvSpPr>
      <xdr:spPr bwMode="auto">
        <a:xfrm>
          <a:off x="7038975" y="32699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296</xdr:row>
      <xdr:rowOff>0</xdr:rowOff>
    </xdr:from>
    <xdr:to>
      <xdr:col>38</xdr:col>
      <xdr:colOff>9525</xdr:colOff>
      <xdr:row>296</xdr:row>
      <xdr:rowOff>0</xdr:rowOff>
    </xdr:to>
    <xdr:sp macro="" textlink="">
      <xdr:nvSpPr>
        <xdr:cNvPr id="145" name="Text Box 8">
          <a:extLst>
            <a:ext uri="{FF2B5EF4-FFF2-40B4-BE49-F238E27FC236}">
              <a16:creationId xmlns:a16="http://schemas.microsoft.com/office/drawing/2014/main" id="{00000000-0008-0000-0200-000091000000}"/>
            </a:ext>
          </a:extLst>
        </xdr:cNvPr>
        <xdr:cNvSpPr txBox="1">
          <a:spLocks noChangeArrowheads="1"/>
        </xdr:cNvSpPr>
      </xdr:nvSpPr>
      <xdr:spPr bwMode="auto">
        <a:xfrm>
          <a:off x="7038975" y="3973830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296</xdr:row>
      <xdr:rowOff>0</xdr:rowOff>
    </xdr:from>
    <xdr:to>
      <xdr:col>38</xdr:col>
      <xdr:colOff>9525</xdr:colOff>
      <xdr:row>296</xdr:row>
      <xdr:rowOff>0</xdr:rowOff>
    </xdr:to>
    <xdr:sp macro="" textlink="">
      <xdr:nvSpPr>
        <xdr:cNvPr id="146" name="Text Box 9">
          <a:extLst>
            <a:ext uri="{FF2B5EF4-FFF2-40B4-BE49-F238E27FC236}">
              <a16:creationId xmlns:a16="http://schemas.microsoft.com/office/drawing/2014/main" id="{00000000-0008-0000-0200-000092000000}"/>
            </a:ext>
          </a:extLst>
        </xdr:cNvPr>
        <xdr:cNvSpPr txBox="1">
          <a:spLocks noChangeArrowheads="1"/>
        </xdr:cNvSpPr>
      </xdr:nvSpPr>
      <xdr:spPr bwMode="auto">
        <a:xfrm>
          <a:off x="7038975" y="3973830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47" name="Text Box 10">
          <a:extLst>
            <a:ext uri="{FF2B5EF4-FFF2-40B4-BE49-F238E27FC236}">
              <a16:creationId xmlns:a16="http://schemas.microsoft.com/office/drawing/2014/main" id="{00000000-0008-0000-0200-000093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48" name="Text Box 11">
          <a:extLst>
            <a:ext uri="{FF2B5EF4-FFF2-40B4-BE49-F238E27FC236}">
              <a16:creationId xmlns:a16="http://schemas.microsoft.com/office/drawing/2014/main" id="{00000000-0008-0000-0200-000094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49" name="Text Box 12">
          <a:extLst>
            <a:ext uri="{FF2B5EF4-FFF2-40B4-BE49-F238E27FC236}">
              <a16:creationId xmlns:a16="http://schemas.microsoft.com/office/drawing/2014/main" id="{00000000-0008-0000-0200-000095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50" name="Text Box 13">
          <a:extLst>
            <a:ext uri="{FF2B5EF4-FFF2-40B4-BE49-F238E27FC236}">
              <a16:creationId xmlns:a16="http://schemas.microsoft.com/office/drawing/2014/main" id="{00000000-0008-0000-0200-000096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51" name="Text Box 14">
          <a:extLst>
            <a:ext uri="{FF2B5EF4-FFF2-40B4-BE49-F238E27FC236}">
              <a16:creationId xmlns:a16="http://schemas.microsoft.com/office/drawing/2014/main" id="{00000000-0008-0000-0200-000097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52" name="Text Box 15">
          <a:extLst>
            <a:ext uri="{FF2B5EF4-FFF2-40B4-BE49-F238E27FC236}">
              <a16:creationId xmlns:a16="http://schemas.microsoft.com/office/drawing/2014/main" id="{00000000-0008-0000-0200-000098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53" name="Text Box 16">
          <a:extLst>
            <a:ext uri="{FF2B5EF4-FFF2-40B4-BE49-F238E27FC236}">
              <a16:creationId xmlns:a16="http://schemas.microsoft.com/office/drawing/2014/main" id="{00000000-0008-0000-0200-000099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54" name="Text Box 17">
          <a:extLst>
            <a:ext uri="{FF2B5EF4-FFF2-40B4-BE49-F238E27FC236}">
              <a16:creationId xmlns:a16="http://schemas.microsoft.com/office/drawing/2014/main" id="{00000000-0008-0000-0200-00009A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55" name="Text Box 18">
          <a:extLst>
            <a:ext uri="{FF2B5EF4-FFF2-40B4-BE49-F238E27FC236}">
              <a16:creationId xmlns:a16="http://schemas.microsoft.com/office/drawing/2014/main" id="{00000000-0008-0000-0200-00009B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56" name="Text Box 19">
          <a:extLst>
            <a:ext uri="{FF2B5EF4-FFF2-40B4-BE49-F238E27FC236}">
              <a16:creationId xmlns:a16="http://schemas.microsoft.com/office/drawing/2014/main" id="{00000000-0008-0000-0200-00009C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57" name="Text Box 20">
          <a:extLst>
            <a:ext uri="{FF2B5EF4-FFF2-40B4-BE49-F238E27FC236}">
              <a16:creationId xmlns:a16="http://schemas.microsoft.com/office/drawing/2014/main" id="{00000000-0008-0000-0200-00009D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58" name="Text Box 21">
          <a:extLst>
            <a:ext uri="{FF2B5EF4-FFF2-40B4-BE49-F238E27FC236}">
              <a16:creationId xmlns:a16="http://schemas.microsoft.com/office/drawing/2014/main" id="{00000000-0008-0000-0200-00009E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59" name="Text Box 22">
          <a:extLst>
            <a:ext uri="{FF2B5EF4-FFF2-40B4-BE49-F238E27FC236}">
              <a16:creationId xmlns:a16="http://schemas.microsoft.com/office/drawing/2014/main" id="{00000000-0008-0000-0200-00009F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60" name="Text Box 23">
          <a:extLst>
            <a:ext uri="{FF2B5EF4-FFF2-40B4-BE49-F238E27FC236}">
              <a16:creationId xmlns:a16="http://schemas.microsoft.com/office/drawing/2014/main" id="{00000000-0008-0000-0200-0000A0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61" name="Text Box 24">
          <a:extLst>
            <a:ext uri="{FF2B5EF4-FFF2-40B4-BE49-F238E27FC236}">
              <a16:creationId xmlns:a16="http://schemas.microsoft.com/office/drawing/2014/main" id="{00000000-0008-0000-0200-0000A1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62" name="Text Box 25">
          <a:extLst>
            <a:ext uri="{FF2B5EF4-FFF2-40B4-BE49-F238E27FC236}">
              <a16:creationId xmlns:a16="http://schemas.microsoft.com/office/drawing/2014/main" id="{00000000-0008-0000-0200-0000A2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63" name="Text Box 26">
          <a:extLst>
            <a:ext uri="{FF2B5EF4-FFF2-40B4-BE49-F238E27FC236}">
              <a16:creationId xmlns:a16="http://schemas.microsoft.com/office/drawing/2014/main" id="{00000000-0008-0000-0200-0000A3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64" name="Text Box 27">
          <a:extLst>
            <a:ext uri="{FF2B5EF4-FFF2-40B4-BE49-F238E27FC236}">
              <a16:creationId xmlns:a16="http://schemas.microsoft.com/office/drawing/2014/main" id="{00000000-0008-0000-0200-0000A4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65" name="Text Box 28">
          <a:extLst>
            <a:ext uri="{FF2B5EF4-FFF2-40B4-BE49-F238E27FC236}">
              <a16:creationId xmlns:a16="http://schemas.microsoft.com/office/drawing/2014/main" id="{00000000-0008-0000-0200-0000A5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66" name="Text Box 29">
          <a:extLst>
            <a:ext uri="{FF2B5EF4-FFF2-40B4-BE49-F238E27FC236}">
              <a16:creationId xmlns:a16="http://schemas.microsoft.com/office/drawing/2014/main" id="{00000000-0008-0000-0200-0000A6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67" name="Text Box 30">
          <a:extLst>
            <a:ext uri="{FF2B5EF4-FFF2-40B4-BE49-F238E27FC236}">
              <a16:creationId xmlns:a16="http://schemas.microsoft.com/office/drawing/2014/main" id="{00000000-0008-0000-0200-0000A7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68" name="Text Box 31">
          <a:extLst>
            <a:ext uri="{FF2B5EF4-FFF2-40B4-BE49-F238E27FC236}">
              <a16:creationId xmlns:a16="http://schemas.microsoft.com/office/drawing/2014/main" id="{00000000-0008-0000-0200-0000A8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69" name="Text Box 32">
          <a:extLst>
            <a:ext uri="{FF2B5EF4-FFF2-40B4-BE49-F238E27FC236}">
              <a16:creationId xmlns:a16="http://schemas.microsoft.com/office/drawing/2014/main" id="{00000000-0008-0000-0200-0000A9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70" name="Text Box 33">
          <a:extLst>
            <a:ext uri="{FF2B5EF4-FFF2-40B4-BE49-F238E27FC236}">
              <a16:creationId xmlns:a16="http://schemas.microsoft.com/office/drawing/2014/main" id="{00000000-0008-0000-0200-0000AA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71" name="Text Box 34">
          <a:extLst>
            <a:ext uri="{FF2B5EF4-FFF2-40B4-BE49-F238E27FC236}">
              <a16:creationId xmlns:a16="http://schemas.microsoft.com/office/drawing/2014/main" id="{00000000-0008-0000-0200-0000AB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72" name="Text Box 35">
          <a:extLst>
            <a:ext uri="{FF2B5EF4-FFF2-40B4-BE49-F238E27FC236}">
              <a16:creationId xmlns:a16="http://schemas.microsoft.com/office/drawing/2014/main" id="{00000000-0008-0000-0200-0000AC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73" name="Text Box 36">
          <a:extLst>
            <a:ext uri="{FF2B5EF4-FFF2-40B4-BE49-F238E27FC236}">
              <a16:creationId xmlns:a16="http://schemas.microsoft.com/office/drawing/2014/main" id="{00000000-0008-0000-0200-0000AD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74" name="Text Box 37">
          <a:extLst>
            <a:ext uri="{FF2B5EF4-FFF2-40B4-BE49-F238E27FC236}">
              <a16:creationId xmlns:a16="http://schemas.microsoft.com/office/drawing/2014/main" id="{00000000-0008-0000-0200-0000AE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75" name="Text Box 38">
          <a:extLst>
            <a:ext uri="{FF2B5EF4-FFF2-40B4-BE49-F238E27FC236}">
              <a16:creationId xmlns:a16="http://schemas.microsoft.com/office/drawing/2014/main" id="{00000000-0008-0000-0200-0000AF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76" name="Text Box 39">
          <a:extLst>
            <a:ext uri="{FF2B5EF4-FFF2-40B4-BE49-F238E27FC236}">
              <a16:creationId xmlns:a16="http://schemas.microsoft.com/office/drawing/2014/main" id="{00000000-0008-0000-0200-0000B0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77" name="Text Box 40">
          <a:extLst>
            <a:ext uri="{FF2B5EF4-FFF2-40B4-BE49-F238E27FC236}">
              <a16:creationId xmlns:a16="http://schemas.microsoft.com/office/drawing/2014/main" id="{00000000-0008-0000-0200-0000B1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78" name="Text Box 41">
          <a:extLst>
            <a:ext uri="{FF2B5EF4-FFF2-40B4-BE49-F238E27FC236}">
              <a16:creationId xmlns:a16="http://schemas.microsoft.com/office/drawing/2014/main" id="{00000000-0008-0000-0200-0000B2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79" name="Text Box 42">
          <a:extLst>
            <a:ext uri="{FF2B5EF4-FFF2-40B4-BE49-F238E27FC236}">
              <a16:creationId xmlns:a16="http://schemas.microsoft.com/office/drawing/2014/main" id="{00000000-0008-0000-0200-0000B3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80" name="Text Box 43">
          <a:extLst>
            <a:ext uri="{FF2B5EF4-FFF2-40B4-BE49-F238E27FC236}">
              <a16:creationId xmlns:a16="http://schemas.microsoft.com/office/drawing/2014/main" id="{00000000-0008-0000-0200-0000B4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81" name="Text Box 44">
          <a:extLst>
            <a:ext uri="{FF2B5EF4-FFF2-40B4-BE49-F238E27FC236}">
              <a16:creationId xmlns:a16="http://schemas.microsoft.com/office/drawing/2014/main" id="{00000000-0008-0000-0200-0000B5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82" name="Text Box 45">
          <a:extLst>
            <a:ext uri="{FF2B5EF4-FFF2-40B4-BE49-F238E27FC236}">
              <a16:creationId xmlns:a16="http://schemas.microsoft.com/office/drawing/2014/main" id="{00000000-0008-0000-0200-0000B6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83" name="Text Box 46">
          <a:extLst>
            <a:ext uri="{FF2B5EF4-FFF2-40B4-BE49-F238E27FC236}">
              <a16:creationId xmlns:a16="http://schemas.microsoft.com/office/drawing/2014/main" id="{00000000-0008-0000-0200-0000B7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84" name="Text Box 47">
          <a:extLst>
            <a:ext uri="{FF2B5EF4-FFF2-40B4-BE49-F238E27FC236}">
              <a16:creationId xmlns:a16="http://schemas.microsoft.com/office/drawing/2014/main" id="{00000000-0008-0000-0200-0000B8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85" name="Text Box 48">
          <a:extLst>
            <a:ext uri="{FF2B5EF4-FFF2-40B4-BE49-F238E27FC236}">
              <a16:creationId xmlns:a16="http://schemas.microsoft.com/office/drawing/2014/main" id="{00000000-0008-0000-0200-0000B9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314</xdr:row>
      <xdr:rowOff>2721</xdr:rowOff>
    </xdr:from>
    <xdr:to>
      <xdr:col>38</xdr:col>
      <xdr:colOff>9525</xdr:colOff>
      <xdr:row>314</xdr:row>
      <xdr:rowOff>2721</xdr:rowOff>
    </xdr:to>
    <xdr:sp macro="" textlink="">
      <xdr:nvSpPr>
        <xdr:cNvPr id="186" name="Text Box 49">
          <a:extLst>
            <a:ext uri="{FF2B5EF4-FFF2-40B4-BE49-F238E27FC236}">
              <a16:creationId xmlns:a16="http://schemas.microsoft.com/office/drawing/2014/main" id="{00000000-0008-0000-0200-0000BA000000}"/>
            </a:ext>
          </a:extLst>
        </xdr:cNvPr>
        <xdr:cNvSpPr txBox="1">
          <a:spLocks noChangeArrowheads="1"/>
        </xdr:cNvSpPr>
      </xdr:nvSpPr>
      <xdr:spPr bwMode="auto">
        <a:xfrm>
          <a:off x="7038975" y="42484221"/>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318</xdr:row>
      <xdr:rowOff>0</xdr:rowOff>
    </xdr:from>
    <xdr:to>
      <xdr:col>38</xdr:col>
      <xdr:colOff>9525</xdr:colOff>
      <xdr:row>318</xdr:row>
      <xdr:rowOff>0</xdr:rowOff>
    </xdr:to>
    <xdr:sp macro="" textlink="">
      <xdr:nvSpPr>
        <xdr:cNvPr id="187" name="Text Box 2">
          <a:extLst>
            <a:ext uri="{FF2B5EF4-FFF2-40B4-BE49-F238E27FC236}">
              <a16:creationId xmlns:a16="http://schemas.microsoft.com/office/drawing/2014/main" id="{00000000-0008-0000-0200-0000BB000000}"/>
            </a:ext>
          </a:extLst>
        </xdr:cNvPr>
        <xdr:cNvSpPr txBox="1">
          <a:spLocks noChangeArrowheads="1"/>
        </xdr:cNvSpPr>
      </xdr:nvSpPr>
      <xdr:spPr bwMode="auto">
        <a:xfrm>
          <a:off x="7038975" y="4316730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318</xdr:row>
      <xdr:rowOff>0</xdr:rowOff>
    </xdr:from>
    <xdr:to>
      <xdr:col>38</xdr:col>
      <xdr:colOff>9525</xdr:colOff>
      <xdr:row>318</xdr:row>
      <xdr:rowOff>0</xdr:rowOff>
    </xdr:to>
    <xdr:sp macro="" textlink="">
      <xdr:nvSpPr>
        <xdr:cNvPr id="188" name="Text Box 3">
          <a:extLst>
            <a:ext uri="{FF2B5EF4-FFF2-40B4-BE49-F238E27FC236}">
              <a16:creationId xmlns:a16="http://schemas.microsoft.com/office/drawing/2014/main" id="{00000000-0008-0000-0200-0000BC000000}"/>
            </a:ext>
          </a:extLst>
        </xdr:cNvPr>
        <xdr:cNvSpPr txBox="1">
          <a:spLocks noChangeArrowheads="1"/>
        </xdr:cNvSpPr>
      </xdr:nvSpPr>
      <xdr:spPr bwMode="auto">
        <a:xfrm>
          <a:off x="7038975" y="4316730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318</xdr:row>
      <xdr:rowOff>0</xdr:rowOff>
    </xdr:from>
    <xdr:to>
      <xdr:col>38</xdr:col>
      <xdr:colOff>9525</xdr:colOff>
      <xdr:row>318</xdr:row>
      <xdr:rowOff>0</xdr:rowOff>
    </xdr:to>
    <xdr:sp macro="" textlink="">
      <xdr:nvSpPr>
        <xdr:cNvPr id="189" name="Text Box 4">
          <a:extLst>
            <a:ext uri="{FF2B5EF4-FFF2-40B4-BE49-F238E27FC236}">
              <a16:creationId xmlns:a16="http://schemas.microsoft.com/office/drawing/2014/main" id="{00000000-0008-0000-0200-0000BD000000}"/>
            </a:ext>
          </a:extLst>
        </xdr:cNvPr>
        <xdr:cNvSpPr txBox="1">
          <a:spLocks noChangeArrowheads="1"/>
        </xdr:cNvSpPr>
      </xdr:nvSpPr>
      <xdr:spPr bwMode="auto">
        <a:xfrm>
          <a:off x="7038975" y="4316730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318</xdr:row>
      <xdr:rowOff>0</xdr:rowOff>
    </xdr:from>
    <xdr:to>
      <xdr:col>38</xdr:col>
      <xdr:colOff>9525</xdr:colOff>
      <xdr:row>318</xdr:row>
      <xdr:rowOff>0</xdr:rowOff>
    </xdr:to>
    <xdr:sp macro="" textlink="">
      <xdr:nvSpPr>
        <xdr:cNvPr id="190" name="Text Box 5">
          <a:extLst>
            <a:ext uri="{FF2B5EF4-FFF2-40B4-BE49-F238E27FC236}">
              <a16:creationId xmlns:a16="http://schemas.microsoft.com/office/drawing/2014/main" id="{00000000-0008-0000-0200-0000BE000000}"/>
            </a:ext>
          </a:extLst>
        </xdr:cNvPr>
        <xdr:cNvSpPr txBox="1">
          <a:spLocks noChangeArrowheads="1"/>
        </xdr:cNvSpPr>
      </xdr:nvSpPr>
      <xdr:spPr bwMode="auto">
        <a:xfrm>
          <a:off x="7038975" y="4316730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318</xdr:row>
      <xdr:rowOff>0</xdr:rowOff>
    </xdr:from>
    <xdr:to>
      <xdr:col>38</xdr:col>
      <xdr:colOff>9525</xdr:colOff>
      <xdr:row>318</xdr:row>
      <xdr:rowOff>0</xdr:rowOff>
    </xdr:to>
    <xdr:sp macro="" textlink="">
      <xdr:nvSpPr>
        <xdr:cNvPr id="191" name="Text Box 6">
          <a:extLst>
            <a:ext uri="{FF2B5EF4-FFF2-40B4-BE49-F238E27FC236}">
              <a16:creationId xmlns:a16="http://schemas.microsoft.com/office/drawing/2014/main" id="{00000000-0008-0000-0200-0000BF000000}"/>
            </a:ext>
          </a:extLst>
        </xdr:cNvPr>
        <xdr:cNvSpPr txBox="1">
          <a:spLocks noChangeArrowheads="1"/>
        </xdr:cNvSpPr>
      </xdr:nvSpPr>
      <xdr:spPr bwMode="auto">
        <a:xfrm>
          <a:off x="7038975" y="4316730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318</xdr:row>
      <xdr:rowOff>0</xdr:rowOff>
    </xdr:from>
    <xdr:to>
      <xdr:col>38</xdr:col>
      <xdr:colOff>9525</xdr:colOff>
      <xdr:row>318</xdr:row>
      <xdr:rowOff>0</xdr:rowOff>
    </xdr:to>
    <xdr:sp macro="" textlink="">
      <xdr:nvSpPr>
        <xdr:cNvPr id="192" name="Text Box 7">
          <a:extLst>
            <a:ext uri="{FF2B5EF4-FFF2-40B4-BE49-F238E27FC236}">
              <a16:creationId xmlns:a16="http://schemas.microsoft.com/office/drawing/2014/main" id="{00000000-0008-0000-0200-0000C0000000}"/>
            </a:ext>
          </a:extLst>
        </xdr:cNvPr>
        <xdr:cNvSpPr txBox="1">
          <a:spLocks noChangeArrowheads="1"/>
        </xdr:cNvSpPr>
      </xdr:nvSpPr>
      <xdr:spPr bwMode="auto">
        <a:xfrm>
          <a:off x="7038975" y="4316730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359</xdr:row>
      <xdr:rowOff>0</xdr:rowOff>
    </xdr:from>
    <xdr:to>
      <xdr:col>38</xdr:col>
      <xdr:colOff>9525</xdr:colOff>
      <xdr:row>359</xdr:row>
      <xdr:rowOff>0</xdr:rowOff>
    </xdr:to>
    <xdr:sp macro="" textlink="">
      <xdr:nvSpPr>
        <xdr:cNvPr id="193" name="Text Box 8">
          <a:extLst>
            <a:ext uri="{FF2B5EF4-FFF2-40B4-BE49-F238E27FC236}">
              <a16:creationId xmlns:a16="http://schemas.microsoft.com/office/drawing/2014/main" id="{00000000-0008-0000-0200-0000C1000000}"/>
            </a:ext>
          </a:extLst>
        </xdr:cNvPr>
        <xdr:cNvSpPr txBox="1">
          <a:spLocks noChangeArrowheads="1"/>
        </xdr:cNvSpPr>
      </xdr:nvSpPr>
      <xdr:spPr bwMode="auto">
        <a:xfrm>
          <a:off x="7038975" y="5024437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359</xdr:row>
      <xdr:rowOff>0</xdr:rowOff>
    </xdr:from>
    <xdr:to>
      <xdr:col>38</xdr:col>
      <xdr:colOff>9525</xdr:colOff>
      <xdr:row>359</xdr:row>
      <xdr:rowOff>0</xdr:rowOff>
    </xdr:to>
    <xdr:sp macro="" textlink="">
      <xdr:nvSpPr>
        <xdr:cNvPr id="194" name="Text Box 9">
          <a:extLst>
            <a:ext uri="{FF2B5EF4-FFF2-40B4-BE49-F238E27FC236}">
              <a16:creationId xmlns:a16="http://schemas.microsoft.com/office/drawing/2014/main" id="{00000000-0008-0000-0200-0000C2000000}"/>
            </a:ext>
          </a:extLst>
        </xdr:cNvPr>
        <xdr:cNvSpPr txBox="1">
          <a:spLocks noChangeArrowheads="1"/>
        </xdr:cNvSpPr>
      </xdr:nvSpPr>
      <xdr:spPr bwMode="auto">
        <a:xfrm>
          <a:off x="7038975" y="5024437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43" name="Text Box 10">
          <a:extLst>
            <a:ext uri="{FF2B5EF4-FFF2-40B4-BE49-F238E27FC236}">
              <a16:creationId xmlns:a16="http://schemas.microsoft.com/office/drawing/2014/main" id="{00000000-0008-0000-0200-0000F3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44" name="Text Box 11">
          <a:extLst>
            <a:ext uri="{FF2B5EF4-FFF2-40B4-BE49-F238E27FC236}">
              <a16:creationId xmlns:a16="http://schemas.microsoft.com/office/drawing/2014/main" id="{00000000-0008-0000-0200-0000F4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45" name="Text Box 12">
          <a:extLst>
            <a:ext uri="{FF2B5EF4-FFF2-40B4-BE49-F238E27FC236}">
              <a16:creationId xmlns:a16="http://schemas.microsoft.com/office/drawing/2014/main" id="{00000000-0008-0000-0200-0000F5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46" name="Text Box 13">
          <a:extLst>
            <a:ext uri="{FF2B5EF4-FFF2-40B4-BE49-F238E27FC236}">
              <a16:creationId xmlns:a16="http://schemas.microsoft.com/office/drawing/2014/main" id="{00000000-0008-0000-0200-0000F6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47" name="Text Box 14">
          <a:extLst>
            <a:ext uri="{FF2B5EF4-FFF2-40B4-BE49-F238E27FC236}">
              <a16:creationId xmlns:a16="http://schemas.microsoft.com/office/drawing/2014/main" id="{00000000-0008-0000-0200-0000F7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48" name="Text Box 15">
          <a:extLst>
            <a:ext uri="{FF2B5EF4-FFF2-40B4-BE49-F238E27FC236}">
              <a16:creationId xmlns:a16="http://schemas.microsoft.com/office/drawing/2014/main" id="{00000000-0008-0000-0200-0000F8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49" name="Text Box 16">
          <a:extLst>
            <a:ext uri="{FF2B5EF4-FFF2-40B4-BE49-F238E27FC236}">
              <a16:creationId xmlns:a16="http://schemas.microsoft.com/office/drawing/2014/main" id="{00000000-0008-0000-0200-0000F9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50" name="Text Box 17">
          <a:extLst>
            <a:ext uri="{FF2B5EF4-FFF2-40B4-BE49-F238E27FC236}">
              <a16:creationId xmlns:a16="http://schemas.microsoft.com/office/drawing/2014/main" id="{00000000-0008-0000-0200-0000FA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51" name="Text Box 18">
          <a:extLst>
            <a:ext uri="{FF2B5EF4-FFF2-40B4-BE49-F238E27FC236}">
              <a16:creationId xmlns:a16="http://schemas.microsoft.com/office/drawing/2014/main" id="{00000000-0008-0000-0200-0000FB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52" name="Text Box 19">
          <a:extLst>
            <a:ext uri="{FF2B5EF4-FFF2-40B4-BE49-F238E27FC236}">
              <a16:creationId xmlns:a16="http://schemas.microsoft.com/office/drawing/2014/main" id="{00000000-0008-0000-0200-0000FC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53" name="Text Box 20">
          <a:extLst>
            <a:ext uri="{FF2B5EF4-FFF2-40B4-BE49-F238E27FC236}">
              <a16:creationId xmlns:a16="http://schemas.microsoft.com/office/drawing/2014/main" id="{00000000-0008-0000-0200-0000FD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54" name="Text Box 21">
          <a:extLst>
            <a:ext uri="{FF2B5EF4-FFF2-40B4-BE49-F238E27FC236}">
              <a16:creationId xmlns:a16="http://schemas.microsoft.com/office/drawing/2014/main" id="{00000000-0008-0000-0200-0000FE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55" name="Text Box 22">
          <a:extLst>
            <a:ext uri="{FF2B5EF4-FFF2-40B4-BE49-F238E27FC236}">
              <a16:creationId xmlns:a16="http://schemas.microsoft.com/office/drawing/2014/main" id="{00000000-0008-0000-0200-0000FF00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56" name="Text Box 23">
          <a:extLst>
            <a:ext uri="{FF2B5EF4-FFF2-40B4-BE49-F238E27FC236}">
              <a16:creationId xmlns:a16="http://schemas.microsoft.com/office/drawing/2014/main" id="{00000000-0008-0000-0200-000000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57" name="Text Box 24">
          <a:extLst>
            <a:ext uri="{FF2B5EF4-FFF2-40B4-BE49-F238E27FC236}">
              <a16:creationId xmlns:a16="http://schemas.microsoft.com/office/drawing/2014/main" id="{00000000-0008-0000-0200-000001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58" name="Text Box 25">
          <a:extLst>
            <a:ext uri="{FF2B5EF4-FFF2-40B4-BE49-F238E27FC236}">
              <a16:creationId xmlns:a16="http://schemas.microsoft.com/office/drawing/2014/main" id="{00000000-0008-0000-0200-000002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59" name="Text Box 26">
          <a:extLst>
            <a:ext uri="{FF2B5EF4-FFF2-40B4-BE49-F238E27FC236}">
              <a16:creationId xmlns:a16="http://schemas.microsoft.com/office/drawing/2014/main" id="{00000000-0008-0000-0200-000003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60" name="Text Box 27">
          <a:extLst>
            <a:ext uri="{FF2B5EF4-FFF2-40B4-BE49-F238E27FC236}">
              <a16:creationId xmlns:a16="http://schemas.microsoft.com/office/drawing/2014/main" id="{00000000-0008-0000-0200-000004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61" name="Text Box 28">
          <a:extLst>
            <a:ext uri="{FF2B5EF4-FFF2-40B4-BE49-F238E27FC236}">
              <a16:creationId xmlns:a16="http://schemas.microsoft.com/office/drawing/2014/main" id="{00000000-0008-0000-0200-000005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62" name="Text Box 29">
          <a:extLst>
            <a:ext uri="{FF2B5EF4-FFF2-40B4-BE49-F238E27FC236}">
              <a16:creationId xmlns:a16="http://schemas.microsoft.com/office/drawing/2014/main" id="{00000000-0008-0000-0200-000006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63" name="Text Box 30">
          <a:extLst>
            <a:ext uri="{FF2B5EF4-FFF2-40B4-BE49-F238E27FC236}">
              <a16:creationId xmlns:a16="http://schemas.microsoft.com/office/drawing/2014/main" id="{00000000-0008-0000-0200-000007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64" name="Text Box 31">
          <a:extLst>
            <a:ext uri="{FF2B5EF4-FFF2-40B4-BE49-F238E27FC236}">
              <a16:creationId xmlns:a16="http://schemas.microsoft.com/office/drawing/2014/main" id="{00000000-0008-0000-0200-000008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65" name="Text Box 32">
          <a:extLst>
            <a:ext uri="{FF2B5EF4-FFF2-40B4-BE49-F238E27FC236}">
              <a16:creationId xmlns:a16="http://schemas.microsoft.com/office/drawing/2014/main" id="{00000000-0008-0000-0200-000009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66" name="Text Box 33">
          <a:extLst>
            <a:ext uri="{FF2B5EF4-FFF2-40B4-BE49-F238E27FC236}">
              <a16:creationId xmlns:a16="http://schemas.microsoft.com/office/drawing/2014/main" id="{00000000-0008-0000-0200-00000A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67" name="Text Box 34">
          <a:extLst>
            <a:ext uri="{FF2B5EF4-FFF2-40B4-BE49-F238E27FC236}">
              <a16:creationId xmlns:a16="http://schemas.microsoft.com/office/drawing/2014/main" id="{00000000-0008-0000-0200-00000B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68" name="Text Box 35">
          <a:extLst>
            <a:ext uri="{FF2B5EF4-FFF2-40B4-BE49-F238E27FC236}">
              <a16:creationId xmlns:a16="http://schemas.microsoft.com/office/drawing/2014/main" id="{00000000-0008-0000-0200-00000C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69" name="Text Box 36">
          <a:extLst>
            <a:ext uri="{FF2B5EF4-FFF2-40B4-BE49-F238E27FC236}">
              <a16:creationId xmlns:a16="http://schemas.microsoft.com/office/drawing/2014/main" id="{00000000-0008-0000-0200-00000D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70" name="Text Box 37">
          <a:extLst>
            <a:ext uri="{FF2B5EF4-FFF2-40B4-BE49-F238E27FC236}">
              <a16:creationId xmlns:a16="http://schemas.microsoft.com/office/drawing/2014/main" id="{00000000-0008-0000-0200-00000E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71" name="Text Box 38">
          <a:extLst>
            <a:ext uri="{FF2B5EF4-FFF2-40B4-BE49-F238E27FC236}">
              <a16:creationId xmlns:a16="http://schemas.microsoft.com/office/drawing/2014/main" id="{00000000-0008-0000-0200-00000F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72" name="Text Box 39">
          <a:extLst>
            <a:ext uri="{FF2B5EF4-FFF2-40B4-BE49-F238E27FC236}">
              <a16:creationId xmlns:a16="http://schemas.microsoft.com/office/drawing/2014/main" id="{00000000-0008-0000-0200-000010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73" name="Text Box 40">
          <a:extLst>
            <a:ext uri="{FF2B5EF4-FFF2-40B4-BE49-F238E27FC236}">
              <a16:creationId xmlns:a16="http://schemas.microsoft.com/office/drawing/2014/main" id="{00000000-0008-0000-0200-000011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74" name="Text Box 41">
          <a:extLst>
            <a:ext uri="{FF2B5EF4-FFF2-40B4-BE49-F238E27FC236}">
              <a16:creationId xmlns:a16="http://schemas.microsoft.com/office/drawing/2014/main" id="{00000000-0008-0000-0200-000012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75" name="Text Box 42">
          <a:extLst>
            <a:ext uri="{FF2B5EF4-FFF2-40B4-BE49-F238E27FC236}">
              <a16:creationId xmlns:a16="http://schemas.microsoft.com/office/drawing/2014/main" id="{00000000-0008-0000-0200-000013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76" name="Text Box 43">
          <a:extLst>
            <a:ext uri="{FF2B5EF4-FFF2-40B4-BE49-F238E27FC236}">
              <a16:creationId xmlns:a16="http://schemas.microsoft.com/office/drawing/2014/main" id="{00000000-0008-0000-0200-000014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77" name="Text Box 44">
          <a:extLst>
            <a:ext uri="{FF2B5EF4-FFF2-40B4-BE49-F238E27FC236}">
              <a16:creationId xmlns:a16="http://schemas.microsoft.com/office/drawing/2014/main" id="{00000000-0008-0000-0200-000015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78" name="Text Box 45">
          <a:extLst>
            <a:ext uri="{FF2B5EF4-FFF2-40B4-BE49-F238E27FC236}">
              <a16:creationId xmlns:a16="http://schemas.microsoft.com/office/drawing/2014/main" id="{00000000-0008-0000-0200-000016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79" name="Text Box 46">
          <a:extLst>
            <a:ext uri="{FF2B5EF4-FFF2-40B4-BE49-F238E27FC236}">
              <a16:creationId xmlns:a16="http://schemas.microsoft.com/office/drawing/2014/main" id="{00000000-0008-0000-0200-000017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80" name="Text Box 47">
          <a:extLst>
            <a:ext uri="{FF2B5EF4-FFF2-40B4-BE49-F238E27FC236}">
              <a16:creationId xmlns:a16="http://schemas.microsoft.com/office/drawing/2014/main" id="{00000000-0008-0000-0200-000018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81" name="Text Box 48">
          <a:extLst>
            <a:ext uri="{FF2B5EF4-FFF2-40B4-BE49-F238E27FC236}">
              <a16:creationId xmlns:a16="http://schemas.microsoft.com/office/drawing/2014/main" id="{00000000-0008-0000-0200-000019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377</xdr:row>
      <xdr:rowOff>2721</xdr:rowOff>
    </xdr:from>
    <xdr:to>
      <xdr:col>38</xdr:col>
      <xdr:colOff>9525</xdr:colOff>
      <xdr:row>377</xdr:row>
      <xdr:rowOff>2721</xdr:rowOff>
    </xdr:to>
    <xdr:sp macro="" textlink="">
      <xdr:nvSpPr>
        <xdr:cNvPr id="282" name="Text Box 49">
          <a:extLst>
            <a:ext uri="{FF2B5EF4-FFF2-40B4-BE49-F238E27FC236}">
              <a16:creationId xmlns:a16="http://schemas.microsoft.com/office/drawing/2014/main" id="{00000000-0008-0000-0200-00001A010000}"/>
            </a:ext>
          </a:extLst>
        </xdr:cNvPr>
        <xdr:cNvSpPr txBox="1">
          <a:spLocks noChangeArrowheads="1"/>
        </xdr:cNvSpPr>
      </xdr:nvSpPr>
      <xdr:spPr bwMode="auto">
        <a:xfrm>
          <a:off x="7038975" y="54057096"/>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381</xdr:row>
      <xdr:rowOff>0</xdr:rowOff>
    </xdr:from>
    <xdr:to>
      <xdr:col>38</xdr:col>
      <xdr:colOff>9525</xdr:colOff>
      <xdr:row>381</xdr:row>
      <xdr:rowOff>0</xdr:rowOff>
    </xdr:to>
    <xdr:sp macro="" textlink="">
      <xdr:nvSpPr>
        <xdr:cNvPr id="283" name="Text Box 2">
          <a:extLst>
            <a:ext uri="{FF2B5EF4-FFF2-40B4-BE49-F238E27FC236}">
              <a16:creationId xmlns:a16="http://schemas.microsoft.com/office/drawing/2014/main" id="{00000000-0008-0000-0200-00001B010000}"/>
            </a:ext>
          </a:extLst>
        </xdr:cNvPr>
        <xdr:cNvSpPr txBox="1">
          <a:spLocks noChangeArrowheads="1"/>
        </xdr:cNvSpPr>
      </xdr:nvSpPr>
      <xdr:spPr bwMode="auto">
        <a:xfrm>
          <a:off x="7038975" y="5474017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381</xdr:row>
      <xdr:rowOff>0</xdr:rowOff>
    </xdr:from>
    <xdr:to>
      <xdr:col>38</xdr:col>
      <xdr:colOff>9525</xdr:colOff>
      <xdr:row>381</xdr:row>
      <xdr:rowOff>0</xdr:rowOff>
    </xdr:to>
    <xdr:sp macro="" textlink="">
      <xdr:nvSpPr>
        <xdr:cNvPr id="284" name="Text Box 3">
          <a:extLst>
            <a:ext uri="{FF2B5EF4-FFF2-40B4-BE49-F238E27FC236}">
              <a16:creationId xmlns:a16="http://schemas.microsoft.com/office/drawing/2014/main" id="{00000000-0008-0000-0200-00001C010000}"/>
            </a:ext>
          </a:extLst>
        </xdr:cNvPr>
        <xdr:cNvSpPr txBox="1">
          <a:spLocks noChangeArrowheads="1"/>
        </xdr:cNvSpPr>
      </xdr:nvSpPr>
      <xdr:spPr bwMode="auto">
        <a:xfrm>
          <a:off x="7038975" y="5474017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381</xdr:row>
      <xdr:rowOff>0</xdr:rowOff>
    </xdr:from>
    <xdr:to>
      <xdr:col>38</xdr:col>
      <xdr:colOff>9525</xdr:colOff>
      <xdr:row>381</xdr:row>
      <xdr:rowOff>0</xdr:rowOff>
    </xdr:to>
    <xdr:sp macro="" textlink="">
      <xdr:nvSpPr>
        <xdr:cNvPr id="285" name="Text Box 4">
          <a:extLst>
            <a:ext uri="{FF2B5EF4-FFF2-40B4-BE49-F238E27FC236}">
              <a16:creationId xmlns:a16="http://schemas.microsoft.com/office/drawing/2014/main" id="{00000000-0008-0000-0200-00001D010000}"/>
            </a:ext>
          </a:extLst>
        </xdr:cNvPr>
        <xdr:cNvSpPr txBox="1">
          <a:spLocks noChangeArrowheads="1"/>
        </xdr:cNvSpPr>
      </xdr:nvSpPr>
      <xdr:spPr bwMode="auto">
        <a:xfrm>
          <a:off x="7038975" y="5474017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381</xdr:row>
      <xdr:rowOff>0</xdr:rowOff>
    </xdr:from>
    <xdr:to>
      <xdr:col>38</xdr:col>
      <xdr:colOff>9525</xdr:colOff>
      <xdr:row>381</xdr:row>
      <xdr:rowOff>0</xdr:rowOff>
    </xdr:to>
    <xdr:sp macro="" textlink="">
      <xdr:nvSpPr>
        <xdr:cNvPr id="286" name="Text Box 5">
          <a:extLst>
            <a:ext uri="{FF2B5EF4-FFF2-40B4-BE49-F238E27FC236}">
              <a16:creationId xmlns:a16="http://schemas.microsoft.com/office/drawing/2014/main" id="{00000000-0008-0000-0200-00001E010000}"/>
            </a:ext>
          </a:extLst>
        </xdr:cNvPr>
        <xdr:cNvSpPr txBox="1">
          <a:spLocks noChangeArrowheads="1"/>
        </xdr:cNvSpPr>
      </xdr:nvSpPr>
      <xdr:spPr bwMode="auto">
        <a:xfrm>
          <a:off x="7038975" y="5474017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381</xdr:row>
      <xdr:rowOff>0</xdr:rowOff>
    </xdr:from>
    <xdr:to>
      <xdr:col>38</xdr:col>
      <xdr:colOff>9525</xdr:colOff>
      <xdr:row>381</xdr:row>
      <xdr:rowOff>0</xdr:rowOff>
    </xdr:to>
    <xdr:sp macro="" textlink="">
      <xdr:nvSpPr>
        <xdr:cNvPr id="287" name="Text Box 6">
          <a:extLst>
            <a:ext uri="{FF2B5EF4-FFF2-40B4-BE49-F238E27FC236}">
              <a16:creationId xmlns:a16="http://schemas.microsoft.com/office/drawing/2014/main" id="{00000000-0008-0000-0200-00001F010000}"/>
            </a:ext>
          </a:extLst>
        </xdr:cNvPr>
        <xdr:cNvSpPr txBox="1">
          <a:spLocks noChangeArrowheads="1"/>
        </xdr:cNvSpPr>
      </xdr:nvSpPr>
      <xdr:spPr bwMode="auto">
        <a:xfrm>
          <a:off x="7038975" y="5474017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381</xdr:row>
      <xdr:rowOff>0</xdr:rowOff>
    </xdr:from>
    <xdr:to>
      <xdr:col>38</xdr:col>
      <xdr:colOff>9525</xdr:colOff>
      <xdr:row>381</xdr:row>
      <xdr:rowOff>0</xdr:rowOff>
    </xdr:to>
    <xdr:sp macro="" textlink="">
      <xdr:nvSpPr>
        <xdr:cNvPr id="288" name="Text Box 7">
          <a:extLst>
            <a:ext uri="{FF2B5EF4-FFF2-40B4-BE49-F238E27FC236}">
              <a16:creationId xmlns:a16="http://schemas.microsoft.com/office/drawing/2014/main" id="{00000000-0008-0000-0200-000020010000}"/>
            </a:ext>
          </a:extLst>
        </xdr:cNvPr>
        <xdr:cNvSpPr txBox="1">
          <a:spLocks noChangeArrowheads="1"/>
        </xdr:cNvSpPr>
      </xdr:nvSpPr>
      <xdr:spPr bwMode="auto">
        <a:xfrm>
          <a:off x="7038975" y="5474017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422</xdr:row>
      <xdr:rowOff>0</xdr:rowOff>
    </xdr:from>
    <xdr:to>
      <xdr:col>38</xdr:col>
      <xdr:colOff>9525</xdr:colOff>
      <xdr:row>422</xdr:row>
      <xdr:rowOff>0</xdr:rowOff>
    </xdr:to>
    <xdr:sp macro="" textlink="">
      <xdr:nvSpPr>
        <xdr:cNvPr id="289" name="Text Box 8">
          <a:extLst>
            <a:ext uri="{FF2B5EF4-FFF2-40B4-BE49-F238E27FC236}">
              <a16:creationId xmlns:a16="http://schemas.microsoft.com/office/drawing/2014/main" id="{00000000-0008-0000-0200-000021010000}"/>
            </a:ext>
          </a:extLst>
        </xdr:cNvPr>
        <xdr:cNvSpPr txBox="1">
          <a:spLocks noChangeArrowheads="1"/>
        </xdr:cNvSpPr>
      </xdr:nvSpPr>
      <xdr:spPr bwMode="auto">
        <a:xfrm>
          <a:off x="7038975" y="6181725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422</xdr:row>
      <xdr:rowOff>0</xdr:rowOff>
    </xdr:from>
    <xdr:to>
      <xdr:col>38</xdr:col>
      <xdr:colOff>9525</xdr:colOff>
      <xdr:row>422</xdr:row>
      <xdr:rowOff>0</xdr:rowOff>
    </xdr:to>
    <xdr:sp macro="" textlink="">
      <xdr:nvSpPr>
        <xdr:cNvPr id="290" name="Text Box 9">
          <a:extLst>
            <a:ext uri="{FF2B5EF4-FFF2-40B4-BE49-F238E27FC236}">
              <a16:creationId xmlns:a16="http://schemas.microsoft.com/office/drawing/2014/main" id="{00000000-0008-0000-0200-000022010000}"/>
            </a:ext>
          </a:extLst>
        </xdr:cNvPr>
        <xdr:cNvSpPr txBox="1">
          <a:spLocks noChangeArrowheads="1"/>
        </xdr:cNvSpPr>
      </xdr:nvSpPr>
      <xdr:spPr bwMode="auto">
        <a:xfrm>
          <a:off x="7038975" y="6181725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161925</xdr:colOff>
      <xdr:row>2</xdr:row>
      <xdr:rowOff>0</xdr:rowOff>
    </xdr:from>
    <xdr:to>
      <xdr:col>38</xdr:col>
      <xdr:colOff>95250</xdr:colOff>
      <xdr:row>2</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7124700" y="219075"/>
          <a:ext cx="333375"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7038975" y="117062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7038975" y="117062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5" name="Text Box 4">
          <a:extLst>
            <a:ext uri="{FF2B5EF4-FFF2-40B4-BE49-F238E27FC236}">
              <a16:creationId xmlns:a16="http://schemas.microsoft.com/office/drawing/2014/main" id="{00000000-0008-0000-0300-000005000000}"/>
            </a:ext>
          </a:extLst>
        </xdr:cNvPr>
        <xdr:cNvSpPr txBox="1">
          <a:spLocks noChangeArrowheads="1"/>
        </xdr:cNvSpPr>
      </xdr:nvSpPr>
      <xdr:spPr bwMode="auto">
        <a:xfrm>
          <a:off x="7038975" y="117062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7038975" y="117062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7" name="Text Box 6">
          <a:extLst>
            <a:ext uri="{FF2B5EF4-FFF2-40B4-BE49-F238E27FC236}">
              <a16:creationId xmlns:a16="http://schemas.microsoft.com/office/drawing/2014/main" id="{00000000-0008-0000-0300-000007000000}"/>
            </a:ext>
          </a:extLst>
        </xdr:cNvPr>
        <xdr:cNvSpPr txBox="1">
          <a:spLocks noChangeArrowheads="1"/>
        </xdr:cNvSpPr>
      </xdr:nvSpPr>
      <xdr:spPr bwMode="auto">
        <a:xfrm>
          <a:off x="7038975" y="117062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8" name="Text Box 7">
          <a:extLst>
            <a:ext uri="{FF2B5EF4-FFF2-40B4-BE49-F238E27FC236}">
              <a16:creationId xmlns:a16="http://schemas.microsoft.com/office/drawing/2014/main" id="{00000000-0008-0000-0300-000008000000}"/>
            </a:ext>
          </a:extLst>
        </xdr:cNvPr>
        <xdr:cNvSpPr txBox="1">
          <a:spLocks noChangeArrowheads="1"/>
        </xdr:cNvSpPr>
      </xdr:nvSpPr>
      <xdr:spPr bwMode="auto">
        <a:xfrm>
          <a:off x="7038975" y="117062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109</xdr:row>
      <xdr:rowOff>0</xdr:rowOff>
    </xdr:from>
    <xdr:to>
      <xdr:col>38</xdr:col>
      <xdr:colOff>9525</xdr:colOff>
      <xdr:row>109</xdr:row>
      <xdr:rowOff>0</xdr:rowOff>
    </xdr:to>
    <xdr:sp macro="" textlink="">
      <xdr:nvSpPr>
        <xdr:cNvPr id="9" name="Text Box 8">
          <a:extLst>
            <a:ext uri="{FF2B5EF4-FFF2-40B4-BE49-F238E27FC236}">
              <a16:creationId xmlns:a16="http://schemas.microsoft.com/office/drawing/2014/main" id="{00000000-0008-0000-0300-000009000000}"/>
            </a:ext>
          </a:extLst>
        </xdr:cNvPr>
        <xdr:cNvSpPr txBox="1">
          <a:spLocks noChangeArrowheads="1"/>
        </xdr:cNvSpPr>
      </xdr:nvSpPr>
      <xdr:spPr bwMode="auto">
        <a:xfrm>
          <a:off x="7038975" y="1878330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109</xdr:row>
      <xdr:rowOff>0</xdr:rowOff>
    </xdr:from>
    <xdr:to>
      <xdr:col>38</xdr:col>
      <xdr:colOff>9525</xdr:colOff>
      <xdr:row>109</xdr:row>
      <xdr:rowOff>0</xdr:rowOff>
    </xdr:to>
    <xdr:sp macro="" textlink="">
      <xdr:nvSpPr>
        <xdr:cNvPr id="10" name="Text Box 9">
          <a:extLst>
            <a:ext uri="{FF2B5EF4-FFF2-40B4-BE49-F238E27FC236}">
              <a16:creationId xmlns:a16="http://schemas.microsoft.com/office/drawing/2014/main" id="{00000000-0008-0000-0300-00000A000000}"/>
            </a:ext>
          </a:extLst>
        </xdr:cNvPr>
        <xdr:cNvSpPr txBox="1">
          <a:spLocks noChangeArrowheads="1"/>
        </xdr:cNvSpPr>
      </xdr:nvSpPr>
      <xdr:spPr bwMode="auto">
        <a:xfrm>
          <a:off x="7038975" y="18783300"/>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51" name="Text Box 2">
          <a:extLst>
            <a:ext uri="{FF2B5EF4-FFF2-40B4-BE49-F238E27FC236}">
              <a16:creationId xmlns:a16="http://schemas.microsoft.com/office/drawing/2014/main" id="{00000000-0008-0000-0300-000033000000}"/>
            </a:ext>
          </a:extLst>
        </xdr:cNvPr>
        <xdr:cNvSpPr txBox="1">
          <a:spLocks noChangeArrowheads="1"/>
        </xdr:cNvSpPr>
      </xdr:nvSpPr>
      <xdr:spPr bwMode="auto">
        <a:xfrm>
          <a:off x="7038975" y="1076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52" name="Text Box 3">
          <a:extLst>
            <a:ext uri="{FF2B5EF4-FFF2-40B4-BE49-F238E27FC236}">
              <a16:creationId xmlns:a16="http://schemas.microsoft.com/office/drawing/2014/main" id="{00000000-0008-0000-0300-000034000000}"/>
            </a:ext>
          </a:extLst>
        </xdr:cNvPr>
        <xdr:cNvSpPr txBox="1">
          <a:spLocks noChangeArrowheads="1"/>
        </xdr:cNvSpPr>
      </xdr:nvSpPr>
      <xdr:spPr bwMode="auto">
        <a:xfrm>
          <a:off x="7038975" y="1076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53" name="Text Box 4">
          <a:extLst>
            <a:ext uri="{FF2B5EF4-FFF2-40B4-BE49-F238E27FC236}">
              <a16:creationId xmlns:a16="http://schemas.microsoft.com/office/drawing/2014/main" id="{00000000-0008-0000-0300-000035000000}"/>
            </a:ext>
          </a:extLst>
        </xdr:cNvPr>
        <xdr:cNvSpPr txBox="1">
          <a:spLocks noChangeArrowheads="1"/>
        </xdr:cNvSpPr>
      </xdr:nvSpPr>
      <xdr:spPr bwMode="auto">
        <a:xfrm>
          <a:off x="7038975" y="1076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54" name="Text Box 5">
          <a:extLst>
            <a:ext uri="{FF2B5EF4-FFF2-40B4-BE49-F238E27FC236}">
              <a16:creationId xmlns:a16="http://schemas.microsoft.com/office/drawing/2014/main" id="{00000000-0008-0000-0300-000036000000}"/>
            </a:ext>
          </a:extLst>
        </xdr:cNvPr>
        <xdr:cNvSpPr txBox="1">
          <a:spLocks noChangeArrowheads="1"/>
        </xdr:cNvSpPr>
      </xdr:nvSpPr>
      <xdr:spPr bwMode="auto">
        <a:xfrm>
          <a:off x="7038975" y="1076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55" name="Text Box 6">
          <a:extLst>
            <a:ext uri="{FF2B5EF4-FFF2-40B4-BE49-F238E27FC236}">
              <a16:creationId xmlns:a16="http://schemas.microsoft.com/office/drawing/2014/main" id="{00000000-0008-0000-0300-000037000000}"/>
            </a:ext>
          </a:extLst>
        </xdr:cNvPr>
        <xdr:cNvSpPr txBox="1">
          <a:spLocks noChangeArrowheads="1"/>
        </xdr:cNvSpPr>
      </xdr:nvSpPr>
      <xdr:spPr bwMode="auto">
        <a:xfrm>
          <a:off x="7038975" y="1076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56" name="Text Box 7">
          <a:extLst>
            <a:ext uri="{FF2B5EF4-FFF2-40B4-BE49-F238E27FC236}">
              <a16:creationId xmlns:a16="http://schemas.microsoft.com/office/drawing/2014/main" id="{00000000-0008-0000-0300-000038000000}"/>
            </a:ext>
          </a:extLst>
        </xdr:cNvPr>
        <xdr:cNvSpPr txBox="1">
          <a:spLocks noChangeArrowheads="1"/>
        </xdr:cNvSpPr>
      </xdr:nvSpPr>
      <xdr:spPr bwMode="auto">
        <a:xfrm>
          <a:off x="7038975" y="107632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48</xdr:row>
      <xdr:rowOff>0</xdr:rowOff>
    </xdr:from>
    <xdr:to>
      <xdr:col>38</xdr:col>
      <xdr:colOff>9525</xdr:colOff>
      <xdr:row>48</xdr:row>
      <xdr:rowOff>0</xdr:rowOff>
    </xdr:to>
    <xdr:sp macro="" textlink="">
      <xdr:nvSpPr>
        <xdr:cNvPr id="57" name="Text Box 8">
          <a:extLst>
            <a:ext uri="{FF2B5EF4-FFF2-40B4-BE49-F238E27FC236}">
              <a16:creationId xmlns:a16="http://schemas.microsoft.com/office/drawing/2014/main" id="{00000000-0008-0000-0300-000039000000}"/>
            </a:ext>
          </a:extLst>
        </xdr:cNvPr>
        <xdr:cNvSpPr txBox="1">
          <a:spLocks noChangeArrowheads="1"/>
        </xdr:cNvSpPr>
      </xdr:nvSpPr>
      <xdr:spPr bwMode="auto">
        <a:xfrm>
          <a:off x="7038975" y="810577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48</xdr:row>
      <xdr:rowOff>0</xdr:rowOff>
    </xdr:from>
    <xdr:to>
      <xdr:col>38</xdr:col>
      <xdr:colOff>9525</xdr:colOff>
      <xdr:row>48</xdr:row>
      <xdr:rowOff>0</xdr:rowOff>
    </xdr:to>
    <xdr:sp macro="" textlink="">
      <xdr:nvSpPr>
        <xdr:cNvPr id="58" name="Text Box 9">
          <a:extLst>
            <a:ext uri="{FF2B5EF4-FFF2-40B4-BE49-F238E27FC236}">
              <a16:creationId xmlns:a16="http://schemas.microsoft.com/office/drawing/2014/main" id="{00000000-0008-0000-0300-00003A000000}"/>
            </a:ext>
          </a:extLst>
        </xdr:cNvPr>
        <xdr:cNvSpPr txBox="1">
          <a:spLocks noChangeArrowheads="1"/>
        </xdr:cNvSpPr>
      </xdr:nvSpPr>
      <xdr:spPr bwMode="auto">
        <a:xfrm>
          <a:off x="7038975" y="8105775"/>
          <a:ext cx="381000"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59" name="Text Box 2">
          <a:extLst>
            <a:ext uri="{FF2B5EF4-FFF2-40B4-BE49-F238E27FC236}">
              <a16:creationId xmlns:a16="http://schemas.microsoft.com/office/drawing/2014/main" id="{00000000-0008-0000-0300-00003B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60" name="Text Box 3">
          <a:extLst>
            <a:ext uri="{FF2B5EF4-FFF2-40B4-BE49-F238E27FC236}">
              <a16:creationId xmlns:a16="http://schemas.microsoft.com/office/drawing/2014/main" id="{00000000-0008-0000-0300-00003C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61" name="Text Box 4">
          <a:extLst>
            <a:ext uri="{FF2B5EF4-FFF2-40B4-BE49-F238E27FC236}">
              <a16:creationId xmlns:a16="http://schemas.microsoft.com/office/drawing/2014/main" id="{00000000-0008-0000-0300-00003D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62" name="Text Box 5">
          <a:extLst>
            <a:ext uri="{FF2B5EF4-FFF2-40B4-BE49-F238E27FC236}">
              <a16:creationId xmlns:a16="http://schemas.microsoft.com/office/drawing/2014/main" id="{00000000-0008-0000-0300-00003E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63" name="Text Box 6">
          <a:extLst>
            <a:ext uri="{FF2B5EF4-FFF2-40B4-BE49-F238E27FC236}">
              <a16:creationId xmlns:a16="http://schemas.microsoft.com/office/drawing/2014/main" id="{00000000-0008-0000-0300-00003F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68</xdr:row>
      <xdr:rowOff>0</xdr:rowOff>
    </xdr:from>
    <xdr:to>
      <xdr:col>38</xdr:col>
      <xdr:colOff>9525</xdr:colOff>
      <xdr:row>68</xdr:row>
      <xdr:rowOff>0</xdr:rowOff>
    </xdr:to>
    <xdr:sp macro="" textlink="">
      <xdr:nvSpPr>
        <xdr:cNvPr id="64" name="Text Box 7">
          <a:extLst>
            <a:ext uri="{FF2B5EF4-FFF2-40B4-BE49-F238E27FC236}">
              <a16:creationId xmlns:a16="http://schemas.microsoft.com/office/drawing/2014/main" id="{00000000-0008-0000-0300-000040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109</xdr:row>
      <xdr:rowOff>0</xdr:rowOff>
    </xdr:from>
    <xdr:to>
      <xdr:col>38</xdr:col>
      <xdr:colOff>9525</xdr:colOff>
      <xdr:row>109</xdr:row>
      <xdr:rowOff>0</xdr:rowOff>
    </xdr:to>
    <xdr:sp macro="" textlink="">
      <xdr:nvSpPr>
        <xdr:cNvPr id="65" name="Text Box 8">
          <a:extLst>
            <a:ext uri="{FF2B5EF4-FFF2-40B4-BE49-F238E27FC236}">
              <a16:creationId xmlns:a16="http://schemas.microsoft.com/office/drawing/2014/main" id="{00000000-0008-0000-0300-000041000000}"/>
            </a:ext>
          </a:extLst>
        </xdr:cNvPr>
        <xdr:cNvSpPr txBox="1">
          <a:spLocks noChangeArrowheads="1"/>
        </xdr:cNvSpPr>
      </xdr:nvSpPr>
      <xdr:spPr bwMode="auto">
        <a:xfrm>
          <a:off x="7179129" y="836839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109</xdr:row>
      <xdr:rowOff>0</xdr:rowOff>
    </xdr:from>
    <xdr:to>
      <xdr:col>38</xdr:col>
      <xdr:colOff>9525</xdr:colOff>
      <xdr:row>109</xdr:row>
      <xdr:rowOff>0</xdr:rowOff>
    </xdr:to>
    <xdr:sp macro="" textlink="">
      <xdr:nvSpPr>
        <xdr:cNvPr id="66" name="Text Box 9">
          <a:extLst>
            <a:ext uri="{FF2B5EF4-FFF2-40B4-BE49-F238E27FC236}">
              <a16:creationId xmlns:a16="http://schemas.microsoft.com/office/drawing/2014/main" id="{00000000-0008-0000-0300-000042000000}"/>
            </a:ext>
          </a:extLst>
        </xdr:cNvPr>
        <xdr:cNvSpPr txBox="1">
          <a:spLocks noChangeArrowheads="1"/>
        </xdr:cNvSpPr>
      </xdr:nvSpPr>
      <xdr:spPr bwMode="auto">
        <a:xfrm>
          <a:off x="7179129" y="836839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129</xdr:row>
      <xdr:rowOff>0</xdr:rowOff>
    </xdr:from>
    <xdr:to>
      <xdr:col>38</xdr:col>
      <xdr:colOff>9525</xdr:colOff>
      <xdr:row>129</xdr:row>
      <xdr:rowOff>0</xdr:rowOff>
    </xdr:to>
    <xdr:sp macro="" textlink="">
      <xdr:nvSpPr>
        <xdr:cNvPr id="75" name="Text Box 2">
          <a:extLst>
            <a:ext uri="{FF2B5EF4-FFF2-40B4-BE49-F238E27FC236}">
              <a16:creationId xmlns:a16="http://schemas.microsoft.com/office/drawing/2014/main" id="{00000000-0008-0000-0300-00004B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129</xdr:row>
      <xdr:rowOff>0</xdr:rowOff>
    </xdr:from>
    <xdr:to>
      <xdr:col>38</xdr:col>
      <xdr:colOff>9525</xdr:colOff>
      <xdr:row>129</xdr:row>
      <xdr:rowOff>0</xdr:rowOff>
    </xdr:to>
    <xdr:sp macro="" textlink="">
      <xdr:nvSpPr>
        <xdr:cNvPr id="76" name="Text Box 3">
          <a:extLst>
            <a:ext uri="{FF2B5EF4-FFF2-40B4-BE49-F238E27FC236}">
              <a16:creationId xmlns:a16="http://schemas.microsoft.com/office/drawing/2014/main" id="{00000000-0008-0000-0300-00004C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129</xdr:row>
      <xdr:rowOff>0</xdr:rowOff>
    </xdr:from>
    <xdr:to>
      <xdr:col>38</xdr:col>
      <xdr:colOff>9525</xdr:colOff>
      <xdr:row>129</xdr:row>
      <xdr:rowOff>0</xdr:rowOff>
    </xdr:to>
    <xdr:sp macro="" textlink="">
      <xdr:nvSpPr>
        <xdr:cNvPr id="77" name="Text Box 4">
          <a:extLst>
            <a:ext uri="{FF2B5EF4-FFF2-40B4-BE49-F238E27FC236}">
              <a16:creationId xmlns:a16="http://schemas.microsoft.com/office/drawing/2014/main" id="{00000000-0008-0000-0300-00004D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129</xdr:row>
      <xdr:rowOff>0</xdr:rowOff>
    </xdr:from>
    <xdr:to>
      <xdr:col>38</xdr:col>
      <xdr:colOff>9525</xdr:colOff>
      <xdr:row>129</xdr:row>
      <xdr:rowOff>0</xdr:rowOff>
    </xdr:to>
    <xdr:sp macro="" textlink="">
      <xdr:nvSpPr>
        <xdr:cNvPr id="78" name="Text Box 5">
          <a:extLst>
            <a:ext uri="{FF2B5EF4-FFF2-40B4-BE49-F238E27FC236}">
              <a16:creationId xmlns:a16="http://schemas.microsoft.com/office/drawing/2014/main" id="{00000000-0008-0000-0300-00004E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129</xdr:row>
      <xdr:rowOff>0</xdr:rowOff>
    </xdr:from>
    <xdr:to>
      <xdr:col>38</xdr:col>
      <xdr:colOff>9525</xdr:colOff>
      <xdr:row>129</xdr:row>
      <xdr:rowOff>0</xdr:rowOff>
    </xdr:to>
    <xdr:sp macro="" textlink="">
      <xdr:nvSpPr>
        <xdr:cNvPr id="79" name="Text Box 6">
          <a:extLst>
            <a:ext uri="{FF2B5EF4-FFF2-40B4-BE49-F238E27FC236}">
              <a16:creationId xmlns:a16="http://schemas.microsoft.com/office/drawing/2014/main" id="{00000000-0008-0000-0300-00004F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129</xdr:row>
      <xdr:rowOff>0</xdr:rowOff>
    </xdr:from>
    <xdr:to>
      <xdr:col>38</xdr:col>
      <xdr:colOff>9525</xdr:colOff>
      <xdr:row>129</xdr:row>
      <xdr:rowOff>0</xdr:rowOff>
    </xdr:to>
    <xdr:sp macro="" textlink="">
      <xdr:nvSpPr>
        <xdr:cNvPr id="80" name="Text Box 7">
          <a:extLst>
            <a:ext uri="{FF2B5EF4-FFF2-40B4-BE49-F238E27FC236}">
              <a16:creationId xmlns:a16="http://schemas.microsoft.com/office/drawing/2014/main" id="{00000000-0008-0000-0300-000050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170</xdr:row>
      <xdr:rowOff>0</xdr:rowOff>
    </xdr:from>
    <xdr:to>
      <xdr:col>38</xdr:col>
      <xdr:colOff>9525</xdr:colOff>
      <xdr:row>170</xdr:row>
      <xdr:rowOff>0</xdr:rowOff>
    </xdr:to>
    <xdr:sp macro="" textlink="">
      <xdr:nvSpPr>
        <xdr:cNvPr id="81" name="Text Box 8">
          <a:extLst>
            <a:ext uri="{FF2B5EF4-FFF2-40B4-BE49-F238E27FC236}">
              <a16:creationId xmlns:a16="http://schemas.microsoft.com/office/drawing/2014/main" id="{00000000-0008-0000-0300-000051000000}"/>
            </a:ext>
          </a:extLst>
        </xdr:cNvPr>
        <xdr:cNvSpPr txBox="1">
          <a:spLocks noChangeArrowheads="1"/>
        </xdr:cNvSpPr>
      </xdr:nvSpPr>
      <xdr:spPr bwMode="auto">
        <a:xfrm>
          <a:off x="7179129" y="836839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170</xdr:row>
      <xdr:rowOff>0</xdr:rowOff>
    </xdr:from>
    <xdr:to>
      <xdr:col>38</xdr:col>
      <xdr:colOff>9525</xdr:colOff>
      <xdr:row>170</xdr:row>
      <xdr:rowOff>0</xdr:rowOff>
    </xdr:to>
    <xdr:sp macro="" textlink="">
      <xdr:nvSpPr>
        <xdr:cNvPr id="82" name="Text Box 9">
          <a:extLst>
            <a:ext uri="{FF2B5EF4-FFF2-40B4-BE49-F238E27FC236}">
              <a16:creationId xmlns:a16="http://schemas.microsoft.com/office/drawing/2014/main" id="{00000000-0008-0000-0300-000052000000}"/>
            </a:ext>
          </a:extLst>
        </xdr:cNvPr>
        <xdr:cNvSpPr txBox="1">
          <a:spLocks noChangeArrowheads="1"/>
        </xdr:cNvSpPr>
      </xdr:nvSpPr>
      <xdr:spPr bwMode="auto">
        <a:xfrm>
          <a:off x="7179129" y="836839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190</xdr:row>
      <xdr:rowOff>0</xdr:rowOff>
    </xdr:from>
    <xdr:to>
      <xdr:col>38</xdr:col>
      <xdr:colOff>9525</xdr:colOff>
      <xdr:row>190</xdr:row>
      <xdr:rowOff>0</xdr:rowOff>
    </xdr:to>
    <xdr:sp macro="" textlink="">
      <xdr:nvSpPr>
        <xdr:cNvPr id="83" name="Text Box 2">
          <a:extLst>
            <a:ext uri="{FF2B5EF4-FFF2-40B4-BE49-F238E27FC236}">
              <a16:creationId xmlns:a16="http://schemas.microsoft.com/office/drawing/2014/main" id="{00000000-0008-0000-0300-000053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190</xdr:row>
      <xdr:rowOff>0</xdr:rowOff>
    </xdr:from>
    <xdr:to>
      <xdr:col>38</xdr:col>
      <xdr:colOff>9525</xdr:colOff>
      <xdr:row>190</xdr:row>
      <xdr:rowOff>0</xdr:rowOff>
    </xdr:to>
    <xdr:sp macro="" textlink="">
      <xdr:nvSpPr>
        <xdr:cNvPr id="84" name="Text Box 3">
          <a:extLst>
            <a:ext uri="{FF2B5EF4-FFF2-40B4-BE49-F238E27FC236}">
              <a16:creationId xmlns:a16="http://schemas.microsoft.com/office/drawing/2014/main" id="{00000000-0008-0000-0300-000054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190</xdr:row>
      <xdr:rowOff>0</xdr:rowOff>
    </xdr:from>
    <xdr:to>
      <xdr:col>38</xdr:col>
      <xdr:colOff>9525</xdr:colOff>
      <xdr:row>190</xdr:row>
      <xdr:rowOff>0</xdr:rowOff>
    </xdr:to>
    <xdr:sp macro="" textlink="">
      <xdr:nvSpPr>
        <xdr:cNvPr id="85" name="Text Box 4">
          <a:extLst>
            <a:ext uri="{FF2B5EF4-FFF2-40B4-BE49-F238E27FC236}">
              <a16:creationId xmlns:a16="http://schemas.microsoft.com/office/drawing/2014/main" id="{00000000-0008-0000-0300-000055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190</xdr:row>
      <xdr:rowOff>0</xdr:rowOff>
    </xdr:from>
    <xdr:to>
      <xdr:col>38</xdr:col>
      <xdr:colOff>9525</xdr:colOff>
      <xdr:row>190</xdr:row>
      <xdr:rowOff>0</xdr:rowOff>
    </xdr:to>
    <xdr:sp macro="" textlink="">
      <xdr:nvSpPr>
        <xdr:cNvPr id="86" name="Text Box 5">
          <a:extLst>
            <a:ext uri="{FF2B5EF4-FFF2-40B4-BE49-F238E27FC236}">
              <a16:creationId xmlns:a16="http://schemas.microsoft.com/office/drawing/2014/main" id="{00000000-0008-0000-0300-000056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190</xdr:row>
      <xdr:rowOff>0</xdr:rowOff>
    </xdr:from>
    <xdr:to>
      <xdr:col>38</xdr:col>
      <xdr:colOff>9525</xdr:colOff>
      <xdr:row>190</xdr:row>
      <xdr:rowOff>0</xdr:rowOff>
    </xdr:to>
    <xdr:sp macro="" textlink="">
      <xdr:nvSpPr>
        <xdr:cNvPr id="87" name="Text Box 6">
          <a:extLst>
            <a:ext uri="{FF2B5EF4-FFF2-40B4-BE49-F238E27FC236}">
              <a16:creationId xmlns:a16="http://schemas.microsoft.com/office/drawing/2014/main" id="{00000000-0008-0000-0300-000057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190</xdr:row>
      <xdr:rowOff>0</xdr:rowOff>
    </xdr:from>
    <xdr:to>
      <xdr:col>38</xdr:col>
      <xdr:colOff>9525</xdr:colOff>
      <xdr:row>190</xdr:row>
      <xdr:rowOff>0</xdr:rowOff>
    </xdr:to>
    <xdr:sp macro="" textlink="">
      <xdr:nvSpPr>
        <xdr:cNvPr id="88" name="Text Box 7">
          <a:extLst>
            <a:ext uri="{FF2B5EF4-FFF2-40B4-BE49-F238E27FC236}">
              <a16:creationId xmlns:a16="http://schemas.microsoft.com/office/drawing/2014/main" id="{00000000-0008-0000-0300-000058000000}"/>
            </a:ext>
          </a:extLst>
        </xdr:cNvPr>
        <xdr:cNvSpPr txBox="1">
          <a:spLocks noChangeArrowheads="1"/>
        </xdr:cNvSpPr>
      </xdr:nvSpPr>
      <xdr:spPr bwMode="auto">
        <a:xfrm>
          <a:off x="7179129" y="1115786"/>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231</xdr:row>
      <xdr:rowOff>0</xdr:rowOff>
    </xdr:from>
    <xdr:to>
      <xdr:col>38</xdr:col>
      <xdr:colOff>9525</xdr:colOff>
      <xdr:row>231</xdr:row>
      <xdr:rowOff>0</xdr:rowOff>
    </xdr:to>
    <xdr:sp macro="" textlink="">
      <xdr:nvSpPr>
        <xdr:cNvPr id="89" name="Text Box 8">
          <a:extLst>
            <a:ext uri="{FF2B5EF4-FFF2-40B4-BE49-F238E27FC236}">
              <a16:creationId xmlns:a16="http://schemas.microsoft.com/office/drawing/2014/main" id="{00000000-0008-0000-0300-000059000000}"/>
            </a:ext>
          </a:extLst>
        </xdr:cNvPr>
        <xdr:cNvSpPr txBox="1">
          <a:spLocks noChangeArrowheads="1"/>
        </xdr:cNvSpPr>
      </xdr:nvSpPr>
      <xdr:spPr bwMode="auto">
        <a:xfrm>
          <a:off x="7179129" y="836839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231</xdr:row>
      <xdr:rowOff>0</xdr:rowOff>
    </xdr:from>
    <xdr:to>
      <xdr:col>38</xdr:col>
      <xdr:colOff>9525</xdr:colOff>
      <xdr:row>231</xdr:row>
      <xdr:rowOff>0</xdr:rowOff>
    </xdr:to>
    <xdr:sp macro="" textlink="">
      <xdr:nvSpPr>
        <xdr:cNvPr id="90" name="Text Box 9">
          <a:extLst>
            <a:ext uri="{FF2B5EF4-FFF2-40B4-BE49-F238E27FC236}">
              <a16:creationId xmlns:a16="http://schemas.microsoft.com/office/drawing/2014/main" id="{00000000-0008-0000-0300-00005A000000}"/>
            </a:ext>
          </a:extLst>
        </xdr:cNvPr>
        <xdr:cNvSpPr txBox="1">
          <a:spLocks noChangeArrowheads="1"/>
        </xdr:cNvSpPr>
      </xdr:nvSpPr>
      <xdr:spPr bwMode="auto">
        <a:xfrm>
          <a:off x="7179129" y="8368393"/>
          <a:ext cx="395967" cy="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autoPageBreaks="0"/>
  </sheetPr>
  <dimension ref="A1:AQ52"/>
  <sheetViews>
    <sheetView showGridLines="0" tabSelected="1" view="pageBreakPreview" zoomScaleNormal="100" zoomScaleSheetLayoutView="100" workbookViewId="0">
      <selection activeCell="AD3" sqref="AD3:AE3"/>
    </sheetView>
  </sheetViews>
  <sheetFormatPr defaultColWidth="9" defaultRowHeight="16.5" customHeight="1"/>
  <cols>
    <col min="1" max="1" width="2.375" style="1" customWidth="1"/>
    <col min="2" max="3" width="0.5" style="1" customWidth="1"/>
    <col min="4" max="4" width="1.125" style="1" customWidth="1"/>
    <col min="5" max="11" width="2.375" style="1" customWidth="1"/>
    <col min="12" max="12" width="1.125" style="1" customWidth="1"/>
    <col min="13" max="21" width="2.375" style="1" customWidth="1"/>
    <col min="22" max="22" width="1.125" style="1" customWidth="1"/>
    <col min="23" max="29" width="2.375" style="1" customWidth="1"/>
    <col min="30" max="30" width="1.125" style="1" customWidth="1"/>
    <col min="31" max="39" width="2.375" style="1" customWidth="1"/>
    <col min="40" max="41" width="0.625" style="1" customWidth="1"/>
    <col min="42" max="42" width="2.375" style="1" customWidth="1"/>
    <col min="43" max="43" width="3.5" style="1" hidden="1" customWidth="1"/>
    <col min="44" max="16384" width="9" style="1"/>
  </cols>
  <sheetData>
    <row r="1" spans="1:43" ht="16.5" customHeight="1">
      <c r="A1" s="1" t="s">
        <v>46</v>
      </c>
    </row>
    <row r="2" spans="1:43" ht="3.7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4"/>
    </row>
    <row r="3" spans="1:43" ht="16.5" customHeight="1">
      <c r="B3" s="5"/>
      <c r="AB3" s="149" t="s">
        <v>287</v>
      </c>
      <c r="AC3" s="149"/>
      <c r="AD3" s="148"/>
      <c r="AE3" s="148"/>
      <c r="AF3" s="46" t="s">
        <v>98</v>
      </c>
      <c r="AG3" s="147"/>
      <c r="AH3" s="148"/>
      <c r="AI3" s="1" t="s">
        <v>99</v>
      </c>
      <c r="AJ3" s="142"/>
      <c r="AK3" s="142"/>
      <c r="AL3" s="1" t="s">
        <v>0</v>
      </c>
      <c r="AO3" s="6"/>
      <c r="AQ3" s="7" t="s">
        <v>75</v>
      </c>
    </row>
    <row r="4" spans="1:43" ht="16.5" customHeight="1">
      <c r="B4" s="5"/>
      <c r="AG4" s="27"/>
      <c r="AO4" s="6"/>
      <c r="AQ4" s="7" t="s">
        <v>76</v>
      </c>
    </row>
    <row r="5" spans="1:43" ht="16.5" customHeight="1">
      <c r="B5" s="5"/>
      <c r="AO5" s="6"/>
      <c r="AQ5" s="7"/>
    </row>
    <row r="6" spans="1:43" ht="16.5" customHeight="1">
      <c r="B6" s="5"/>
      <c r="F6" s="8" t="s">
        <v>1</v>
      </c>
      <c r="AO6" s="6"/>
      <c r="AQ6" s="1" t="s">
        <v>21</v>
      </c>
    </row>
    <row r="7" spans="1:43" ht="16.5" customHeight="1">
      <c r="B7" s="5"/>
      <c r="F7" s="8"/>
      <c r="T7" s="144"/>
      <c r="U7" s="144"/>
      <c r="V7" s="144"/>
      <c r="W7" s="144"/>
      <c r="X7" s="144"/>
      <c r="Y7" s="144"/>
      <c r="Z7" s="144"/>
      <c r="AA7" s="144"/>
      <c r="AB7" s="144"/>
      <c r="AC7" s="144"/>
      <c r="AD7" s="144"/>
      <c r="AE7" s="144"/>
      <c r="AF7" s="144"/>
      <c r="AG7" s="144"/>
      <c r="AH7" s="144"/>
      <c r="AI7" s="144"/>
      <c r="AJ7" s="144"/>
      <c r="AK7" s="144"/>
      <c r="AL7" s="144"/>
      <c r="AO7" s="6"/>
      <c r="AQ7" s="1" t="s">
        <v>20</v>
      </c>
    </row>
    <row r="8" spans="1:43" ht="16.5" customHeight="1">
      <c r="B8" s="5"/>
      <c r="T8" s="145" t="s">
        <v>2</v>
      </c>
      <c r="U8" s="146"/>
      <c r="V8" s="146"/>
      <c r="W8" s="146"/>
      <c r="X8" s="143"/>
      <c r="Y8" s="143"/>
      <c r="Z8" s="143"/>
      <c r="AA8" s="143"/>
      <c r="AB8" s="143"/>
      <c r="AC8" s="143"/>
      <c r="AD8" s="143"/>
      <c r="AE8" s="143"/>
      <c r="AF8" s="143"/>
      <c r="AG8" s="143"/>
      <c r="AH8" s="143"/>
      <c r="AI8" s="143"/>
      <c r="AJ8" s="143"/>
      <c r="AK8" s="143"/>
      <c r="AO8" s="6"/>
      <c r="AQ8" s="1" t="s">
        <v>22</v>
      </c>
    </row>
    <row r="9" spans="1:43" ht="16.5" customHeight="1">
      <c r="B9" s="5"/>
      <c r="T9" s="146"/>
      <c r="U9" s="146"/>
      <c r="V9" s="146"/>
      <c r="W9" s="146"/>
      <c r="X9" s="143"/>
      <c r="Y9" s="143"/>
      <c r="Z9" s="143"/>
      <c r="AA9" s="143"/>
      <c r="AB9" s="143"/>
      <c r="AC9" s="143"/>
      <c r="AD9" s="143"/>
      <c r="AE9" s="143"/>
      <c r="AF9" s="143"/>
      <c r="AG9" s="143"/>
      <c r="AH9" s="143"/>
      <c r="AI9" s="143"/>
      <c r="AJ9" s="143"/>
      <c r="AK9" s="143"/>
      <c r="AO9" s="6"/>
      <c r="AQ9" s="1" t="s">
        <v>23</v>
      </c>
    </row>
    <row r="10" spans="1:43" ht="16.5" customHeight="1">
      <c r="B10" s="5"/>
      <c r="T10" s="27"/>
      <c r="U10" s="27"/>
      <c r="V10" s="27"/>
      <c r="W10" s="27"/>
      <c r="X10" s="143"/>
      <c r="Y10" s="143"/>
      <c r="Z10" s="143"/>
      <c r="AA10" s="143"/>
      <c r="AB10" s="143"/>
      <c r="AC10" s="143"/>
      <c r="AD10" s="143"/>
      <c r="AE10" s="143"/>
      <c r="AF10" s="143"/>
      <c r="AG10" s="143"/>
      <c r="AH10" s="143"/>
      <c r="AI10" s="143"/>
      <c r="AJ10" s="143"/>
      <c r="AK10" s="143"/>
      <c r="AO10" s="6"/>
    </row>
    <row r="11" spans="1:43" ht="16.5" customHeight="1">
      <c r="B11" s="5"/>
      <c r="T11" s="145" t="s">
        <v>3</v>
      </c>
      <c r="U11" s="145"/>
      <c r="V11" s="145"/>
      <c r="W11" s="145"/>
      <c r="X11" s="143"/>
      <c r="Y11" s="143"/>
      <c r="Z11" s="143"/>
      <c r="AA11" s="143"/>
      <c r="AB11" s="143"/>
      <c r="AC11" s="143"/>
      <c r="AD11" s="143"/>
      <c r="AE11" s="143"/>
      <c r="AF11" s="143"/>
      <c r="AG11" s="143"/>
      <c r="AH11" s="143"/>
      <c r="AI11" s="143"/>
      <c r="AJ11" s="143"/>
      <c r="AK11" s="143"/>
      <c r="AO11" s="6"/>
      <c r="AQ11" s="15"/>
    </row>
    <row r="12" spans="1:43" ht="16.5" customHeight="1">
      <c r="B12" s="5"/>
      <c r="T12" s="31"/>
      <c r="U12" s="31"/>
      <c r="V12" s="31"/>
      <c r="W12" s="31"/>
      <c r="X12" s="143"/>
      <c r="Y12" s="143"/>
      <c r="Z12" s="143"/>
      <c r="AA12" s="143"/>
      <c r="AB12" s="143"/>
      <c r="AC12" s="143"/>
      <c r="AD12" s="143"/>
      <c r="AE12" s="143"/>
      <c r="AF12" s="143"/>
      <c r="AG12" s="143"/>
      <c r="AH12" s="143"/>
      <c r="AI12" s="143"/>
      <c r="AJ12" s="143"/>
      <c r="AK12" s="143"/>
      <c r="AL12" s="1" t="s">
        <v>24</v>
      </c>
      <c r="AO12" s="6"/>
      <c r="AQ12" s="15"/>
    </row>
    <row r="13" spans="1:43" ht="16.5" customHeight="1">
      <c r="B13" s="5"/>
      <c r="X13" s="143"/>
      <c r="Y13" s="143"/>
      <c r="Z13" s="143"/>
      <c r="AA13" s="143"/>
      <c r="AB13" s="143"/>
      <c r="AC13" s="143"/>
      <c r="AD13" s="143"/>
      <c r="AE13" s="143"/>
      <c r="AF13" s="143"/>
      <c r="AG13" s="143"/>
      <c r="AH13" s="143"/>
      <c r="AI13" s="143"/>
      <c r="AJ13" s="143"/>
      <c r="AK13" s="143"/>
      <c r="AO13" s="6"/>
    </row>
    <row r="14" spans="1:43" ht="16.5" customHeight="1">
      <c r="B14" s="5"/>
      <c r="V14" s="187" t="s">
        <v>8</v>
      </c>
      <c r="W14" s="187"/>
      <c r="X14" s="187"/>
      <c r="Y14" s="187"/>
      <c r="Z14" s="187"/>
      <c r="AA14" s="187"/>
      <c r="AB14" s="187"/>
      <c r="AC14" s="187"/>
      <c r="AD14" s="187"/>
      <c r="AE14" s="187"/>
      <c r="AF14" s="187"/>
      <c r="AG14" s="187"/>
      <c r="AH14" s="187"/>
      <c r="AI14" s="187"/>
      <c r="AJ14" s="187"/>
      <c r="AK14" s="187"/>
      <c r="AL14" s="187"/>
      <c r="AO14" s="6"/>
    </row>
    <row r="15" spans="1:43" ht="16.5" customHeight="1">
      <c r="B15" s="5"/>
      <c r="V15" s="187"/>
      <c r="W15" s="187"/>
      <c r="X15" s="187"/>
      <c r="Y15" s="187"/>
      <c r="Z15" s="187"/>
      <c r="AA15" s="187"/>
      <c r="AB15" s="187"/>
      <c r="AC15" s="187"/>
      <c r="AD15" s="187"/>
      <c r="AE15" s="187"/>
      <c r="AF15" s="187"/>
      <c r="AG15" s="187"/>
      <c r="AH15" s="187"/>
      <c r="AI15" s="187"/>
      <c r="AJ15" s="187"/>
      <c r="AK15" s="187"/>
      <c r="AL15" s="187"/>
      <c r="AO15" s="6"/>
    </row>
    <row r="16" spans="1:43" ht="16.5" customHeight="1">
      <c r="B16" s="5"/>
      <c r="AO16" s="6"/>
    </row>
    <row r="17" spans="2:41" ht="16.5" customHeight="1">
      <c r="B17" s="5"/>
      <c r="D17" s="188" t="s">
        <v>66</v>
      </c>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9"/>
      <c r="AO17" s="6"/>
    </row>
    <row r="18" spans="2:41" ht="16.5" customHeight="1">
      <c r="B18" s="5"/>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9"/>
      <c r="AE18" s="189"/>
      <c r="AF18" s="189"/>
      <c r="AG18" s="189"/>
      <c r="AH18" s="189"/>
      <c r="AI18" s="189"/>
      <c r="AJ18" s="189"/>
      <c r="AK18" s="189"/>
      <c r="AL18" s="189"/>
      <c r="AM18" s="189"/>
      <c r="AN18" s="9"/>
      <c r="AO18" s="6"/>
    </row>
    <row r="19" spans="2:41" ht="16.5" customHeight="1">
      <c r="B19" s="5"/>
      <c r="AO19" s="6"/>
    </row>
    <row r="20" spans="2:41" ht="16.5" customHeight="1">
      <c r="B20" s="5"/>
      <c r="D20" s="190" t="s">
        <v>73</v>
      </c>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0"/>
      <c r="AO20" s="6"/>
    </row>
    <row r="21" spans="2:41" ht="16.5" customHeight="1">
      <c r="B21" s="5"/>
      <c r="D21" s="192"/>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0"/>
      <c r="AO21" s="6"/>
    </row>
    <row r="22" spans="2:41" ht="16.5" customHeight="1">
      <c r="B22" s="5"/>
      <c r="D22" s="192"/>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
      <c r="AO22" s="6"/>
    </row>
    <row r="23" spans="2:41" ht="16.5" customHeight="1">
      <c r="B23" s="5"/>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O23" s="6"/>
    </row>
    <row r="24" spans="2:41" ht="16.5" customHeight="1">
      <c r="B24" s="5"/>
      <c r="C24" s="6"/>
      <c r="D24" s="2"/>
      <c r="E24" s="150" t="s">
        <v>15</v>
      </c>
      <c r="F24" s="151"/>
      <c r="G24" s="151"/>
      <c r="H24" s="151"/>
      <c r="I24" s="151"/>
      <c r="J24" s="151"/>
      <c r="K24" s="151"/>
      <c r="L24" s="4"/>
      <c r="M24" s="193"/>
      <c r="N24" s="183"/>
      <c r="O24" s="183"/>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4"/>
      <c r="AO24" s="6"/>
    </row>
    <row r="25" spans="2:41" ht="16.5" customHeight="1">
      <c r="B25" s="5"/>
      <c r="C25" s="6"/>
      <c r="D25" s="12"/>
      <c r="E25" s="155" t="s">
        <v>71</v>
      </c>
      <c r="F25" s="155"/>
      <c r="G25" s="155"/>
      <c r="H25" s="155"/>
      <c r="I25" s="155"/>
      <c r="J25" s="155"/>
      <c r="K25" s="155"/>
      <c r="L25" s="13"/>
      <c r="M25" s="194"/>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6"/>
      <c r="AO25" s="6"/>
    </row>
    <row r="26" spans="2:41" ht="16.5" customHeight="1">
      <c r="B26" s="5"/>
      <c r="C26" s="6"/>
      <c r="D26" s="2"/>
      <c r="E26" s="150" t="s">
        <v>16</v>
      </c>
      <c r="F26" s="151"/>
      <c r="G26" s="151"/>
      <c r="H26" s="151"/>
      <c r="I26" s="151"/>
      <c r="J26" s="151"/>
      <c r="K26" s="151"/>
      <c r="L26" s="4"/>
      <c r="M26" s="177"/>
      <c r="N26" s="178"/>
      <c r="O26" s="178"/>
      <c r="P26" s="178"/>
      <c r="Q26" s="178"/>
      <c r="R26" s="181" t="s">
        <v>20</v>
      </c>
      <c r="S26" s="183"/>
      <c r="T26" s="183"/>
      <c r="U26" s="183"/>
      <c r="V26" s="183"/>
      <c r="W26" s="183"/>
      <c r="X26" s="183"/>
      <c r="Y26" s="183"/>
      <c r="Z26" s="183"/>
      <c r="AA26" s="183"/>
      <c r="AB26" s="183"/>
      <c r="AC26" s="183"/>
      <c r="AD26" s="183"/>
      <c r="AE26" s="183"/>
      <c r="AF26" s="183"/>
      <c r="AG26" s="183"/>
      <c r="AH26" s="183"/>
      <c r="AI26" s="183"/>
      <c r="AJ26" s="183"/>
      <c r="AK26" s="183"/>
      <c r="AL26" s="183"/>
      <c r="AM26" s="184"/>
      <c r="AO26" s="6"/>
    </row>
    <row r="27" spans="2:41" ht="16.5" customHeight="1">
      <c r="B27" s="5"/>
      <c r="C27" s="6"/>
      <c r="D27" s="12"/>
      <c r="E27" s="155" t="s">
        <v>71</v>
      </c>
      <c r="F27" s="155"/>
      <c r="G27" s="155"/>
      <c r="H27" s="155"/>
      <c r="I27" s="155"/>
      <c r="J27" s="155"/>
      <c r="K27" s="155"/>
      <c r="L27" s="13"/>
      <c r="M27" s="179"/>
      <c r="N27" s="180"/>
      <c r="O27" s="180"/>
      <c r="P27" s="180"/>
      <c r="Q27" s="180"/>
      <c r="R27" s="182"/>
      <c r="S27" s="185"/>
      <c r="T27" s="185"/>
      <c r="U27" s="185"/>
      <c r="V27" s="185"/>
      <c r="W27" s="185"/>
      <c r="X27" s="185"/>
      <c r="Y27" s="185"/>
      <c r="Z27" s="185"/>
      <c r="AA27" s="185"/>
      <c r="AB27" s="185"/>
      <c r="AC27" s="185"/>
      <c r="AD27" s="185"/>
      <c r="AE27" s="185"/>
      <c r="AF27" s="185"/>
      <c r="AG27" s="185"/>
      <c r="AH27" s="185"/>
      <c r="AI27" s="185"/>
      <c r="AJ27" s="185"/>
      <c r="AK27" s="185"/>
      <c r="AL27" s="185"/>
      <c r="AM27" s="186"/>
      <c r="AO27" s="6"/>
    </row>
    <row r="28" spans="2:41" ht="16.5" customHeight="1">
      <c r="B28" s="5"/>
      <c r="C28" s="6"/>
      <c r="D28" s="2"/>
      <c r="E28" s="150" t="s">
        <v>14</v>
      </c>
      <c r="F28" s="151"/>
      <c r="G28" s="151"/>
      <c r="H28" s="151"/>
      <c r="I28" s="151"/>
      <c r="J28" s="151"/>
      <c r="K28" s="151"/>
      <c r="L28" s="14"/>
      <c r="M28" s="160"/>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2"/>
      <c r="AN28" s="15"/>
      <c r="AO28" s="6"/>
    </row>
    <row r="29" spans="2:41" ht="16.5" customHeight="1">
      <c r="B29" s="5"/>
      <c r="C29" s="6"/>
      <c r="D29" s="12"/>
      <c r="E29" s="155" t="s">
        <v>71</v>
      </c>
      <c r="F29" s="155"/>
      <c r="G29" s="155"/>
      <c r="H29" s="155"/>
      <c r="I29" s="155"/>
      <c r="J29" s="155"/>
      <c r="K29" s="155"/>
      <c r="L29" s="16"/>
      <c r="M29" s="163"/>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5"/>
      <c r="AN29" s="15"/>
      <c r="AO29" s="6"/>
    </row>
    <row r="30" spans="2:41" ht="16.5" customHeight="1">
      <c r="B30" s="5"/>
      <c r="C30" s="6"/>
      <c r="D30" s="2"/>
      <c r="E30" s="152" t="s">
        <v>48</v>
      </c>
      <c r="F30" s="151"/>
      <c r="G30" s="151"/>
      <c r="H30" s="151"/>
      <c r="I30" s="151"/>
      <c r="J30" s="151"/>
      <c r="K30" s="151"/>
      <c r="L30" s="14"/>
      <c r="M30" s="115" t="s">
        <v>17</v>
      </c>
      <c r="N30" s="116"/>
      <c r="O30" s="116"/>
      <c r="P30" s="116"/>
      <c r="Q30" s="116"/>
      <c r="R30" s="116"/>
      <c r="S30" s="116"/>
      <c r="T30" s="116"/>
      <c r="U30" s="116"/>
      <c r="V30" s="116"/>
      <c r="W30" s="116"/>
      <c r="X30" s="116"/>
      <c r="Y30" s="116"/>
      <c r="Z30" s="116"/>
      <c r="AA30" s="116"/>
      <c r="AB30" s="116"/>
      <c r="AC30" s="116"/>
      <c r="AD30" s="117"/>
      <c r="AE30" s="129" t="str">
        <f ca="1">IF(SUMIF(その2!$AR$3:$AS$37,"グリーン電力証書",その2!$AS$3:$AS$37)&gt;0,SUMIF(その2!$AR$3:$AS$37,"グリーン電力証書",その2!$AS$3:$AS$37),"")</f>
        <v/>
      </c>
      <c r="AF30" s="130"/>
      <c r="AG30" s="130"/>
      <c r="AH30" s="130"/>
      <c r="AI30" s="130"/>
      <c r="AJ30" s="130"/>
      <c r="AK30" s="130"/>
      <c r="AL30" s="121" t="s">
        <v>63</v>
      </c>
      <c r="AM30" s="122"/>
      <c r="AN30" s="15"/>
      <c r="AO30" s="6"/>
    </row>
    <row r="31" spans="2:41" ht="16.5" customHeight="1">
      <c r="B31" s="5"/>
      <c r="C31" s="6"/>
      <c r="D31" s="5"/>
      <c r="E31" s="153"/>
      <c r="F31" s="153"/>
      <c r="G31" s="153"/>
      <c r="H31" s="153"/>
      <c r="I31" s="153"/>
      <c r="J31" s="153"/>
      <c r="K31" s="153"/>
      <c r="L31" s="29"/>
      <c r="M31" s="118"/>
      <c r="N31" s="119"/>
      <c r="O31" s="119"/>
      <c r="P31" s="119"/>
      <c r="Q31" s="119"/>
      <c r="R31" s="119"/>
      <c r="S31" s="119"/>
      <c r="T31" s="119"/>
      <c r="U31" s="119"/>
      <c r="V31" s="119"/>
      <c r="W31" s="119"/>
      <c r="X31" s="119"/>
      <c r="Y31" s="119"/>
      <c r="Z31" s="119"/>
      <c r="AA31" s="119"/>
      <c r="AB31" s="119"/>
      <c r="AC31" s="119"/>
      <c r="AD31" s="120"/>
      <c r="AE31" s="131"/>
      <c r="AF31" s="132"/>
      <c r="AG31" s="132"/>
      <c r="AH31" s="132"/>
      <c r="AI31" s="132"/>
      <c r="AJ31" s="132"/>
      <c r="AK31" s="132"/>
      <c r="AL31" s="123"/>
      <c r="AM31" s="124"/>
      <c r="AN31" s="15"/>
      <c r="AO31" s="6"/>
    </row>
    <row r="32" spans="2:41" ht="16.5" customHeight="1">
      <c r="B32" s="5"/>
      <c r="C32" s="6"/>
      <c r="D32" s="5"/>
      <c r="E32" s="153"/>
      <c r="F32" s="153"/>
      <c r="G32" s="153"/>
      <c r="H32" s="153"/>
      <c r="I32" s="153"/>
      <c r="J32" s="153"/>
      <c r="K32" s="153"/>
      <c r="L32" s="29"/>
      <c r="M32" s="159" t="s">
        <v>18</v>
      </c>
      <c r="N32" s="116"/>
      <c r="O32" s="116"/>
      <c r="P32" s="116"/>
      <c r="Q32" s="116"/>
      <c r="R32" s="116"/>
      <c r="S32" s="116"/>
      <c r="T32" s="116"/>
      <c r="U32" s="116"/>
      <c r="V32" s="116"/>
      <c r="W32" s="116"/>
      <c r="X32" s="116"/>
      <c r="Y32" s="116"/>
      <c r="Z32" s="116"/>
      <c r="AA32" s="116"/>
      <c r="AB32" s="116"/>
      <c r="AC32" s="116"/>
      <c r="AD32" s="117"/>
      <c r="AE32" s="129" t="str">
        <f ca="1">IF(SUMIF(その2!$AR$3:$AS$37,"グリーン熱証書",その2!$AS$3:$AS$37)&gt;0,SUMIF(その2!$AR$3:$AS$37,"グリーン熱証書",その2!$AS$3:$AS$37),"")</f>
        <v/>
      </c>
      <c r="AF32" s="130"/>
      <c r="AG32" s="130"/>
      <c r="AH32" s="130"/>
      <c r="AI32" s="130"/>
      <c r="AJ32" s="130"/>
      <c r="AK32" s="130"/>
      <c r="AL32" s="121" t="s">
        <v>62</v>
      </c>
      <c r="AM32" s="122"/>
      <c r="AN32" s="15"/>
      <c r="AO32" s="6"/>
    </row>
    <row r="33" spans="2:41" ht="16.5" customHeight="1">
      <c r="B33" s="5"/>
      <c r="C33" s="6"/>
      <c r="D33" s="5"/>
      <c r="E33" s="153"/>
      <c r="F33" s="153"/>
      <c r="G33" s="153"/>
      <c r="H33" s="153"/>
      <c r="I33" s="153"/>
      <c r="J33" s="153"/>
      <c r="K33" s="153"/>
      <c r="L33" s="29"/>
      <c r="M33" s="118"/>
      <c r="N33" s="119"/>
      <c r="O33" s="119"/>
      <c r="P33" s="119"/>
      <c r="Q33" s="119"/>
      <c r="R33" s="119"/>
      <c r="S33" s="119"/>
      <c r="T33" s="119"/>
      <c r="U33" s="119"/>
      <c r="V33" s="119"/>
      <c r="W33" s="119"/>
      <c r="X33" s="119"/>
      <c r="Y33" s="119"/>
      <c r="Z33" s="119"/>
      <c r="AA33" s="119"/>
      <c r="AB33" s="119"/>
      <c r="AC33" s="119"/>
      <c r="AD33" s="120"/>
      <c r="AE33" s="131"/>
      <c r="AF33" s="132"/>
      <c r="AG33" s="132"/>
      <c r="AH33" s="132"/>
      <c r="AI33" s="132"/>
      <c r="AJ33" s="132"/>
      <c r="AK33" s="132"/>
      <c r="AL33" s="123"/>
      <c r="AM33" s="124"/>
      <c r="AN33" s="15"/>
      <c r="AO33" s="6"/>
    </row>
    <row r="34" spans="2:41" ht="16.5" customHeight="1">
      <c r="B34" s="5"/>
      <c r="C34" s="6"/>
      <c r="D34" s="5"/>
      <c r="E34" s="153"/>
      <c r="F34" s="153"/>
      <c r="G34" s="153"/>
      <c r="H34" s="153"/>
      <c r="I34" s="153"/>
      <c r="J34" s="153"/>
      <c r="K34" s="153"/>
      <c r="L34" s="30"/>
      <c r="M34" s="159" t="s">
        <v>90</v>
      </c>
      <c r="N34" s="166"/>
      <c r="O34" s="166"/>
      <c r="P34" s="166"/>
      <c r="Q34" s="166"/>
      <c r="R34" s="166"/>
      <c r="S34" s="166"/>
      <c r="T34" s="166"/>
      <c r="U34" s="166"/>
      <c r="V34" s="166"/>
      <c r="W34" s="166"/>
      <c r="X34" s="166"/>
      <c r="Y34" s="166"/>
      <c r="Z34" s="166"/>
      <c r="AA34" s="166"/>
      <c r="AB34" s="166"/>
      <c r="AC34" s="166"/>
      <c r="AD34" s="167"/>
      <c r="AE34" s="129" t="str">
        <f ca="1">IF(SUMIF(その2!$AR$3:$AS$37,"新エネルギー等電気相当量",その2!$AS$3:$AS$37)&gt;0,SUMIF(その2!$AR$3:$AS$37,"新エネルギー等電気相当量",その2!$AS$3:$AS$37),"")</f>
        <v/>
      </c>
      <c r="AF34" s="130"/>
      <c r="AG34" s="130"/>
      <c r="AH34" s="130"/>
      <c r="AI34" s="130"/>
      <c r="AJ34" s="130"/>
      <c r="AK34" s="130"/>
      <c r="AL34" s="125" t="s">
        <v>63</v>
      </c>
      <c r="AM34" s="126"/>
      <c r="AO34" s="6"/>
    </row>
    <row r="35" spans="2:41" ht="16.5" customHeight="1">
      <c r="B35" s="5"/>
      <c r="C35" s="6"/>
      <c r="D35" s="12"/>
      <c r="E35" s="154"/>
      <c r="F35" s="154"/>
      <c r="G35" s="154"/>
      <c r="H35" s="154"/>
      <c r="I35" s="154"/>
      <c r="J35" s="154"/>
      <c r="K35" s="154"/>
      <c r="L35" s="28"/>
      <c r="M35" s="168"/>
      <c r="N35" s="169"/>
      <c r="O35" s="169"/>
      <c r="P35" s="169"/>
      <c r="Q35" s="169"/>
      <c r="R35" s="169"/>
      <c r="S35" s="169"/>
      <c r="T35" s="169"/>
      <c r="U35" s="169"/>
      <c r="V35" s="169"/>
      <c r="W35" s="169"/>
      <c r="X35" s="169"/>
      <c r="Y35" s="169"/>
      <c r="Z35" s="169"/>
      <c r="AA35" s="169"/>
      <c r="AB35" s="169"/>
      <c r="AC35" s="169"/>
      <c r="AD35" s="170"/>
      <c r="AE35" s="131"/>
      <c r="AF35" s="132"/>
      <c r="AG35" s="132"/>
      <c r="AH35" s="132"/>
      <c r="AI35" s="132"/>
      <c r="AJ35" s="132"/>
      <c r="AK35" s="132"/>
      <c r="AL35" s="127"/>
      <c r="AM35" s="128"/>
      <c r="AO35" s="6"/>
    </row>
    <row r="36" spans="2:41" ht="16.5" customHeight="1">
      <c r="B36" s="5"/>
      <c r="C36" s="6"/>
      <c r="D36" s="21"/>
      <c r="E36" s="156" t="s">
        <v>5</v>
      </c>
      <c r="F36" s="156"/>
      <c r="G36" s="156"/>
      <c r="H36" s="156"/>
      <c r="I36" s="156"/>
      <c r="J36" s="156"/>
      <c r="K36" s="156"/>
      <c r="L36" s="23"/>
      <c r="M36" s="136" t="s">
        <v>6</v>
      </c>
      <c r="N36" s="137"/>
      <c r="O36" s="137"/>
      <c r="P36" s="138"/>
      <c r="Q36" s="133"/>
      <c r="R36" s="134"/>
      <c r="S36" s="134"/>
      <c r="T36" s="134"/>
      <c r="U36" s="134"/>
      <c r="V36" s="134"/>
      <c r="W36" s="134"/>
      <c r="X36" s="134"/>
      <c r="Y36" s="134"/>
      <c r="Z36" s="134"/>
      <c r="AA36" s="134"/>
      <c r="AB36" s="134"/>
      <c r="AC36" s="134"/>
      <c r="AD36" s="134"/>
      <c r="AE36" s="134"/>
      <c r="AF36" s="134"/>
      <c r="AG36" s="134"/>
      <c r="AH36" s="134"/>
      <c r="AI36" s="134"/>
      <c r="AJ36" s="134"/>
      <c r="AK36" s="134"/>
      <c r="AL36" s="134"/>
      <c r="AM36" s="135"/>
      <c r="AO36" s="6"/>
    </row>
    <row r="37" spans="2:41" ht="16.5" customHeight="1">
      <c r="B37" s="5"/>
      <c r="C37" s="6"/>
      <c r="D37" s="20"/>
      <c r="E37" s="157"/>
      <c r="F37" s="157"/>
      <c r="G37" s="157"/>
      <c r="H37" s="157"/>
      <c r="I37" s="157"/>
      <c r="J37" s="157"/>
      <c r="K37" s="157"/>
      <c r="L37" s="24"/>
      <c r="M37" s="136" t="s">
        <v>45</v>
      </c>
      <c r="N37" s="137"/>
      <c r="O37" s="137"/>
      <c r="P37" s="138"/>
      <c r="Q37" s="133"/>
      <c r="R37" s="134"/>
      <c r="S37" s="134"/>
      <c r="T37" s="134"/>
      <c r="U37" s="134"/>
      <c r="V37" s="134"/>
      <c r="W37" s="134"/>
      <c r="X37" s="134"/>
      <c r="Y37" s="134"/>
      <c r="Z37" s="134"/>
      <c r="AA37" s="134"/>
      <c r="AB37" s="134"/>
      <c r="AC37" s="134"/>
      <c r="AD37" s="134"/>
      <c r="AE37" s="134"/>
      <c r="AF37" s="134"/>
      <c r="AG37" s="134"/>
      <c r="AH37" s="134"/>
      <c r="AI37" s="134"/>
      <c r="AJ37" s="134"/>
      <c r="AK37" s="134"/>
      <c r="AL37" s="134"/>
      <c r="AM37" s="135"/>
      <c r="AO37" s="6"/>
    </row>
    <row r="38" spans="2:41" ht="16.5" customHeight="1">
      <c r="B38" s="5"/>
      <c r="C38" s="6"/>
      <c r="D38" s="20"/>
      <c r="E38" s="157"/>
      <c r="F38" s="157"/>
      <c r="G38" s="157"/>
      <c r="H38" s="157"/>
      <c r="I38" s="157"/>
      <c r="J38" s="157"/>
      <c r="K38" s="157"/>
      <c r="L38" s="24"/>
      <c r="M38" s="136" t="s">
        <v>2</v>
      </c>
      <c r="N38" s="137"/>
      <c r="O38" s="137"/>
      <c r="P38" s="138"/>
      <c r="Q38" s="133"/>
      <c r="R38" s="134"/>
      <c r="S38" s="134"/>
      <c r="T38" s="134"/>
      <c r="U38" s="134"/>
      <c r="V38" s="134"/>
      <c r="W38" s="134"/>
      <c r="X38" s="134"/>
      <c r="Y38" s="134"/>
      <c r="Z38" s="134"/>
      <c r="AA38" s="134"/>
      <c r="AB38" s="134"/>
      <c r="AC38" s="134"/>
      <c r="AD38" s="134"/>
      <c r="AE38" s="134"/>
      <c r="AF38" s="134"/>
      <c r="AG38" s="134"/>
      <c r="AH38" s="134"/>
      <c r="AI38" s="134"/>
      <c r="AJ38" s="134"/>
      <c r="AK38" s="134"/>
      <c r="AL38" s="134"/>
      <c r="AM38" s="135"/>
      <c r="AO38" s="6"/>
    </row>
    <row r="39" spans="2:41" ht="16.5" customHeight="1">
      <c r="B39" s="5"/>
      <c r="C39" s="6"/>
      <c r="D39" s="20"/>
      <c r="E39" s="157"/>
      <c r="F39" s="157"/>
      <c r="G39" s="157"/>
      <c r="H39" s="157"/>
      <c r="I39" s="157"/>
      <c r="J39" s="157"/>
      <c r="K39" s="157"/>
      <c r="L39" s="24"/>
      <c r="M39" s="139" t="s">
        <v>7</v>
      </c>
      <c r="N39" s="140"/>
      <c r="O39" s="140"/>
      <c r="P39" s="141"/>
      <c r="Q39" s="133"/>
      <c r="R39" s="134"/>
      <c r="S39" s="134"/>
      <c r="T39" s="134"/>
      <c r="U39" s="134"/>
      <c r="V39" s="134"/>
      <c r="W39" s="134"/>
      <c r="X39" s="134"/>
      <c r="Y39" s="134"/>
      <c r="Z39" s="134"/>
      <c r="AA39" s="134"/>
      <c r="AB39" s="134"/>
      <c r="AC39" s="134"/>
      <c r="AD39" s="134"/>
      <c r="AE39" s="134"/>
      <c r="AF39" s="134"/>
      <c r="AG39" s="134"/>
      <c r="AH39" s="134"/>
      <c r="AI39" s="134"/>
      <c r="AJ39" s="134"/>
      <c r="AK39" s="134"/>
      <c r="AL39" s="134"/>
      <c r="AM39" s="135"/>
      <c r="AO39" s="6"/>
    </row>
    <row r="40" spans="2:41" ht="16.5" customHeight="1">
      <c r="B40" s="5"/>
      <c r="C40" s="6"/>
      <c r="D40" s="20"/>
      <c r="E40" s="157"/>
      <c r="F40" s="157"/>
      <c r="G40" s="157"/>
      <c r="H40" s="157"/>
      <c r="I40" s="157"/>
      <c r="J40" s="157"/>
      <c r="K40" s="157"/>
      <c r="L40" s="24"/>
      <c r="M40" s="139" t="s">
        <v>9</v>
      </c>
      <c r="N40" s="140"/>
      <c r="O40" s="140"/>
      <c r="P40" s="141"/>
      <c r="Q40" s="133"/>
      <c r="R40" s="134"/>
      <c r="S40" s="134"/>
      <c r="T40" s="134"/>
      <c r="U40" s="134"/>
      <c r="V40" s="134"/>
      <c r="W40" s="134"/>
      <c r="X40" s="134"/>
      <c r="Y40" s="134"/>
      <c r="Z40" s="134"/>
      <c r="AA40" s="134"/>
      <c r="AB40" s="134"/>
      <c r="AC40" s="134"/>
      <c r="AD40" s="134"/>
      <c r="AE40" s="134"/>
      <c r="AF40" s="134"/>
      <c r="AG40" s="134"/>
      <c r="AH40" s="134"/>
      <c r="AI40" s="134"/>
      <c r="AJ40" s="134"/>
      <c r="AK40" s="134"/>
      <c r="AL40" s="134"/>
      <c r="AM40" s="135"/>
      <c r="AN40" s="17"/>
      <c r="AO40" s="6"/>
    </row>
    <row r="41" spans="2:41" ht="16.5" customHeight="1">
      <c r="B41" s="5"/>
      <c r="C41" s="6"/>
      <c r="D41" s="20"/>
      <c r="E41" s="157"/>
      <c r="F41" s="157"/>
      <c r="G41" s="157"/>
      <c r="H41" s="157"/>
      <c r="I41" s="157"/>
      <c r="J41" s="157"/>
      <c r="K41" s="157"/>
      <c r="L41" s="24"/>
      <c r="M41" s="139" t="s">
        <v>10</v>
      </c>
      <c r="N41" s="140"/>
      <c r="O41" s="140"/>
      <c r="P41" s="141"/>
      <c r="Q41" s="133"/>
      <c r="R41" s="134"/>
      <c r="S41" s="134"/>
      <c r="T41" s="134"/>
      <c r="U41" s="134"/>
      <c r="V41" s="134"/>
      <c r="W41" s="134"/>
      <c r="X41" s="134"/>
      <c r="Y41" s="134"/>
      <c r="Z41" s="134"/>
      <c r="AA41" s="134"/>
      <c r="AB41" s="134"/>
      <c r="AC41" s="134"/>
      <c r="AD41" s="134"/>
      <c r="AE41" s="134"/>
      <c r="AF41" s="134"/>
      <c r="AG41" s="134"/>
      <c r="AH41" s="134"/>
      <c r="AI41" s="134"/>
      <c r="AJ41" s="134"/>
      <c r="AK41" s="134"/>
      <c r="AL41" s="134"/>
      <c r="AM41" s="135"/>
      <c r="AN41" s="17"/>
      <c r="AO41" s="6"/>
    </row>
    <row r="42" spans="2:41" ht="16.5" customHeight="1">
      <c r="B42" s="5"/>
      <c r="D42" s="20"/>
      <c r="E42" s="157"/>
      <c r="F42" s="157"/>
      <c r="G42" s="157"/>
      <c r="H42" s="157"/>
      <c r="I42" s="157"/>
      <c r="J42" s="157"/>
      <c r="K42" s="157"/>
      <c r="L42" s="24"/>
      <c r="M42" s="139" t="s">
        <v>11</v>
      </c>
      <c r="N42" s="140"/>
      <c r="O42" s="140"/>
      <c r="P42" s="141"/>
      <c r="Q42" s="133"/>
      <c r="R42" s="134"/>
      <c r="S42" s="134"/>
      <c r="T42" s="134"/>
      <c r="U42" s="134"/>
      <c r="V42" s="134"/>
      <c r="W42" s="134"/>
      <c r="X42" s="134"/>
      <c r="Y42" s="134"/>
      <c r="Z42" s="134"/>
      <c r="AA42" s="134"/>
      <c r="AB42" s="134"/>
      <c r="AC42" s="134"/>
      <c r="AD42" s="134"/>
      <c r="AE42" s="134"/>
      <c r="AF42" s="134"/>
      <c r="AG42" s="134"/>
      <c r="AH42" s="134"/>
      <c r="AI42" s="134"/>
      <c r="AJ42" s="134"/>
      <c r="AK42" s="134"/>
      <c r="AL42" s="134"/>
      <c r="AM42" s="135"/>
      <c r="AO42" s="6"/>
    </row>
    <row r="43" spans="2:41" ht="16.5" customHeight="1">
      <c r="B43" s="5"/>
      <c r="D43" s="20"/>
      <c r="E43" s="157"/>
      <c r="F43" s="157"/>
      <c r="G43" s="157"/>
      <c r="H43" s="157"/>
      <c r="I43" s="157"/>
      <c r="J43" s="157"/>
      <c r="K43" s="157"/>
      <c r="L43" s="24"/>
      <c r="M43" s="139" t="s">
        <v>12</v>
      </c>
      <c r="N43" s="140"/>
      <c r="O43" s="140"/>
      <c r="P43" s="141"/>
      <c r="Q43" s="133"/>
      <c r="R43" s="134"/>
      <c r="S43" s="134"/>
      <c r="T43" s="134"/>
      <c r="U43" s="134"/>
      <c r="V43" s="134"/>
      <c r="W43" s="134"/>
      <c r="X43" s="134"/>
      <c r="Y43" s="134"/>
      <c r="Z43" s="134"/>
      <c r="AA43" s="134"/>
      <c r="AB43" s="134"/>
      <c r="AC43" s="134"/>
      <c r="AD43" s="134"/>
      <c r="AE43" s="134"/>
      <c r="AF43" s="134"/>
      <c r="AG43" s="134"/>
      <c r="AH43" s="134"/>
      <c r="AI43" s="134"/>
      <c r="AJ43" s="134"/>
      <c r="AK43" s="134"/>
      <c r="AL43" s="134"/>
      <c r="AM43" s="135"/>
      <c r="AO43" s="6"/>
    </row>
    <row r="44" spans="2:41" ht="16.5" customHeight="1">
      <c r="B44" s="5"/>
      <c r="D44" s="22"/>
      <c r="E44" s="158"/>
      <c r="F44" s="158"/>
      <c r="G44" s="158"/>
      <c r="H44" s="158"/>
      <c r="I44" s="158"/>
      <c r="J44" s="158"/>
      <c r="K44" s="158"/>
      <c r="L44" s="25"/>
      <c r="M44" s="139" t="s">
        <v>13</v>
      </c>
      <c r="N44" s="140"/>
      <c r="O44" s="140"/>
      <c r="P44" s="141"/>
      <c r="Q44" s="133"/>
      <c r="R44" s="134"/>
      <c r="S44" s="134"/>
      <c r="T44" s="134"/>
      <c r="U44" s="134"/>
      <c r="V44" s="134"/>
      <c r="W44" s="134"/>
      <c r="X44" s="134"/>
      <c r="Y44" s="134"/>
      <c r="Z44" s="134"/>
      <c r="AA44" s="134"/>
      <c r="AB44" s="134"/>
      <c r="AC44" s="134"/>
      <c r="AD44" s="134"/>
      <c r="AE44" s="134"/>
      <c r="AF44" s="134"/>
      <c r="AG44" s="134"/>
      <c r="AH44" s="134"/>
      <c r="AI44" s="134"/>
      <c r="AJ44" s="134"/>
      <c r="AK44" s="134"/>
      <c r="AL44" s="134"/>
      <c r="AM44" s="135"/>
      <c r="AO44" s="6"/>
    </row>
    <row r="45" spans="2:41" ht="16.5" customHeight="1">
      <c r="B45" s="5"/>
      <c r="D45" s="2"/>
      <c r="E45" s="3" t="s">
        <v>4</v>
      </c>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4"/>
      <c r="AO45" s="26"/>
    </row>
    <row r="46" spans="2:41" ht="16.5" customHeight="1">
      <c r="B46" s="5"/>
      <c r="D46" s="5"/>
      <c r="E46" s="172"/>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4"/>
      <c r="AO46" s="6"/>
    </row>
    <row r="47" spans="2:41" ht="16.5" customHeight="1">
      <c r="B47" s="5"/>
      <c r="D47" s="5"/>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4"/>
      <c r="AO47" s="6"/>
    </row>
    <row r="48" spans="2:41" ht="16.5" customHeight="1">
      <c r="B48" s="5"/>
      <c r="D48" s="5"/>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4"/>
      <c r="AO48" s="6"/>
    </row>
    <row r="49" spans="2:41" ht="16.5" customHeight="1">
      <c r="B49" s="5"/>
      <c r="D49" s="12"/>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6"/>
      <c r="AO49" s="6"/>
    </row>
    <row r="50" spans="2:41" ht="16.5" customHeight="1">
      <c r="B50" s="5"/>
      <c r="D50" s="171" t="s">
        <v>77</v>
      </c>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O50" s="6"/>
    </row>
    <row r="51" spans="2:41" ht="3" customHeight="1">
      <c r="B51" s="12"/>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3"/>
    </row>
    <row r="52" spans="2:41" ht="16.5" customHeight="1">
      <c r="AN52" s="18" t="s">
        <v>285</v>
      </c>
    </row>
  </sheetData>
  <sheetProtection algorithmName="SHA-512" hashValue="782OiYATVXB6CrVwpw2xXzgtpCvTDGlOWsX6vgGGQfEw2KpR9Rs0Lna8fMdnnS1QyVZ1VUNUsBbGuDAybIcJAQ==" saltValue="94Yos8gNdwNv1/+JB+cjBQ==" spinCount="100000" sheet="1" formatCells="0"/>
  <mergeCells count="55">
    <mergeCell ref="D50:AM50"/>
    <mergeCell ref="E46:AM49"/>
    <mergeCell ref="X10:AK11"/>
    <mergeCell ref="X12:AK13"/>
    <mergeCell ref="T11:W11"/>
    <mergeCell ref="M26:Q27"/>
    <mergeCell ref="R26:R27"/>
    <mergeCell ref="S26:AM27"/>
    <mergeCell ref="E28:K28"/>
    <mergeCell ref="V14:AL15"/>
    <mergeCell ref="D17:AM18"/>
    <mergeCell ref="E27:K27"/>
    <mergeCell ref="D20:AM22"/>
    <mergeCell ref="M24:AM25"/>
    <mergeCell ref="E24:K24"/>
    <mergeCell ref="E25:K25"/>
    <mergeCell ref="E26:K26"/>
    <mergeCell ref="E30:K35"/>
    <mergeCell ref="Q39:AM39"/>
    <mergeCell ref="Q36:AM36"/>
    <mergeCell ref="Q38:AM38"/>
    <mergeCell ref="E29:K29"/>
    <mergeCell ref="E36:K44"/>
    <mergeCell ref="M41:P41"/>
    <mergeCell ref="M42:P42"/>
    <mergeCell ref="Q44:AM44"/>
    <mergeCell ref="Q43:AM43"/>
    <mergeCell ref="Q42:AM42"/>
    <mergeCell ref="M32:AD33"/>
    <mergeCell ref="M28:AM29"/>
    <mergeCell ref="M34:AD35"/>
    <mergeCell ref="Q41:AM41"/>
    <mergeCell ref="AJ3:AK3"/>
    <mergeCell ref="X8:AK9"/>
    <mergeCell ref="T7:AL7"/>
    <mergeCell ref="T8:W9"/>
    <mergeCell ref="AG3:AH3"/>
    <mergeCell ref="AB3:AC3"/>
    <mergeCell ref="AD3:AE3"/>
    <mergeCell ref="M44:P44"/>
    <mergeCell ref="M36:P36"/>
    <mergeCell ref="M38:P38"/>
    <mergeCell ref="M39:P39"/>
    <mergeCell ref="M43:P43"/>
    <mergeCell ref="Q40:AM40"/>
    <mergeCell ref="M37:P37"/>
    <mergeCell ref="Q37:AM37"/>
    <mergeCell ref="AE32:AK33"/>
    <mergeCell ref="AE34:AK35"/>
    <mergeCell ref="M40:P40"/>
    <mergeCell ref="M30:AD31"/>
    <mergeCell ref="AL30:AM31"/>
    <mergeCell ref="AL32:AM33"/>
    <mergeCell ref="AL34:AM35"/>
    <mergeCell ref="AE30:AK31"/>
  </mergeCells>
  <phoneticPr fontId="20"/>
  <dataValidations count="6">
    <dataValidation type="list" allowBlank="1" showInputMessage="1" showErrorMessage="1" sqref="R26:R27">
      <formula1>$AQ$6:$AQ$9</formula1>
    </dataValidation>
    <dataValidation type="textLength" operator="equal" allowBlank="1" showInputMessage="1" showErrorMessage="1" prompt="4けたの数字を記入してください。" sqref="M28:AM29">
      <formula1>4</formula1>
    </dataValidation>
    <dataValidation type="list" allowBlank="1" showInputMessage="1" showErrorMessage="1" sqref="T7:AL7">
      <formula1>$AQ$3:$AQ$4</formula1>
    </dataValidation>
    <dataValidation allowBlank="1" showInputMessage="1" showErrorMessage="1" prompt="法人の場合、このセルに法人名称を入力してください。個人の場合はここは空欄としてください。" sqref="X10:AK11"/>
    <dataValidation allowBlank="1" showInputMessage="1" showErrorMessage="1" prompt="法人の場合、このセルに代表者の役職及び氏名を入力してください。個人の場合は、氏名を入力してください。" sqref="X12:AK13"/>
    <dataValidation type="custom" allowBlank="1" showInputMessage="1" showErrorMessage="1" errorTitle="全角文字で入力されています。" error="メールアドレスは半角文字（英数字・記号）のみで入力してください。" sqref="Q43:AM43">
      <formula1>Q43=ASC(Q43)</formula1>
    </dataValidation>
  </dataValidations>
  <printOptions horizontalCentered="1"/>
  <pageMargins left="0.59055118110236227" right="0.59055118110236227" top="0.59055118110236227" bottom="0.59055118110236227" header="0.51181102362204722" footer="0.51181102362204722"/>
  <pageSetup paperSize="9" scale="96"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AN329"/>
  <sheetViews>
    <sheetView showGridLines="0" view="pageBreakPreview" zoomScaleNormal="100" zoomScaleSheetLayoutView="100" workbookViewId="0">
      <selection activeCell="AB3" sqref="AB3:AC3"/>
    </sheetView>
  </sheetViews>
  <sheetFormatPr defaultColWidth="9" defaultRowHeight="16.5" customHeight="1"/>
  <cols>
    <col min="1" max="1" width="3.625" style="60" customWidth="1"/>
    <col min="2" max="2" width="0.5" style="60" customWidth="1"/>
    <col min="3" max="3" width="1.125" style="60" customWidth="1"/>
    <col min="4" max="37" width="2.375" style="60" customWidth="1"/>
    <col min="38" max="38" width="0.625" style="60" customWidth="1"/>
    <col min="39" max="39" width="2.375" style="60" customWidth="1"/>
    <col min="40" max="40" width="2.375" style="60" hidden="1" customWidth="1"/>
    <col min="41" max="46" width="2.375" style="60" customWidth="1"/>
    <col min="47" max="16384" width="9" style="60"/>
  </cols>
  <sheetData>
    <row r="1" spans="1:40" ht="16.5" customHeight="1">
      <c r="A1" s="60" t="s">
        <v>87</v>
      </c>
    </row>
    <row r="2" spans="1:40" ht="3.75" customHeight="1">
      <c r="B2" s="61"/>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3"/>
    </row>
    <row r="3" spans="1:40" ht="16.5" customHeight="1">
      <c r="B3" s="64"/>
      <c r="Z3" s="202" t="str">
        <f>IF(その1!AB3="","",その1!AB3)</f>
        <v>令和</v>
      </c>
      <c r="AA3" s="204"/>
      <c r="AB3" s="202" t="str">
        <f>IF(その1!AD3="","",その1!AD3)</f>
        <v/>
      </c>
      <c r="AC3" s="202"/>
      <c r="AD3" s="60" t="s">
        <v>78</v>
      </c>
      <c r="AE3" s="202" t="str">
        <f>IF(その1!AG3="","",その1!AG3)</f>
        <v/>
      </c>
      <c r="AF3" s="202"/>
      <c r="AG3" s="60" t="s">
        <v>79</v>
      </c>
      <c r="AH3" s="202" t="str">
        <f>IF(その1!AJ3="","",その1!AJ3)</f>
        <v/>
      </c>
      <c r="AI3" s="202"/>
      <c r="AJ3" s="60" t="s">
        <v>0</v>
      </c>
      <c r="AL3" s="66"/>
      <c r="AN3" s="60" t="s">
        <v>80</v>
      </c>
    </row>
    <row r="4" spans="1:40" ht="16.5" customHeight="1">
      <c r="B4" s="64"/>
      <c r="AL4" s="66"/>
      <c r="AN4" s="60" t="s">
        <v>81</v>
      </c>
    </row>
    <row r="5" spans="1:40" ht="16.5" customHeight="1">
      <c r="B5" s="64"/>
      <c r="AL5" s="66"/>
      <c r="AN5" s="60" t="s">
        <v>82</v>
      </c>
    </row>
    <row r="6" spans="1:40" ht="16.5" customHeight="1">
      <c r="B6" s="64"/>
      <c r="C6" s="203" t="s">
        <v>88</v>
      </c>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66"/>
      <c r="AN6" s="60" t="s">
        <v>83</v>
      </c>
    </row>
    <row r="7" spans="1:40" ht="16.5" customHeight="1">
      <c r="B7" s="64"/>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c r="AI7" s="203"/>
      <c r="AJ7" s="203"/>
      <c r="AK7" s="203"/>
      <c r="AL7" s="66"/>
    </row>
    <row r="8" spans="1:40" ht="16.5" customHeight="1">
      <c r="B8" s="64"/>
      <c r="C8" s="207" t="s">
        <v>84</v>
      </c>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66"/>
      <c r="AN8" s="60" t="s">
        <v>21</v>
      </c>
    </row>
    <row r="9" spans="1:40" ht="16.5" customHeight="1">
      <c r="B9" s="64"/>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6"/>
      <c r="AN9" s="60" t="s">
        <v>20</v>
      </c>
    </row>
    <row r="10" spans="1:40" ht="16.5" customHeight="1">
      <c r="B10" s="64"/>
      <c r="D10" s="208" t="s">
        <v>89</v>
      </c>
      <c r="E10" s="208"/>
      <c r="F10" s="208"/>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66"/>
      <c r="AN10" s="60" t="s">
        <v>22</v>
      </c>
    </row>
    <row r="11" spans="1:40" ht="16.5" customHeight="1">
      <c r="B11" s="64"/>
      <c r="D11" s="209" t="s">
        <v>91</v>
      </c>
      <c r="E11" s="206"/>
      <c r="F11" s="206"/>
      <c r="G11" s="206"/>
      <c r="H11" s="206"/>
      <c r="I11" s="210"/>
      <c r="J11" s="210"/>
      <c r="K11" s="210"/>
      <c r="L11" s="210"/>
      <c r="M11" s="210"/>
      <c r="N11" s="210"/>
      <c r="O11" s="210"/>
      <c r="P11" s="210"/>
      <c r="Q11" s="210"/>
      <c r="R11" s="210"/>
      <c r="S11" s="210"/>
      <c r="T11" s="210"/>
      <c r="U11" s="210"/>
      <c r="V11" s="211" t="s">
        <v>92</v>
      </c>
      <c r="W11" s="205" t="str">
        <f ca="1">IF(その1!AE30="","",その1!AE30)</f>
        <v/>
      </c>
      <c r="X11" s="205"/>
      <c r="Y11" s="205"/>
      <c r="Z11" s="205"/>
      <c r="AA11" s="205"/>
      <c r="AB11" s="205"/>
      <c r="AC11" s="205"/>
      <c r="AD11" s="205"/>
      <c r="AE11" s="206" t="s">
        <v>63</v>
      </c>
      <c r="AF11" s="206"/>
      <c r="AG11" s="206"/>
      <c r="AH11" s="70"/>
      <c r="AI11" s="70"/>
      <c r="AJ11" s="68"/>
      <c r="AK11" s="68"/>
      <c r="AL11" s="66"/>
      <c r="AN11" s="60" t="s">
        <v>94</v>
      </c>
    </row>
    <row r="12" spans="1:40" ht="16.5" customHeight="1">
      <c r="B12" s="64"/>
      <c r="D12" s="206"/>
      <c r="E12" s="206"/>
      <c r="F12" s="206"/>
      <c r="G12" s="206"/>
      <c r="H12" s="206"/>
      <c r="I12" s="210"/>
      <c r="J12" s="210"/>
      <c r="K12" s="210"/>
      <c r="L12" s="210"/>
      <c r="M12" s="210"/>
      <c r="N12" s="210"/>
      <c r="O12" s="210"/>
      <c r="P12" s="210"/>
      <c r="Q12" s="210"/>
      <c r="R12" s="210"/>
      <c r="S12" s="210"/>
      <c r="T12" s="210"/>
      <c r="U12" s="210"/>
      <c r="V12" s="211"/>
      <c r="W12" s="205"/>
      <c r="X12" s="205"/>
      <c r="Y12" s="205"/>
      <c r="Z12" s="205"/>
      <c r="AA12" s="205"/>
      <c r="AB12" s="205"/>
      <c r="AC12" s="205"/>
      <c r="AD12" s="205"/>
      <c r="AE12" s="206"/>
      <c r="AF12" s="206"/>
      <c r="AG12" s="206"/>
      <c r="AH12" s="70"/>
      <c r="AI12" s="70"/>
      <c r="AJ12" s="68"/>
      <c r="AK12" s="68"/>
      <c r="AL12" s="66"/>
    </row>
    <row r="13" spans="1:40" ht="16.5" customHeight="1">
      <c r="B13" s="64"/>
      <c r="D13" s="209" t="s">
        <v>93</v>
      </c>
      <c r="E13" s="206"/>
      <c r="F13" s="206"/>
      <c r="G13" s="206"/>
      <c r="H13" s="206"/>
      <c r="I13" s="210"/>
      <c r="J13" s="210"/>
      <c r="K13" s="210"/>
      <c r="L13" s="210"/>
      <c r="M13" s="210"/>
      <c r="N13" s="210"/>
      <c r="O13" s="210"/>
      <c r="P13" s="210"/>
      <c r="Q13" s="210"/>
      <c r="R13" s="210"/>
      <c r="S13" s="210"/>
      <c r="T13" s="210"/>
      <c r="U13" s="210"/>
      <c r="V13" s="211" t="s">
        <v>92</v>
      </c>
      <c r="W13" s="205" t="str">
        <f ca="1">IF(その1!AE32="","",その1!AE32)</f>
        <v/>
      </c>
      <c r="X13" s="205"/>
      <c r="Y13" s="205"/>
      <c r="Z13" s="205"/>
      <c r="AA13" s="205"/>
      <c r="AB13" s="205"/>
      <c r="AC13" s="205"/>
      <c r="AD13" s="205"/>
      <c r="AE13" s="206" t="s">
        <v>62</v>
      </c>
      <c r="AF13" s="206"/>
      <c r="AG13" s="206"/>
      <c r="AH13" s="70"/>
      <c r="AI13" s="70"/>
      <c r="AJ13" s="68"/>
      <c r="AK13" s="68"/>
      <c r="AL13" s="66"/>
    </row>
    <row r="14" spans="1:40" ht="16.5" customHeight="1">
      <c r="B14" s="64"/>
      <c r="D14" s="206"/>
      <c r="E14" s="206"/>
      <c r="F14" s="206"/>
      <c r="G14" s="206"/>
      <c r="H14" s="206"/>
      <c r="I14" s="210"/>
      <c r="J14" s="210"/>
      <c r="K14" s="210"/>
      <c r="L14" s="210"/>
      <c r="M14" s="210"/>
      <c r="N14" s="210"/>
      <c r="O14" s="210"/>
      <c r="P14" s="210"/>
      <c r="Q14" s="210"/>
      <c r="R14" s="210"/>
      <c r="S14" s="210"/>
      <c r="T14" s="210"/>
      <c r="U14" s="210"/>
      <c r="V14" s="211"/>
      <c r="W14" s="205"/>
      <c r="X14" s="205"/>
      <c r="Y14" s="205"/>
      <c r="Z14" s="205"/>
      <c r="AA14" s="205"/>
      <c r="AB14" s="205"/>
      <c r="AC14" s="205"/>
      <c r="AD14" s="205"/>
      <c r="AE14" s="206"/>
      <c r="AF14" s="206"/>
      <c r="AG14" s="206"/>
      <c r="AH14" s="70"/>
      <c r="AI14" s="70"/>
      <c r="AJ14" s="68"/>
      <c r="AK14" s="68"/>
      <c r="AL14" s="66"/>
    </row>
    <row r="15" spans="1:40" ht="16.5" customHeight="1">
      <c r="B15" s="64"/>
      <c r="D15" s="209" t="s">
        <v>19</v>
      </c>
      <c r="E15" s="206"/>
      <c r="F15" s="206"/>
      <c r="G15" s="206"/>
      <c r="H15" s="206"/>
      <c r="I15" s="210"/>
      <c r="J15" s="210"/>
      <c r="K15" s="210"/>
      <c r="L15" s="210"/>
      <c r="M15" s="210"/>
      <c r="N15" s="210"/>
      <c r="O15" s="210"/>
      <c r="P15" s="210"/>
      <c r="Q15" s="210"/>
      <c r="R15" s="210"/>
      <c r="S15" s="210"/>
      <c r="T15" s="210"/>
      <c r="U15" s="210"/>
      <c r="V15" s="211" t="s">
        <v>92</v>
      </c>
      <c r="W15" s="205" t="str">
        <f ca="1">IF(その1!AE34="","",その1!AE34)</f>
        <v/>
      </c>
      <c r="X15" s="205"/>
      <c r="Y15" s="205"/>
      <c r="Z15" s="205"/>
      <c r="AA15" s="205"/>
      <c r="AB15" s="205"/>
      <c r="AC15" s="205"/>
      <c r="AD15" s="205"/>
      <c r="AE15" s="206" t="s">
        <v>63</v>
      </c>
      <c r="AF15" s="206"/>
      <c r="AG15" s="206"/>
      <c r="AH15" s="70"/>
      <c r="AI15" s="70"/>
      <c r="AJ15" s="68"/>
      <c r="AK15" s="68"/>
      <c r="AL15" s="66"/>
    </row>
    <row r="16" spans="1:40" ht="16.5" customHeight="1">
      <c r="B16" s="64"/>
      <c r="D16" s="206"/>
      <c r="E16" s="206"/>
      <c r="F16" s="206"/>
      <c r="G16" s="206"/>
      <c r="H16" s="206"/>
      <c r="I16" s="210"/>
      <c r="J16" s="210"/>
      <c r="K16" s="210"/>
      <c r="L16" s="210"/>
      <c r="M16" s="210"/>
      <c r="N16" s="210"/>
      <c r="O16" s="210"/>
      <c r="P16" s="210"/>
      <c r="Q16" s="210"/>
      <c r="R16" s="210"/>
      <c r="S16" s="210"/>
      <c r="T16" s="210"/>
      <c r="U16" s="210"/>
      <c r="V16" s="211"/>
      <c r="W16" s="205"/>
      <c r="X16" s="205"/>
      <c r="Y16" s="205"/>
      <c r="Z16" s="205"/>
      <c r="AA16" s="205"/>
      <c r="AB16" s="205"/>
      <c r="AC16" s="205"/>
      <c r="AD16" s="205"/>
      <c r="AE16" s="206"/>
      <c r="AF16" s="206"/>
      <c r="AG16" s="206"/>
      <c r="AH16" s="70"/>
      <c r="AI16" s="70"/>
      <c r="AJ16" s="68"/>
      <c r="AK16" s="68"/>
      <c r="AL16" s="66"/>
    </row>
    <row r="17" spans="1:38" ht="16.5" customHeight="1">
      <c r="B17" s="64"/>
      <c r="D17" s="70"/>
      <c r="E17" s="70"/>
      <c r="F17" s="70"/>
      <c r="G17" s="70"/>
      <c r="H17" s="70"/>
      <c r="I17" s="78"/>
      <c r="J17" s="78"/>
      <c r="K17" s="78"/>
      <c r="L17" s="78"/>
      <c r="M17" s="78"/>
      <c r="N17" s="78"/>
      <c r="O17" s="78"/>
      <c r="P17" s="78"/>
      <c r="Q17" s="78"/>
      <c r="R17" s="78"/>
      <c r="S17" s="78"/>
      <c r="T17" s="78"/>
      <c r="U17" s="78"/>
      <c r="V17" s="77"/>
      <c r="W17" s="70"/>
      <c r="X17" s="70"/>
      <c r="Y17" s="70"/>
      <c r="Z17" s="70"/>
      <c r="AA17" s="70"/>
      <c r="AB17" s="70"/>
      <c r="AC17" s="70"/>
      <c r="AD17" s="70"/>
      <c r="AE17" s="70"/>
      <c r="AF17" s="70"/>
      <c r="AG17" s="70"/>
      <c r="AH17" s="70"/>
      <c r="AI17" s="70"/>
      <c r="AJ17" s="68"/>
      <c r="AK17" s="68"/>
      <c r="AL17" s="66"/>
    </row>
    <row r="18" spans="1:38" ht="16.5" customHeight="1">
      <c r="B18" s="64"/>
      <c r="D18" s="70"/>
      <c r="E18" s="70"/>
      <c r="F18" s="70"/>
      <c r="G18" s="70"/>
      <c r="H18" s="70"/>
      <c r="I18" s="78"/>
      <c r="J18" s="78"/>
      <c r="K18" s="78"/>
      <c r="L18" s="78"/>
      <c r="M18" s="78"/>
      <c r="N18" s="78"/>
      <c r="O18" s="78"/>
      <c r="P18" s="78"/>
      <c r="Q18" s="78"/>
      <c r="R18" s="78"/>
      <c r="S18" s="78"/>
      <c r="T18" s="78"/>
      <c r="U18" s="78"/>
      <c r="V18" s="70"/>
      <c r="W18" s="70"/>
      <c r="X18" s="70"/>
      <c r="Y18" s="70"/>
      <c r="Z18" s="70"/>
      <c r="AA18" s="70"/>
      <c r="AB18" s="70"/>
      <c r="AC18" s="70"/>
      <c r="AD18" s="70"/>
      <c r="AE18" s="70"/>
      <c r="AF18" s="70"/>
      <c r="AG18" s="70"/>
      <c r="AH18" s="70"/>
      <c r="AI18" s="70"/>
      <c r="AJ18" s="68"/>
      <c r="AK18" s="68"/>
      <c r="AL18" s="66"/>
    </row>
    <row r="19" spans="1:38" ht="16.5" customHeight="1">
      <c r="A19" s="71"/>
      <c r="B19" s="64"/>
      <c r="E19" s="195" t="s">
        <v>85</v>
      </c>
      <c r="F19" s="195"/>
      <c r="G19" s="195"/>
      <c r="H19" s="195"/>
      <c r="I19" s="197"/>
      <c r="J19" s="197"/>
      <c r="K19" s="197"/>
      <c r="L19" s="198" t="s">
        <v>80</v>
      </c>
      <c r="M19" s="199"/>
      <c r="N19" s="199"/>
      <c r="O19" s="199"/>
      <c r="P19" s="199"/>
      <c r="Q19" s="199"/>
      <c r="R19" s="198" t="s">
        <v>21</v>
      </c>
      <c r="S19" s="196"/>
      <c r="T19" s="196"/>
      <c r="U19" s="196"/>
      <c r="V19" s="196"/>
      <c r="W19" s="196"/>
      <c r="X19" s="196"/>
      <c r="Y19" s="196"/>
      <c r="Z19" s="196"/>
      <c r="AA19" s="196"/>
      <c r="AB19" s="196"/>
      <c r="AC19" s="196"/>
      <c r="AD19" s="196"/>
      <c r="AE19" s="196"/>
      <c r="AF19" s="196"/>
      <c r="AL19" s="66"/>
    </row>
    <row r="20" spans="1:38" ht="16.5" customHeight="1">
      <c r="A20" s="71"/>
      <c r="B20" s="64"/>
      <c r="E20" s="195"/>
      <c r="F20" s="195"/>
      <c r="G20" s="195"/>
      <c r="H20" s="195"/>
      <c r="I20" s="197"/>
      <c r="J20" s="197"/>
      <c r="K20" s="197"/>
      <c r="L20" s="198"/>
      <c r="M20" s="199"/>
      <c r="N20" s="199"/>
      <c r="O20" s="199"/>
      <c r="P20" s="199"/>
      <c r="Q20" s="199"/>
      <c r="R20" s="198"/>
      <c r="S20" s="196"/>
      <c r="T20" s="196"/>
      <c r="U20" s="196"/>
      <c r="V20" s="196"/>
      <c r="W20" s="196"/>
      <c r="X20" s="196"/>
      <c r="Y20" s="196"/>
      <c r="Z20" s="196"/>
      <c r="AA20" s="196"/>
      <c r="AB20" s="196"/>
      <c r="AC20" s="196"/>
      <c r="AD20" s="196"/>
      <c r="AE20" s="196"/>
      <c r="AF20" s="196"/>
      <c r="AJ20" s="72"/>
      <c r="AL20" s="66"/>
    </row>
    <row r="21" spans="1:38" ht="16.5" customHeight="1">
      <c r="A21" s="71"/>
      <c r="B21" s="64"/>
      <c r="E21" s="195" t="s">
        <v>86</v>
      </c>
      <c r="F21" s="195"/>
      <c r="G21" s="195"/>
      <c r="H21" s="195"/>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0"/>
      <c r="AF21" s="200"/>
      <c r="AH21" s="79"/>
      <c r="AL21" s="66"/>
    </row>
    <row r="22" spans="1:38" ht="16.5" customHeight="1">
      <c r="A22" s="71"/>
      <c r="B22" s="64"/>
      <c r="E22" s="195"/>
      <c r="F22" s="195"/>
      <c r="G22" s="195"/>
      <c r="H22" s="195"/>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H22" s="79"/>
      <c r="AL22" s="66"/>
    </row>
    <row r="23" spans="1:38" ht="16.5" customHeight="1">
      <c r="A23" s="66"/>
      <c r="B23" s="64"/>
      <c r="E23" s="73"/>
      <c r="F23" s="73"/>
      <c r="G23" s="73"/>
      <c r="H23" s="73"/>
      <c r="AL23" s="66"/>
    </row>
    <row r="24" spans="1:38" ht="16.5" customHeight="1">
      <c r="A24" s="71"/>
      <c r="B24" s="64"/>
      <c r="E24" s="67"/>
      <c r="F24" s="67"/>
      <c r="G24" s="67"/>
      <c r="H24" s="67"/>
      <c r="I24" s="65"/>
      <c r="J24" s="65"/>
      <c r="K24" s="65"/>
      <c r="L24" s="69"/>
      <c r="M24" s="65"/>
      <c r="N24" s="65"/>
      <c r="O24" s="65"/>
      <c r="P24" s="65"/>
      <c r="Q24" s="65"/>
      <c r="R24" s="69"/>
      <c r="S24" s="69"/>
      <c r="T24" s="69"/>
      <c r="U24" s="69"/>
      <c r="V24" s="69"/>
      <c r="W24" s="69"/>
      <c r="X24" s="69"/>
      <c r="Y24" s="69"/>
      <c r="Z24" s="69"/>
      <c r="AA24" s="69"/>
      <c r="AB24" s="69"/>
      <c r="AC24" s="69"/>
      <c r="AD24" s="69"/>
      <c r="AE24" s="69"/>
      <c r="AF24" s="69"/>
      <c r="AL24" s="66"/>
    </row>
    <row r="25" spans="1:38" ht="16.5" customHeight="1">
      <c r="A25" s="71"/>
      <c r="B25" s="64"/>
      <c r="E25" s="67"/>
      <c r="F25" s="67"/>
      <c r="G25" s="67"/>
      <c r="H25" s="67"/>
      <c r="I25" s="65"/>
      <c r="J25" s="65"/>
      <c r="K25" s="65"/>
      <c r="L25" s="69"/>
      <c r="M25" s="65"/>
      <c r="N25" s="65"/>
      <c r="O25" s="65"/>
      <c r="P25" s="65"/>
      <c r="Q25" s="65"/>
      <c r="R25" s="69"/>
      <c r="S25" s="69"/>
      <c r="T25" s="69"/>
      <c r="U25" s="69"/>
      <c r="V25" s="69"/>
      <c r="W25" s="69"/>
      <c r="X25" s="69"/>
      <c r="Y25" s="69"/>
      <c r="Z25" s="69"/>
      <c r="AA25" s="69"/>
      <c r="AB25" s="69"/>
      <c r="AC25" s="69"/>
      <c r="AD25" s="69"/>
      <c r="AE25" s="69"/>
      <c r="AF25" s="69"/>
      <c r="AL25" s="66"/>
    </row>
    <row r="26" spans="1:38" ht="16.5" customHeight="1">
      <c r="A26" s="71"/>
      <c r="B26" s="64"/>
      <c r="E26" s="67"/>
      <c r="F26" s="67"/>
      <c r="G26" s="67"/>
      <c r="H26" s="67"/>
      <c r="I26" s="69"/>
      <c r="J26" s="69"/>
      <c r="K26" s="69"/>
      <c r="L26" s="69"/>
      <c r="M26" s="69"/>
      <c r="N26" s="69"/>
      <c r="O26" s="69"/>
      <c r="P26" s="69"/>
      <c r="Q26" s="69"/>
      <c r="R26" s="69"/>
      <c r="S26" s="69"/>
      <c r="T26" s="69"/>
      <c r="U26" s="69"/>
      <c r="V26" s="69"/>
      <c r="W26" s="69"/>
      <c r="X26" s="69"/>
      <c r="Y26" s="69"/>
      <c r="Z26" s="69"/>
      <c r="AA26" s="69"/>
      <c r="AB26" s="69"/>
      <c r="AC26" s="69"/>
      <c r="AD26" s="69"/>
      <c r="AE26" s="69"/>
      <c r="AF26" s="69"/>
      <c r="AH26" s="67"/>
      <c r="AL26" s="66"/>
    </row>
    <row r="27" spans="1:38" ht="16.5" customHeight="1">
      <c r="A27" s="71"/>
      <c r="B27" s="64"/>
      <c r="E27" s="67"/>
      <c r="F27" s="67"/>
      <c r="G27" s="67"/>
      <c r="H27" s="67"/>
      <c r="I27" s="69"/>
      <c r="J27" s="69"/>
      <c r="K27" s="69"/>
      <c r="L27" s="69"/>
      <c r="M27" s="69"/>
      <c r="N27" s="69"/>
      <c r="O27" s="69"/>
      <c r="P27" s="69"/>
      <c r="Q27" s="69"/>
      <c r="R27" s="69"/>
      <c r="S27" s="69"/>
      <c r="T27" s="69"/>
      <c r="U27" s="69"/>
      <c r="V27" s="69"/>
      <c r="W27" s="69"/>
      <c r="X27" s="69"/>
      <c r="Y27" s="69"/>
      <c r="Z27" s="69"/>
      <c r="AA27" s="69"/>
      <c r="AB27" s="69"/>
      <c r="AC27" s="69"/>
      <c r="AD27" s="69"/>
      <c r="AE27" s="69"/>
      <c r="AF27" s="69"/>
      <c r="AH27" s="67"/>
      <c r="AL27" s="66"/>
    </row>
    <row r="28" spans="1:38" ht="16.5" customHeight="1">
      <c r="A28" s="66"/>
      <c r="B28" s="64"/>
      <c r="E28" s="73"/>
      <c r="F28" s="73"/>
      <c r="G28" s="73"/>
      <c r="H28" s="73"/>
      <c r="AL28" s="66"/>
    </row>
    <row r="29" spans="1:38" ht="16.5" customHeight="1">
      <c r="A29" s="71"/>
      <c r="B29" s="64"/>
      <c r="E29" s="67"/>
      <c r="F29" s="67"/>
      <c r="G29" s="67"/>
      <c r="H29" s="67"/>
      <c r="I29" s="65"/>
      <c r="J29" s="65"/>
      <c r="K29" s="65"/>
      <c r="L29" s="69"/>
      <c r="M29" s="65"/>
      <c r="N29" s="65"/>
      <c r="O29" s="65"/>
      <c r="P29" s="65"/>
      <c r="Q29" s="65"/>
      <c r="R29" s="69"/>
      <c r="S29" s="69"/>
      <c r="T29" s="69"/>
      <c r="U29" s="69"/>
      <c r="V29" s="69"/>
      <c r="W29" s="69"/>
      <c r="X29" s="69"/>
      <c r="Y29" s="69"/>
      <c r="Z29" s="69"/>
      <c r="AA29" s="69"/>
      <c r="AB29" s="69"/>
      <c r="AC29" s="69"/>
      <c r="AD29" s="69"/>
      <c r="AE29" s="69"/>
      <c r="AF29" s="69"/>
      <c r="AL29" s="66"/>
    </row>
    <row r="30" spans="1:38" ht="16.5" customHeight="1">
      <c r="A30" s="71"/>
      <c r="B30" s="64"/>
      <c r="E30" s="67"/>
      <c r="F30" s="67"/>
      <c r="G30" s="67"/>
      <c r="H30" s="67"/>
      <c r="I30" s="65"/>
      <c r="J30" s="65"/>
      <c r="K30" s="65"/>
      <c r="L30" s="69"/>
      <c r="M30" s="65"/>
      <c r="N30" s="65"/>
      <c r="O30" s="65"/>
      <c r="P30" s="65"/>
      <c r="Q30" s="65"/>
      <c r="R30" s="69"/>
      <c r="S30" s="69"/>
      <c r="T30" s="69"/>
      <c r="U30" s="69"/>
      <c r="V30" s="69"/>
      <c r="W30" s="69"/>
      <c r="X30" s="69"/>
      <c r="Y30" s="69"/>
      <c r="Z30" s="69"/>
      <c r="AA30" s="69"/>
      <c r="AB30" s="69"/>
      <c r="AC30" s="69"/>
      <c r="AD30" s="69"/>
      <c r="AE30" s="69"/>
      <c r="AF30" s="69"/>
      <c r="AL30" s="66"/>
    </row>
    <row r="31" spans="1:38" ht="16.5" customHeight="1">
      <c r="A31" s="71"/>
      <c r="B31" s="64"/>
      <c r="E31" s="67"/>
      <c r="F31" s="67"/>
      <c r="G31" s="67"/>
      <c r="H31" s="67"/>
      <c r="I31" s="69"/>
      <c r="J31" s="69"/>
      <c r="K31" s="69"/>
      <c r="L31" s="69"/>
      <c r="M31" s="69"/>
      <c r="N31" s="69"/>
      <c r="O31" s="69"/>
      <c r="P31" s="69"/>
      <c r="Q31" s="69"/>
      <c r="R31" s="69"/>
      <c r="S31" s="69"/>
      <c r="T31" s="69"/>
      <c r="U31" s="69"/>
      <c r="V31" s="69"/>
      <c r="W31" s="69"/>
      <c r="X31" s="69"/>
      <c r="Y31" s="69"/>
      <c r="Z31" s="69"/>
      <c r="AA31" s="69"/>
      <c r="AB31" s="69"/>
      <c r="AC31" s="69"/>
      <c r="AD31" s="69"/>
      <c r="AE31" s="69"/>
      <c r="AF31" s="69"/>
      <c r="AH31" s="67"/>
      <c r="AL31" s="66"/>
    </row>
    <row r="32" spans="1:38" ht="16.5" customHeight="1">
      <c r="A32" s="71"/>
      <c r="B32" s="64"/>
      <c r="E32" s="67"/>
      <c r="F32" s="67"/>
      <c r="G32" s="67"/>
      <c r="H32" s="67"/>
      <c r="I32" s="69"/>
      <c r="J32" s="69"/>
      <c r="K32" s="69"/>
      <c r="L32" s="69"/>
      <c r="M32" s="69"/>
      <c r="N32" s="69"/>
      <c r="O32" s="69"/>
      <c r="P32" s="69"/>
      <c r="Q32" s="69"/>
      <c r="R32" s="69"/>
      <c r="S32" s="69"/>
      <c r="T32" s="69"/>
      <c r="U32" s="69"/>
      <c r="V32" s="69"/>
      <c r="W32" s="69"/>
      <c r="X32" s="69"/>
      <c r="Y32" s="69"/>
      <c r="Z32" s="69"/>
      <c r="AA32" s="69"/>
      <c r="AB32" s="69"/>
      <c r="AC32" s="69"/>
      <c r="AD32" s="69"/>
      <c r="AE32" s="69"/>
      <c r="AF32" s="69"/>
      <c r="AH32" s="67"/>
      <c r="AL32" s="66"/>
    </row>
    <row r="33" spans="1:38" ht="16.5" customHeight="1">
      <c r="A33" s="66"/>
      <c r="B33" s="64"/>
      <c r="E33" s="73"/>
      <c r="F33" s="73"/>
      <c r="G33" s="73"/>
      <c r="H33" s="73"/>
      <c r="AL33" s="66"/>
    </row>
    <row r="34" spans="1:38" ht="16.5" customHeight="1">
      <c r="A34" s="71"/>
      <c r="B34" s="64"/>
      <c r="E34" s="67"/>
      <c r="F34" s="67"/>
      <c r="G34" s="67"/>
      <c r="H34" s="67"/>
      <c r="I34" s="65"/>
      <c r="J34" s="65"/>
      <c r="K34" s="65"/>
      <c r="L34" s="69"/>
      <c r="M34" s="65"/>
      <c r="N34" s="65"/>
      <c r="O34" s="65"/>
      <c r="P34" s="65"/>
      <c r="Q34" s="65"/>
      <c r="R34" s="69"/>
      <c r="S34" s="69"/>
      <c r="T34" s="69"/>
      <c r="U34" s="69"/>
      <c r="V34" s="69"/>
      <c r="W34" s="69"/>
      <c r="X34" s="69"/>
      <c r="Y34" s="69"/>
      <c r="Z34" s="69"/>
      <c r="AA34" s="69"/>
      <c r="AB34" s="69"/>
      <c r="AC34" s="69"/>
      <c r="AD34" s="69"/>
      <c r="AE34" s="69"/>
      <c r="AF34" s="69"/>
      <c r="AL34" s="66"/>
    </row>
    <row r="35" spans="1:38" ht="16.5" customHeight="1">
      <c r="A35" s="71"/>
      <c r="B35" s="64"/>
      <c r="E35" s="67"/>
      <c r="F35" s="67"/>
      <c r="G35" s="67"/>
      <c r="H35" s="67"/>
      <c r="I35" s="65"/>
      <c r="J35" s="65"/>
      <c r="K35" s="65"/>
      <c r="L35" s="69"/>
      <c r="M35" s="65"/>
      <c r="N35" s="65"/>
      <c r="O35" s="65"/>
      <c r="P35" s="65"/>
      <c r="Q35" s="65"/>
      <c r="R35" s="69"/>
      <c r="S35" s="69"/>
      <c r="T35" s="69"/>
      <c r="U35" s="69"/>
      <c r="V35" s="69"/>
      <c r="W35" s="69"/>
      <c r="X35" s="69"/>
      <c r="Y35" s="69"/>
      <c r="Z35" s="69"/>
      <c r="AA35" s="69"/>
      <c r="AB35" s="69"/>
      <c r="AC35" s="69"/>
      <c r="AD35" s="69"/>
      <c r="AE35" s="69"/>
      <c r="AF35" s="69"/>
      <c r="AL35" s="66"/>
    </row>
    <row r="36" spans="1:38" ht="16.5" customHeight="1">
      <c r="A36" s="71"/>
      <c r="B36" s="64"/>
      <c r="E36" s="67"/>
      <c r="F36" s="67"/>
      <c r="G36" s="67"/>
      <c r="H36" s="67"/>
      <c r="I36" s="69"/>
      <c r="J36" s="69"/>
      <c r="K36" s="69"/>
      <c r="L36" s="69"/>
      <c r="M36" s="69"/>
      <c r="N36" s="69"/>
      <c r="O36" s="69"/>
      <c r="P36" s="69"/>
      <c r="Q36" s="69"/>
      <c r="R36" s="69"/>
      <c r="S36" s="69"/>
      <c r="T36" s="69"/>
      <c r="U36" s="69"/>
      <c r="V36" s="69"/>
      <c r="W36" s="69"/>
      <c r="X36" s="69"/>
      <c r="Y36" s="69"/>
      <c r="Z36" s="69"/>
      <c r="AA36" s="69"/>
      <c r="AB36" s="69"/>
      <c r="AC36" s="69"/>
      <c r="AD36" s="69"/>
      <c r="AE36" s="69"/>
      <c r="AF36" s="69"/>
      <c r="AH36" s="67"/>
      <c r="AL36" s="66"/>
    </row>
    <row r="37" spans="1:38" ht="16.5" customHeight="1">
      <c r="A37" s="71"/>
      <c r="B37" s="64"/>
      <c r="E37" s="67"/>
      <c r="F37" s="67"/>
      <c r="G37" s="67"/>
      <c r="H37" s="67"/>
      <c r="I37" s="69"/>
      <c r="J37" s="69"/>
      <c r="K37" s="69"/>
      <c r="L37" s="69"/>
      <c r="M37" s="69"/>
      <c r="N37" s="69"/>
      <c r="O37" s="69"/>
      <c r="P37" s="69"/>
      <c r="Q37" s="69"/>
      <c r="R37" s="69"/>
      <c r="S37" s="69"/>
      <c r="T37" s="69"/>
      <c r="U37" s="69"/>
      <c r="V37" s="69"/>
      <c r="W37" s="69"/>
      <c r="X37" s="69"/>
      <c r="Y37" s="69"/>
      <c r="Z37" s="69"/>
      <c r="AA37" s="69"/>
      <c r="AB37" s="69"/>
      <c r="AC37" s="69"/>
      <c r="AD37" s="69"/>
      <c r="AE37" s="69"/>
      <c r="AF37" s="69"/>
      <c r="AH37" s="67"/>
      <c r="AL37" s="66"/>
    </row>
    <row r="38" spans="1:38" ht="16.5" customHeight="1">
      <c r="A38" s="66"/>
      <c r="B38" s="64"/>
      <c r="E38" s="73"/>
      <c r="F38" s="73"/>
      <c r="G38" s="73"/>
      <c r="H38" s="73"/>
      <c r="AL38" s="66"/>
    </row>
    <row r="39" spans="1:38" ht="16.5" customHeight="1">
      <c r="A39" s="71"/>
      <c r="B39" s="64"/>
      <c r="E39" s="67"/>
      <c r="F39" s="67"/>
      <c r="G39" s="67"/>
      <c r="H39" s="67"/>
      <c r="I39" s="65"/>
      <c r="J39" s="65"/>
      <c r="K39" s="65"/>
      <c r="L39" s="69"/>
      <c r="M39" s="65"/>
      <c r="N39" s="65"/>
      <c r="O39" s="65"/>
      <c r="P39" s="65"/>
      <c r="Q39" s="65"/>
      <c r="R39" s="69"/>
      <c r="S39" s="69"/>
      <c r="T39" s="69"/>
      <c r="U39" s="69"/>
      <c r="V39" s="69"/>
      <c r="W39" s="69"/>
      <c r="X39" s="69"/>
      <c r="Y39" s="69"/>
      <c r="Z39" s="69"/>
      <c r="AA39" s="69"/>
      <c r="AB39" s="69"/>
      <c r="AC39" s="69"/>
      <c r="AD39" s="69"/>
      <c r="AE39" s="69"/>
      <c r="AF39" s="69"/>
      <c r="AL39" s="66"/>
    </row>
    <row r="40" spans="1:38" ht="16.5" customHeight="1">
      <c r="A40" s="71"/>
      <c r="B40" s="64"/>
      <c r="E40" s="67"/>
      <c r="F40" s="67"/>
      <c r="G40" s="67"/>
      <c r="H40" s="67"/>
      <c r="I40" s="65"/>
      <c r="J40" s="65"/>
      <c r="K40" s="65"/>
      <c r="L40" s="69"/>
      <c r="M40" s="65"/>
      <c r="N40" s="65"/>
      <c r="O40" s="65"/>
      <c r="P40" s="65"/>
      <c r="Q40" s="65"/>
      <c r="R40" s="69"/>
      <c r="S40" s="69"/>
      <c r="T40" s="69"/>
      <c r="U40" s="69"/>
      <c r="V40" s="69"/>
      <c r="W40" s="69"/>
      <c r="X40" s="69"/>
      <c r="Y40" s="69"/>
      <c r="Z40" s="69"/>
      <c r="AA40" s="69"/>
      <c r="AB40" s="69"/>
      <c r="AC40" s="69"/>
      <c r="AD40" s="69"/>
      <c r="AE40" s="69"/>
      <c r="AF40" s="69"/>
      <c r="AL40" s="66"/>
    </row>
    <row r="41" spans="1:38" ht="16.5" customHeight="1">
      <c r="A41" s="71"/>
      <c r="B41" s="64"/>
      <c r="E41" s="67"/>
      <c r="F41" s="67"/>
      <c r="G41" s="67"/>
      <c r="H41" s="67"/>
      <c r="I41" s="69"/>
      <c r="J41" s="69"/>
      <c r="K41" s="69"/>
      <c r="L41" s="69"/>
      <c r="M41" s="69"/>
      <c r="N41" s="69"/>
      <c r="O41" s="69"/>
      <c r="P41" s="69"/>
      <c r="Q41" s="69"/>
      <c r="R41" s="69"/>
      <c r="S41" s="69"/>
      <c r="T41" s="69"/>
      <c r="U41" s="69"/>
      <c r="V41" s="69"/>
      <c r="W41" s="69"/>
      <c r="X41" s="69"/>
      <c r="Y41" s="69"/>
      <c r="Z41" s="69"/>
      <c r="AA41" s="69"/>
      <c r="AB41" s="69"/>
      <c r="AC41" s="69"/>
      <c r="AD41" s="69"/>
      <c r="AE41" s="69"/>
      <c r="AF41" s="69"/>
      <c r="AH41" s="67"/>
      <c r="AL41" s="66"/>
    </row>
    <row r="42" spans="1:38" ht="16.5" customHeight="1">
      <c r="A42" s="71"/>
      <c r="B42" s="64"/>
      <c r="E42" s="67"/>
      <c r="F42" s="67"/>
      <c r="G42" s="67"/>
      <c r="H42" s="67"/>
      <c r="I42" s="69"/>
      <c r="J42" s="69"/>
      <c r="K42" s="69"/>
      <c r="L42" s="69"/>
      <c r="M42" s="69"/>
      <c r="N42" s="69"/>
      <c r="O42" s="69"/>
      <c r="P42" s="69"/>
      <c r="Q42" s="69"/>
      <c r="R42" s="69"/>
      <c r="S42" s="69"/>
      <c r="T42" s="69"/>
      <c r="U42" s="69"/>
      <c r="V42" s="69"/>
      <c r="W42" s="69"/>
      <c r="X42" s="69"/>
      <c r="Y42" s="69"/>
      <c r="Z42" s="69"/>
      <c r="AA42" s="69"/>
      <c r="AB42" s="69"/>
      <c r="AC42" s="69"/>
      <c r="AD42" s="69"/>
      <c r="AE42" s="69"/>
      <c r="AF42" s="69"/>
      <c r="AH42" s="67"/>
      <c r="AL42" s="66"/>
    </row>
    <row r="43" spans="1:38" ht="16.5" customHeight="1">
      <c r="A43" s="66"/>
      <c r="B43" s="64"/>
      <c r="E43" s="73"/>
      <c r="F43" s="73"/>
      <c r="G43" s="73"/>
      <c r="H43" s="73"/>
      <c r="AL43" s="66"/>
    </row>
    <row r="44" spans="1:38" ht="16.5" customHeight="1">
      <c r="A44" s="71"/>
      <c r="B44" s="64"/>
      <c r="E44" s="67"/>
      <c r="F44" s="67"/>
      <c r="G44" s="67"/>
      <c r="H44" s="67"/>
      <c r="I44" s="65"/>
      <c r="J44" s="65"/>
      <c r="K44" s="65"/>
      <c r="L44" s="69"/>
      <c r="M44" s="65"/>
      <c r="N44" s="65"/>
      <c r="O44" s="65"/>
      <c r="P44" s="65"/>
      <c r="Q44" s="65"/>
      <c r="R44" s="69"/>
      <c r="S44" s="69"/>
      <c r="T44" s="69"/>
      <c r="U44" s="69"/>
      <c r="V44" s="69"/>
      <c r="W44" s="69"/>
      <c r="X44" s="69"/>
      <c r="Y44" s="69"/>
      <c r="Z44" s="69"/>
      <c r="AA44" s="69"/>
      <c r="AB44" s="69"/>
      <c r="AC44" s="69"/>
      <c r="AD44" s="69"/>
      <c r="AE44" s="69"/>
      <c r="AF44" s="69"/>
      <c r="AL44" s="66"/>
    </row>
    <row r="45" spans="1:38" ht="16.5" customHeight="1">
      <c r="A45" s="71"/>
      <c r="B45" s="64"/>
      <c r="E45" s="67"/>
      <c r="F45" s="67"/>
      <c r="G45" s="67"/>
      <c r="H45" s="67"/>
      <c r="I45" s="65"/>
      <c r="J45" s="65"/>
      <c r="K45" s="65"/>
      <c r="L45" s="69"/>
      <c r="M45" s="65"/>
      <c r="N45" s="65"/>
      <c r="O45" s="65"/>
      <c r="P45" s="65"/>
      <c r="Q45" s="65"/>
      <c r="R45" s="69"/>
      <c r="S45" s="69"/>
      <c r="T45" s="69"/>
      <c r="U45" s="69"/>
      <c r="V45" s="69"/>
      <c r="W45" s="69"/>
      <c r="X45" s="69"/>
      <c r="Y45" s="69"/>
      <c r="Z45" s="69"/>
      <c r="AA45" s="69"/>
      <c r="AB45" s="69"/>
      <c r="AC45" s="69"/>
      <c r="AD45" s="69"/>
      <c r="AE45" s="69"/>
      <c r="AF45" s="69"/>
      <c r="AL45" s="66"/>
    </row>
    <row r="46" spans="1:38" ht="16.5" customHeight="1">
      <c r="A46" s="71"/>
      <c r="B46" s="64"/>
      <c r="E46" s="67"/>
      <c r="F46" s="67"/>
      <c r="G46" s="67"/>
      <c r="H46" s="67"/>
      <c r="I46" s="69"/>
      <c r="J46" s="69"/>
      <c r="K46" s="69"/>
      <c r="L46" s="69"/>
      <c r="M46" s="69"/>
      <c r="N46" s="69"/>
      <c r="O46" s="69"/>
      <c r="P46" s="69"/>
      <c r="Q46" s="69"/>
      <c r="R46" s="69"/>
      <c r="S46" s="69"/>
      <c r="T46" s="69"/>
      <c r="U46" s="69"/>
      <c r="V46" s="69"/>
      <c r="W46" s="69"/>
      <c r="X46" s="69"/>
      <c r="Y46" s="69"/>
      <c r="Z46" s="69"/>
      <c r="AA46" s="69"/>
      <c r="AB46" s="69"/>
      <c r="AC46" s="69"/>
      <c r="AD46" s="69"/>
      <c r="AE46" s="69"/>
      <c r="AF46" s="69"/>
      <c r="AH46" s="67"/>
      <c r="AL46" s="66"/>
    </row>
    <row r="47" spans="1:38" ht="16.5" customHeight="1">
      <c r="A47" s="71"/>
      <c r="B47" s="64"/>
      <c r="E47" s="67"/>
      <c r="F47" s="67"/>
      <c r="G47" s="67"/>
      <c r="H47" s="67"/>
      <c r="I47" s="69"/>
      <c r="J47" s="69"/>
      <c r="K47" s="69"/>
      <c r="L47" s="69"/>
      <c r="M47" s="69"/>
      <c r="N47" s="69"/>
      <c r="O47" s="69"/>
      <c r="P47" s="69"/>
      <c r="Q47" s="69"/>
      <c r="R47" s="69"/>
      <c r="S47" s="69"/>
      <c r="T47" s="69"/>
      <c r="U47" s="69"/>
      <c r="V47" s="69"/>
      <c r="W47" s="69"/>
      <c r="X47" s="69"/>
      <c r="Y47" s="69"/>
      <c r="Z47" s="69"/>
      <c r="AA47" s="69"/>
      <c r="AB47" s="69"/>
      <c r="AC47" s="69"/>
      <c r="AD47" s="69"/>
      <c r="AE47" s="69"/>
      <c r="AF47" s="69"/>
      <c r="AH47" s="67"/>
      <c r="AL47" s="66"/>
    </row>
    <row r="48" spans="1:38" ht="16.5" customHeight="1">
      <c r="A48" s="71"/>
      <c r="B48" s="64"/>
      <c r="E48" s="67"/>
      <c r="F48" s="67"/>
      <c r="G48" s="67"/>
      <c r="H48" s="67"/>
      <c r="I48" s="69"/>
      <c r="J48" s="69"/>
      <c r="K48" s="69"/>
      <c r="L48" s="69"/>
      <c r="M48" s="69"/>
      <c r="N48" s="69"/>
      <c r="O48" s="69"/>
      <c r="P48" s="69"/>
      <c r="Q48" s="69"/>
      <c r="R48" s="69"/>
      <c r="S48" s="69"/>
      <c r="T48" s="69"/>
      <c r="U48" s="69"/>
      <c r="V48" s="69"/>
      <c r="W48" s="69"/>
      <c r="X48" s="69"/>
      <c r="Y48" s="69"/>
      <c r="Z48" s="69"/>
      <c r="AA48" s="69"/>
      <c r="AB48" s="69"/>
      <c r="AC48" s="69"/>
      <c r="AD48" s="69"/>
      <c r="AE48" s="69"/>
      <c r="AF48" s="69"/>
      <c r="AH48" s="67"/>
      <c r="AL48" s="66"/>
    </row>
    <row r="49" spans="1:38" ht="16.5" customHeight="1">
      <c r="A49" s="66"/>
      <c r="B49" s="64"/>
      <c r="E49" s="73"/>
      <c r="F49" s="73"/>
      <c r="G49" s="73"/>
      <c r="H49" s="73"/>
      <c r="AL49" s="66"/>
    </row>
    <row r="50" spans="1:38" ht="3.75" customHeight="1">
      <c r="B50" s="74"/>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6"/>
    </row>
    <row r="51" spans="1:38" ht="16.5" customHeight="1">
      <c r="AL51" s="65" t="s">
        <v>286</v>
      </c>
    </row>
    <row r="52" spans="1:38" ht="16.5" customHeight="1">
      <c r="E52" s="195"/>
      <c r="F52" s="195"/>
      <c r="G52" s="195"/>
      <c r="H52" s="195"/>
    </row>
    <row r="53" spans="1:38" ht="16.5" customHeight="1">
      <c r="E53" s="195"/>
      <c r="F53" s="195"/>
      <c r="G53" s="195"/>
      <c r="H53" s="195"/>
    </row>
    <row r="54" spans="1:38" ht="16.5" customHeight="1">
      <c r="E54" s="73"/>
      <c r="F54" s="73"/>
      <c r="G54" s="73"/>
      <c r="H54" s="73"/>
    </row>
    <row r="55" spans="1:38" ht="16.5" customHeight="1">
      <c r="E55" s="195"/>
      <c r="F55" s="195"/>
      <c r="G55" s="195"/>
      <c r="H55" s="195"/>
    </row>
    <row r="56" spans="1:38" ht="16.5" customHeight="1">
      <c r="E56" s="195"/>
      <c r="F56" s="195"/>
      <c r="G56" s="195"/>
      <c r="H56" s="195"/>
    </row>
    <row r="57" spans="1:38" ht="16.5" customHeight="1">
      <c r="E57" s="195"/>
      <c r="F57" s="195"/>
      <c r="G57" s="195"/>
      <c r="H57" s="195"/>
    </row>
    <row r="58" spans="1:38" ht="16.5" customHeight="1">
      <c r="E58" s="195"/>
      <c r="F58" s="195"/>
      <c r="G58" s="195"/>
      <c r="H58" s="195"/>
    </row>
    <row r="59" spans="1:38" ht="16.5" customHeight="1">
      <c r="E59" s="73"/>
      <c r="F59" s="73"/>
      <c r="G59" s="73"/>
      <c r="H59" s="73"/>
    </row>
    <row r="60" spans="1:38" ht="16.5" customHeight="1">
      <c r="E60" s="195"/>
      <c r="F60" s="195"/>
      <c r="G60" s="195"/>
      <c r="H60" s="195"/>
    </row>
    <row r="61" spans="1:38" ht="16.5" customHeight="1">
      <c r="E61" s="195"/>
      <c r="F61" s="195"/>
      <c r="G61" s="195"/>
      <c r="H61" s="195"/>
    </row>
    <row r="62" spans="1:38" ht="16.5" customHeight="1">
      <c r="E62" s="195"/>
      <c r="F62" s="195"/>
      <c r="G62" s="195"/>
      <c r="H62" s="195"/>
    </row>
    <row r="63" spans="1:38" ht="16.5" customHeight="1">
      <c r="E63" s="195"/>
      <c r="F63" s="195"/>
      <c r="G63" s="195"/>
      <c r="H63" s="195"/>
    </row>
    <row r="64" spans="1:38" ht="16.5" customHeight="1">
      <c r="E64" s="73"/>
      <c r="F64" s="73"/>
      <c r="G64" s="73"/>
      <c r="H64" s="73"/>
    </row>
    <row r="65" spans="5:8" ht="16.5" customHeight="1">
      <c r="E65" s="195"/>
      <c r="F65" s="195"/>
      <c r="G65" s="195"/>
      <c r="H65" s="195"/>
    </row>
    <row r="66" spans="5:8" ht="16.5" customHeight="1">
      <c r="E66" s="195"/>
      <c r="F66" s="195"/>
      <c r="G66" s="195"/>
      <c r="H66" s="195"/>
    </row>
    <row r="67" spans="5:8" ht="16.5" customHeight="1">
      <c r="E67" s="195"/>
      <c r="F67" s="195"/>
      <c r="G67" s="195"/>
      <c r="H67" s="195"/>
    </row>
    <row r="68" spans="5:8" ht="16.5" customHeight="1">
      <c r="E68" s="195"/>
      <c r="F68" s="195"/>
      <c r="G68" s="195"/>
      <c r="H68" s="195"/>
    </row>
    <row r="69" spans="5:8" ht="16.5" customHeight="1">
      <c r="E69" s="73"/>
      <c r="F69" s="73"/>
      <c r="G69" s="73"/>
      <c r="H69" s="73"/>
    </row>
    <row r="70" spans="5:8" ht="16.5" customHeight="1">
      <c r="E70" s="195"/>
      <c r="F70" s="195"/>
      <c r="G70" s="195"/>
      <c r="H70" s="195"/>
    </row>
    <row r="71" spans="5:8" ht="16.5" customHeight="1">
      <c r="E71" s="195"/>
      <c r="F71" s="195"/>
      <c r="G71" s="195"/>
      <c r="H71" s="195"/>
    </row>
    <row r="72" spans="5:8" ht="16.5" customHeight="1">
      <c r="E72" s="195"/>
      <c r="F72" s="195"/>
      <c r="G72" s="195"/>
      <c r="H72" s="195"/>
    </row>
    <row r="73" spans="5:8" ht="16.5" customHeight="1">
      <c r="E73" s="195"/>
      <c r="F73" s="195"/>
      <c r="G73" s="195"/>
      <c r="H73" s="195"/>
    </row>
    <row r="74" spans="5:8" ht="16.5" customHeight="1">
      <c r="E74" s="73"/>
      <c r="F74" s="73"/>
      <c r="G74" s="73"/>
      <c r="H74" s="73"/>
    </row>
    <row r="75" spans="5:8" ht="16.5" customHeight="1">
      <c r="E75" s="195"/>
      <c r="F75" s="195"/>
      <c r="G75" s="195"/>
      <c r="H75" s="195"/>
    </row>
    <row r="76" spans="5:8" ht="16.5" customHeight="1">
      <c r="E76" s="195"/>
      <c r="F76" s="195"/>
      <c r="G76" s="195"/>
      <c r="H76" s="195"/>
    </row>
    <row r="77" spans="5:8" ht="16.5" customHeight="1">
      <c r="E77" s="195"/>
      <c r="F77" s="195"/>
      <c r="G77" s="195"/>
      <c r="H77" s="195"/>
    </row>
    <row r="78" spans="5:8" ht="16.5" customHeight="1">
      <c r="E78" s="195"/>
      <c r="F78" s="195"/>
      <c r="G78" s="195"/>
      <c r="H78" s="195"/>
    </row>
    <row r="79" spans="5:8" ht="16.5" customHeight="1">
      <c r="E79" s="73"/>
      <c r="F79" s="73"/>
      <c r="G79" s="73"/>
      <c r="H79" s="73"/>
    </row>
    <row r="80" spans="5:8" ht="16.5" customHeight="1">
      <c r="E80" s="195"/>
      <c r="F80" s="195"/>
      <c r="G80" s="195"/>
      <c r="H80" s="195"/>
    </row>
    <row r="81" spans="5:8" ht="16.5" customHeight="1">
      <c r="E81" s="195"/>
      <c r="F81" s="195"/>
      <c r="G81" s="195"/>
      <c r="H81" s="195"/>
    </row>
    <row r="82" spans="5:8" ht="16.5" customHeight="1">
      <c r="E82" s="195"/>
      <c r="F82" s="195"/>
      <c r="G82" s="195"/>
      <c r="H82" s="195"/>
    </row>
    <row r="83" spans="5:8" ht="16.5" customHeight="1">
      <c r="E83" s="195"/>
      <c r="F83" s="195"/>
      <c r="G83" s="195"/>
      <c r="H83" s="195"/>
    </row>
    <row r="84" spans="5:8" ht="16.5" customHeight="1">
      <c r="E84" s="73"/>
      <c r="F84" s="73"/>
      <c r="G84" s="73"/>
      <c r="H84" s="73"/>
    </row>
    <row r="85" spans="5:8" ht="16.5" customHeight="1">
      <c r="E85" s="195"/>
      <c r="F85" s="195"/>
      <c r="G85" s="195"/>
      <c r="H85" s="195"/>
    </row>
    <row r="86" spans="5:8" ht="16.5" customHeight="1">
      <c r="E86" s="195"/>
      <c r="F86" s="195"/>
      <c r="G86" s="195"/>
      <c r="H86" s="195"/>
    </row>
    <row r="87" spans="5:8" ht="16.5" customHeight="1">
      <c r="E87" s="195"/>
      <c r="F87" s="195"/>
      <c r="G87" s="195"/>
      <c r="H87" s="195"/>
    </row>
    <row r="88" spans="5:8" ht="16.5" customHeight="1">
      <c r="E88" s="195"/>
      <c r="F88" s="195"/>
      <c r="G88" s="195"/>
      <c r="H88" s="195"/>
    </row>
    <row r="89" spans="5:8" ht="16.5" customHeight="1">
      <c r="E89" s="73"/>
      <c r="F89" s="73"/>
      <c r="G89" s="73"/>
      <c r="H89" s="73"/>
    </row>
    <row r="90" spans="5:8" ht="16.5" customHeight="1">
      <c r="E90" s="195"/>
      <c r="F90" s="195"/>
      <c r="G90" s="195"/>
      <c r="H90" s="195"/>
    </row>
    <row r="91" spans="5:8" ht="16.5" customHeight="1">
      <c r="E91" s="195"/>
      <c r="F91" s="195"/>
      <c r="G91" s="195"/>
      <c r="H91" s="195"/>
    </row>
    <row r="92" spans="5:8" ht="16.5" customHeight="1">
      <c r="E92" s="195"/>
      <c r="F92" s="195"/>
      <c r="G92" s="195"/>
      <c r="H92" s="195"/>
    </row>
    <row r="93" spans="5:8" ht="16.5" customHeight="1">
      <c r="E93" s="195"/>
      <c r="F93" s="195"/>
      <c r="G93" s="195"/>
      <c r="H93" s="195"/>
    </row>
    <row r="94" spans="5:8" ht="16.5" customHeight="1">
      <c r="E94" s="73"/>
      <c r="F94" s="73"/>
      <c r="G94" s="73"/>
      <c r="H94" s="73"/>
    </row>
    <row r="95" spans="5:8" ht="16.5" customHeight="1">
      <c r="E95" s="195"/>
      <c r="F95" s="195"/>
      <c r="G95" s="195"/>
      <c r="H95" s="195"/>
    </row>
    <row r="96" spans="5:8" ht="16.5" customHeight="1">
      <c r="E96" s="195"/>
      <c r="F96" s="195"/>
      <c r="G96" s="195"/>
      <c r="H96" s="195"/>
    </row>
    <row r="97" spans="5:8" ht="16.5" customHeight="1">
      <c r="E97" s="195"/>
      <c r="F97" s="195"/>
      <c r="G97" s="195"/>
      <c r="H97" s="195"/>
    </row>
    <row r="98" spans="5:8" ht="16.5" customHeight="1">
      <c r="E98" s="195"/>
      <c r="F98" s="195"/>
      <c r="G98" s="195"/>
      <c r="H98" s="195"/>
    </row>
    <row r="99" spans="5:8" ht="16.5" customHeight="1">
      <c r="E99" s="73"/>
      <c r="F99" s="73"/>
      <c r="G99" s="73"/>
      <c r="H99" s="73"/>
    </row>
    <row r="100" spans="5:8" ht="16.5" customHeight="1">
      <c r="E100" s="195"/>
      <c r="F100" s="195"/>
      <c r="G100" s="195"/>
      <c r="H100" s="195"/>
    </row>
    <row r="101" spans="5:8" ht="16.5" customHeight="1">
      <c r="E101" s="195"/>
      <c r="F101" s="195"/>
      <c r="G101" s="195"/>
      <c r="H101" s="195"/>
    </row>
    <row r="102" spans="5:8" ht="16.5" customHeight="1">
      <c r="E102" s="195"/>
      <c r="F102" s="195"/>
      <c r="G102" s="195"/>
      <c r="H102" s="195"/>
    </row>
    <row r="103" spans="5:8" ht="16.5" customHeight="1">
      <c r="E103" s="195"/>
      <c r="F103" s="195"/>
      <c r="G103" s="195"/>
      <c r="H103" s="195"/>
    </row>
    <row r="104" spans="5:8" ht="16.5" customHeight="1">
      <c r="E104" s="73"/>
      <c r="F104" s="73"/>
      <c r="G104" s="73"/>
      <c r="H104" s="73"/>
    </row>
    <row r="105" spans="5:8" ht="16.5" customHeight="1">
      <c r="E105" s="195"/>
      <c r="F105" s="195"/>
      <c r="G105" s="195"/>
      <c r="H105" s="195"/>
    </row>
    <row r="106" spans="5:8" ht="16.5" customHeight="1">
      <c r="E106" s="195"/>
      <c r="F106" s="195"/>
      <c r="G106" s="195"/>
      <c r="H106" s="195"/>
    </row>
    <row r="107" spans="5:8" ht="16.5" customHeight="1">
      <c r="E107" s="195"/>
      <c r="F107" s="195"/>
      <c r="G107" s="195"/>
      <c r="H107" s="195"/>
    </row>
    <row r="108" spans="5:8" ht="16.5" customHeight="1">
      <c r="E108" s="195"/>
      <c r="F108" s="195"/>
      <c r="G108" s="195"/>
      <c r="H108" s="195"/>
    </row>
    <row r="109" spans="5:8" ht="16.5" customHeight="1">
      <c r="E109" s="73"/>
      <c r="F109" s="73"/>
      <c r="G109" s="73"/>
      <c r="H109" s="73"/>
    </row>
    <row r="110" spans="5:8" ht="16.5" customHeight="1">
      <c r="E110" s="195"/>
      <c r="F110" s="195"/>
      <c r="G110" s="195"/>
      <c r="H110" s="195"/>
    </row>
    <row r="111" spans="5:8" ht="16.5" customHeight="1">
      <c r="E111" s="195"/>
      <c r="F111" s="195"/>
      <c r="G111" s="195"/>
      <c r="H111" s="195"/>
    </row>
    <row r="112" spans="5:8" ht="16.5" customHeight="1">
      <c r="E112" s="195"/>
      <c r="F112" s="195"/>
      <c r="G112" s="195"/>
      <c r="H112" s="195"/>
    </row>
    <row r="113" spans="5:8" ht="16.5" customHeight="1">
      <c r="E113" s="195"/>
      <c r="F113" s="195"/>
      <c r="G113" s="195"/>
      <c r="H113" s="195"/>
    </row>
    <row r="114" spans="5:8" ht="16.5" customHeight="1">
      <c r="E114" s="73"/>
      <c r="F114" s="73"/>
      <c r="G114" s="73"/>
      <c r="H114" s="73"/>
    </row>
    <row r="115" spans="5:8" ht="16.5" customHeight="1">
      <c r="E115" s="195"/>
      <c r="F115" s="195"/>
      <c r="G115" s="195"/>
      <c r="H115" s="195"/>
    </row>
    <row r="116" spans="5:8" ht="16.5" customHeight="1">
      <c r="E116" s="195"/>
      <c r="F116" s="195"/>
      <c r="G116" s="195"/>
      <c r="H116" s="195"/>
    </row>
    <row r="117" spans="5:8" ht="16.5" customHeight="1">
      <c r="E117" s="195"/>
      <c r="F117" s="195"/>
      <c r="G117" s="195"/>
      <c r="H117" s="195"/>
    </row>
    <row r="118" spans="5:8" ht="16.5" customHeight="1">
      <c r="E118" s="195"/>
      <c r="F118" s="195"/>
      <c r="G118" s="195"/>
      <c r="H118" s="195"/>
    </row>
    <row r="119" spans="5:8" ht="16.5" customHeight="1">
      <c r="E119" s="73"/>
      <c r="F119" s="73"/>
      <c r="G119" s="73"/>
      <c r="H119" s="73"/>
    </row>
    <row r="120" spans="5:8" ht="16.5" customHeight="1">
      <c r="E120" s="195"/>
      <c r="F120" s="195"/>
      <c r="G120" s="195"/>
      <c r="H120" s="195"/>
    </row>
    <row r="121" spans="5:8" ht="16.5" customHeight="1">
      <c r="E121" s="195"/>
      <c r="F121" s="195"/>
      <c r="G121" s="195"/>
      <c r="H121" s="195"/>
    </row>
    <row r="122" spans="5:8" ht="16.5" customHeight="1">
      <c r="E122" s="195"/>
      <c r="F122" s="195"/>
      <c r="G122" s="195"/>
      <c r="H122" s="195"/>
    </row>
    <row r="123" spans="5:8" ht="16.5" customHeight="1">
      <c r="E123" s="195"/>
      <c r="F123" s="195"/>
      <c r="G123" s="195"/>
      <c r="H123" s="195"/>
    </row>
    <row r="124" spans="5:8" ht="16.5" customHeight="1">
      <c r="E124" s="73"/>
      <c r="F124" s="73"/>
      <c r="G124" s="73"/>
      <c r="H124" s="73"/>
    </row>
    <row r="125" spans="5:8" ht="16.5" customHeight="1">
      <c r="E125" s="195"/>
      <c r="F125" s="195"/>
      <c r="G125" s="195"/>
      <c r="H125" s="195"/>
    </row>
    <row r="126" spans="5:8" ht="16.5" customHeight="1">
      <c r="E126" s="195"/>
      <c r="F126" s="195"/>
      <c r="G126" s="195"/>
      <c r="H126" s="195"/>
    </row>
    <row r="127" spans="5:8" ht="16.5" customHeight="1">
      <c r="E127" s="195"/>
      <c r="F127" s="195"/>
      <c r="G127" s="195"/>
      <c r="H127" s="195"/>
    </row>
    <row r="128" spans="5:8" ht="16.5" customHeight="1">
      <c r="E128" s="195"/>
      <c r="F128" s="195"/>
      <c r="G128" s="195"/>
      <c r="H128" s="195"/>
    </row>
    <row r="129" spans="5:8" ht="16.5" customHeight="1">
      <c r="E129" s="73"/>
      <c r="F129" s="73"/>
      <c r="G129" s="73"/>
      <c r="H129" s="73"/>
    </row>
    <row r="130" spans="5:8" ht="16.5" customHeight="1">
      <c r="E130" s="195"/>
      <c r="F130" s="195"/>
      <c r="G130" s="195"/>
      <c r="H130" s="195"/>
    </row>
    <row r="131" spans="5:8" ht="16.5" customHeight="1">
      <c r="E131" s="195"/>
      <c r="F131" s="195"/>
      <c r="G131" s="195"/>
      <c r="H131" s="195"/>
    </row>
    <row r="132" spans="5:8" ht="16.5" customHeight="1">
      <c r="E132" s="195"/>
      <c r="F132" s="195"/>
      <c r="G132" s="195"/>
      <c r="H132" s="195"/>
    </row>
    <row r="133" spans="5:8" ht="16.5" customHeight="1">
      <c r="E133" s="195"/>
      <c r="F133" s="195"/>
      <c r="G133" s="195"/>
      <c r="H133" s="195"/>
    </row>
    <row r="134" spans="5:8" ht="16.5" customHeight="1">
      <c r="E134" s="73"/>
      <c r="F134" s="73"/>
      <c r="G134" s="73"/>
      <c r="H134" s="73"/>
    </row>
    <row r="135" spans="5:8" ht="16.5" customHeight="1">
      <c r="E135" s="195"/>
      <c r="F135" s="195"/>
      <c r="G135" s="195"/>
      <c r="H135" s="195"/>
    </row>
    <row r="136" spans="5:8" ht="16.5" customHeight="1">
      <c r="E136" s="195"/>
      <c r="F136" s="195"/>
      <c r="G136" s="195"/>
      <c r="H136" s="195"/>
    </row>
    <row r="137" spans="5:8" ht="16.5" customHeight="1">
      <c r="E137" s="195"/>
      <c r="F137" s="195"/>
      <c r="G137" s="195"/>
      <c r="H137" s="195"/>
    </row>
    <row r="138" spans="5:8" ht="16.5" customHeight="1">
      <c r="E138" s="195"/>
      <c r="F138" s="195"/>
      <c r="G138" s="195"/>
      <c r="H138" s="195"/>
    </row>
    <row r="139" spans="5:8" ht="16.5" customHeight="1">
      <c r="E139" s="73"/>
      <c r="F139" s="73"/>
      <c r="G139" s="73"/>
      <c r="H139" s="73"/>
    </row>
    <row r="140" spans="5:8" ht="16.5" customHeight="1">
      <c r="E140" s="195"/>
      <c r="F140" s="195"/>
      <c r="G140" s="195"/>
      <c r="H140" s="195"/>
    </row>
    <row r="141" spans="5:8" ht="16.5" customHeight="1">
      <c r="E141" s="195"/>
      <c r="F141" s="195"/>
      <c r="G141" s="195"/>
      <c r="H141" s="195"/>
    </row>
    <row r="142" spans="5:8" ht="16.5" customHeight="1">
      <c r="E142" s="195"/>
      <c r="F142" s="195"/>
      <c r="G142" s="195"/>
      <c r="H142" s="195"/>
    </row>
    <row r="143" spans="5:8" ht="16.5" customHeight="1">
      <c r="E143" s="195"/>
      <c r="F143" s="195"/>
      <c r="G143" s="195"/>
      <c r="H143" s="195"/>
    </row>
    <row r="144" spans="5:8" ht="16.5" customHeight="1">
      <c r="E144" s="73"/>
      <c r="F144" s="73"/>
      <c r="G144" s="73"/>
      <c r="H144" s="73"/>
    </row>
    <row r="145" spans="5:8" ht="16.5" customHeight="1">
      <c r="E145" s="195"/>
      <c r="F145" s="195"/>
      <c r="G145" s="195"/>
      <c r="H145" s="195"/>
    </row>
    <row r="146" spans="5:8" ht="16.5" customHeight="1">
      <c r="E146" s="195"/>
      <c r="F146" s="195"/>
      <c r="G146" s="195"/>
      <c r="H146" s="195"/>
    </row>
    <row r="147" spans="5:8" ht="16.5" customHeight="1">
      <c r="E147" s="195"/>
      <c r="F147" s="195"/>
      <c r="G147" s="195"/>
      <c r="H147" s="195"/>
    </row>
    <row r="148" spans="5:8" ht="16.5" customHeight="1">
      <c r="E148" s="195"/>
      <c r="F148" s="195"/>
      <c r="G148" s="195"/>
      <c r="H148" s="195"/>
    </row>
    <row r="149" spans="5:8" ht="16.5" customHeight="1">
      <c r="E149" s="73"/>
      <c r="F149" s="73"/>
      <c r="G149" s="73"/>
      <c r="H149" s="73"/>
    </row>
    <row r="150" spans="5:8" ht="16.5" customHeight="1">
      <c r="E150" s="195"/>
      <c r="F150" s="195"/>
      <c r="G150" s="195"/>
      <c r="H150" s="195"/>
    </row>
    <row r="151" spans="5:8" ht="16.5" customHeight="1">
      <c r="E151" s="195"/>
      <c r="F151" s="195"/>
      <c r="G151" s="195"/>
      <c r="H151" s="195"/>
    </row>
    <row r="152" spans="5:8" ht="16.5" customHeight="1">
      <c r="E152" s="195"/>
      <c r="F152" s="195"/>
      <c r="G152" s="195"/>
      <c r="H152" s="195"/>
    </row>
    <row r="153" spans="5:8" ht="16.5" customHeight="1">
      <c r="E153" s="195"/>
      <c r="F153" s="195"/>
      <c r="G153" s="195"/>
      <c r="H153" s="195"/>
    </row>
    <row r="154" spans="5:8" ht="16.5" customHeight="1">
      <c r="E154" s="73"/>
      <c r="F154" s="73"/>
      <c r="G154" s="73"/>
      <c r="H154" s="73"/>
    </row>
    <row r="155" spans="5:8" ht="16.5" customHeight="1">
      <c r="E155" s="195"/>
      <c r="F155" s="195"/>
      <c r="G155" s="195"/>
      <c r="H155" s="195"/>
    </row>
    <row r="156" spans="5:8" ht="16.5" customHeight="1">
      <c r="E156" s="195"/>
      <c r="F156" s="195"/>
      <c r="G156" s="195"/>
      <c r="H156" s="195"/>
    </row>
    <row r="157" spans="5:8" ht="16.5" customHeight="1">
      <c r="E157" s="195"/>
      <c r="F157" s="195"/>
      <c r="G157" s="195"/>
      <c r="H157" s="195"/>
    </row>
    <row r="158" spans="5:8" ht="16.5" customHeight="1">
      <c r="E158" s="195"/>
      <c r="F158" s="195"/>
      <c r="G158" s="195"/>
      <c r="H158" s="195"/>
    </row>
    <row r="159" spans="5:8" ht="16.5" customHeight="1">
      <c r="E159" s="73"/>
      <c r="F159" s="73"/>
      <c r="G159" s="73"/>
      <c r="H159" s="73"/>
    </row>
    <row r="160" spans="5:8" ht="16.5" customHeight="1">
      <c r="E160" s="195"/>
      <c r="F160" s="195"/>
      <c r="G160" s="195"/>
      <c r="H160" s="195"/>
    </row>
    <row r="161" spans="5:8" ht="16.5" customHeight="1">
      <c r="E161" s="195"/>
      <c r="F161" s="195"/>
      <c r="G161" s="195"/>
      <c r="H161" s="195"/>
    </row>
    <row r="162" spans="5:8" ht="16.5" customHeight="1">
      <c r="E162" s="195"/>
      <c r="F162" s="195"/>
      <c r="G162" s="195"/>
      <c r="H162" s="195"/>
    </row>
    <row r="163" spans="5:8" ht="16.5" customHeight="1">
      <c r="E163" s="195"/>
      <c r="F163" s="195"/>
      <c r="G163" s="195"/>
      <c r="H163" s="195"/>
    </row>
    <row r="164" spans="5:8" ht="16.5" customHeight="1">
      <c r="E164" s="73"/>
      <c r="F164" s="73"/>
      <c r="G164" s="73"/>
      <c r="H164" s="73"/>
    </row>
    <row r="165" spans="5:8" ht="16.5" customHeight="1">
      <c r="E165" s="195"/>
      <c r="F165" s="195"/>
      <c r="G165" s="195"/>
      <c r="H165" s="195"/>
    </row>
    <row r="166" spans="5:8" ht="16.5" customHeight="1">
      <c r="E166" s="195"/>
      <c r="F166" s="195"/>
      <c r="G166" s="195"/>
      <c r="H166" s="195"/>
    </row>
    <row r="167" spans="5:8" ht="16.5" customHeight="1">
      <c r="E167" s="195"/>
      <c r="F167" s="195"/>
      <c r="G167" s="195"/>
      <c r="H167" s="195"/>
    </row>
    <row r="168" spans="5:8" ht="16.5" customHeight="1">
      <c r="E168" s="195"/>
      <c r="F168" s="195"/>
      <c r="G168" s="195"/>
      <c r="H168" s="195"/>
    </row>
    <row r="169" spans="5:8" ht="16.5" customHeight="1">
      <c r="E169" s="73"/>
      <c r="F169" s="73"/>
      <c r="G169" s="73"/>
      <c r="H169" s="73"/>
    </row>
    <row r="170" spans="5:8" ht="16.5" customHeight="1">
      <c r="E170" s="195"/>
      <c r="F170" s="195"/>
      <c r="G170" s="195"/>
      <c r="H170" s="195"/>
    </row>
    <row r="171" spans="5:8" ht="16.5" customHeight="1">
      <c r="E171" s="195"/>
      <c r="F171" s="195"/>
      <c r="G171" s="195"/>
      <c r="H171" s="195"/>
    </row>
    <row r="172" spans="5:8" ht="16.5" customHeight="1">
      <c r="E172" s="195"/>
      <c r="F172" s="195"/>
      <c r="G172" s="195"/>
      <c r="H172" s="195"/>
    </row>
    <row r="173" spans="5:8" ht="16.5" customHeight="1">
      <c r="E173" s="195"/>
      <c r="F173" s="195"/>
      <c r="G173" s="195"/>
      <c r="H173" s="195"/>
    </row>
    <row r="174" spans="5:8" ht="16.5" customHeight="1">
      <c r="E174" s="73"/>
      <c r="F174" s="73"/>
      <c r="G174" s="73"/>
      <c r="H174" s="73"/>
    </row>
    <row r="175" spans="5:8" ht="16.5" customHeight="1">
      <c r="E175" s="195"/>
      <c r="F175" s="195"/>
      <c r="G175" s="195"/>
      <c r="H175" s="195"/>
    </row>
    <row r="176" spans="5:8" ht="16.5" customHeight="1">
      <c r="E176" s="195"/>
      <c r="F176" s="195"/>
      <c r="G176" s="195"/>
      <c r="H176" s="195"/>
    </row>
    <row r="177" spans="5:8" ht="16.5" customHeight="1">
      <c r="E177" s="195"/>
      <c r="F177" s="195"/>
      <c r="G177" s="195"/>
      <c r="H177" s="195"/>
    </row>
    <row r="178" spans="5:8" ht="16.5" customHeight="1">
      <c r="E178" s="195"/>
      <c r="F178" s="195"/>
      <c r="G178" s="195"/>
      <c r="H178" s="195"/>
    </row>
    <row r="179" spans="5:8" ht="16.5" customHeight="1">
      <c r="E179" s="73"/>
      <c r="F179" s="73"/>
      <c r="G179" s="73"/>
      <c r="H179" s="73"/>
    </row>
    <row r="180" spans="5:8" ht="16.5" customHeight="1">
      <c r="E180" s="195"/>
      <c r="F180" s="195"/>
      <c r="G180" s="195"/>
      <c r="H180" s="195"/>
    </row>
    <row r="181" spans="5:8" ht="16.5" customHeight="1">
      <c r="E181" s="195"/>
      <c r="F181" s="195"/>
      <c r="G181" s="195"/>
      <c r="H181" s="195"/>
    </row>
    <row r="182" spans="5:8" ht="16.5" customHeight="1">
      <c r="E182" s="195"/>
      <c r="F182" s="195"/>
      <c r="G182" s="195"/>
      <c r="H182" s="195"/>
    </row>
    <row r="183" spans="5:8" ht="16.5" customHeight="1">
      <c r="E183" s="195"/>
      <c r="F183" s="195"/>
      <c r="G183" s="195"/>
      <c r="H183" s="195"/>
    </row>
    <row r="184" spans="5:8" ht="16.5" customHeight="1">
      <c r="E184" s="73"/>
      <c r="F184" s="73"/>
      <c r="G184" s="73"/>
      <c r="H184" s="73"/>
    </row>
    <row r="185" spans="5:8" ht="16.5" customHeight="1">
      <c r="E185" s="195"/>
      <c r="F185" s="195"/>
      <c r="G185" s="195"/>
      <c r="H185" s="195"/>
    </row>
    <row r="186" spans="5:8" ht="16.5" customHeight="1">
      <c r="E186" s="195"/>
      <c r="F186" s="195"/>
      <c r="G186" s="195"/>
      <c r="H186" s="195"/>
    </row>
    <row r="187" spans="5:8" ht="16.5" customHeight="1">
      <c r="E187" s="195"/>
      <c r="F187" s="195"/>
      <c r="G187" s="195"/>
      <c r="H187" s="195"/>
    </row>
    <row r="188" spans="5:8" ht="16.5" customHeight="1">
      <c r="E188" s="195"/>
      <c r="F188" s="195"/>
      <c r="G188" s="195"/>
      <c r="H188" s="195"/>
    </row>
    <row r="189" spans="5:8" ht="16.5" customHeight="1">
      <c r="E189" s="73"/>
      <c r="F189" s="73"/>
      <c r="G189" s="73"/>
      <c r="H189" s="73"/>
    </row>
    <row r="190" spans="5:8" ht="16.5" customHeight="1">
      <c r="E190" s="195"/>
      <c r="F190" s="195"/>
      <c r="G190" s="195"/>
      <c r="H190" s="195"/>
    </row>
    <row r="191" spans="5:8" ht="16.5" customHeight="1">
      <c r="E191" s="195"/>
      <c r="F191" s="195"/>
      <c r="G191" s="195"/>
      <c r="H191" s="195"/>
    </row>
    <row r="192" spans="5:8" ht="16.5" customHeight="1">
      <c r="E192" s="195"/>
      <c r="F192" s="195"/>
      <c r="G192" s="195"/>
      <c r="H192" s="195"/>
    </row>
    <row r="193" spans="5:8" ht="16.5" customHeight="1">
      <c r="E193" s="195"/>
      <c r="F193" s="195"/>
      <c r="G193" s="195"/>
      <c r="H193" s="195"/>
    </row>
    <row r="194" spans="5:8" ht="16.5" customHeight="1">
      <c r="E194" s="73"/>
      <c r="F194" s="73"/>
      <c r="G194" s="73"/>
      <c r="H194" s="73"/>
    </row>
    <row r="195" spans="5:8" ht="16.5" customHeight="1">
      <c r="E195" s="195"/>
      <c r="F195" s="195"/>
      <c r="G195" s="195"/>
      <c r="H195" s="195"/>
    </row>
    <row r="196" spans="5:8" ht="16.5" customHeight="1">
      <c r="E196" s="195"/>
      <c r="F196" s="195"/>
      <c r="G196" s="195"/>
      <c r="H196" s="195"/>
    </row>
    <row r="197" spans="5:8" ht="16.5" customHeight="1">
      <c r="E197" s="195"/>
      <c r="F197" s="195"/>
      <c r="G197" s="195"/>
      <c r="H197" s="195"/>
    </row>
    <row r="198" spans="5:8" ht="16.5" customHeight="1">
      <c r="E198" s="195"/>
      <c r="F198" s="195"/>
      <c r="G198" s="195"/>
      <c r="H198" s="195"/>
    </row>
    <row r="199" spans="5:8" ht="16.5" customHeight="1">
      <c r="E199" s="73"/>
      <c r="F199" s="73"/>
      <c r="G199" s="73"/>
      <c r="H199" s="73"/>
    </row>
    <row r="200" spans="5:8" ht="16.5" customHeight="1">
      <c r="E200" s="195"/>
      <c r="F200" s="195"/>
      <c r="G200" s="195"/>
      <c r="H200" s="195"/>
    </row>
    <row r="201" spans="5:8" ht="16.5" customHeight="1">
      <c r="E201" s="195"/>
      <c r="F201" s="195"/>
      <c r="G201" s="195"/>
      <c r="H201" s="195"/>
    </row>
    <row r="202" spans="5:8" ht="16.5" customHeight="1">
      <c r="E202" s="195"/>
      <c r="F202" s="195"/>
      <c r="G202" s="195"/>
      <c r="H202" s="195"/>
    </row>
    <row r="203" spans="5:8" ht="16.5" customHeight="1">
      <c r="E203" s="195"/>
      <c r="F203" s="195"/>
      <c r="G203" s="195"/>
      <c r="H203" s="195"/>
    </row>
    <row r="204" spans="5:8" ht="16.5" customHeight="1">
      <c r="E204" s="73"/>
      <c r="F204" s="73"/>
      <c r="G204" s="73"/>
      <c r="H204" s="73"/>
    </row>
    <row r="205" spans="5:8" ht="16.5" customHeight="1">
      <c r="E205" s="195"/>
      <c r="F205" s="195"/>
      <c r="G205" s="195"/>
      <c r="H205" s="195"/>
    </row>
    <row r="206" spans="5:8" ht="16.5" customHeight="1">
      <c r="E206" s="195"/>
      <c r="F206" s="195"/>
      <c r="G206" s="195"/>
      <c r="H206" s="195"/>
    </row>
    <row r="207" spans="5:8" ht="16.5" customHeight="1">
      <c r="E207" s="195"/>
      <c r="F207" s="195"/>
      <c r="G207" s="195"/>
      <c r="H207" s="195"/>
    </row>
    <row r="208" spans="5:8" ht="16.5" customHeight="1">
      <c r="E208" s="195"/>
      <c r="F208" s="195"/>
      <c r="G208" s="195"/>
      <c r="H208" s="195"/>
    </row>
    <row r="209" spans="5:8" ht="16.5" customHeight="1">
      <c r="E209" s="73"/>
      <c r="F209" s="73"/>
      <c r="G209" s="73"/>
      <c r="H209" s="73"/>
    </row>
    <row r="210" spans="5:8" ht="16.5" customHeight="1">
      <c r="E210" s="195"/>
      <c r="F210" s="195"/>
      <c r="G210" s="195"/>
      <c r="H210" s="195"/>
    </row>
    <row r="211" spans="5:8" ht="16.5" customHeight="1">
      <c r="E211" s="195"/>
      <c r="F211" s="195"/>
      <c r="G211" s="195"/>
      <c r="H211" s="195"/>
    </row>
    <row r="212" spans="5:8" ht="16.5" customHeight="1">
      <c r="E212" s="195"/>
      <c r="F212" s="195"/>
      <c r="G212" s="195"/>
      <c r="H212" s="195"/>
    </row>
    <row r="213" spans="5:8" ht="16.5" customHeight="1">
      <c r="E213" s="195"/>
      <c r="F213" s="195"/>
      <c r="G213" s="195"/>
      <c r="H213" s="195"/>
    </row>
    <row r="214" spans="5:8" ht="16.5" customHeight="1">
      <c r="E214" s="73"/>
      <c r="F214" s="73"/>
      <c r="G214" s="73"/>
      <c r="H214" s="73"/>
    </row>
    <row r="215" spans="5:8" ht="16.5" customHeight="1">
      <c r="E215" s="195"/>
      <c r="F215" s="195"/>
      <c r="G215" s="195"/>
      <c r="H215" s="195"/>
    </row>
    <row r="216" spans="5:8" ht="16.5" customHeight="1">
      <c r="E216" s="195"/>
      <c r="F216" s="195"/>
      <c r="G216" s="195"/>
      <c r="H216" s="195"/>
    </row>
    <row r="217" spans="5:8" ht="16.5" customHeight="1">
      <c r="E217" s="195"/>
      <c r="F217" s="195"/>
      <c r="G217" s="195"/>
      <c r="H217" s="195"/>
    </row>
    <row r="218" spans="5:8" ht="16.5" customHeight="1">
      <c r="E218" s="195"/>
      <c r="F218" s="195"/>
      <c r="G218" s="195"/>
      <c r="H218" s="195"/>
    </row>
    <row r="219" spans="5:8" ht="16.5" customHeight="1">
      <c r="E219" s="73"/>
      <c r="F219" s="73"/>
      <c r="G219" s="73"/>
      <c r="H219" s="73"/>
    </row>
    <row r="220" spans="5:8" ht="16.5" customHeight="1">
      <c r="E220" s="195"/>
      <c r="F220" s="195"/>
      <c r="G220" s="195"/>
      <c r="H220" s="195"/>
    </row>
    <row r="221" spans="5:8" ht="16.5" customHeight="1">
      <c r="E221" s="195"/>
      <c r="F221" s="195"/>
      <c r="G221" s="195"/>
      <c r="H221" s="195"/>
    </row>
    <row r="222" spans="5:8" ht="16.5" customHeight="1">
      <c r="E222" s="195"/>
      <c r="F222" s="195"/>
      <c r="G222" s="195"/>
      <c r="H222" s="195"/>
    </row>
    <row r="223" spans="5:8" ht="16.5" customHeight="1">
      <c r="E223" s="195"/>
      <c r="F223" s="195"/>
      <c r="G223" s="195"/>
      <c r="H223" s="195"/>
    </row>
    <row r="224" spans="5:8" ht="16.5" customHeight="1">
      <c r="E224" s="73"/>
      <c r="F224" s="73"/>
      <c r="G224" s="73"/>
      <c r="H224" s="73"/>
    </row>
    <row r="225" spans="5:8" ht="16.5" customHeight="1">
      <c r="E225" s="195"/>
      <c r="F225" s="195"/>
      <c r="G225" s="195"/>
      <c r="H225" s="195"/>
    </row>
    <row r="226" spans="5:8" ht="16.5" customHeight="1">
      <c r="E226" s="195"/>
      <c r="F226" s="195"/>
      <c r="G226" s="195"/>
      <c r="H226" s="195"/>
    </row>
    <row r="227" spans="5:8" ht="16.5" customHeight="1">
      <c r="E227" s="195"/>
      <c r="F227" s="195"/>
      <c r="G227" s="195"/>
      <c r="H227" s="195"/>
    </row>
    <row r="228" spans="5:8" ht="16.5" customHeight="1">
      <c r="E228" s="195"/>
      <c r="F228" s="195"/>
      <c r="G228" s="195"/>
      <c r="H228" s="195"/>
    </row>
    <row r="229" spans="5:8" ht="16.5" customHeight="1">
      <c r="E229" s="73"/>
      <c r="F229" s="73"/>
      <c r="G229" s="73"/>
      <c r="H229" s="73"/>
    </row>
    <row r="230" spans="5:8" ht="16.5" customHeight="1">
      <c r="E230" s="195"/>
      <c r="F230" s="195"/>
      <c r="G230" s="195"/>
      <c r="H230" s="195"/>
    </row>
    <row r="231" spans="5:8" ht="16.5" customHeight="1">
      <c r="E231" s="195"/>
      <c r="F231" s="195"/>
      <c r="G231" s="195"/>
      <c r="H231" s="195"/>
    </row>
    <row r="232" spans="5:8" ht="16.5" customHeight="1">
      <c r="E232" s="195"/>
      <c r="F232" s="195"/>
      <c r="G232" s="195"/>
      <c r="H232" s="195"/>
    </row>
    <row r="233" spans="5:8" ht="16.5" customHeight="1">
      <c r="E233" s="195"/>
      <c r="F233" s="195"/>
      <c r="G233" s="195"/>
      <c r="H233" s="195"/>
    </row>
    <row r="234" spans="5:8" ht="16.5" customHeight="1">
      <c r="E234" s="73"/>
      <c r="F234" s="73"/>
      <c r="G234" s="73"/>
      <c r="H234" s="73"/>
    </row>
    <row r="235" spans="5:8" ht="16.5" customHeight="1">
      <c r="E235" s="195"/>
      <c r="F235" s="195"/>
      <c r="G235" s="195"/>
      <c r="H235" s="195"/>
    </row>
    <row r="236" spans="5:8" ht="16.5" customHeight="1">
      <c r="E236" s="195"/>
      <c r="F236" s="195"/>
      <c r="G236" s="195"/>
      <c r="H236" s="195"/>
    </row>
    <row r="237" spans="5:8" ht="16.5" customHeight="1">
      <c r="E237" s="195"/>
      <c r="F237" s="195"/>
      <c r="G237" s="195"/>
      <c r="H237" s="195"/>
    </row>
    <row r="238" spans="5:8" ht="16.5" customHeight="1">
      <c r="E238" s="195"/>
      <c r="F238" s="195"/>
      <c r="G238" s="195"/>
      <c r="H238" s="195"/>
    </row>
    <row r="239" spans="5:8" ht="16.5" customHeight="1">
      <c r="E239" s="73"/>
      <c r="F239" s="73"/>
      <c r="G239" s="73"/>
      <c r="H239" s="73"/>
    </row>
    <row r="240" spans="5:8" ht="16.5" customHeight="1">
      <c r="E240" s="195"/>
      <c r="F240" s="195"/>
      <c r="G240" s="195"/>
      <c r="H240" s="195"/>
    </row>
    <row r="241" spans="5:8" ht="16.5" customHeight="1">
      <c r="E241" s="195"/>
      <c r="F241" s="195"/>
      <c r="G241" s="195"/>
      <c r="H241" s="195"/>
    </row>
    <row r="242" spans="5:8" ht="16.5" customHeight="1">
      <c r="E242" s="195"/>
      <c r="F242" s="195"/>
      <c r="G242" s="195"/>
      <c r="H242" s="195"/>
    </row>
    <row r="243" spans="5:8" ht="16.5" customHeight="1">
      <c r="E243" s="195"/>
      <c r="F243" s="195"/>
      <c r="G243" s="195"/>
      <c r="H243" s="195"/>
    </row>
    <row r="244" spans="5:8" ht="16.5" customHeight="1">
      <c r="E244" s="73"/>
      <c r="F244" s="73"/>
      <c r="G244" s="73"/>
      <c r="H244" s="73"/>
    </row>
    <row r="245" spans="5:8" ht="16.5" customHeight="1">
      <c r="E245" s="195"/>
      <c r="F245" s="195"/>
      <c r="G245" s="195"/>
      <c r="H245" s="195"/>
    </row>
    <row r="246" spans="5:8" ht="16.5" customHeight="1">
      <c r="E246" s="195"/>
      <c r="F246" s="195"/>
      <c r="G246" s="195"/>
      <c r="H246" s="195"/>
    </row>
    <row r="247" spans="5:8" ht="16.5" customHeight="1">
      <c r="E247" s="195"/>
      <c r="F247" s="195"/>
      <c r="G247" s="195"/>
      <c r="H247" s="195"/>
    </row>
    <row r="248" spans="5:8" ht="16.5" customHeight="1">
      <c r="E248" s="195"/>
      <c r="F248" s="195"/>
      <c r="G248" s="195"/>
      <c r="H248" s="195"/>
    </row>
    <row r="249" spans="5:8" ht="16.5" customHeight="1">
      <c r="E249" s="73"/>
      <c r="F249" s="73"/>
      <c r="G249" s="73"/>
      <c r="H249" s="73"/>
    </row>
    <row r="250" spans="5:8" ht="16.5" customHeight="1">
      <c r="E250" s="195"/>
      <c r="F250" s="195"/>
      <c r="G250" s="195"/>
      <c r="H250" s="195"/>
    </row>
    <row r="251" spans="5:8" ht="16.5" customHeight="1">
      <c r="E251" s="195"/>
      <c r="F251" s="195"/>
      <c r="G251" s="195"/>
      <c r="H251" s="195"/>
    </row>
    <row r="252" spans="5:8" ht="16.5" customHeight="1">
      <c r="E252" s="195"/>
      <c r="F252" s="195"/>
      <c r="G252" s="195"/>
      <c r="H252" s="195"/>
    </row>
    <row r="253" spans="5:8" ht="16.5" customHeight="1">
      <c r="E253" s="195"/>
      <c r="F253" s="195"/>
      <c r="G253" s="195"/>
      <c r="H253" s="195"/>
    </row>
    <row r="254" spans="5:8" ht="16.5" customHeight="1">
      <c r="E254" s="73"/>
      <c r="F254" s="73"/>
      <c r="G254" s="73"/>
      <c r="H254" s="73"/>
    </row>
    <row r="255" spans="5:8" ht="16.5" customHeight="1">
      <c r="E255" s="195"/>
      <c r="F255" s="195"/>
      <c r="G255" s="195"/>
      <c r="H255" s="195"/>
    </row>
    <row r="256" spans="5:8" ht="16.5" customHeight="1">
      <c r="E256" s="195"/>
      <c r="F256" s="195"/>
      <c r="G256" s="195"/>
      <c r="H256" s="195"/>
    </row>
    <row r="257" spans="5:8" ht="16.5" customHeight="1">
      <c r="E257" s="195"/>
      <c r="F257" s="195"/>
      <c r="G257" s="195"/>
      <c r="H257" s="195"/>
    </row>
    <row r="258" spans="5:8" ht="16.5" customHeight="1">
      <c r="E258" s="195"/>
      <c r="F258" s="195"/>
      <c r="G258" s="195"/>
      <c r="H258" s="195"/>
    </row>
    <row r="259" spans="5:8" ht="16.5" customHeight="1">
      <c r="E259" s="73"/>
      <c r="F259" s="73"/>
      <c r="G259" s="73"/>
      <c r="H259" s="73"/>
    </row>
    <row r="260" spans="5:8" ht="16.5" customHeight="1">
      <c r="E260" s="195"/>
      <c r="F260" s="195"/>
      <c r="G260" s="195"/>
      <c r="H260" s="195"/>
    </row>
    <row r="261" spans="5:8" ht="16.5" customHeight="1">
      <c r="E261" s="195"/>
      <c r="F261" s="195"/>
      <c r="G261" s="195"/>
      <c r="H261" s="195"/>
    </row>
    <row r="262" spans="5:8" ht="16.5" customHeight="1">
      <c r="E262" s="195"/>
      <c r="F262" s="195"/>
      <c r="G262" s="195"/>
      <c r="H262" s="195"/>
    </row>
    <row r="263" spans="5:8" ht="16.5" customHeight="1">
      <c r="E263" s="195"/>
      <c r="F263" s="195"/>
      <c r="G263" s="195"/>
      <c r="H263" s="195"/>
    </row>
    <row r="264" spans="5:8" ht="16.5" customHeight="1">
      <c r="E264" s="73"/>
      <c r="F264" s="73"/>
      <c r="G264" s="73"/>
      <c r="H264" s="73"/>
    </row>
    <row r="265" spans="5:8" ht="16.5" customHeight="1">
      <c r="E265" s="195"/>
      <c r="F265" s="195"/>
      <c r="G265" s="195"/>
      <c r="H265" s="195"/>
    </row>
    <row r="266" spans="5:8" ht="16.5" customHeight="1">
      <c r="E266" s="195"/>
      <c r="F266" s="195"/>
      <c r="G266" s="195"/>
      <c r="H266" s="195"/>
    </row>
    <row r="267" spans="5:8" ht="16.5" customHeight="1">
      <c r="E267" s="195"/>
      <c r="F267" s="195"/>
      <c r="G267" s="195"/>
      <c r="H267" s="195"/>
    </row>
    <row r="268" spans="5:8" ht="16.5" customHeight="1">
      <c r="E268" s="195"/>
      <c r="F268" s="195"/>
      <c r="G268" s="195"/>
      <c r="H268" s="195"/>
    </row>
    <row r="269" spans="5:8" ht="16.5" customHeight="1">
      <c r="E269" s="73"/>
      <c r="F269" s="73"/>
      <c r="G269" s="73"/>
      <c r="H269" s="73"/>
    </row>
    <row r="270" spans="5:8" ht="16.5" customHeight="1">
      <c r="E270" s="195"/>
      <c r="F270" s="195"/>
      <c r="G270" s="195"/>
      <c r="H270" s="195"/>
    </row>
    <row r="271" spans="5:8" ht="16.5" customHeight="1">
      <c r="E271" s="195"/>
      <c r="F271" s="195"/>
      <c r="G271" s="195"/>
      <c r="H271" s="195"/>
    </row>
    <row r="272" spans="5:8" ht="16.5" customHeight="1">
      <c r="E272" s="195"/>
      <c r="F272" s="195"/>
      <c r="G272" s="195"/>
      <c r="H272" s="195"/>
    </row>
    <row r="273" spans="5:8" ht="16.5" customHeight="1">
      <c r="E273" s="195"/>
      <c r="F273" s="195"/>
      <c r="G273" s="195"/>
      <c r="H273" s="195"/>
    </row>
    <row r="274" spans="5:8" ht="16.5" customHeight="1">
      <c r="E274" s="73"/>
      <c r="F274" s="73"/>
      <c r="G274" s="73"/>
      <c r="H274" s="73"/>
    </row>
    <row r="275" spans="5:8" ht="16.5" customHeight="1">
      <c r="E275" s="195"/>
      <c r="F275" s="195"/>
      <c r="G275" s="195"/>
      <c r="H275" s="195"/>
    </row>
    <row r="276" spans="5:8" ht="16.5" customHeight="1">
      <c r="E276" s="195"/>
      <c r="F276" s="195"/>
      <c r="G276" s="195"/>
      <c r="H276" s="195"/>
    </row>
    <row r="277" spans="5:8" ht="16.5" customHeight="1">
      <c r="E277" s="195"/>
      <c r="F277" s="195"/>
      <c r="G277" s="195"/>
      <c r="H277" s="195"/>
    </row>
    <row r="278" spans="5:8" ht="16.5" customHeight="1">
      <c r="E278" s="195"/>
      <c r="F278" s="195"/>
      <c r="G278" s="195"/>
      <c r="H278" s="195"/>
    </row>
    <row r="279" spans="5:8" ht="16.5" customHeight="1">
      <c r="E279" s="73"/>
      <c r="F279" s="73"/>
      <c r="G279" s="73"/>
      <c r="H279" s="73"/>
    </row>
    <row r="280" spans="5:8" ht="16.5" customHeight="1">
      <c r="E280" s="195"/>
      <c r="F280" s="195"/>
      <c r="G280" s="195"/>
      <c r="H280" s="195"/>
    </row>
    <row r="281" spans="5:8" ht="16.5" customHeight="1">
      <c r="E281" s="195"/>
      <c r="F281" s="195"/>
      <c r="G281" s="195"/>
      <c r="H281" s="195"/>
    </row>
    <row r="282" spans="5:8" ht="16.5" customHeight="1">
      <c r="E282" s="195"/>
      <c r="F282" s="195"/>
      <c r="G282" s="195"/>
      <c r="H282" s="195"/>
    </row>
    <row r="283" spans="5:8" ht="16.5" customHeight="1">
      <c r="E283" s="195"/>
      <c r="F283" s="195"/>
      <c r="G283" s="195"/>
      <c r="H283" s="195"/>
    </row>
    <row r="284" spans="5:8" ht="16.5" customHeight="1">
      <c r="E284" s="73"/>
      <c r="F284" s="73"/>
      <c r="G284" s="73"/>
      <c r="H284" s="73"/>
    </row>
    <row r="285" spans="5:8" ht="16.5" customHeight="1">
      <c r="E285" s="195"/>
      <c r="F285" s="195"/>
      <c r="G285" s="195"/>
      <c r="H285" s="195"/>
    </row>
    <row r="286" spans="5:8" ht="16.5" customHeight="1">
      <c r="E286" s="195"/>
      <c r="F286" s="195"/>
      <c r="G286" s="195"/>
      <c r="H286" s="195"/>
    </row>
    <row r="287" spans="5:8" ht="16.5" customHeight="1">
      <c r="E287" s="195"/>
      <c r="F287" s="195"/>
      <c r="G287" s="195"/>
      <c r="H287" s="195"/>
    </row>
    <row r="288" spans="5:8" ht="16.5" customHeight="1">
      <c r="E288" s="195"/>
      <c r="F288" s="195"/>
      <c r="G288" s="195"/>
      <c r="H288" s="195"/>
    </row>
    <row r="289" spans="5:8" ht="16.5" customHeight="1">
      <c r="E289" s="73"/>
      <c r="F289" s="73"/>
      <c r="G289" s="73"/>
      <c r="H289" s="73"/>
    </row>
    <row r="290" spans="5:8" ht="16.5" customHeight="1">
      <c r="E290" s="195"/>
      <c r="F290" s="195"/>
      <c r="G290" s="195"/>
      <c r="H290" s="195"/>
    </row>
    <row r="291" spans="5:8" ht="16.5" customHeight="1">
      <c r="E291" s="195"/>
      <c r="F291" s="195"/>
      <c r="G291" s="195"/>
      <c r="H291" s="195"/>
    </row>
    <row r="292" spans="5:8" ht="16.5" customHeight="1">
      <c r="E292" s="195"/>
      <c r="F292" s="195"/>
      <c r="G292" s="195"/>
      <c r="H292" s="195"/>
    </row>
    <row r="293" spans="5:8" ht="16.5" customHeight="1">
      <c r="E293" s="195"/>
      <c r="F293" s="195"/>
      <c r="G293" s="195"/>
      <c r="H293" s="195"/>
    </row>
    <row r="294" spans="5:8" ht="16.5" customHeight="1">
      <c r="E294" s="73"/>
      <c r="F294" s="73"/>
      <c r="G294" s="73"/>
      <c r="H294" s="73"/>
    </row>
    <row r="295" spans="5:8" ht="16.5" customHeight="1">
      <c r="E295" s="195"/>
      <c r="F295" s="195"/>
      <c r="G295" s="195"/>
      <c r="H295" s="195"/>
    </row>
    <row r="296" spans="5:8" ht="16.5" customHeight="1">
      <c r="E296" s="195"/>
      <c r="F296" s="195"/>
      <c r="G296" s="195"/>
      <c r="H296" s="195"/>
    </row>
    <row r="297" spans="5:8" ht="16.5" customHeight="1">
      <c r="E297" s="195"/>
      <c r="F297" s="195"/>
      <c r="G297" s="195"/>
      <c r="H297" s="195"/>
    </row>
    <row r="298" spans="5:8" ht="16.5" customHeight="1">
      <c r="E298" s="195"/>
      <c r="F298" s="195"/>
      <c r="G298" s="195"/>
      <c r="H298" s="195"/>
    </row>
    <row r="299" spans="5:8" ht="16.5" customHeight="1">
      <c r="E299" s="73"/>
      <c r="F299" s="73"/>
      <c r="G299" s="73"/>
      <c r="H299" s="73"/>
    </row>
    <row r="300" spans="5:8" ht="16.5" customHeight="1">
      <c r="E300" s="195"/>
      <c r="F300" s="195"/>
      <c r="G300" s="195"/>
      <c r="H300" s="195"/>
    </row>
    <row r="301" spans="5:8" ht="16.5" customHeight="1">
      <c r="E301" s="195"/>
      <c r="F301" s="195"/>
      <c r="G301" s="195"/>
      <c r="H301" s="195"/>
    </row>
    <row r="302" spans="5:8" ht="16.5" customHeight="1">
      <c r="E302" s="195"/>
      <c r="F302" s="195"/>
      <c r="G302" s="195"/>
      <c r="H302" s="195"/>
    </row>
    <row r="303" spans="5:8" ht="16.5" customHeight="1">
      <c r="E303" s="195"/>
      <c r="F303" s="195"/>
      <c r="G303" s="195"/>
      <c r="H303" s="195"/>
    </row>
    <row r="304" spans="5:8" ht="16.5" customHeight="1">
      <c r="E304" s="73"/>
      <c r="F304" s="73"/>
      <c r="G304" s="73"/>
      <c r="H304" s="73"/>
    </row>
    <row r="305" spans="5:8" ht="16.5" customHeight="1">
      <c r="E305" s="195"/>
      <c r="F305" s="195"/>
      <c r="G305" s="195"/>
      <c r="H305" s="195"/>
    </row>
    <row r="306" spans="5:8" ht="16.5" customHeight="1">
      <c r="E306" s="195"/>
      <c r="F306" s="195"/>
      <c r="G306" s="195"/>
      <c r="H306" s="195"/>
    </row>
    <row r="307" spans="5:8" ht="16.5" customHeight="1">
      <c r="E307" s="195"/>
      <c r="F307" s="195"/>
      <c r="G307" s="195"/>
      <c r="H307" s="195"/>
    </row>
    <row r="308" spans="5:8" ht="16.5" customHeight="1">
      <c r="E308" s="195"/>
      <c r="F308" s="195"/>
      <c r="G308" s="195"/>
      <c r="H308" s="195"/>
    </row>
    <row r="309" spans="5:8" ht="16.5" customHeight="1">
      <c r="E309" s="73"/>
      <c r="F309" s="73"/>
      <c r="G309" s="73"/>
      <c r="H309" s="73"/>
    </row>
    <row r="310" spans="5:8" ht="16.5" customHeight="1">
      <c r="E310" s="195"/>
      <c r="F310" s="195"/>
      <c r="G310" s="195"/>
      <c r="H310" s="195"/>
    </row>
    <row r="311" spans="5:8" ht="16.5" customHeight="1">
      <c r="E311" s="195"/>
      <c r="F311" s="195"/>
      <c r="G311" s="195"/>
      <c r="H311" s="195"/>
    </row>
    <row r="312" spans="5:8" ht="16.5" customHeight="1">
      <c r="E312" s="195"/>
      <c r="F312" s="195"/>
      <c r="G312" s="195"/>
      <c r="H312" s="195"/>
    </row>
    <row r="313" spans="5:8" ht="16.5" customHeight="1">
      <c r="E313" s="195"/>
      <c r="F313" s="195"/>
      <c r="G313" s="195"/>
      <c r="H313" s="195"/>
    </row>
    <row r="314" spans="5:8" ht="16.5" customHeight="1">
      <c r="E314" s="73"/>
      <c r="F314" s="73"/>
      <c r="G314" s="73"/>
      <c r="H314" s="73"/>
    </row>
    <row r="315" spans="5:8" ht="16.5" customHeight="1">
      <c r="E315" s="195"/>
      <c r="F315" s="195"/>
      <c r="G315" s="195"/>
      <c r="H315" s="195"/>
    </row>
    <row r="316" spans="5:8" ht="16.5" customHeight="1">
      <c r="E316" s="195"/>
      <c r="F316" s="195"/>
      <c r="G316" s="195"/>
      <c r="H316" s="195"/>
    </row>
    <row r="317" spans="5:8" ht="16.5" customHeight="1">
      <c r="E317" s="195"/>
      <c r="F317" s="195"/>
      <c r="G317" s="195"/>
      <c r="H317" s="195"/>
    </row>
    <row r="318" spans="5:8" ht="16.5" customHeight="1">
      <c r="E318" s="195"/>
      <c r="F318" s="195"/>
      <c r="G318" s="195"/>
      <c r="H318" s="195"/>
    </row>
    <row r="319" spans="5:8" ht="16.5" customHeight="1">
      <c r="E319" s="73"/>
      <c r="F319" s="73"/>
      <c r="G319" s="73"/>
      <c r="H319" s="73"/>
    </row>
    <row r="320" spans="5:8" ht="16.5" customHeight="1">
      <c r="E320" s="195"/>
      <c r="F320" s="195"/>
      <c r="G320" s="195"/>
      <c r="H320" s="195"/>
    </row>
    <row r="321" spans="5:8" ht="16.5" customHeight="1">
      <c r="E321" s="195"/>
      <c r="F321" s="195"/>
      <c r="G321" s="195"/>
      <c r="H321" s="195"/>
    </row>
    <row r="322" spans="5:8" ht="16.5" customHeight="1">
      <c r="E322" s="195"/>
      <c r="F322" s="195"/>
      <c r="G322" s="195"/>
      <c r="H322" s="195"/>
    </row>
    <row r="323" spans="5:8" ht="16.5" customHeight="1">
      <c r="E323" s="195"/>
      <c r="F323" s="195"/>
      <c r="G323" s="195"/>
      <c r="H323" s="195"/>
    </row>
    <row r="324" spans="5:8" ht="16.5" customHeight="1">
      <c r="E324" s="73"/>
      <c r="F324" s="73"/>
      <c r="G324" s="73"/>
      <c r="H324" s="73"/>
    </row>
    <row r="325" spans="5:8" ht="16.5" customHeight="1">
      <c r="E325" s="195"/>
      <c r="F325" s="195"/>
      <c r="G325" s="195"/>
      <c r="H325" s="195"/>
    </row>
    <row r="326" spans="5:8" ht="16.5" customHeight="1">
      <c r="E326" s="195"/>
      <c r="F326" s="195"/>
      <c r="G326" s="195"/>
      <c r="H326" s="195"/>
    </row>
    <row r="327" spans="5:8" ht="16.5" customHeight="1">
      <c r="E327" s="195"/>
      <c r="F327" s="195"/>
      <c r="G327" s="195"/>
      <c r="H327" s="195"/>
    </row>
    <row r="328" spans="5:8" ht="16.5" customHeight="1">
      <c r="E328" s="195"/>
      <c r="F328" s="195"/>
      <c r="G328" s="195"/>
      <c r="H328" s="195"/>
    </row>
    <row r="329" spans="5:8" ht="16.5" customHeight="1">
      <c r="E329" s="73"/>
      <c r="F329" s="73"/>
      <c r="G329" s="73"/>
      <c r="H329" s="73"/>
    </row>
  </sheetData>
  <sheetProtection algorithmName="SHA-512" hashValue="qFAgsRs1prfb0llko1cxTvDHdpAaiMyHGpQ+JtgAQQu8V3qXmUZzgonB478PR1jYi8d90Di6AqpMdKohuZs82A==" saltValue="WzSLVghK9p+AytcbcfNK1w==" spinCount="100000" sheet="1" objects="1" scenarios="1" formatCells="0"/>
  <mergeCells count="139">
    <mergeCell ref="AE3:AF3"/>
    <mergeCell ref="AH3:AI3"/>
    <mergeCell ref="C6:AK7"/>
    <mergeCell ref="AB3:AC3"/>
    <mergeCell ref="Z3:AA3"/>
    <mergeCell ref="E52:H53"/>
    <mergeCell ref="W11:AD12"/>
    <mergeCell ref="W13:AD14"/>
    <mergeCell ref="W15:AD16"/>
    <mergeCell ref="AE11:AG12"/>
    <mergeCell ref="AE13:AG14"/>
    <mergeCell ref="AE15:AG16"/>
    <mergeCell ref="C8:AK8"/>
    <mergeCell ref="E19:H20"/>
    <mergeCell ref="E21:H22"/>
    <mergeCell ref="D10:AK10"/>
    <mergeCell ref="D15:U16"/>
    <mergeCell ref="D13:U14"/>
    <mergeCell ref="D11:U12"/>
    <mergeCell ref="V11:V12"/>
    <mergeCell ref="V13:V14"/>
    <mergeCell ref="V15:V16"/>
    <mergeCell ref="E55:H56"/>
    <mergeCell ref="E57:H58"/>
    <mergeCell ref="E60:H61"/>
    <mergeCell ref="E62:H63"/>
    <mergeCell ref="E65:H66"/>
    <mergeCell ref="E67:H68"/>
    <mergeCell ref="E70:H71"/>
    <mergeCell ref="E72:H73"/>
    <mergeCell ref="E75:H76"/>
    <mergeCell ref="E77:H78"/>
    <mergeCell ref="E80:H81"/>
    <mergeCell ref="E82:H83"/>
    <mergeCell ref="E85:H86"/>
    <mergeCell ref="E87:H88"/>
    <mergeCell ref="E90:H91"/>
    <mergeCell ref="E92:H93"/>
    <mergeCell ref="E95:H96"/>
    <mergeCell ref="E97:H98"/>
    <mergeCell ref="E100:H101"/>
    <mergeCell ref="E102:H103"/>
    <mergeCell ref="E105:H106"/>
    <mergeCell ref="E107:H108"/>
    <mergeCell ref="E110:H111"/>
    <mergeCell ref="E112:H113"/>
    <mergeCell ref="E115:H116"/>
    <mergeCell ref="E117:H118"/>
    <mergeCell ref="E120:H121"/>
    <mergeCell ref="E122:H123"/>
    <mergeCell ref="E125:H126"/>
    <mergeCell ref="E127:H128"/>
    <mergeCell ref="E130:H131"/>
    <mergeCell ref="E132:H133"/>
    <mergeCell ref="E135:H136"/>
    <mergeCell ref="E137:H138"/>
    <mergeCell ref="E140:H141"/>
    <mergeCell ref="E142:H143"/>
    <mergeCell ref="E145:H146"/>
    <mergeCell ref="E147:H148"/>
    <mergeCell ref="E150:H151"/>
    <mergeCell ref="E152:H153"/>
    <mergeCell ref="E155:H156"/>
    <mergeCell ref="E157:H158"/>
    <mergeCell ref="E160:H161"/>
    <mergeCell ref="E162:H163"/>
    <mergeCell ref="E165:H166"/>
    <mergeCell ref="E167:H168"/>
    <mergeCell ref="E170:H171"/>
    <mergeCell ref="E172:H173"/>
    <mergeCell ref="E175:H176"/>
    <mergeCell ref="E177:H178"/>
    <mergeCell ref="E180:H181"/>
    <mergeCell ref="E182:H183"/>
    <mergeCell ref="E185:H186"/>
    <mergeCell ref="E187:H188"/>
    <mergeCell ref="E190:H191"/>
    <mergeCell ref="E192:H193"/>
    <mergeCell ref="E195:H196"/>
    <mergeCell ref="E197:H198"/>
    <mergeCell ref="E200:H201"/>
    <mergeCell ref="E202:H203"/>
    <mergeCell ref="E205:H206"/>
    <mergeCell ref="E207:H208"/>
    <mergeCell ref="E210:H211"/>
    <mergeCell ref="E212:H213"/>
    <mergeCell ref="E215:H216"/>
    <mergeCell ref="E217:H218"/>
    <mergeCell ref="E220:H221"/>
    <mergeCell ref="E222:H223"/>
    <mergeCell ref="E225:H226"/>
    <mergeCell ref="E227:H228"/>
    <mergeCell ref="E230:H231"/>
    <mergeCell ref="E232:H233"/>
    <mergeCell ref="E235:H236"/>
    <mergeCell ref="E237:H238"/>
    <mergeCell ref="E240:H241"/>
    <mergeCell ref="E242:H243"/>
    <mergeCell ref="E245:H246"/>
    <mergeCell ref="E247:H248"/>
    <mergeCell ref="E250:H251"/>
    <mergeCell ref="E252:H253"/>
    <mergeCell ref="E255:H256"/>
    <mergeCell ref="E265:H266"/>
    <mergeCell ref="E267:H268"/>
    <mergeCell ref="E270:H271"/>
    <mergeCell ref="E272:H273"/>
    <mergeCell ref="E275:H276"/>
    <mergeCell ref="E292:H293"/>
    <mergeCell ref="E277:H278"/>
    <mergeCell ref="E280:H281"/>
    <mergeCell ref="E282:H283"/>
    <mergeCell ref="E285:H286"/>
    <mergeCell ref="E287:H288"/>
    <mergeCell ref="E290:H291"/>
    <mergeCell ref="E327:H328"/>
    <mergeCell ref="S19:AF20"/>
    <mergeCell ref="I19:K20"/>
    <mergeCell ref="L19:L20"/>
    <mergeCell ref="M19:Q20"/>
    <mergeCell ref="R19:R20"/>
    <mergeCell ref="I21:AF21"/>
    <mergeCell ref="I22:AF22"/>
    <mergeCell ref="E302:H303"/>
    <mergeCell ref="E297:H298"/>
    <mergeCell ref="E300:H301"/>
    <mergeCell ref="E295:H296"/>
    <mergeCell ref="E305:H306"/>
    <mergeCell ref="E325:H326"/>
    <mergeCell ref="E307:H308"/>
    <mergeCell ref="E310:H311"/>
    <mergeCell ref="E312:H313"/>
    <mergeCell ref="E315:H316"/>
    <mergeCell ref="E317:H318"/>
    <mergeCell ref="E320:H321"/>
    <mergeCell ref="E322:H323"/>
    <mergeCell ref="E257:H258"/>
    <mergeCell ref="E260:H261"/>
    <mergeCell ref="E262:H263"/>
  </mergeCells>
  <phoneticPr fontId="20"/>
  <dataValidations count="5">
    <dataValidation type="list" allowBlank="1" showInputMessage="1" showErrorMessage="1" sqref="L19:L20 L24:L25 L29:L30 L34:L35 L39:L40 L44:L45">
      <formula1>$AN$3:$AN$6</formula1>
    </dataValidation>
    <dataValidation type="list" allowBlank="1" showInputMessage="1" showErrorMessage="1" sqref="R24:R25 R44:R45 R39:R40 R34:R35 R29:R30">
      <formula1>$AN$8:$AN$10</formula1>
    </dataValidation>
    <dataValidation allowBlank="1" showInputMessage="1" showErrorMessage="1" prompt="法人の場合、このセルに法人名称を入力してください。個人の場合はここは空欄としてください。" sqref="I21:AF21"/>
    <dataValidation allowBlank="1" showInputMessage="1" showErrorMessage="1" prompt="法人の場合、このセルに代表者の役職及び氏名を入力してください。個人の場合は、氏名を入力してください。" sqref="I22:AF22"/>
    <dataValidation type="list" allowBlank="1" showInputMessage="1" showErrorMessage="1" sqref="R19:R20">
      <formula1>$AN$8:$AN$11</formula1>
    </dataValidation>
  </dataValidations>
  <printOptions horizontalCentered="1"/>
  <pageMargins left="0.59055118110236227" right="0.59055118110236227" top="0.59055118110236227" bottom="1.0236220472440944" header="0.51181102362204722" footer="0.86614173228346458"/>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O437"/>
  <sheetViews>
    <sheetView showGridLines="0" view="pageBreakPreview" zoomScaleNormal="100" zoomScaleSheetLayoutView="100" workbookViewId="0">
      <selection activeCell="I9" sqref="I9:Q10"/>
    </sheetView>
  </sheetViews>
  <sheetFormatPr defaultColWidth="2.625" defaultRowHeight="13.5"/>
  <cols>
    <col min="1" max="1" width="2.125" style="32" customWidth="1"/>
    <col min="2" max="2" width="0.625" style="32" customWidth="1"/>
    <col min="3" max="3" width="2.625" style="32" customWidth="1"/>
    <col min="4" max="4" width="4.625" style="32" customWidth="1"/>
    <col min="5" max="37" width="2.625" style="32" customWidth="1"/>
    <col min="38" max="39" width="0.625" style="32" customWidth="1"/>
    <col min="40" max="40" width="2.125" style="32" customWidth="1"/>
    <col min="41" max="41" width="25.875" style="32" hidden="1" customWidth="1"/>
    <col min="42" max="42" width="4.5" style="32" hidden="1" customWidth="1"/>
    <col min="43" max="43" width="5.5" style="32" hidden="1" customWidth="1"/>
    <col min="44" max="44" width="13.5" style="32" hidden="1" customWidth="1"/>
    <col min="45" max="45" width="18.5" style="32" hidden="1" customWidth="1"/>
    <col min="46" max="46" width="2.625" style="32" hidden="1" customWidth="1"/>
    <col min="47" max="50" width="10.375" style="32" hidden="1" customWidth="1"/>
    <col min="51" max="54" width="13.125" style="32" hidden="1" customWidth="1"/>
    <col min="55" max="55" width="16.125" style="32" hidden="1" customWidth="1"/>
    <col min="56" max="66" width="25.125" style="32" hidden="1" customWidth="1"/>
    <col min="67" max="67" width="2.625" style="32" hidden="1" customWidth="1"/>
    <col min="68" max="78" width="25.125" style="32" hidden="1" customWidth="1"/>
    <col min="79" max="79" width="2.625" style="32" hidden="1" customWidth="1"/>
    <col min="80" max="90" width="25.125" style="32" hidden="1" customWidth="1"/>
    <col min="91" max="91" width="2.625" style="32" hidden="1" customWidth="1"/>
    <col min="92" max="102" width="25.125" style="32" hidden="1" customWidth="1"/>
    <col min="103" max="103" width="2.625" style="32" hidden="1" customWidth="1"/>
    <col min="104" max="114" width="25.125" style="32" hidden="1" customWidth="1"/>
    <col min="115" max="115" width="2.625" style="32" hidden="1" customWidth="1"/>
    <col min="116" max="126" width="25.125" style="32" hidden="1" customWidth="1"/>
    <col min="127" max="127" width="2.625" style="32" hidden="1" customWidth="1"/>
    <col min="128" max="138" width="25.125" style="32" hidden="1" customWidth="1"/>
    <col min="139" max="139" width="2.625" style="32" hidden="1" customWidth="1"/>
    <col min="140" max="150" width="25.125" style="32" hidden="1" customWidth="1"/>
    <col min="151" max="151" width="2.625" style="32" hidden="1" customWidth="1"/>
    <col min="152" max="162" width="25.125" style="32" hidden="1" customWidth="1"/>
    <col min="163" max="163" width="2.625" style="32" hidden="1" customWidth="1"/>
    <col min="164" max="174" width="25.125" style="32" hidden="1" customWidth="1"/>
    <col min="175" max="175" width="5.5" style="32" hidden="1" customWidth="1"/>
    <col min="176" max="176" width="16.125" style="32" hidden="1" customWidth="1"/>
    <col min="177" max="187" width="25.125" style="32" hidden="1" customWidth="1"/>
    <col min="188" max="188" width="2.625" style="32" hidden="1" customWidth="1"/>
    <col min="189" max="199" width="25.125" style="32" hidden="1" customWidth="1"/>
    <col min="200" max="200" width="2.625" style="32" hidden="1" customWidth="1"/>
    <col min="201" max="211" width="25.125" style="32" hidden="1" customWidth="1"/>
    <col min="212" max="212" width="2.625" style="32" hidden="1" customWidth="1"/>
    <col min="213" max="223" width="25.125" style="32" hidden="1" customWidth="1"/>
    <col min="224" max="224" width="12.875" style="32" customWidth="1"/>
    <col min="225" max="225" width="2.625" style="32" customWidth="1"/>
    <col min="226" max="230" width="12.875" style="32" customWidth="1"/>
    <col min="231" max="16384" width="2.625" style="32"/>
  </cols>
  <sheetData>
    <row r="1" spans="1:223" ht="13.5" customHeight="1">
      <c r="A1" s="32" t="s">
        <v>47</v>
      </c>
      <c r="AM1" s="33"/>
      <c r="FT1" s="32" t="s">
        <v>176</v>
      </c>
    </row>
    <row r="2" spans="1:223" ht="3.75" customHeight="1">
      <c r="B2" s="34"/>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6"/>
    </row>
    <row r="3" spans="1:223" ht="13.5" customHeight="1">
      <c r="B3" s="37"/>
      <c r="V3" s="38"/>
      <c r="W3" s="38"/>
      <c r="X3" s="38"/>
      <c r="Y3" s="38"/>
      <c r="Z3" s="38"/>
      <c r="AA3" s="38"/>
      <c r="AB3" s="38"/>
      <c r="AC3" s="38"/>
      <c r="AD3" s="38"/>
      <c r="AE3" s="38"/>
      <c r="AF3" s="38"/>
      <c r="AG3" s="38"/>
      <c r="AH3" s="38"/>
      <c r="AI3" s="38"/>
      <c r="AJ3" s="38"/>
      <c r="AK3" s="38"/>
      <c r="AM3" s="39"/>
      <c r="AO3" s="34"/>
      <c r="AP3" s="35"/>
      <c r="AQ3" s="36"/>
      <c r="AR3" s="35">
        <f>I9</f>
        <v>0</v>
      </c>
      <c r="AS3" s="52">
        <f>AF11</f>
        <v>0</v>
      </c>
      <c r="BC3" s="32" t="s">
        <v>107</v>
      </c>
      <c r="FT3" s="32" t="s">
        <v>107</v>
      </c>
      <c r="HD3" s="32" t="s">
        <v>120</v>
      </c>
    </row>
    <row r="4" spans="1:223" ht="13.5" customHeight="1">
      <c r="B4" s="37"/>
      <c r="O4" s="304" t="s">
        <v>25</v>
      </c>
      <c r="P4" s="305"/>
      <c r="Q4" s="305"/>
      <c r="R4" s="305"/>
      <c r="S4" s="305"/>
      <c r="T4" s="305"/>
      <c r="U4" s="306"/>
      <c r="V4" s="307" t="str">
        <f>IF(その1!$X$8="","",その1!$X$8)</f>
        <v/>
      </c>
      <c r="W4" s="308"/>
      <c r="X4" s="308"/>
      <c r="Y4" s="308"/>
      <c r="Z4" s="308"/>
      <c r="AA4" s="308"/>
      <c r="AB4" s="308"/>
      <c r="AC4" s="308"/>
      <c r="AD4" s="308"/>
      <c r="AE4" s="308"/>
      <c r="AF4" s="308"/>
      <c r="AG4" s="308"/>
      <c r="AH4" s="308"/>
      <c r="AI4" s="308"/>
      <c r="AJ4" s="308"/>
      <c r="AK4" s="309"/>
      <c r="AL4" s="40"/>
      <c r="AM4" s="39"/>
      <c r="AO4" s="37" t="s">
        <v>29</v>
      </c>
      <c r="AP4" s="32" t="s">
        <v>49</v>
      </c>
      <c r="AQ4" s="39" t="s">
        <v>50</v>
      </c>
      <c r="AR4" s="32">
        <f>I19</f>
        <v>0</v>
      </c>
      <c r="AS4" s="53">
        <f>AF21</f>
        <v>0</v>
      </c>
      <c r="BC4" s="32" t="s">
        <v>108</v>
      </c>
      <c r="BD4" s="86" t="s">
        <v>132</v>
      </c>
      <c r="BE4" s="86" t="s">
        <v>133</v>
      </c>
      <c r="BF4" s="86" t="s">
        <v>134</v>
      </c>
      <c r="BG4" s="86" t="s">
        <v>135</v>
      </c>
      <c r="BH4" s="86" t="s">
        <v>136</v>
      </c>
      <c r="BI4" s="86" t="s">
        <v>137</v>
      </c>
      <c r="BJ4" s="86" t="s">
        <v>138</v>
      </c>
      <c r="BK4" s="86" t="s">
        <v>139</v>
      </c>
      <c r="BL4" s="86" t="s">
        <v>140</v>
      </c>
      <c r="BM4" s="86" t="s">
        <v>141</v>
      </c>
      <c r="BN4" s="86" t="s">
        <v>142</v>
      </c>
      <c r="BP4" s="86" t="s">
        <v>143</v>
      </c>
      <c r="BQ4" s="86" t="s">
        <v>144</v>
      </c>
      <c r="BR4" s="86" t="s">
        <v>145</v>
      </c>
      <c r="BS4" s="86" t="s">
        <v>146</v>
      </c>
      <c r="BT4" s="86" t="s">
        <v>147</v>
      </c>
      <c r="BU4" s="86" t="s">
        <v>148</v>
      </c>
      <c r="BV4" s="86" t="s">
        <v>149</v>
      </c>
      <c r="BW4" s="86" t="s">
        <v>150</v>
      </c>
      <c r="BX4" s="86" t="s">
        <v>151</v>
      </c>
      <c r="BY4" s="86" t="s">
        <v>152</v>
      </c>
      <c r="BZ4" s="86" t="s">
        <v>153</v>
      </c>
      <c r="CB4" s="86" t="s">
        <v>177</v>
      </c>
      <c r="CC4" s="86" t="s">
        <v>178</v>
      </c>
      <c r="CD4" s="86" t="s">
        <v>179</v>
      </c>
      <c r="CE4" s="86" t="s">
        <v>180</v>
      </c>
      <c r="CF4" s="86" t="s">
        <v>181</v>
      </c>
      <c r="CG4" s="86" t="s">
        <v>182</v>
      </c>
      <c r="CH4" s="86" t="s">
        <v>183</v>
      </c>
      <c r="CI4" s="86" t="s">
        <v>184</v>
      </c>
      <c r="CJ4" s="86" t="s">
        <v>185</v>
      </c>
      <c r="CK4" s="86" t="s">
        <v>186</v>
      </c>
      <c r="CL4" s="86" t="s">
        <v>187</v>
      </c>
      <c r="CN4" s="86" t="s">
        <v>154</v>
      </c>
      <c r="CO4" s="86" t="s">
        <v>155</v>
      </c>
      <c r="CP4" s="86" t="s">
        <v>156</v>
      </c>
      <c r="CQ4" s="86" t="s">
        <v>157</v>
      </c>
      <c r="CR4" s="86" t="s">
        <v>158</v>
      </c>
      <c r="CS4" s="86" t="s">
        <v>159</v>
      </c>
      <c r="CT4" s="86" t="s">
        <v>160</v>
      </c>
      <c r="CU4" s="86" t="s">
        <v>161</v>
      </c>
      <c r="CV4" s="86" t="s">
        <v>162</v>
      </c>
      <c r="CW4" s="86" t="s">
        <v>163</v>
      </c>
      <c r="CX4" s="86" t="s">
        <v>164</v>
      </c>
      <c r="CZ4" s="86" t="s">
        <v>188</v>
      </c>
      <c r="DA4" s="86" t="s">
        <v>189</v>
      </c>
      <c r="DB4" s="86" t="s">
        <v>190</v>
      </c>
      <c r="DC4" s="86" t="s">
        <v>191</v>
      </c>
      <c r="DD4" s="86" t="s">
        <v>192</v>
      </c>
      <c r="DE4" s="86" t="s">
        <v>193</v>
      </c>
      <c r="DF4" s="86" t="s">
        <v>194</v>
      </c>
      <c r="DG4" s="86" t="s">
        <v>195</v>
      </c>
      <c r="DH4" s="86" t="s">
        <v>196</v>
      </c>
      <c r="DI4" s="86" t="s">
        <v>197</v>
      </c>
      <c r="DJ4" s="86" t="s">
        <v>198</v>
      </c>
      <c r="DL4" s="86" t="s">
        <v>199</v>
      </c>
      <c r="DM4" s="86" t="s">
        <v>200</v>
      </c>
      <c r="DN4" s="86" t="s">
        <v>201</v>
      </c>
      <c r="DO4" s="86" t="s">
        <v>202</v>
      </c>
      <c r="DP4" s="86" t="s">
        <v>203</v>
      </c>
      <c r="DQ4" s="86" t="s">
        <v>204</v>
      </c>
      <c r="DR4" s="86" t="s">
        <v>205</v>
      </c>
      <c r="DS4" s="86" t="s">
        <v>206</v>
      </c>
      <c r="DT4" s="86" t="s">
        <v>207</v>
      </c>
      <c r="DU4" s="86" t="s">
        <v>208</v>
      </c>
      <c r="DV4" s="86" t="s">
        <v>209</v>
      </c>
      <c r="DX4" s="86" t="s">
        <v>210</v>
      </c>
      <c r="DY4" s="86" t="s">
        <v>211</v>
      </c>
      <c r="DZ4" s="86" t="s">
        <v>212</v>
      </c>
      <c r="EA4" s="86" t="s">
        <v>213</v>
      </c>
      <c r="EB4" s="86" t="s">
        <v>214</v>
      </c>
      <c r="EC4" s="86" t="s">
        <v>215</v>
      </c>
      <c r="ED4" s="86" t="s">
        <v>216</v>
      </c>
      <c r="EE4" s="86" t="s">
        <v>217</v>
      </c>
      <c r="EF4" s="86" t="s">
        <v>218</v>
      </c>
      <c r="EG4" s="86" t="s">
        <v>219</v>
      </c>
      <c r="EH4" s="86" t="s">
        <v>220</v>
      </c>
      <c r="EJ4" s="86" t="s">
        <v>221</v>
      </c>
      <c r="EK4" s="86" t="s">
        <v>222</v>
      </c>
      <c r="EL4" s="86" t="s">
        <v>223</v>
      </c>
      <c r="EM4" s="86" t="s">
        <v>224</v>
      </c>
      <c r="EN4" s="86" t="s">
        <v>225</v>
      </c>
      <c r="EO4" s="86" t="s">
        <v>226</v>
      </c>
      <c r="EP4" s="86" t="s">
        <v>227</v>
      </c>
      <c r="EQ4" s="86" t="s">
        <v>228</v>
      </c>
      <c r="ER4" s="86" t="s">
        <v>229</v>
      </c>
      <c r="ES4" s="86" t="s">
        <v>230</v>
      </c>
      <c r="ET4" s="86" t="s">
        <v>231</v>
      </c>
      <c r="EV4" s="86" t="s">
        <v>232</v>
      </c>
      <c r="EW4" s="86" t="s">
        <v>233</v>
      </c>
      <c r="EX4" s="86" t="s">
        <v>234</v>
      </c>
      <c r="EY4" s="86" t="s">
        <v>235</v>
      </c>
      <c r="EZ4" s="86" t="s">
        <v>236</v>
      </c>
      <c r="FA4" s="86" t="s">
        <v>237</v>
      </c>
      <c r="FB4" s="86" t="s">
        <v>238</v>
      </c>
      <c r="FC4" s="86" t="s">
        <v>239</v>
      </c>
      <c r="FD4" s="86" t="s">
        <v>240</v>
      </c>
      <c r="FE4" s="86" t="s">
        <v>241</v>
      </c>
      <c r="FF4" s="86" t="s">
        <v>242</v>
      </c>
      <c r="FH4" s="86" t="s">
        <v>243</v>
      </c>
      <c r="FI4" s="86" t="s">
        <v>244</v>
      </c>
      <c r="FJ4" s="86" t="s">
        <v>245</v>
      </c>
      <c r="FK4" s="86" t="s">
        <v>246</v>
      </c>
      <c r="FL4" s="86" t="s">
        <v>247</v>
      </c>
      <c r="FM4" s="86" t="s">
        <v>248</v>
      </c>
      <c r="FN4" s="86" t="s">
        <v>249</v>
      </c>
      <c r="FO4" s="86" t="s">
        <v>250</v>
      </c>
      <c r="FP4" s="86" t="s">
        <v>251</v>
      </c>
      <c r="FQ4" s="86" t="s">
        <v>252</v>
      </c>
      <c r="FR4" s="86" t="s">
        <v>253</v>
      </c>
      <c r="FT4" s="32" t="s">
        <v>108</v>
      </c>
      <c r="FU4" s="86" t="s">
        <v>132</v>
      </c>
      <c r="FV4" s="86" t="s">
        <v>133</v>
      </c>
      <c r="FW4" s="86" t="s">
        <v>134</v>
      </c>
      <c r="FX4" s="86" t="s">
        <v>135</v>
      </c>
      <c r="FY4" s="86" t="s">
        <v>136</v>
      </c>
      <c r="FZ4" s="86" t="s">
        <v>137</v>
      </c>
      <c r="GA4" s="86" t="s">
        <v>138</v>
      </c>
      <c r="GB4" s="86" t="s">
        <v>139</v>
      </c>
      <c r="GC4" s="86" t="s">
        <v>140</v>
      </c>
      <c r="GD4" s="86" t="s">
        <v>141</v>
      </c>
      <c r="GE4" s="86" t="s">
        <v>142</v>
      </c>
      <c r="GG4" s="86" t="s">
        <v>143</v>
      </c>
      <c r="GH4" s="86" t="s">
        <v>144</v>
      </c>
      <c r="GI4" s="86" t="s">
        <v>145</v>
      </c>
      <c r="GJ4" s="86" t="s">
        <v>146</v>
      </c>
      <c r="GK4" s="86" t="s">
        <v>147</v>
      </c>
      <c r="GL4" s="86" t="s">
        <v>148</v>
      </c>
      <c r="GM4" s="86" t="s">
        <v>149</v>
      </c>
      <c r="GN4" s="86" t="s">
        <v>150</v>
      </c>
      <c r="GO4" s="86" t="s">
        <v>151</v>
      </c>
      <c r="GP4" s="86" t="s">
        <v>152</v>
      </c>
      <c r="GQ4" s="86" t="s">
        <v>153</v>
      </c>
      <c r="GS4" s="86" t="s">
        <v>154</v>
      </c>
      <c r="GT4" s="86" t="s">
        <v>155</v>
      </c>
      <c r="GU4" s="86" t="s">
        <v>156</v>
      </c>
      <c r="GV4" s="86" t="s">
        <v>157</v>
      </c>
      <c r="GW4" s="86" t="s">
        <v>158</v>
      </c>
      <c r="GX4" s="86" t="s">
        <v>159</v>
      </c>
      <c r="GY4" s="86" t="s">
        <v>160</v>
      </c>
      <c r="GZ4" s="86" t="s">
        <v>161</v>
      </c>
      <c r="HA4" s="86" t="s">
        <v>162</v>
      </c>
      <c r="HB4" s="86" t="s">
        <v>163</v>
      </c>
      <c r="HC4" s="86" t="s">
        <v>164</v>
      </c>
      <c r="HE4" s="86" t="s">
        <v>165</v>
      </c>
      <c r="HF4" s="86" t="s">
        <v>166</v>
      </c>
      <c r="HG4" s="86" t="s">
        <v>167</v>
      </c>
      <c r="HH4" s="86" t="s">
        <v>168</v>
      </c>
      <c r="HI4" s="86" t="s">
        <v>169</v>
      </c>
      <c r="HJ4" s="86" t="s">
        <v>170</v>
      </c>
      <c r="HK4" s="86" t="s">
        <v>171</v>
      </c>
      <c r="HL4" s="86" t="s">
        <v>172</v>
      </c>
      <c r="HM4" s="86" t="s">
        <v>173</v>
      </c>
      <c r="HN4" s="86" t="s">
        <v>174</v>
      </c>
      <c r="HO4" s="86" t="s">
        <v>175</v>
      </c>
    </row>
    <row r="5" spans="1:223" ht="13.5" customHeight="1">
      <c r="B5" s="37"/>
      <c r="O5" s="310" t="s">
        <v>26</v>
      </c>
      <c r="P5" s="311"/>
      <c r="Q5" s="311"/>
      <c r="R5" s="311"/>
      <c r="S5" s="311"/>
      <c r="T5" s="311"/>
      <c r="U5" s="312"/>
      <c r="V5" s="316" t="str">
        <f>IF(その1!$X$10="","",その1!$X$10)</f>
        <v/>
      </c>
      <c r="W5" s="317"/>
      <c r="X5" s="317"/>
      <c r="Y5" s="317"/>
      <c r="Z5" s="317"/>
      <c r="AA5" s="317"/>
      <c r="AB5" s="317"/>
      <c r="AC5" s="317"/>
      <c r="AD5" s="317"/>
      <c r="AE5" s="317"/>
      <c r="AF5" s="317"/>
      <c r="AG5" s="317"/>
      <c r="AH5" s="317"/>
      <c r="AI5" s="317"/>
      <c r="AJ5" s="317"/>
      <c r="AK5" s="318"/>
      <c r="AL5" s="40"/>
      <c r="AM5" s="39"/>
      <c r="AO5" s="37" t="s">
        <v>30</v>
      </c>
      <c r="AP5" s="32" t="s">
        <v>51</v>
      </c>
      <c r="AQ5" s="39" t="s">
        <v>51</v>
      </c>
      <c r="AR5" s="32">
        <f>I29</f>
        <v>0</v>
      </c>
      <c r="AS5" s="53">
        <f>AF31</f>
        <v>0</v>
      </c>
      <c r="BC5" s="32" t="s">
        <v>106</v>
      </c>
      <c r="BD5" s="40"/>
      <c r="BE5" s="40"/>
      <c r="BF5" s="40"/>
      <c r="BG5" s="40"/>
      <c r="BH5" s="40"/>
      <c r="BI5" s="40"/>
      <c r="BJ5" s="40"/>
      <c r="BK5" s="40"/>
      <c r="BL5" s="40"/>
      <c r="BM5" s="40"/>
      <c r="BN5" s="40"/>
      <c r="BP5" s="40"/>
      <c r="BQ5" s="40"/>
      <c r="BR5" s="40"/>
      <c r="BS5" s="40"/>
      <c r="BT5" s="40"/>
      <c r="BU5" s="40"/>
      <c r="BV5" s="40"/>
      <c r="BW5" s="40"/>
      <c r="BX5" s="40"/>
      <c r="BY5" s="40"/>
      <c r="BZ5" s="40"/>
      <c r="CB5" s="40"/>
      <c r="CC5" s="40"/>
      <c r="CD5" s="40"/>
      <c r="CE5" s="40"/>
      <c r="CF5" s="40"/>
      <c r="CG5" s="40"/>
      <c r="CH5" s="40"/>
      <c r="CI5" s="40"/>
      <c r="CJ5" s="40"/>
      <c r="CK5" s="40"/>
      <c r="CL5" s="40"/>
      <c r="CN5" s="40"/>
      <c r="CO5" s="40"/>
      <c r="CP5" s="40"/>
      <c r="CQ5" s="40"/>
      <c r="CR5" s="40"/>
      <c r="CS5" s="40"/>
      <c r="CT5" s="40"/>
      <c r="CU5" s="40"/>
      <c r="CV5" s="40"/>
      <c r="CW5" s="40"/>
      <c r="CX5" s="40"/>
      <c r="CZ5" s="40"/>
      <c r="DA5" s="40"/>
      <c r="DB5" s="40"/>
      <c r="DC5" s="40"/>
      <c r="DD5" s="40"/>
      <c r="DE5" s="40"/>
      <c r="DF5" s="40"/>
      <c r="DG5" s="40"/>
      <c r="DH5" s="40"/>
      <c r="DI5" s="40"/>
      <c r="DJ5" s="40"/>
      <c r="DL5" s="40"/>
      <c r="DM5" s="40"/>
      <c r="DN5" s="40"/>
      <c r="DO5" s="40"/>
      <c r="DP5" s="40"/>
      <c r="DQ5" s="40"/>
      <c r="DR5" s="40"/>
      <c r="DS5" s="40"/>
      <c r="DT5" s="40"/>
      <c r="DU5" s="40"/>
      <c r="DV5" s="40"/>
      <c r="DX5" s="40"/>
      <c r="DY5" s="40"/>
      <c r="DZ5" s="40"/>
      <c r="EA5" s="40"/>
      <c r="EB5" s="40"/>
      <c r="EC5" s="40"/>
      <c r="ED5" s="40"/>
      <c r="EE5" s="40"/>
      <c r="EF5" s="40"/>
      <c r="EG5" s="40"/>
      <c r="EH5" s="40"/>
      <c r="EJ5" s="40"/>
      <c r="EK5" s="40"/>
      <c r="EL5" s="40"/>
      <c r="EM5" s="40"/>
      <c r="EN5" s="40"/>
      <c r="EO5" s="40"/>
      <c r="EP5" s="40"/>
      <c r="EQ5" s="40"/>
      <c r="ER5" s="40"/>
      <c r="ES5" s="40"/>
      <c r="ET5" s="40"/>
      <c r="EV5" s="40"/>
      <c r="EW5" s="40"/>
      <c r="EX5" s="40"/>
      <c r="EY5" s="40"/>
      <c r="EZ5" s="40"/>
      <c r="FA5" s="40"/>
      <c r="FB5" s="40"/>
      <c r="FC5" s="40"/>
      <c r="FD5" s="40"/>
      <c r="FE5" s="40"/>
      <c r="FF5" s="40"/>
      <c r="FH5" s="40"/>
      <c r="FI5" s="40"/>
      <c r="FJ5" s="40"/>
      <c r="FK5" s="40"/>
      <c r="FL5" s="40"/>
      <c r="FM5" s="40"/>
      <c r="FN5" s="40"/>
      <c r="FO5" s="40"/>
      <c r="FP5" s="40"/>
      <c r="FQ5" s="40"/>
      <c r="FR5" s="40"/>
      <c r="FU5" s="40"/>
      <c r="FV5" s="40"/>
      <c r="FW5" s="40"/>
      <c r="FX5" s="40"/>
      <c r="FY5" s="40"/>
      <c r="FZ5" s="40"/>
      <c r="GA5" s="40"/>
      <c r="GB5" s="40"/>
      <c r="GC5" s="40"/>
      <c r="GD5" s="40"/>
      <c r="GE5" s="40"/>
      <c r="GG5" s="40"/>
      <c r="GH5" s="40"/>
      <c r="GI5" s="40"/>
      <c r="GJ5" s="40"/>
      <c r="GK5" s="40"/>
      <c r="GL5" s="40"/>
      <c r="GM5" s="40"/>
      <c r="GN5" s="40"/>
      <c r="GO5" s="40"/>
      <c r="GP5" s="40"/>
      <c r="GQ5" s="40"/>
      <c r="GS5" s="40"/>
      <c r="GT5" s="40"/>
      <c r="GU5" s="40"/>
      <c r="GV5" s="40"/>
      <c r="GW5" s="40"/>
      <c r="GX5" s="40"/>
      <c r="GY5" s="40"/>
      <c r="GZ5" s="40"/>
      <c r="HA5" s="40"/>
      <c r="HB5" s="40"/>
      <c r="HC5" s="40"/>
      <c r="HE5" s="40"/>
      <c r="HF5" s="40"/>
      <c r="HG5" s="40"/>
      <c r="HH5" s="40"/>
      <c r="HI5" s="40"/>
      <c r="HJ5" s="40"/>
      <c r="HK5" s="40"/>
      <c r="HL5" s="40"/>
      <c r="HM5" s="40"/>
      <c r="HN5" s="40"/>
      <c r="HO5" s="40"/>
    </row>
    <row r="6" spans="1:223" ht="13.5" customHeight="1">
      <c r="B6" s="37"/>
      <c r="O6" s="313"/>
      <c r="P6" s="314"/>
      <c r="Q6" s="314"/>
      <c r="R6" s="314"/>
      <c r="S6" s="314"/>
      <c r="T6" s="314"/>
      <c r="U6" s="315"/>
      <c r="V6" s="319" t="str">
        <f>IF(その1!$X$12="","",その1!$X$12)</f>
        <v/>
      </c>
      <c r="W6" s="320"/>
      <c r="X6" s="320"/>
      <c r="Y6" s="320"/>
      <c r="Z6" s="320"/>
      <c r="AA6" s="320"/>
      <c r="AB6" s="320"/>
      <c r="AC6" s="320"/>
      <c r="AD6" s="320"/>
      <c r="AE6" s="320"/>
      <c r="AF6" s="320"/>
      <c r="AG6" s="320"/>
      <c r="AH6" s="320"/>
      <c r="AI6" s="320"/>
      <c r="AJ6" s="320"/>
      <c r="AK6" s="321"/>
      <c r="AL6" s="40"/>
      <c r="AM6" s="39"/>
      <c r="AO6" s="43" t="s">
        <v>31</v>
      </c>
      <c r="AP6" s="38" t="s">
        <v>52</v>
      </c>
      <c r="AQ6" s="55" t="s">
        <v>53</v>
      </c>
      <c r="AR6" s="37">
        <f>I39</f>
        <v>0</v>
      </c>
      <c r="AS6" s="53">
        <f>AF41</f>
        <v>0</v>
      </c>
      <c r="BD6" s="326">
        <f t="shared" ref="BD6:BN6" si="0">BD11+BD21+BD31+BD41+BD51+BD73+BD83+BD93+BD103+BD113+BD135+BD145+BD155+BD165+BD175+BD197+BD207+BD217+BD227+BD237+BD259+BD269+BD279+BD289+BD299+BD322+BD332+BD342+BD352+BD362+BD385+BD395+BD405+BD415+BD425</f>
        <v>0</v>
      </c>
      <c r="BE6" s="326">
        <f t="shared" si="0"/>
        <v>0</v>
      </c>
      <c r="BF6" s="326">
        <f t="shared" si="0"/>
        <v>0</v>
      </c>
      <c r="BG6" s="326">
        <f t="shared" si="0"/>
        <v>0</v>
      </c>
      <c r="BH6" s="326">
        <f t="shared" si="0"/>
        <v>0</v>
      </c>
      <c r="BI6" s="326">
        <f t="shared" si="0"/>
        <v>0</v>
      </c>
      <c r="BJ6" s="326">
        <f t="shared" si="0"/>
        <v>0</v>
      </c>
      <c r="BK6" s="326">
        <f t="shared" si="0"/>
        <v>0</v>
      </c>
      <c r="BL6" s="326">
        <f t="shared" si="0"/>
        <v>0</v>
      </c>
      <c r="BM6" s="326">
        <f t="shared" si="0"/>
        <v>0</v>
      </c>
      <c r="BN6" s="326">
        <f t="shared" si="0"/>
        <v>0</v>
      </c>
      <c r="BP6" s="326">
        <f t="shared" ref="BP6:BZ6" si="1">BP11+BP21+BP31+BP41+BP51+BP73+BP83+BP93+BP103+BP113+BP135+BP145+BP155+BP165+BP175+BP197+BP207+BP217+BP227+BP237+BP259+BP269+BP279+BP289+BP299+BP322+BP332+BP342+BP352+BP362+BP385+BP395+BP405+BP415+BP425</f>
        <v>0</v>
      </c>
      <c r="BQ6" s="326">
        <f t="shared" si="1"/>
        <v>0</v>
      </c>
      <c r="BR6" s="326">
        <f t="shared" si="1"/>
        <v>0</v>
      </c>
      <c r="BS6" s="326">
        <f t="shared" si="1"/>
        <v>0</v>
      </c>
      <c r="BT6" s="326">
        <f t="shared" si="1"/>
        <v>0</v>
      </c>
      <c r="BU6" s="326">
        <f t="shared" si="1"/>
        <v>0</v>
      </c>
      <c r="BV6" s="326">
        <f t="shared" si="1"/>
        <v>0</v>
      </c>
      <c r="BW6" s="326">
        <f t="shared" si="1"/>
        <v>0</v>
      </c>
      <c r="BX6" s="326">
        <f t="shared" si="1"/>
        <v>0</v>
      </c>
      <c r="BY6" s="326">
        <f t="shared" si="1"/>
        <v>0</v>
      </c>
      <c r="BZ6" s="326">
        <f t="shared" si="1"/>
        <v>0</v>
      </c>
      <c r="CB6" s="326">
        <f t="shared" ref="CB6:CL6" si="2">CB11+CB21+CB31+CB41+CB51+CB73+CB83+CB93+CB103+CB113+CB135+CB145+CB155+CB165+CB175+CB197+CB207+CB217+CB227+CB237+CB259+CB269+CB279+CB289+CB299+CB322+CB332+CB342+CB352+CB362+CB385+CB395+CB405+CB415+CB425</f>
        <v>0</v>
      </c>
      <c r="CC6" s="326">
        <f t="shared" si="2"/>
        <v>0</v>
      </c>
      <c r="CD6" s="326">
        <f t="shared" si="2"/>
        <v>0</v>
      </c>
      <c r="CE6" s="326">
        <f t="shared" si="2"/>
        <v>0</v>
      </c>
      <c r="CF6" s="326">
        <f t="shared" si="2"/>
        <v>0</v>
      </c>
      <c r="CG6" s="326">
        <f t="shared" si="2"/>
        <v>0</v>
      </c>
      <c r="CH6" s="326">
        <f t="shared" si="2"/>
        <v>0</v>
      </c>
      <c r="CI6" s="326">
        <f t="shared" si="2"/>
        <v>0</v>
      </c>
      <c r="CJ6" s="326">
        <f t="shared" si="2"/>
        <v>0</v>
      </c>
      <c r="CK6" s="326">
        <f t="shared" si="2"/>
        <v>0</v>
      </c>
      <c r="CL6" s="326">
        <f t="shared" si="2"/>
        <v>0</v>
      </c>
      <c r="CN6" s="326">
        <f t="shared" ref="CN6:CX6" si="3">CN11+CN21+CN31+CN41+CN51+CN73+CN83+CN93+CN103+CN113+CN135+CN145+CN155+CN165+CN175+CN197+CN207+CN217+CN227+CN237+CN259+CN269+CN279+CN289+CN299+CN322+CN332+CN342+CN352+CN362+CN385+CN395+CN405+CN415+CN425</f>
        <v>0</v>
      </c>
      <c r="CO6" s="326">
        <f t="shared" si="3"/>
        <v>0</v>
      </c>
      <c r="CP6" s="326">
        <f t="shared" si="3"/>
        <v>0</v>
      </c>
      <c r="CQ6" s="326">
        <f t="shared" si="3"/>
        <v>0</v>
      </c>
      <c r="CR6" s="326">
        <f t="shared" si="3"/>
        <v>0</v>
      </c>
      <c r="CS6" s="326">
        <f t="shared" si="3"/>
        <v>0</v>
      </c>
      <c r="CT6" s="326">
        <f t="shared" si="3"/>
        <v>0</v>
      </c>
      <c r="CU6" s="326">
        <f t="shared" si="3"/>
        <v>0</v>
      </c>
      <c r="CV6" s="326">
        <f t="shared" si="3"/>
        <v>0</v>
      </c>
      <c r="CW6" s="326">
        <f t="shared" si="3"/>
        <v>0</v>
      </c>
      <c r="CX6" s="326">
        <f t="shared" si="3"/>
        <v>0</v>
      </c>
      <c r="CZ6" s="326">
        <f t="shared" ref="CZ6:DJ6" si="4">CZ11+CZ21+CZ31+CZ41+CZ51+CZ73+CZ83+CZ93+CZ103+CZ113+CZ135+CZ145+CZ155+CZ165+CZ175+CZ197+CZ207+CZ217+CZ227+CZ237+CZ259+CZ269+CZ279+CZ289+CZ299+CZ322+CZ332+CZ342+CZ352+CZ362+CZ385+CZ395+CZ405+CZ415+CZ425</f>
        <v>0</v>
      </c>
      <c r="DA6" s="326">
        <f t="shared" si="4"/>
        <v>0</v>
      </c>
      <c r="DB6" s="326">
        <f t="shared" si="4"/>
        <v>0</v>
      </c>
      <c r="DC6" s="326">
        <f t="shared" si="4"/>
        <v>0</v>
      </c>
      <c r="DD6" s="326">
        <f t="shared" si="4"/>
        <v>0</v>
      </c>
      <c r="DE6" s="326">
        <f t="shared" si="4"/>
        <v>0</v>
      </c>
      <c r="DF6" s="326">
        <f t="shared" si="4"/>
        <v>0</v>
      </c>
      <c r="DG6" s="326">
        <f t="shared" si="4"/>
        <v>0</v>
      </c>
      <c r="DH6" s="326">
        <f t="shared" si="4"/>
        <v>0</v>
      </c>
      <c r="DI6" s="326">
        <f t="shared" si="4"/>
        <v>0</v>
      </c>
      <c r="DJ6" s="326">
        <f t="shared" si="4"/>
        <v>0</v>
      </c>
      <c r="DL6" s="326">
        <f t="shared" ref="DL6:DV6" si="5">DL11+DL21+DL31+DL41+DL51+DL73+DL83+DL93+DL103+DL113+DL135+DL145+DL155+DL165+DL175+DL197+DL207+DL217+DL227+DL237+DL259+DL269+DL279+DL289+DL299+DL322+DL332+DL342+DL352+DL362+DL385+DL395+DL405+DL415+DL425</f>
        <v>0</v>
      </c>
      <c r="DM6" s="326">
        <f t="shared" si="5"/>
        <v>0</v>
      </c>
      <c r="DN6" s="326">
        <f t="shared" si="5"/>
        <v>0</v>
      </c>
      <c r="DO6" s="326">
        <f t="shared" si="5"/>
        <v>0</v>
      </c>
      <c r="DP6" s="326">
        <f t="shared" si="5"/>
        <v>0</v>
      </c>
      <c r="DQ6" s="326">
        <f t="shared" si="5"/>
        <v>0</v>
      </c>
      <c r="DR6" s="326">
        <f t="shared" si="5"/>
        <v>0</v>
      </c>
      <c r="DS6" s="326">
        <f t="shared" si="5"/>
        <v>0</v>
      </c>
      <c r="DT6" s="326">
        <f t="shared" si="5"/>
        <v>0</v>
      </c>
      <c r="DU6" s="326">
        <f t="shared" si="5"/>
        <v>0</v>
      </c>
      <c r="DV6" s="326">
        <f t="shared" si="5"/>
        <v>0</v>
      </c>
      <c r="DX6" s="326">
        <f t="shared" ref="DX6:EH6" si="6">DX11+DX21+DX31+DX41+DX51+DX73+DX83+DX93+DX103+DX113+DX135+DX145+DX155+DX165+DX175+DX197+DX207+DX217+DX227+DX237+DX259+DX269+DX279+DX289+DX299+DX322+DX332+DX342+DX352+DX362+DX385+DX395+DX405+DX415+DX425</f>
        <v>0</v>
      </c>
      <c r="DY6" s="326">
        <f t="shared" si="6"/>
        <v>0</v>
      </c>
      <c r="DZ6" s="326">
        <f t="shared" si="6"/>
        <v>0</v>
      </c>
      <c r="EA6" s="326">
        <f t="shared" si="6"/>
        <v>0</v>
      </c>
      <c r="EB6" s="326">
        <f t="shared" si="6"/>
        <v>0</v>
      </c>
      <c r="EC6" s="326">
        <f t="shared" si="6"/>
        <v>0</v>
      </c>
      <c r="ED6" s="326">
        <f t="shared" si="6"/>
        <v>0</v>
      </c>
      <c r="EE6" s="326">
        <f t="shared" si="6"/>
        <v>0</v>
      </c>
      <c r="EF6" s="326">
        <f t="shared" si="6"/>
        <v>0</v>
      </c>
      <c r="EG6" s="326">
        <f t="shared" si="6"/>
        <v>0</v>
      </c>
      <c r="EH6" s="326">
        <f t="shared" si="6"/>
        <v>0</v>
      </c>
      <c r="EJ6" s="326">
        <f t="shared" ref="EJ6:ET6" si="7">EJ11+EJ21+EJ31+EJ41+EJ51+EJ73+EJ83+EJ93+EJ103+EJ113+EJ135+EJ145+EJ155+EJ165+EJ175+EJ197+EJ207+EJ217+EJ227+EJ237+EJ259+EJ269+EJ279+EJ289+EJ299+EJ322+EJ332+EJ342+EJ352+EJ362+EJ385+EJ395+EJ405+EJ415+EJ425</f>
        <v>0</v>
      </c>
      <c r="EK6" s="326">
        <f t="shared" si="7"/>
        <v>0</v>
      </c>
      <c r="EL6" s="326">
        <f t="shared" si="7"/>
        <v>0</v>
      </c>
      <c r="EM6" s="326">
        <f t="shared" si="7"/>
        <v>0</v>
      </c>
      <c r="EN6" s="326">
        <f t="shared" si="7"/>
        <v>0</v>
      </c>
      <c r="EO6" s="326">
        <f t="shared" si="7"/>
        <v>0</v>
      </c>
      <c r="EP6" s="326">
        <f t="shared" si="7"/>
        <v>0</v>
      </c>
      <c r="EQ6" s="326">
        <f t="shared" si="7"/>
        <v>0</v>
      </c>
      <c r="ER6" s="326">
        <f t="shared" si="7"/>
        <v>0</v>
      </c>
      <c r="ES6" s="326">
        <f t="shared" si="7"/>
        <v>0</v>
      </c>
      <c r="ET6" s="326">
        <f t="shared" si="7"/>
        <v>0</v>
      </c>
      <c r="EV6" s="326">
        <f t="shared" ref="EV6:FF6" si="8">EV11+EV21+EV31+EV41+EV51+EV73+EV83+EV93+EV103+EV113+EV135+EV145+EV155+EV165+EV175+EV197+EV207+EV217+EV227+EV237+EV259+EV269+EV279+EV289+EV299+EV322+EV332+EV342+EV352+EV362+EV385+EV395+EV405+EV415+EV425</f>
        <v>0</v>
      </c>
      <c r="EW6" s="326">
        <f t="shared" si="8"/>
        <v>0</v>
      </c>
      <c r="EX6" s="326">
        <f t="shared" si="8"/>
        <v>0</v>
      </c>
      <c r="EY6" s="326">
        <f t="shared" si="8"/>
        <v>0</v>
      </c>
      <c r="EZ6" s="326">
        <f t="shared" si="8"/>
        <v>0</v>
      </c>
      <c r="FA6" s="326">
        <f t="shared" si="8"/>
        <v>0</v>
      </c>
      <c r="FB6" s="326">
        <f t="shared" si="8"/>
        <v>0</v>
      </c>
      <c r="FC6" s="326">
        <f t="shared" si="8"/>
        <v>0</v>
      </c>
      <c r="FD6" s="326">
        <f t="shared" si="8"/>
        <v>0</v>
      </c>
      <c r="FE6" s="326">
        <f t="shared" si="8"/>
        <v>0</v>
      </c>
      <c r="FF6" s="326">
        <f t="shared" si="8"/>
        <v>0</v>
      </c>
      <c r="FH6" s="326">
        <f t="shared" ref="FH6:FR6" si="9">FH11+FH21+FH31+FH41+FH51+FH73+FH83+FH93+FH103+FH113+FH135+FH145+FH155+FH165+FH175+FH197+FH207+FH217+FH227+FH237+FH259+FH269+FH279+FH289+FH299+FH322+FH332+FH342+FH352+FH362+FH385+FH395+FH405+FH415+FH425</f>
        <v>0</v>
      </c>
      <c r="FI6" s="326">
        <f t="shared" si="9"/>
        <v>0</v>
      </c>
      <c r="FJ6" s="326">
        <f t="shared" si="9"/>
        <v>0</v>
      </c>
      <c r="FK6" s="326">
        <f t="shared" si="9"/>
        <v>0</v>
      </c>
      <c r="FL6" s="326">
        <f t="shared" si="9"/>
        <v>0</v>
      </c>
      <c r="FM6" s="326">
        <f t="shared" si="9"/>
        <v>0</v>
      </c>
      <c r="FN6" s="326">
        <f t="shared" si="9"/>
        <v>0</v>
      </c>
      <c r="FO6" s="326">
        <f t="shared" si="9"/>
        <v>0</v>
      </c>
      <c r="FP6" s="326">
        <f t="shared" si="9"/>
        <v>0</v>
      </c>
      <c r="FQ6" s="326">
        <f t="shared" si="9"/>
        <v>0</v>
      </c>
      <c r="FR6" s="326">
        <f t="shared" si="9"/>
        <v>0</v>
      </c>
      <c r="FU6" s="326"/>
      <c r="FV6" s="326"/>
      <c r="FW6" s="326"/>
      <c r="FX6" s="326"/>
      <c r="FY6" s="326"/>
      <c r="FZ6" s="326"/>
      <c r="GA6" s="326"/>
      <c r="GB6" s="326"/>
      <c r="GC6" s="326"/>
      <c r="GD6" s="326"/>
      <c r="GE6" s="326"/>
      <c r="GG6" s="326"/>
      <c r="GH6" s="326"/>
      <c r="GI6" s="326"/>
      <c r="GJ6" s="326"/>
      <c r="GK6" s="326"/>
      <c r="GL6" s="326"/>
      <c r="GM6" s="326"/>
      <c r="GN6" s="326"/>
      <c r="GO6" s="326"/>
      <c r="GP6" s="326"/>
      <c r="GQ6" s="326"/>
      <c r="GS6" s="326"/>
      <c r="GT6" s="326"/>
      <c r="GU6" s="326"/>
      <c r="GV6" s="326"/>
      <c r="GW6" s="326"/>
      <c r="GX6" s="326"/>
      <c r="GY6" s="326"/>
      <c r="GZ6" s="326"/>
      <c r="HA6" s="326"/>
      <c r="HB6" s="326"/>
      <c r="HC6" s="326"/>
      <c r="HE6" s="326"/>
      <c r="HF6" s="326"/>
      <c r="HG6" s="326"/>
      <c r="HH6" s="326"/>
      <c r="HI6" s="326"/>
      <c r="HJ6" s="326"/>
      <c r="HK6" s="326"/>
      <c r="HL6" s="326"/>
      <c r="HM6" s="326"/>
      <c r="HN6" s="326"/>
      <c r="HO6" s="326"/>
    </row>
    <row r="7" spans="1:223" ht="13.5" customHeight="1">
      <c r="B7" s="37"/>
      <c r="X7" s="41"/>
      <c r="Y7" s="41"/>
      <c r="Z7" s="41"/>
      <c r="AA7" s="41"/>
      <c r="AB7" s="41"/>
      <c r="AC7" s="40"/>
      <c r="AD7" s="40"/>
      <c r="AE7" s="40"/>
      <c r="AF7" s="40"/>
      <c r="AG7" s="40"/>
      <c r="AH7" s="40"/>
      <c r="AI7" s="40"/>
      <c r="AJ7" s="40"/>
      <c r="AK7" s="40"/>
      <c r="AL7" s="40"/>
      <c r="AM7" s="39"/>
      <c r="AO7" s="56"/>
      <c r="AR7" s="37">
        <f>I49</f>
        <v>0</v>
      </c>
      <c r="AS7" s="53">
        <f>AF51</f>
        <v>0</v>
      </c>
      <c r="BD7" s="326"/>
      <c r="BE7" s="326"/>
      <c r="BF7" s="326"/>
      <c r="BG7" s="326"/>
      <c r="BH7" s="326"/>
      <c r="BI7" s="326"/>
      <c r="BJ7" s="326"/>
      <c r="BK7" s="326"/>
      <c r="BL7" s="326"/>
      <c r="BM7" s="326"/>
      <c r="BN7" s="326"/>
      <c r="BP7" s="326"/>
      <c r="BQ7" s="326"/>
      <c r="BR7" s="326"/>
      <c r="BS7" s="326"/>
      <c r="BT7" s="326"/>
      <c r="BU7" s="326"/>
      <c r="BV7" s="326"/>
      <c r="BW7" s="326"/>
      <c r="BX7" s="326"/>
      <c r="BY7" s="326"/>
      <c r="BZ7" s="326"/>
      <c r="CB7" s="326"/>
      <c r="CC7" s="326"/>
      <c r="CD7" s="326"/>
      <c r="CE7" s="326"/>
      <c r="CF7" s="326"/>
      <c r="CG7" s="326"/>
      <c r="CH7" s="326"/>
      <c r="CI7" s="326"/>
      <c r="CJ7" s="326"/>
      <c r="CK7" s="326"/>
      <c r="CL7" s="326"/>
      <c r="CN7" s="326"/>
      <c r="CO7" s="326"/>
      <c r="CP7" s="326"/>
      <c r="CQ7" s="326"/>
      <c r="CR7" s="326"/>
      <c r="CS7" s="326"/>
      <c r="CT7" s="326"/>
      <c r="CU7" s="326"/>
      <c r="CV7" s="326"/>
      <c r="CW7" s="326"/>
      <c r="CX7" s="326"/>
      <c r="CZ7" s="326"/>
      <c r="DA7" s="326"/>
      <c r="DB7" s="326"/>
      <c r="DC7" s="326"/>
      <c r="DD7" s="326"/>
      <c r="DE7" s="326"/>
      <c r="DF7" s="326"/>
      <c r="DG7" s="326"/>
      <c r="DH7" s="326"/>
      <c r="DI7" s="326"/>
      <c r="DJ7" s="326"/>
      <c r="DL7" s="326"/>
      <c r="DM7" s="326"/>
      <c r="DN7" s="326"/>
      <c r="DO7" s="326"/>
      <c r="DP7" s="326"/>
      <c r="DQ7" s="326"/>
      <c r="DR7" s="326"/>
      <c r="DS7" s="326"/>
      <c r="DT7" s="326"/>
      <c r="DU7" s="326"/>
      <c r="DV7" s="326"/>
      <c r="DX7" s="326"/>
      <c r="DY7" s="326"/>
      <c r="DZ7" s="326"/>
      <c r="EA7" s="326"/>
      <c r="EB7" s="326"/>
      <c r="EC7" s="326"/>
      <c r="ED7" s="326"/>
      <c r="EE7" s="326"/>
      <c r="EF7" s="326"/>
      <c r="EG7" s="326"/>
      <c r="EH7" s="326"/>
      <c r="EJ7" s="326"/>
      <c r="EK7" s="326"/>
      <c r="EL7" s="326"/>
      <c r="EM7" s="326"/>
      <c r="EN7" s="326"/>
      <c r="EO7" s="326"/>
      <c r="EP7" s="326"/>
      <c r="EQ7" s="326"/>
      <c r="ER7" s="326"/>
      <c r="ES7" s="326"/>
      <c r="ET7" s="326"/>
      <c r="EV7" s="326"/>
      <c r="EW7" s="326"/>
      <c r="EX7" s="326"/>
      <c r="EY7" s="326"/>
      <c r="EZ7" s="326"/>
      <c r="FA7" s="326"/>
      <c r="FB7" s="326"/>
      <c r="FC7" s="326"/>
      <c r="FD7" s="326"/>
      <c r="FE7" s="326"/>
      <c r="FF7" s="326"/>
      <c r="FH7" s="326"/>
      <c r="FI7" s="326"/>
      <c r="FJ7" s="326"/>
      <c r="FK7" s="326"/>
      <c r="FL7" s="326"/>
      <c r="FM7" s="326"/>
      <c r="FN7" s="326"/>
      <c r="FO7" s="326"/>
      <c r="FP7" s="326"/>
      <c r="FQ7" s="326"/>
      <c r="FR7" s="326"/>
      <c r="FU7" s="326"/>
      <c r="FV7" s="326"/>
      <c r="FW7" s="326"/>
      <c r="FX7" s="326"/>
      <c r="FY7" s="326"/>
      <c r="FZ7" s="326"/>
      <c r="GA7" s="326"/>
      <c r="GB7" s="326"/>
      <c r="GC7" s="326"/>
      <c r="GD7" s="326"/>
      <c r="GE7" s="326"/>
      <c r="GG7" s="326"/>
      <c r="GH7" s="326"/>
      <c r="GI7" s="326"/>
      <c r="GJ7" s="326"/>
      <c r="GK7" s="326"/>
      <c r="GL7" s="326"/>
      <c r="GM7" s="326"/>
      <c r="GN7" s="326"/>
      <c r="GO7" s="326"/>
      <c r="GP7" s="326"/>
      <c r="GQ7" s="326"/>
      <c r="GS7" s="326"/>
      <c r="GT7" s="326"/>
      <c r="GU7" s="326"/>
      <c r="GV7" s="326"/>
      <c r="GW7" s="326"/>
      <c r="GX7" s="326"/>
      <c r="GY7" s="326"/>
      <c r="GZ7" s="326"/>
      <c r="HA7" s="326"/>
      <c r="HB7" s="326"/>
      <c r="HC7" s="326"/>
      <c r="HE7" s="326"/>
      <c r="HF7" s="326"/>
      <c r="HG7" s="326"/>
      <c r="HH7" s="326"/>
      <c r="HI7" s="326"/>
      <c r="HJ7" s="326"/>
      <c r="HK7" s="326"/>
      <c r="HL7" s="326"/>
      <c r="HM7" s="326"/>
      <c r="HN7" s="326"/>
      <c r="HO7" s="326"/>
    </row>
    <row r="8" spans="1:223" ht="13.5" customHeight="1" thickBot="1">
      <c r="B8" s="37"/>
      <c r="C8" s="32">
        <v>1</v>
      </c>
      <c r="D8" s="42" t="s">
        <v>27</v>
      </c>
      <c r="E8" s="40"/>
      <c r="R8" s="40"/>
      <c r="S8" s="40"/>
      <c r="T8" s="40"/>
      <c r="U8" s="40"/>
      <c r="V8" s="40"/>
      <c r="W8" s="40"/>
      <c r="AM8" s="39"/>
      <c r="AO8" s="57" t="s">
        <v>32</v>
      </c>
      <c r="AP8" s="45"/>
      <c r="AR8" s="37">
        <f>I71</f>
        <v>0</v>
      </c>
      <c r="AS8" s="53">
        <f>AF73</f>
        <v>0</v>
      </c>
      <c r="AW8" s="83" t="s">
        <v>100</v>
      </c>
      <c r="AX8" s="83" t="s">
        <v>101</v>
      </c>
    </row>
    <row r="9" spans="1:223" ht="13.5" customHeight="1">
      <c r="B9" s="37"/>
      <c r="D9" s="228" t="s">
        <v>54</v>
      </c>
      <c r="E9" s="231" t="s">
        <v>42</v>
      </c>
      <c r="F9" s="232"/>
      <c r="G9" s="232"/>
      <c r="H9" s="233"/>
      <c r="I9" s="237"/>
      <c r="J9" s="238"/>
      <c r="K9" s="238"/>
      <c r="L9" s="238"/>
      <c r="M9" s="238"/>
      <c r="N9" s="238"/>
      <c r="O9" s="238"/>
      <c r="P9" s="238"/>
      <c r="Q9" s="239"/>
      <c r="R9" s="243" t="s">
        <v>43</v>
      </c>
      <c r="S9" s="244"/>
      <c r="T9" s="244"/>
      <c r="U9" s="245"/>
      <c r="V9" s="249"/>
      <c r="W9" s="250"/>
      <c r="X9" s="250"/>
      <c r="Y9" s="250"/>
      <c r="Z9" s="250"/>
      <c r="AA9" s="251"/>
      <c r="AB9" s="255" t="s">
        <v>40</v>
      </c>
      <c r="AC9" s="256"/>
      <c r="AD9" s="256"/>
      <c r="AE9" s="257"/>
      <c r="AF9" s="261"/>
      <c r="AG9" s="262"/>
      <c r="AH9" s="262"/>
      <c r="AI9" s="262"/>
      <c r="AJ9" s="265" t="str">
        <f>IF(I9="","",VLOOKUP(I9,$AO$4:$AR$6,2,FALSE))</f>
        <v/>
      </c>
      <c r="AK9" s="266"/>
      <c r="AL9" s="40"/>
      <c r="AM9" s="39"/>
      <c r="AO9" s="57" t="s">
        <v>33</v>
      </c>
      <c r="AP9" s="45"/>
      <c r="AR9" s="37">
        <f>I81</f>
        <v>0</v>
      </c>
      <c r="AS9" s="53">
        <f>AF83</f>
        <v>0</v>
      </c>
      <c r="AW9" s="322" t="str">
        <f>IF(I9="グリーン電力証書",1,IF(I9="グリーン熱証書",2,IF(I9="新エネルギー等電気相当量",3,"-")))</f>
        <v>-</v>
      </c>
      <c r="AX9" s="322" t="str">
        <f>IF(V9="太陽光発電",1,IF(V9="風力発電",2,IF(V9="地熱発電",3,IF(V9="バイオマス発電",4,IF(V9="特定小水力発電",5,IF(V9="太陽熱",6,"-"))))))</f>
        <v>-</v>
      </c>
      <c r="BC9" s="32" t="s">
        <v>108</v>
      </c>
      <c r="BD9" s="86" t="s">
        <v>109</v>
      </c>
      <c r="BE9" s="86" t="s">
        <v>110</v>
      </c>
      <c r="BF9" s="86" t="s">
        <v>111</v>
      </c>
      <c r="BG9" s="86" t="s">
        <v>112</v>
      </c>
      <c r="BH9" s="86" t="s">
        <v>113</v>
      </c>
      <c r="BI9" s="86" t="s">
        <v>114</v>
      </c>
      <c r="BJ9" s="86" t="s">
        <v>115</v>
      </c>
      <c r="BK9" s="86" t="s">
        <v>116</v>
      </c>
      <c r="BL9" s="86" t="s">
        <v>117</v>
      </c>
      <c r="BM9" s="86" t="s">
        <v>118</v>
      </c>
      <c r="BN9" s="86" t="s">
        <v>119</v>
      </c>
      <c r="BP9" s="86" t="s">
        <v>109</v>
      </c>
      <c r="BQ9" s="86" t="s">
        <v>110</v>
      </c>
      <c r="BR9" s="86" t="s">
        <v>111</v>
      </c>
      <c r="BS9" s="86" t="s">
        <v>112</v>
      </c>
      <c r="BT9" s="86" t="s">
        <v>113</v>
      </c>
      <c r="BU9" s="86" t="s">
        <v>114</v>
      </c>
      <c r="BV9" s="86" t="s">
        <v>115</v>
      </c>
      <c r="BW9" s="86" t="s">
        <v>116</v>
      </c>
      <c r="BX9" s="86" t="s">
        <v>117</v>
      </c>
      <c r="BY9" s="86" t="s">
        <v>118</v>
      </c>
      <c r="BZ9" s="86" t="s">
        <v>119</v>
      </c>
      <c r="CB9" s="86" t="s">
        <v>109</v>
      </c>
      <c r="CC9" s="86" t="s">
        <v>110</v>
      </c>
      <c r="CD9" s="86" t="s">
        <v>111</v>
      </c>
      <c r="CE9" s="86" t="s">
        <v>112</v>
      </c>
      <c r="CF9" s="86" t="s">
        <v>113</v>
      </c>
      <c r="CG9" s="86" t="s">
        <v>114</v>
      </c>
      <c r="CH9" s="86" t="s">
        <v>115</v>
      </c>
      <c r="CI9" s="86" t="s">
        <v>116</v>
      </c>
      <c r="CJ9" s="86" t="s">
        <v>117</v>
      </c>
      <c r="CK9" s="86" t="s">
        <v>118</v>
      </c>
      <c r="CL9" s="86" t="s">
        <v>119</v>
      </c>
      <c r="CN9" s="86" t="s">
        <v>109</v>
      </c>
      <c r="CO9" s="86" t="s">
        <v>110</v>
      </c>
      <c r="CP9" s="86" t="s">
        <v>111</v>
      </c>
      <c r="CQ9" s="86" t="s">
        <v>112</v>
      </c>
      <c r="CR9" s="86" t="s">
        <v>113</v>
      </c>
      <c r="CS9" s="86" t="s">
        <v>114</v>
      </c>
      <c r="CT9" s="86" t="s">
        <v>115</v>
      </c>
      <c r="CU9" s="86" t="s">
        <v>116</v>
      </c>
      <c r="CV9" s="86" t="s">
        <v>117</v>
      </c>
      <c r="CW9" s="86" t="s">
        <v>118</v>
      </c>
      <c r="CX9" s="86" t="s">
        <v>119</v>
      </c>
      <c r="CZ9" s="86" t="s">
        <v>109</v>
      </c>
      <c r="DA9" s="86" t="s">
        <v>110</v>
      </c>
      <c r="DB9" s="86" t="s">
        <v>111</v>
      </c>
      <c r="DC9" s="86" t="s">
        <v>112</v>
      </c>
      <c r="DD9" s="86" t="s">
        <v>113</v>
      </c>
      <c r="DE9" s="86" t="s">
        <v>114</v>
      </c>
      <c r="DF9" s="86" t="s">
        <v>115</v>
      </c>
      <c r="DG9" s="86" t="s">
        <v>116</v>
      </c>
      <c r="DH9" s="86" t="s">
        <v>117</v>
      </c>
      <c r="DI9" s="86" t="s">
        <v>118</v>
      </c>
      <c r="DJ9" s="86" t="s">
        <v>119</v>
      </c>
      <c r="DL9" s="86" t="s">
        <v>109</v>
      </c>
      <c r="DM9" s="86" t="s">
        <v>110</v>
      </c>
      <c r="DN9" s="86" t="s">
        <v>111</v>
      </c>
      <c r="DO9" s="86" t="s">
        <v>112</v>
      </c>
      <c r="DP9" s="86" t="s">
        <v>113</v>
      </c>
      <c r="DQ9" s="86" t="s">
        <v>114</v>
      </c>
      <c r="DR9" s="86" t="s">
        <v>115</v>
      </c>
      <c r="DS9" s="86" t="s">
        <v>116</v>
      </c>
      <c r="DT9" s="86" t="s">
        <v>117</v>
      </c>
      <c r="DU9" s="86" t="s">
        <v>118</v>
      </c>
      <c r="DV9" s="86" t="s">
        <v>119</v>
      </c>
      <c r="DX9" s="86" t="s">
        <v>109</v>
      </c>
      <c r="DY9" s="86" t="s">
        <v>110</v>
      </c>
      <c r="DZ9" s="86" t="s">
        <v>111</v>
      </c>
      <c r="EA9" s="86" t="s">
        <v>112</v>
      </c>
      <c r="EB9" s="86" t="s">
        <v>113</v>
      </c>
      <c r="EC9" s="86" t="s">
        <v>114</v>
      </c>
      <c r="ED9" s="86" t="s">
        <v>115</v>
      </c>
      <c r="EE9" s="86" t="s">
        <v>116</v>
      </c>
      <c r="EF9" s="86" t="s">
        <v>117</v>
      </c>
      <c r="EG9" s="86" t="s">
        <v>118</v>
      </c>
      <c r="EH9" s="86" t="s">
        <v>119</v>
      </c>
      <c r="EJ9" s="86" t="s">
        <v>109</v>
      </c>
      <c r="EK9" s="86" t="s">
        <v>110</v>
      </c>
      <c r="EL9" s="86" t="s">
        <v>111</v>
      </c>
      <c r="EM9" s="86" t="s">
        <v>112</v>
      </c>
      <c r="EN9" s="86" t="s">
        <v>113</v>
      </c>
      <c r="EO9" s="86" t="s">
        <v>114</v>
      </c>
      <c r="EP9" s="86" t="s">
        <v>115</v>
      </c>
      <c r="EQ9" s="86" t="s">
        <v>116</v>
      </c>
      <c r="ER9" s="86" t="s">
        <v>117</v>
      </c>
      <c r="ES9" s="86" t="s">
        <v>118</v>
      </c>
      <c r="ET9" s="86" t="s">
        <v>119</v>
      </c>
      <c r="EV9" s="86" t="s">
        <v>109</v>
      </c>
      <c r="EW9" s="86" t="s">
        <v>110</v>
      </c>
      <c r="EX9" s="86" t="s">
        <v>111</v>
      </c>
      <c r="EY9" s="86" t="s">
        <v>112</v>
      </c>
      <c r="EZ9" s="86" t="s">
        <v>113</v>
      </c>
      <c r="FA9" s="86" t="s">
        <v>114</v>
      </c>
      <c r="FB9" s="86" t="s">
        <v>115</v>
      </c>
      <c r="FC9" s="86" t="s">
        <v>116</v>
      </c>
      <c r="FD9" s="86" t="s">
        <v>117</v>
      </c>
      <c r="FE9" s="86" t="s">
        <v>118</v>
      </c>
      <c r="FF9" s="86" t="s">
        <v>119</v>
      </c>
      <c r="FH9" s="86" t="s">
        <v>109</v>
      </c>
      <c r="FI9" s="86" t="s">
        <v>110</v>
      </c>
      <c r="FJ9" s="86" t="s">
        <v>111</v>
      </c>
      <c r="FK9" s="86" t="s">
        <v>112</v>
      </c>
      <c r="FL9" s="86" t="s">
        <v>113</v>
      </c>
      <c r="FM9" s="86" t="s">
        <v>114</v>
      </c>
      <c r="FN9" s="86" t="s">
        <v>115</v>
      </c>
      <c r="FO9" s="86" t="s">
        <v>116</v>
      </c>
      <c r="FP9" s="86" t="s">
        <v>117</v>
      </c>
      <c r="FQ9" s="86" t="s">
        <v>118</v>
      </c>
      <c r="FR9" s="86" t="s">
        <v>119</v>
      </c>
      <c r="FT9" s="32" t="s">
        <v>108</v>
      </c>
      <c r="FU9" s="86" t="s">
        <v>109</v>
      </c>
      <c r="FV9" s="86" t="s">
        <v>110</v>
      </c>
      <c r="FW9" s="86" t="s">
        <v>111</v>
      </c>
      <c r="FX9" s="86" t="s">
        <v>112</v>
      </c>
      <c r="FY9" s="86" t="s">
        <v>113</v>
      </c>
      <c r="FZ9" s="86" t="s">
        <v>114</v>
      </c>
      <c r="GA9" s="86" t="s">
        <v>115</v>
      </c>
      <c r="GB9" s="86" t="s">
        <v>116</v>
      </c>
      <c r="GC9" s="86" t="s">
        <v>117</v>
      </c>
      <c r="GD9" s="86" t="s">
        <v>118</v>
      </c>
      <c r="GE9" s="86" t="s">
        <v>119</v>
      </c>
      <c r="GG9" s="86" t="s">
        <v>109</v>
      </c>
      <c r="GH9" s="86" t="s">
        <v>110</v>
      </c>
      <c r="GI9" s="86" t="s">
        <v>111</v>
      </c>
      <c r="GJ9" s="86" t="s">
        <v>112</v>
      </c>
      <c r="GK9" s="86" t="s">
        <v>113</v>
      </c>
      <c r="GL9" s="86" t="s">
        <v>114</v>
      </c>
      <c r="GM9" s="86" t="s">
        <v>115</v>
      </c>
      <c r="GN9" s="86" t="s">
        <v>116</v>
      </c>
      <c r="GO9" s="86" t="s">
        <v>117</v>
      </c>
      <c r="GP9" s="86" t="s">
        <v>118</v>
      </c>
      <c r="GQ9" s="86" t="s">
        <v>119</v>
      </c>
      <c r="GS9" s="86" t="s">
        <v>109</v>
      </c>
      <c r="GT9" s="86" t="s">
        <v>110</v>
      </c>
      <c r="GU9" s="86" t="s">
        <v>111</v>
      </c>
      <c r="GV9" s="86" t="s">
        <v>112</v>
      </c>
      <c r="GW9" s="86" t="s">
        <v>113</v>
      </c>
      <c r="GX9" s="86" t="s">
        <v>114</v>
      </c>
      <c r="GY9" s="86" t="s">
        <v>115</v>
      </c>
      <c r="GZ9" s="86" t="s">
        <v>116</v>
      </c>
      <c r="HA9" s="86" t="s">
        <v>117</v>
      </c>
      <c r="HB9" s="86" t="s">
        <v>118</v>
      </c>
      <c r="HC9" s="86" t="s">
        <v>119</v>
      </c>
      <c r="HE9" s="86" t="s">
        <v>109</v>
      </c>
      <c r="HF9" s="86" t="s">
        <v>110</v>
      </c>
      <c r="HG9" s="86" t="s">
        <v>111</v>
      </c>
      <c r="HH9" s="86" t="s">
        <v>112</v>
      </c>
      <c r="HI9" s="86" t="s">
        <v>113</v>
      </c>
      <c r="HJ9" s="86" t="s">
        <v>114</v>
      </c>
      <c r="HK9" s="86" t="s">
        <v>115</v>
      </c>
      <c r="HL9" s="86" t="s">
        <v>116</v>
      </c>
      <c r="HM9" s="86" t="s">
        <v>117</v>
      </c>
      <c r="HN9" s="86" t="s">
        <v>118</v>
      </c>
      <c r="HO9" s="86" t="s">
        <v>119</v>
      </c>
    </row>
    <row r="10" spans="1:223" ht="13.5" customHeight="1">
      <c r="B10" s="37"/>
      <c r="D10" s="229"/>
      <c r="E10" s="234"/>
      <c r="F10" s="235"/>
      <c r="G10" s="235"/>
      <c r="H10" s="236"/>
      <c r="I10" s="240"/>
      <c r="J10" s="241"/>
      <c r="K10" s="241"/>
      <c r="L10" s="241"/>
      <c r="M10" s="241"/>
      <c r="N10" s="241"/>
      <c r="O10" s="241"/>
      <c r="P10" s="241"/>
      <c r="Q10" s="242"/>
      <c r="R10" s="246"/>
      <c r="S10" s="247"/>
      <c r="T10" s="247"/>
      <c r="U10" s="248"/>
      <c r="V10" s="252"/>
      <c r="W10" s="253"/>
      <c r="X10" s="253"/>
      <c r="Y10" s="253"/>
      <c r="Z10" s="253"/>
      <c r="AA10" s="254"/>
      <c r="AB10" s="258"/>
      <c r="AC10" s="259"/>
      <c r="AD10" s="259"/>
      <c r="AE10" s="260"/>
      <c r="AF10" s="263"/>
      <c r="AG10" s="264"/>
      <c r="AH10" s="264"/>
      <c r="AI10" s="264"/>
      <c r="AJ10" s="267"/>
      <c r="AK10" s="268"/>
      <c r="AL10" s="40"/>
      <c r="AM10" s="39"/>
      <c r="AO10" s="57" t="s">
        <v>34</v>
      </c>
      <c r="AP10" s="45"/>
      <c r="AR10" s="37">
        <f>I91</f>
        <v>0</v>
      </c>
      <c r="AS10" s="53">
        <f>AF93</f>
        <v>0</v>
      </c>
      <c r="AW10" s="325"/>
      <c r="AX10" s="325"/>
      <c r="BD10" s="40"/>
      <c r="BE10" s="40"/>
      <c r="BF10" s="40"/>
      <c r="BG10" s="40"/>
      <c r="BH10" s="40"/>
      <c r="BI10" s="40"/>
      <c r="BJ10" s="40"/>
      <c r="BK10" s="40"/>
      <c r="BL10" s="40"/>
      <c r="BM10" s="40"/>
      <c r="BN10" s="40"/>
      <c r="BP10" s="40"/>
      <c r="BQ10" s="40"/>
      <c r="BR10" s="40"/>
      <c r="BS10" s="40"/>
      <c r="BT10" s="40"/>
      <c r="BU10" s="40"/>
      <c r="BV10" s="40"/>
      <c r="BW10" s="40"/>
      <c r="BX10" s="40"/>
      <c r="BY10" s="40"/>
      <c r="BZ10" s="40"/>
      <c r="CB10" s="40"/>
      <c r="CC10" s="40"/>
      <c r="CD10" s="40"/>
      <c r="CE10" s="40"/>
      <c r="CF10" s="40"/>
      <c r="CG10" s="40"/>
      <c r="CH10" s="40"/>
      <c r="CI10" s="40"/>
      <c r="CJ10" s="40"/>
      <c r="CK10" s="40"/>
      <c r="CL10" s="40"/>
      <c r="CN10" s="40"/>
      <c r="CO10" s="40"/>
      <c r="CP10" s="40"/>
      <c r="CQ10" s="40"/>
      <c r="CR10" s="40"/>
      <c r="CS10" s="40"/>
      <c r="CT10" s="40"/>
      <c r="CU10" s="40"/>
      <c r="CV10" s="40"/>
      <c r="CW10" s="40"/>
      <c r="CX10" s="40"/>
      <c r="CZ10" s="40"/>
      <c r="DA10" s="40"/>
      <c r="DB10" s="40"/>
      <c r="DC10" s="40"/>
      <c r="DD10" s="40"/>
      <c r="DE10" s="40"/>
      <c r="DF10" s="40"/>
      <c r="DG10" s="40"/>
      <c r="DH10" s="40"/>
      <c r="DI10" s="40"/>
      <c r="DJ10" s="40"/>
      <c r="DL10" s="40"/>
      <c r="DM10" s="40"/>
      <c r="DN10" s="40"/>
      <c r="DO10" s="40"/>
      <c r="DP10" s="40"/>
      <c r="DQ10" s="40"/>
      <c r="DR10" s="40"/>
      <c r="DS10" s="40"/>
      <c r="DT10" s="40"/>
      <c r="DU10" s="40"/>
      <c r="DV10" s="40"/>
      <c r="DX10" s="40"/>
      <c r="DY10" s="40"/>
      <c r="DZ10" s="40"/>
      <c r="EA10" s="40"/>
      <c r="EB10" s="40"/>
      <c r="EC10" s="40"/>
      <c r="ED10" s="40"/>
      <c r="EE10" s="40"/>
      <c r="EF10" s="40"/>
      <c r="EG10" s="40"/>
      <c r="EH10" s="40"/>
      <c r="EJ10" s="40"/>
      <c r="EK10" s="40"/>
      <c r="EL10" s="40"/>
      <c r="EM10" s="40"/>
      <c r="EN10" s="40"/>
      <c r="EO10" s="40"/>
      <c r="EP10" s="40"/>
      <c r="EQ10" s="40"/>
      <c r="ER10" s="40"/>
      <c r="ES10" s="40"/>
      <c r="ET10" s="40"/>
      <c r="EV10" s="40"/>
      <c r="EW10" s="40"/>
      <c r="EX10" s="40"/>
      <c r="EY10" s="40"/>
      <c r="EZ10" s="40"/>
      <c r="FA10" s="40"/>
      <c r="FB10" s="40"/>
      <c r="FC10" s="40"/>
      <c r="FD10" s="40"/>
      <c r="FE10" s="40"/>
      <c r="FF10" s="40"/>
      <c r="FH10" s="40"/>
      <c r="FI10" s="40"/>
      <c r="FJ10" s="40"/>
      <c r="FK10" s="40"/>
      <c r="FL10" s="40"/>
      <c r="FM10" s="40"/>
      <c r="FN10" s="40"/>
      <c r="FO10" s="40"/>
      <c r="FP10" s="40"/>
      <c r="FQ10" s="40"/>
      <c r="FR10" s="40"/>
      <c r="FU10" s="40"/>
      <c r="FV10" s="40"/>
      <c r="FW10" s="40"/>
      <c r="FX10" s="40"/>
      <c r="FY10" s="40"/>
      <c r="FZ10" s="40"/>
      <c r="GA10" s="40"/>
      <c r="GB10" s="40"/>
      <c r="GC10" s="40"/>
      <c r="GD10" s="40"/>
      <c r="GE10" s="40"/>
      <c r="GG10" s="40"/>
      <c r="GH10" s="40"/>
      <c r="GI10" s="40"/>
      <c r="GJ10" s="40"/>
      <c r="GK10" s="40"/>
      <c r="GL10" s="40"/>
      <c r="GM10" s="40"/>
      <c r="GN10" s="40"/>
      <c r="GO10" s="40"/>
      <c r="GP10" s="40"/>
      <c r="GQ10" s="40"/>
      <c r="GS10" s="40"/>
      <c r="GT10" s="40"/>
      <c r="GU10" s="40"/>
      <c r="GV10" s="40"/>
      <c r="GW10" s="40"/>
      <c r="GX10" s="40"/>
      <c r="GY10" s="40"/>
      <c r="GZ10" s="40"/>
      <c r="HA10" s="40"/>
      <c r="HB10" s="40"/>
      <c r="HC10" s="40"/>
      <c r="HE10" s="40"/>
      <c r="HF10" s="40"/>
      <c r="HG10" s="40"/>
      <c r="HH10" s="40"/>
      <c r="HI10" s="40"/>
      <c r="HJ10" s="40"/>
      <c r="HK10" s="40"/>
      <c r="HL10" s="40"/>
      <c r="HM10" s="40"/>
      <c r="HN10" s="40"/>
      <c r="HO10" s="40"/>
    </row>
    <row r="11" spans="1:223" ht="13.5" customHeight="1">
      <c r="B11" s="37"/>
      <c r="D11" s="229"/>
      <c r="E11" s="269" t="s">
        <v>64</v>
      </c>
      <c r="F11" s="270"/>
      <c r="G11" s="270"/>
      <c r="H11" s="271"/>
      <c r="I11" s="272"/>
      <c r="J11" s="273"/>
      <c r="K11" s="273"/>
      <c r="L11" s="273"/>
      <c r="M11" s="273"/>
      <c r="N11" s="273"/>
      <c r="O11" s="273"/>
      <c r="P11" s="273"/>
      <c r="Q11" s="274"/>
      <c r="R11" s="278" t="s">
        <v>41</v>
      </c>
      <c r="S11" s="279"/>
      <c r="T11" s="279"/>
      <c r="U11" s="280"/>
      <c r="V11" s="281"/>
      <c r="W11" s="282"/>
      <c r="X11" s="282"/>
      <c r="Y11" s="282"/>
      <c r="Z11" s="282"/>
      <c r="AA11" s="283"/>
      <c r="AB11" s="269" t="s">
        <v>28</v>
      </c>
      <c r="AC11" s="270"/>
      <c r="AD11" s="270"/>
      <c r="AE11" s="271"/>
      <c r="AF11" s="287"/>
      <c r="AG11" s="288"/>
      <c r="AH11" s="288"/>
      <c r="AI11" s="288"/>
      <c r="AJ11" s="289" t="str">
        <f>IF(I9="","",VLOOKUP(I9,$AO$4:$AR$6,3,FALSE))</f>
        <v/>
      </c>
      <c r="AK11" s="290"/>
      <c r="AL11" s="40"/>
      <c r="AM11" s="39"/>
      <c r="AO11" s="57" t="s">
        <v>35</v>
      </c>
      <c r="AP11" s="45"/>
      <c r="AR11" s="37">
        <f>I101</f>
        <v>0</v>
      </c>
      <c r="AS11" s="53">
        <f>AF103</f>
        <v>0</v>
      </c>
      <c r="BC11" s="327" t="s">
        <v>106</v>
      </c>
      <c r="BD11" s="326" t="str">
        <f>IF(AND($AW9=1,$AX9=1,$AY15="1期",$BA15="1期"),$AF11,"0")</f>
        <v>0</v>
      </c>
      <c r="BE11" s="326" t="str">
        <f>IF(AND($AW9=1,$AX9=2,$AY15="1期",$BA15="1期"),$AF11,"0")</f>
        <v>0</v>
      </c>
      <c r="BF11" s="326" t="str">
        <f>IF(AND($AW9=1,$AX9=3,$AY15="1期",$BA15="1期"),$AF11,"0")</f>
        <v>0</v>
      </c>
      <c r="BG11" s="326" t="str">
        <f>IF(AND($AW9=1,$AX9=4,$AY15="1期",$BA15="1期"),$AF11,"0")</f>
        <v>0</v>
      </c>
      <c r="BH11" s="326" t="str">
        <f>IF(AND($AW9=1,$AX9=5,$AY15="1期",$BA15="1期"),$AF11,"0")</f>
        <v>0</v>
      </c>
      <c r="BI11" s="326" t="str">
        <f>IF(AND($AW9=2,$AX9=6,$AY15="1期",$BA15="1期"),$AF11,"0")</f>
        <v>0</v>
      </c>
      <c r="BJ11" s="326" t="str">
        <f>IF(AND($AW9=3,$AX9=1,$AY15="1期",$BA15="1期"),$AF11,"0")</f>
        <v>0</v>
      </c>
      <c r="BK11" s="326" t="str">
        <f>IF(AND($AW9=3,$AX9=2,$AY15="1期",$BA15="1期"),$AF11,"0")</f>
        <v>0</v>
      </c>
      <c r="BL11" s="326" t="str">
        <f>IF(AND($AW9=3,$AX9=3,$AY15="1期",$BA15="1期"),$AF11,"0")</f>
        <v>0</v>
      </c>
      <c r="BM11" s="326" t="str">
        <f>IF(AND($AW9=3,$AX9=4,$AY15="1期",$BA15="1期"),$AF11,"0")</f>
        <v>0</v>
      </c>
      <c r="BN11" s="326" t="str">
        <f>IF(AND($AW9=3,$AX9=5,$AY15="1期",$BA15="1期"),$AF11,"0")</f>
        <v>0</v>
      </c>
      <c r="BP11" s="326" t="str">
        <f>IF(AND($AW9=1,$AX9=1,$AY15="1期",$BA15="2期"),$AF11,"0")</f>
        <v>0</v>
      </c>
      <c r="BQ11" s="326" t="str">
        <f>IF(AND($AW9=1,$AX9=2,$AY15="1期",$BA15="2期"),$AF11,"0")</f>
        <v>0</v>
      </c>
      <c r="BR11" s="326" t="str">
        <f>IF(AND($AW9=1,$AX9=3,$AY15="1期",$BA15="2期"),$AF11,"0")</f>
        <v>0</v>
      </c>
      <c r="BS11" s="326" t="str">
        <f>IF(AND($AW9=1,$AX9=4,$AY15="1期",$BA15="2期"),$AF11,"0")</f>
        <v>0</v>
      </c>
      <c r="BT11" s="326" t="str">
        <f>IF(AND($AW9=1,$AX9=5,$AY15="1期",$BA15="2期"),$AF11,"0")</f>
        <v>0</v>
      </c>
      <c r="BU11" s="326" t="str">
        <f>IF(AND($AW9=2,$AX9=6,$AY15="1期",$BA15="2期"),$AF11,"0")</f>
        <v>0</v>
      </c>
      <c r="BV11" s="326" t="str">
        <f>IF(AND($AW9=3,$AX9=1,$AY15="1期",$BA15="2期"),$AF11,"0")</f>
        <v>0</v>
      </c>
      <c r="BW11" s="326" t="str">
        <f>IF(AND($AW9=3,$AX9=2,$AY15="1期",$BA15="2期"),$AF11,"0")</f>
        <v>0</v>
      </c>
      <c r="BX11" s="326" t="str">
        <f>IF(AND($AW9=3,$AX9=3,$AY15="1期",$BA15="2期"),$AF11,"0")</f>
        <v>0</v>
      </c>
      <c r="BY11" s="326" t="str">
        <f>IF(AND($AW9=3,$AX9=4,$AY15="1期",$BA15="2期"),$AF11,"0")</f>
        <v>0</v>
      </c>
      <c r="BZ11" s="326" t="str">
        <f>IF(AND($AW9=3,$AX9=5,$AY15="1期",$BA15="2期"),$AF11,"0")</f>
        <v>0</v>
      </c>
      <c r="CB11" s="326" t="str">
        <f>IF(AND($AW9=1,$AX9=1,$AY15="1期",$BA15="3期"),$AF11,"0")</f>
        <v>0</v>
      </c>
      <c r="CC11" s="326" t="str">
        <f>IF(AND($AW9=1,$AX9=2,$AY15="1期",$BA15="3期"),$AF11,"0")</f>
        <v>0</v>
      </c>
      <c r="CD11" s="326" t="str">
        <f>IF(AND($AW9=1,$AX9=3,$AY15="1期",$BA15="3期"),$AF11,"0")</f>
        <v>0</v>
      </c>
      <c r="CE11" s="326" t="str">
        <f>IF(AND($AW9=1,$AX9=4,$AY15="1期",$BA15="3期"),$AF11,"0")</f>
        <v>0</v>
      </c>
      <c r="CF11" s="326" t="str">
        <f>IF(AND($AW9=1,$AX9=5,$AY15="1期",$BA15="3期"),$AF11,"0")</f>
        <v>0</v>
      </c>
      <c r="CG11" s="326" t="str">
        <f>IF(AND($AW9=2,$AX9=6,$AY15="1期",$BA15="3期"),$AF11,"0")</f>
        <v>0</v>
      </c>
      <c r="CH11" s="326" t="str">
        <f>IF(AND($AW9=3,$AX9=1,$AY15="1期",$BA15="3期"),$AF11,"0")</f>
        <v>0</v>
      </c>
      <c r="CI11" s="326" t="str">
        <f>IF(AND($AW9=3,$AX9=2,$AY15="1期",$BA15="3期"),$AF11,"0")</f>
        <v>0</v>
      </c>
      <c r="CJ11" s="326" t="str">
        <f>IF(AND($AW9=3,$AX9=3,$AY15="1期",$BA15="3期"),$AF11,"0")</f>
        <v>0</v>
      </c>
      <c r="CK11" s="326" t="str">
        <f>IF(AND($AW9=3,$AX9=4,$AY15="1期",$BA15="3期"),$AF11,"0")</f>
        <v>0</v>
      </c>
      <c r="CL11" s="326" t="str">
        <f>IF(AND($AW9=3,$AX9=5,$AY15="1期",$BA15="3期"),$AF11,"0")</f>
        <v>0</v>
      </c>
      <c r="CN11" s="326" t="str">
        <f>IF(AND($AW9=1,$AX9=1,$AY15="2期",$BA15="2期"),$AF11,"0")</f>
        <v>0</v>
      </c>
      <c r="CO11" s="326" t="str">
        <f>IF(AND($AW9=1,$AX9=2,$AY15="2期",$BA15="2期"),$AF11,"0")</f>
        <v>0</v>
      </c>
      <c r="CP11" s="326" t="str">
        <f>IF(AND($AW9=1,$AX9=3,$AY15="2期",$BA15="2期"),$AF11,"0")</f>
        <v>0</v>
      </c>
      <c r="CQ11" s="326" t="str">
        <f>IF(AND($AW9=1,$AX9=4,$AY15="2期",$BA15="2期"),$AF11,"0")</f>
        <v>0</v>
      </c>
      <c r="CR11" s="326" t="str">
        <f>IF(AND($AW9=1,$AX9=5,$AY15="2期",$BA15="2期"),$AF11,"0")</f>
        <v>0</v>
      </c>
      <c r="CS11" s="326" t="str">
        <f>IF(AND($AW9=2,$AX9=6,$AY15="2期",$BA15="2期"),$AF11,"0")</f>
        <v>0</v>
      </c>
      <c r="CT11" s="326" t="str">
        <f>IF(AND($AW9=3,$AX9=1,$AY15="2期",$BA15="2期"),$AF11,"0")</f>
        <v>0</v>
      </c>
      <c r="CU11" s="326" t="str">
        <f>IF(AND($AW9=3,$AX9=2,$AY15="2期",$BA15="2期"),$AF11,"0")</f>
        <v>0</v>
      </c>
      <c r="CV11" s="326" t="str">
        <f>IF(AND($AW9=3,$AX9=3,$AY15="2期",$BA15="2期"),$AF11,"0")</f>
        <v>0</v>
      </c>
      <c r="CW11" s="326" t="str">
        <f>IF(AND($AW9=3,$AX9=4,$AY15="2期",$BA15="2期"),$AF11,"0")</f>
        <v>0</v>
      </c>
      <c r="CX11" s="326" t="str">
        <f>IF(AND($AW9=3,$AX9=5,$AY15="2期",$BA15="2期"),$AF11,"0")</f>
        <v>0</v>
      </c>
      <c r="CZ11" s="326" t="str">
        <f>IF(AND($AW9=1,$AX9=1,$AY15="2期",$BA15="3期"),$AF11,"0")</f>
        <v>0</v>
      </c>
      <c r="DA11" s="326" t="str">
        <f>IF(AND($AW9=1,$AX9=2,$AY15="2期",$BA15="3期"),$AF11,"0")</f>
        <v>0</v>
      </c>
      <c r="DB11" s="326" t="str">
        <f>IF(AND($AW9=1,$AX9=3,$AY15="2期",$BA15="3期"),$AF11,"0")</f>
        <v>0</v>
      </c>
      <c r="DC11" s="326" t="str">
        <f>IF(AND($AW9=1,$AX9=4,$AY15="2期",$BA15="3期"),$AF11,"0")</f>
        <v>0</v>
      </c>
      <c r="DD11" s="326" t="str">
        <f>IF(AND($AW9=1,$AX9=5,$AY15="2期",$BA15="3期"),$AF11,"0")</f>
        <v>0</v>
      </c>
      <c r="DE11" s="326" t="str">
        <f>IF(AND($AW9=2,$AX9=6,$AY15="2期",$BA15="3期"),$AF11,"0")</f>
        <v>0</v>
      </c>
      <c r="DF11" s="326" t="str">
        <f>IF(AND($AW9=3,$AX9=1,$AY15="2期",$BA15="3期"),$AF11,"0")</f>
        <v>0</v>
      </c>
      <c r="DG11" s="326" t="str">
        <f>IF(AND($AW9=3,$AX9=2,$AY15="2期",$BA15="3期"),$AF11,"0")</f>
        <v>0</v>
      </c>
      <c r="DH11" s="326" t="str">
        <f>IF(AND($AW9=3,$AX9=3,$AY15="2期",$BA15="3期"),$AF11,"0")</f>
        <v>0</v>
      </c>
      <c r="DI11" s="326" t="str">
        <f>IF(AND($AW9=3,$AX9=4,$AY15="2期",$BA15="3期"),$AF11,"0")</f>
        <v>0</v>
      </c>
      <c r="DJ11" s="326" t="str">
        <f>IF(AND($AW9=3,$AX9=5,$AY15="2期",$BA15="3期"),$AF11,"0")</f>
        <v>0</v>
      </c>
      <c r="DL11" s="326" t="str">
        <f>IF(AND($AW9=1,$AX9=1,$AY15="3期",$BA15="3期"),$AF11,"0")</f>
        <v>0</v>
      </c>
      <c r="DM11" s="326" t="str">
        <f>IF(AND($AW9=1,$AX9=2,$AY15="3期",$BA15="3期"),$AF11,"0")</f>
        <v>0</v>
      </c>
      <c r="DN11" s="326" t="str">
        <f>IF(AND($AW9=1,$AX9=3,$AY15="3期",$BA15="3期"),$AF11,"0")</f>
        <v>0</v>
      </c>
      <c r="DO11" s="326" t="str">
        <f>IF(AND($AW9=1,$AX9=4,$AY15="3期",$BA15="3期"),$AF11,"0")</f>
        <v>0</v>
      </c>
      <c r="DP11" s="326" t="str">
        <f>IF(AND($AW9=1,$AX9=5,$AY15="3期",$BA15="3期"),$AF11,"0")</f>
        <v>0</v>
      </c>
      <c r="DQ11" s="326" t="str">
        <f>IF(AND($AW9=2,$AX9=6,$AY15="3期",$BA15="3期"),$AF11,"0")</f>
        <v>0</v>
      </c>
      <c r="DR11" s="326" t="str">
        <f>IF(AND($AW9=3,$AX9=1,$AY15="3期",$BA15="3期"),$AF11,"0")</f>
        <v>0</v>
      </c>
      <c r="DS11" s="326" t="str">
        <f>IF(AND($AW9=3,$AX9=2,$AY15="3期",$BA15="3期"),$AF11,"0")</f>
        <v>0</v>
      </c>
      <c r="DT11" s="326" t="str">
        <f>IF(AND($AW9=3,$AX9=3,$AY15="3期",$BA15="3期"),$AF11,"0")</f>
        <v>0</v>
      </c>
      <c r="DU11" s="326" t="str">
        <f>IF(AND($AW9=3,$AX9=4,$AY15="3期",$BA15="3期"),$AF11,"0")</f>
        <v>0</v>
      </c>
      <c r="DV11" s="326" t="str">
        <f>IF(AND($AW9=3,$AX9=5,$AY15="3期",$BA15="3期"),$AF11,"0")</f>
        <v>0</v>
      </c>
      <c r="DX11" s="326" t="str">
        <f>IF(AND($AW9=1,$AX9=1,$AY15="1期",$BA15="4期"),$AF11,"0")</f>
        <v>0</v>
      </c>
      <c r="DY11" s="326" t="str">
        <f>IF(AND($AW9=1,$AX9=2,$AY15="1期",$BA15="4期"),$AF11,"0")</f>
        <v>0</v>
      </c>
      <c r="DZ11" s="326" t="str">
        <f>IF(AND($AW9=1,$AX9=3,$AY15="1期",$BA15="4期"),$AF11,"0")</f>
        <v>0</v>
      </c>
      <c r="EA11" s="326" t="str">
        <f>IF(AND($AW9=1,$AX9=4,$AY15="1期",$BA15="4期"),$AF11,"0")</f>
        <v>0</v>
      </c>
      <c r="EB11" s="326" t="str">
        <f>IF(AND($AW9=1,$AX9=5,$AY15="1期",$BA15="4期"),$AF11,"0")</f>
        <v>0</v>
      </c>
      <c r="EC11" s="326" t="str">
        <f>IF(AND($AW9=2,$AX9=6,$AY15="1期",$BA15="4期"),$AF11,"0")</f>
        <v>0</v>
      </c>
      <c r="ED11" s="326" t="str">
        <f>IF(AND($AW9=3,$AX9=1,$AY15="1期",$BA15="4期"),$AF11,"0")</f>
        <v>0</v>
      </c>
      <c r="EE11" s="326" t="str">
        <f>IF(AND($AW9=3,$AX9=2,$AY15="1期",$BA15="4期"),$AF11,"0")</f>
        <v>0</v>
      </c>
      <c r="EF11" s="326" t="str">
        <f>IF(AND($AW9=3,$AX9=3,$AY15="1期",$BA15="4期"),$AF11,"0")</f>
        <v>0</v>
      </c>
      <c r="EG11" s="326" t="str">
        <f>IF(AND($AW9=3,$AX9=4,$AY15="1期",$BA15="4期"),$AF11,"0")</f>
        <v>0</v>
      </c>
      <c r="EH11" s="326" t="str">
        <f>IF(AND($AW9=3,$AX9=5,$AY15="1期",$BA15="4期"),$AF11,"0")</f>
        <v>0</v>
      </c>
      <c r="EJ11" s="326" t="str">
        <f>IF(AND($AW9=1,$AX9=1,$AY15="2期",$BA15="4期"),$AF11,"0")</f>
        <v>0</v>
      </c>
      <c r="EK11" s="326" t="str">
        <f>IF(AND($AW9=1,$AX9=2,$AY15="2期",$BA15="4期"),$AF11,"0")</f>
        <v>0</v>
      </c>
      <c r="EL11" s="326" t="str">
        <f>IF(AND($AW9=1,$AX9=3,$AY15="2期",$BA15="4期"),$AF11,"0")</f>
        <v>0</v>
      </c>
      <c r="EM11" s="326" t="str">
        <f>IF(AND($AW9=1,$AX9=4,$AY15="2期",$BA15="4期"),$AF11,"0")</f>
        <v>0</v>
      </c>
      <c r="EN11" s="326" t="str">
        <f>IF(AND($AW9=1,$AX9=5,$AY15="2期",$BA15="4期"),$AF11,"0")</f>
        <v>0</v>
      </c>
      <c r="EO11" s="326" t="str">
        <f>IF(AND($AW9=2,$AX9=6,$AY15="2期",$BA15="4期"),$AF11,"0")</f>
        <v>0</v>
      </c>
      <c r="EP11" s="326" t="str">
        <f>IF(AND($AW9=3,$AX9=1,$AY15="2期",$BA15="4期"),$AF11,"0")</f>
        <v>0</v>
      </c>
      <c r="EQ11" s="326" t="str">
        <f>IF(AND($AW9=3,$AX9=2,$AY15="2期",$BA15="4期"),$AF11,"0")</f>
        <v>0</v>
      </c>
      <c r="ER11" s="326" t="str">
        <f>IF(AND($AW9=3,$AX9=3,$AY15="2期",$BA15="4期"),$AF11,"0")</f>
        <v>0</v>
      </c>
      <c r="ES11" s="326" t="str">
        <f>IF(AND($AW9=3,$AX9=4,$AY15="2期",$BA15="4期"),$AF11,"0")</f>
        <v>0</v>
      </c>
      <c r="ET11" s="326" t="str">
        <f>IF(AND($AW9=3,$AX9=5,$AY15="2期",$BA15="4期"),$AF11,"0")</f>
        <v>0</v>
      </c>
      <c r="EV11" s="326" t="str">
        <f>IF(AND($AW9=1,$AX9=1,$AY15="3期",$BA15="4期"),$AF11,"0")</f>
        <v>0</v>
      </c>
      <c r="EW11" s="326" t="str">
        <f>IF(AND($AW9=1,$AX9=2,$AY15="3期",$BA15="4期"),$AF11,"0")</f>
        <v>0</v>
      </c>
      <c r="EX11" s="326" t="str">
        <f>IF(AND($AW9=1,$AX9=3,$AY15="3期",$BA15="4期"),$AF11,"0")</f>
        <v>0</v>
      </c>
      <c r="EY11" s="326" t="str">
        <f>IF(AND($AW9=1,$AX9=4,$AY15="3期",$BA15="4期"),$AF11,"0")</f>
        <v>0</v>
      </c>
      <c r="EZ11" s="326" t="str">
        <f>IF(AND($AW9=1,$AX9=5,$AY15="3期",$BA15="4期"),$AF11,"0")</f>
        <v>0</v>
      </c>
      <c r="FA11" s="326" t="str">
        <f>IF(AND($AW9=2,$AX9=6,$AY15="3期",$BA15="4期"),$AF11,"0")</f>
        <v>0</v>
      </c>
      <c r="FB11" s="326" t="str">
        <f>IF(AND($AW9=3,$AX9=1,$AY15="3期",$BA15="4期"),$AF11,"0")</f>
        <v>0</v>
      </c>
      <c r="FC11" s="326" t="str">
        <f>IF(AND($AW9=3,$AX9=2,$AY15="3期",$BA15="4期"),$AF11,"0")</f>
        <v>0</v>
      </c>
      <c r="FD11" s="326" t="str">
        <f>IF(AND($AW9=3,$AX9=3,$AY15="3期",$BA15="4期"),$AF11,"0")</f>
        <v>0</v>
      </c>
      <c r="FE11" s="326" t="str">
        <f>IF(AND($AW9=3,$AX9=4,$AY15="3期",$BA15="4期"),$AF11,"0")</f>
        <v>0</v>
      </c>
      <c r="FF11" s="326" t="str">
        <f>IF(AND($AW9=3,$AX9=5,$AY15="3期",$BA15="4期"),$AF11,"0")</f>
        <v>0</v>
      </c>
      <c r="FH11" s="326" t="str">
        <f>IF(AND($AW9=1,$AX9=1,$AY15="4期",$BA15="4期"),$AF11,"0")</f>
        <v>0</v>
      </c>
      <c r="FI11" s="326" t="str">
        <f>IF(AND($AW9=1,$AX9=2,$AY15="4期",$BA15="4期"),$AF11,"0")</f>
        <v>0</v>
      </c>
      <c r="FJ11" s="326" t="str">
        <f>IF(AND($AW9=1,$AX9=3,$AY15="4期",$BA15="4期"),$AF11,"0")</f>
        <v>0</v>
      </c>
      <c r="FK11" s="326" t="str">
        <f>IF(AND($AW9=1,$AX9=4,$AY15="4期",$BA15="4期"),$AF11,"0")</f>
        <v>0</v>
      </c>
      <c r="FL11" s="326" t="str">
        <f>IF(AND($AW9=1,$AX9=5,$AY15="4期",$BA15="4期"),$AF11,"0")</f>
        <v>0</v>
      </c>
      <c r="FM11" s="326" t="str">
        <f>IF(AND($AW9=2,$AX9=6,$AY15="4期",$BA15="4期"),$AF11,"0")</f>
        <v>0</v>
      </c>
      <c r="FN11" s="326" t="str">
        <f>IF(AND($AW9=3,$AX9=1,$AY15="4期",$BA15="4期"),$AF11,"0")</f>
        <v>0</v>
      </c>
      <c r="FO11" s="326" t="str">
        <f>IF(AND($AW9=3,$AX9=2,$AY15="4期",$BA15="4期"),$AF11,"0")</f>
        <v>0</v>
      </c>
      <c r="FP11" s="326" t="str">
        <f>IF(AND($AW9=3,$AX9=3,$AY15="4期",$BA15="4期"),$AF11,"0")</f>
        <v>0</v>
      </c>
      <c r="FQ11" s="326" t="str">
        <f>IF(AND($AW9=3,$AX9=4,$AY15="4期",$BA15="4期"),$AF11,"0")</f>
        <v>0</v>
      </c>
      <c r="FR11" s="326" t="str">
        <f>IF(AND($AW9=3,$AX9=5,$AY15="4期",$BA15="4期"),$AF11,"0")</f>
        <v>0</v>
      </c>
      <c r="FT11" s="327" t="s">
        <v>176</v>
      </c>
      <c r="FU11" s="326" t="str">
        <f>IF(AND($AW9=1,$AX9=1,$AY15="1期",$BA15="1期"),LEFT(RIGHT($I17,11),8),"0")</f>
        <v>0</v>
      </c>
      <c r="FV11" s="326" t="str">
        <f>IF(AND($AW9=1,$AX9=2,$AY15="1期",$BA15="1期"),LEFT(RIGHT($I17,11),8),"0")</f>
        <v>0</v>
      </c>
      <c r="FW11" s="326" t="str">
        <f>IF(AND($AW9=1,$AX9=3,$AY15="1期",$BA15="1期"),LEFT(RIGHT($I17,11),8),"0")</f>
        <v>0</v>
      </c>
      <c r="FX11" s="326" t="str">
        <f>IF(AND($AW9=1,$AX9=4,$AY15="1期",$BA15="1期"),LEFT(RIGHT($I17,11),8),"0")</f>
        <v>0</v>
      </c>
      <c r="FY11" s="326" t="str">
        <f>IF(AND($AW9=1,$AX9=5,$AY15="1期",$BA15="1期"),LEFT(RIGHT($I17,11),8),"0")</f>
        <v>0</v>
      </c>
      <c r="FZ11" s="326" t="str">
        <f>IF(AND($AW9=2,$AX9=6,$AY15="1期",$BA15="1期"),LEFT(RIGHT($I17,11),8),"0")</f>
        <v>0</v>
      </c>
      <c r="GA11" s="326" t="str">
        <f>IF(AND($AW9=3,$AX9=1,$AY15="1期",$BA15="1期"),LEFT(RIGHT($I17,11),8),"0")</f>
        <v>0</v>
      </c>
      <c r="GB11" s="326" t="str">
        <f>IF(AND($AW9=3,$AX9=2,$AY15="1期",$BA15="1期"),LEFT(RIGHT($I17,11),8),"0")</f>
        <v>0</v>
      </c>
      <c r="GC11" s="326" t="str">
        <f>IF(AND($AW9=3,$AX9=3,$AY15="1期",$BA15="1期"),LEFT(RIGHT($I17,11),8),"0")</f>
        <v>0</v>
      </c>
      <c r="GD11" s="326" t="str">
        <f>IF(AND($AW9=3,$AX9=4,$AY15="1期",$BA15="1期"),LEFT(RIGHT($I17,11),8),"0")</f>
        <v>0</v>
      </c>
      <c r="GE11" s="326" t="str">
        <f>IF(AND($AW9=3,$AX9=5,$AY15="1期",$BA15="1期"),LEFT(RIGHT($I17,11),8),"0")</f>
        <v>0</v>
      </c>
      <c r="GG11" s="326" t="str">
        <f>IF(AND($AW9=1,$AX9=1,$AY15="1期",$BA15="2期"),$AF11,"0")</f>
        <v>0</v>
      </c>
      <c r="GH11" s="326" t="str">
        <f>IF(AND($AW9=1,$AX9=2,$AY15="1期",$BA15="2期"),$AF11,"0")</f>
        <v>0</v>
      </c>
      <c r="GI11" s="326" t="str">
        <f>IF(AND($AW9=1,$AX9=3,$AY15="1期",$BA15="2期"),$AF11,"0")</f>
        <v>0</v>
      </c>
      <c r="GJ11" s="326" t="str">
        <f>IF(AND($AW9=1,$AX9=4,$AY15="1期",$BA15="2期"),$AF11,"0")</f>
        <v>0</v>
      </c>
      <c r="GK11" s="326" t="str">
        <f>IF(AND($AW9=1,$AX9=5,$AY15="1期",$BA15="2期"),$AF11,"0")</f>
        <v>0</v>
      </c>
      <c r="GL11" s="326" t="str">
        <f>IF(AND($AW9=2,$AX9=6,$AY15="1期",$BA15="2期"),$AF11,"0")</f>
        <v>0</v>
      </c>
      <c r="GM11" s="326" t="str">
        <f>IF(AND($AW9=3,$AX9=1,$AY15="1期",$BA15="2期"),$AF11,"0")</f>
        <v>0</v>
      </c>
      <c r="GN11" s="326" t="str">
        <f>IF(AND($AW9=3,$AX9=2,$AY15="1期",$BA15="2期"),$AF11,"0")</f>
        <v>0</v>
      </c>
      <c r="GO11" s="326" t="str">
        <f>IF(AND($AW9=3,$AX9=3,$AY15="1期",$BA15="2期"),$AF11,"0")</f>
        <v>0</v>
      </c>
      <c r="GP11" s="326" t="str">
        <f>IF(AND($AW9=3,$AX9=4,$AY15="1期",$BA15="2期"),$AF11,"0")</f>
        <v>0</v>
      </c>
      <c r="GQ11" s="326" t="str">
        <f>IF(AND($AW9=3,$AX9=5,$AY15="1期",$BA15="2期"),$AF11,"0")</f>
        <v>0</v>
      </c>
      <c r="GS11" s="326" t="str">
        <f>IF(AND($AW9=1,$AX9=1,$AY15="2期",$BA15="2期"),LEFT(RIGHT($I17,11),8),"0")</f>
        <v>0</v>
      </c>
      <c r="GT11" s="326" t="str">
        <f>IF(AND($AW9=1,$AX9=2,$AY15="2期",$BA15="2期"),LEFT(RIGHT($I17,11),8),"0")</f>
        <v>0</v>
      </c>
      <c r="GU11" s="326" t="str">
        <f>IF(AND($AW9=1,$AX9=3,$AY15="2期",$BA15="2期"),LEFT(RIGHT($I17,11),8),"0")</f>
        <v>0</v>
      </c>
      <c r="GV11" s="326" t="str">
        <f>IF(AND($AW9=1,$AX9=4,$AY15="2期",$BA15="2期"),LEFT(RIGHT($I17,11),8),"0")</f>
        <v>0</v>
      </c>
      <c r="GW11" s="326" t="str">
        <f>IF(AND($AW9=1,$AX9=5,$AY15="2期",$BA15="2期"),LEFT(RIGHT($I17,11),8),"0")</f>
        <v>0</v>
      </c>
      <c r="GX11" s="326" t="str">
        <f>IF(AND($AW9=2,$AX9=6,$AY15="2期",$BA15="2期"),LEFT(RIGHT($I17,11),8),"0")</f>
        <v>0</v>
      </c>
      <c r="GY11" s="326" t="str">
        <f>IF(AND($AW9=3,$AX9=1,$AY15="2期",$BA15="2期"),LEFT(RIGHT($I17,11),8),"0")</f>
        <v>0</v>
      </c>
      <c r="GZ11" s="326" t="str">
        <f>IF(AND($AW9=3,$AX9=2,$AY15="2期",$BA15="2期"),LEFT(RIGHT($I17,11),8),"0")</f>
        <v>0</v>
      </c>
      <c r="HA11" s="326" t="str">
        <f>IF(AND($AW9=3,$AX9=3,$AY15="2期",$BA15="2期"),LEFT(RIGHT($I17,11),8),"0")</f>
        <v>0</v>
      </c>
      <c r="HB11" s="326" t="str">
        <f>IF(AND($AW9=3,$AX9=4,$AY15="2期",$BA15="2期"),LEFT(RIGHT($I17,11),8),"0")</f>
        <v>0</v>
      </c>
      <c r="HC11" s="326" t="str">
        <f>IF(AND($AW9=3,$AX9=5,$AY15="2期",$BA15="2期"),LEFT(RIGHT($I17,11),8),"0")</f>
        <v>0</v>
      </c>
      <c r="HE11" s="326" t="str">
        <f>IF(AND($AW9=1,$AX9=1,$BA15="3期"),LEFT(RIGHT($I17,11),8),"0")</f>
        <v>0</v>
      </c>
      <c r="HF11" s="326" t="str">
        <f>IF(AND($AW9=1,$AX9=2,$BA15="3期"),LEFT(RIGHT($I17,11),8),"0")</f>
        <v>0</v>
      </c>
      <c r="HG11" s="326" t="str">
        <f>IF(AND($AW9=1,$AX9=3,$BA15="3期"),LEFT(RIGHT($I17,11),8),"0")</f>
        <v>0</v>
      </c>
      <c r="HH11" s="326" t="str">
        <f>IF(AND($AW9=1,$AX9=4,$BA15="3期"),LEFT(RIGHT($I17,11),8),"0")</f>
        <v>0</v>
      </c>
      <c r="HI11" s="326" t="str">
        <f>IF(AND($AW9=1,$AX9=5,$BA15="3期"),LEFT(RIGHT($I17,11),8),"0")</f>
        <v>0</v>
      </c>
      <c r="HJ11" s="326" t="str">
        <f>IF(AND($AW9=2,$AX9=6,$BA15="3期"),LEFT(RIGHT($I17,11),8),"0")</f>
        <v>0</v>
      </c>
      <c r="HK11" s="326" t="str">
        <f>IF(AND($AW9=3,$AX9=1,$BA15="3期"),LEFT(RIGHT($I17,11),8),"0")</f>
        <v>0</v>
      </c>
      <c r="HL11" s="326" t="str">
        <f>IF(AND($AW9=3,$AX9=2,$BA15="3期"),LEFT(RIGHT($I17,11),8),"0")</f>
        <v>0</v>
      </c>
      <c r="HM11" s="326" t="str">
        <f>IF(AND($AW9=3,$AX9=3,$BA15="3期"),LEFT(RIGHT($I17,11),8),"0")</f>
        <v>0</v>
      </c>
      <c r="HN11" s="326" t="str">
        <f>IF(AND($AW9=3,$AX9=4,$BA15="3期"),LEFT(RIGHT($I17,11),8),"0")</f>
        <v>0</v>
      </c>
      <c r="HO11" s="326" t="str">
        <f>IF(AND($AW9=3,$AX9=5,$BA15="3期"),LEFT(RIGHT($I17,11),8),"0")</f>
        <v>0</v>
      </c>
    </row>
    <row r="12" spans="1:223" ht="13.5" customHeight="1">
      <c r="B12" s="37"/>
      <c r="D12" s="229"/>
      <c r="E12" s="246"/>
      <c r="F12" s="247"/>
      <c r="G12" s="247"/>
      <c r="H12" s="248"/>
      <c r="I12" s="275"/>
      <c r="J12" s="276"/>
      <c r="K12" s="276"/>
      <c r="L12" s="276"/>
      <c r="M12" s="276"/>
      <c r="N12" s="276"/>
      <c r="O12" s="276"/>
      <c r="P12" s="276"/>
      <c r="Q12" s="277"/>
      <c r="R12" s="258"/>
      <c r="S12" s="259"/>
      <c r="T12" s="259"/>
      <c r="U12" s="260"/>
      <c r="V12" s="284"/>
      <c r="W12" s="285"/>
      <c r="X12" s="285"/>
      <c r="Y12" s="285"/>
      <c r="Z12" s="285"/>
      <c r="AA12" s="286"/>
      <c r="AB12" s="246"/>
      <c r="AC12" s="247"/>
      <c r="AD12" s="247"/>
      <c r="AE12" s="248"/>
      <c r="AF12" s="263"/>
      <c r="AG12" s="264"/>
      <c r="AH12" s="264"/>
      <c r="AI12" s="264"/>
      <c r="AJ12" s="267"/>
      <c r="AK12" s="268"/>
      <c r="AL12" s="40"/>
      <c r="AM12" s="39"/>
      <c r="AO12" s="58" t="s">
        <v>44</v>
      </c>
      <c r="AP12" s="45"/>
      <c r="AR12" s="37">
        <f>I111</f>
        <v>0</v>
      </c>
      <c r="AS12" s="53">
        <f>AF113</f>
        <v>0</v>
      </c>
      <c r="BC12" s="328"/>
      <c r="BD12" s="326"/>
      <c r="BE12" s="326"/>
      <c r="BF12" s="326"/>
      <c r="BG12" s="326"/>
      <c r="BH12" s="326"/>
      <c r="BI12" s="326"/>
      <c r="BJ12" s="326"/>
      <c r="BK12" s="326"/>
      <c r="BL12" s="326"/>
      <c r="BM12" s="326"/>
      <c r="BN12" s="326"/>
      <c r="BP12" s="326"/>
      <c r="BQ12" s="326"/>
      <c r="BR12" s="326"/>
      <c r="BS12" s="326"/>
      <c r="BT12" s="326"/>
      <c r="BU12" s="326"/>
      <c r="BV12" s="326"/>
      <c r="BW12" s="326"/>
      <c r="BX12" s="326"/>
      <c r="BY12" s="326"/>
      <c r="BZ12" s="326"/>
      <c r="CB12" s="326"/>
      <c r="CC12" s="326"/>
      <c r="CD12" s="326"/>
      <c r="CE12" s="326"/>
      <c r="CF12" s="326"/>
      <c r="CG12" s="326"/>
      <c r="CH12" s="326"/>
      <c r="CI12" s="326"/>
      <c r="CJ12" s="326"/>
      <c r="CK12" s="326"/>
      <c r="CL12" s="326"/>
      <c r="CN12" s="326"/>
      <c r="CO12" s="326"/>
      <c r="CP12" s="326"/>
      <c r="CQ12" s="326"/>
      <c r="CR12" s="326"/>
      <c r="CS12" s="326"/>
      <c r="CT12" s="326"/>
      <c r="CU12" s="326"/>
      <c r="CV12" s="326"/>
      <c r="CW12" s="326"/>
      <c r="CX12" s="326"/>
      <c r="CZ12" s="326"/>
      <c r="DA12" s="326"/>
      <c r="DB12" s="326"/>
      <c r="DC12" s="326"/>
      <c r="DD12" s="326"/>
      <c r="DE12" s="326"/>
      <c r="DF12" s="326"/>
      <c r="DG12" s="326"/>
      <c r="DH12" s="326"/>
      <c r="DI12" s="326"/>
      <c r="DJ12" s="326"/>
      <c r="DL12" s="326"/>
      <c r="DM12" s="326"/>
      <c r="DN12" s="326"/>
      <c r="DO12" s="326"/>
      <c r="DP12" s="326"/>
      <c r="DQ12" s="326"/>
      <c r="DR12" s="326"/>
      <c r="DS12" s="326"/>
      <c r="DT12" s="326"/>
      <c r="DU12" s="326"/>
      <c r="DV12" s="326"/>
      <c r="DX12" s="326"/>
      <c r="DY12" s="326"/>
      <c r="DZ12" s="326"/>
      <c r="EA12" s="326"/>
      <c r="EB12" s="326"/>
      <c r="EC12" s="326"/>
      <c r="ED12" s="326"/>
      <c r="EE12" s="326"/>
      <c r="EF12" s="326"/>
      <c r="EG12" s="326"/>
      <c r="EH12" s="326"/>
      <c r="EJ12" s="326"/>
      <c r="EK12" s="326"/>
      <c r="EL12" s="326"/>
      <c r="EM12" s="326"/>
      <c r="EN12" s="326"/>
      <c r="EO12" s="326"/>
      <c r="EP12" s="326"/>
      <c r="EQ12" s="326"/>
      <c r="ER12" s="326"/>
      <c r="ES12" s="326"/>
      <c r="ET12" s="326"/>
      <c r="EV12" s="326"/>
      <c r="EW12" s="326"/>
      <c r="EX12" s="326"/>
      <c r="EY12" s="326"/>
      <c r="EZ12" s="326"/>
      <c r="FA12" s="326"/>
      <c r="FB12" s="326"/>
      <c r="FC12" s="326"/>
      <c r="FD12" s="326"/>
      <c r="FE12" s="326"/>
      <c r="FF12" s="326"/>
      <c r="FH12" s="326"/>
      <c r="FI12" s="326"/>
      <c r="FJ12" s="326"/>
      <c r="FK12" s="326"/>
      <c r="FL12" s="326"/>
      <c r="FM12" s="326"/>
      <c r="FN12" s="326"/>
      <c r="FO12" s="326"/>
      <c r="FP12" s="326"/>
      <c r="FQ12" s="326"/>
      <c r="FR12" s="326"/>
      <c r="FT12" s="328"/>
      <c r="FU12" s="326"/>
      <c r="FV12" s="326"/>
      <c r="FW12" s="326"/>
      <c r="FX12" s="326"/>
      <c r="FY12" s="326"/>
      <c r="FZ12" s="326"/>
      <c r="GA12" s="326"/>
      <c r="GB12" s="326"/>
      <c r="GC12" s="326"/>
      <c r="GD12" s="326"/>
      <c r="GE12" s="326"/>
      <c r="GG12" s="326"/>
      <c r="GH12" s="326"/>
      <c r="GI12" s="326"/>
      <c r="GJ12" s="326"/>
      <c r="GK12" s="326"/>
      <c r="GL12" s="326"/>
      <c r="GM12" s="326"/>
      <c r="GN12" s="326"/>
      <c r="GO12" s="326"/>
      <c r="GP12" s="326"/>
      <c r="GQ12" s="326"/>
      <c r="GS12" s="326"/>
      <c r="GT12" s="326"/>
      <c r="GU12" s="326"/>
      <c r="GV12" s="326"/>
      <c r="GW12" s="326"/>
      <c r="GX12" s="326"/>
      <c r="GY12" s="326"/>
      <c r="GZ12" s="326"/>
      <c r="HA12" s="326"/>
      <c r="HB12" s="326"/>
      <c r="HC12" s="326"/>
      <c r="HE12" s="326"/>
      <c r="HF12" s="326"/>
      <c r="HG12" s="326"/>
      <c r="HH12" s="326"/>
      <c r="HI12" s="326"/>
      <c r="HJ12" s="326"/>
      <c r="HK12" s="326"/>
      <c r="HL12" s="326"/>
      <c r="HM12" s="326"/>
      <c r="HN12" s="326"/>
      <c r="HO12" s="326"/>
    </row>
    <row r="13" spans="1:223" ht="13.5" customHeight="1">
      <c r="B13" s="37"/>
      <c r="D13" s="229"/>
      <c r="E13" s="269" t="s">
        <v>38</v>
      </c>
      <c r="F13" s="270"/>
      <c r="G13" s="270"/>
      <c r="H13" s="271"/>
      <c r="I13" s="291"/>
      <c r="J13" s="292"/>
      <c r="K13" s="292"/>
      <c r="L13" s="292"/>
      <c r="M13" s="292"/>
      <c r="N13" s="292"/>
      <c r="O13" s="292"/>
      <c r="P13" s="292"/>
      <c r="Q13" s="292"/>
      <c r="R13" s="292"/>
      <c r="S13" s="292"/>
      <c r="T13" s="292"/>
      <c r="U13" s="292"/>
      <c r="V13" s="292"/>
      <c r="W13" s="292"/>
      <c r="X13" s="292"/>
      <c r="Y13" s="292"/>
      <c r="Z13" s="292"/>
      <c r="AA13" s="293"/>
      <c r="AB13" s="269" t="s">
        <v>39</v>
      </c>
      <c r="AC13" s="270"/>
      <c r="AD13" s="270"/>
      <c r="AE13" s="271"/>
      <c r="AF13" s="294"/>
      <c r="AG13" s="295"/>
      <c r="AH13" s="295"/>
      <c r="AI13" s="295"/>
      <c r="AJ13" s="295"/>
      <c r="AK13" s="290" t="s">
        <v>55</v>
      </c>
      <c r="AL13" s="40"/>
      <c r="AM13" s="39"/>
      <c r="AO13" s="56"/>
      <c r="AP13" s="45"/>
      <c r="AR13" s="37">
        <f>I133</f>
        <v>0</v>
      </c>
      <c r="AS13" s="53">
        <f>AF135</f>
        <v>0</v>
      </c>
    </row>
    <row r="14" spans="1:223" ht="13.5" customHeight="1">
      <c r="B14" s="37"/>
      <c r="D14" s="229"/>
      <c r="E14" s="246"/>
      <c r="F14" s="247"/>
      <c r="G14" s="247"/>
      <c r="H14" s="248"/>
      <c r="I14" s="252"/>
      <c r="J14" s="253"/>
      <c r="K14" s="253"/>
      <c r="L14" s="253"/>
      <c r="M14" s="253"/>
      <c r="N14" s="253"/>
      <c r="O14" s="253"/>
      <c r="P14" s="253"/>
      <c r="Q14" s="253"/>
      <c r="R14" s="253"/>
      <c r="S14" s="253"/>
      <c r="T14" s="253"/>
      <c r="U14" s="253"/>
      <c r="V14" s="253"/>
      <c r="W14" s="253"/>
      <c r="X14" s="253"/>
      <c r="Y14" s="253"/>
      <c r="Z14" s="253"/>
      <c r="AA14" s="254"/>
      <c r="AB14" s="246"/>
      <c r="AC14" s="247"/>
      <c r="AD14" s="247"/>
      <c r="AE14" s="248"/>
      <c r="AF14" s="296"/>
      <c r="AG14" s="297"/>
      <c r="AH14" s="297"/>
      <c r="AI14" s="297"/>
      <c r="AJ14" s="297"/>
      <c r="AK14" s="268"/>
      <c r="AL14" s="40"/>
      <c r="AM14" s="39"/>
      <c r="AO14" s="59" t="s">
        <v>36</v>
      </c>
      <c r="AP14" s="45"/>
      <c r="AR14" s="37">
        <f>I143</f>
        <v>0</v>
      </c>
      <c r="AS14" s="53">
        <f>AF145</f>
        <v>0</v>
      </c>
      <c r="AW14" s="84" t="s">
        <v>102</v>
      </c>
      <c r="AX14" s="84" t="s">
        <v>103</v>
      </c>
      <c r="AY14" s="329" t="s">
        <v>105</v>
      </c>
      <c r="AZ14" s="330"/>
      <c r="BA14" s="322" t="s">
        <v>104</v>
      </c>
      <c r="BB14" s="322"/>
    </row>
    <row r="15" spans="1:223" ht="13.5" customHeight="1">
      <c r="B15" s="37"/>
      <c r="D15" s="229"/>
      <c r="E15" s="269" t="s">
        <v>74</v>
      </c>
      <c r="F15" s="270"/>
      <c r="G15" s="270"/>
      <c r="H15" s="271"/>
      <c r="I15" s="298" t="str">
        <f>IFERROR(YEAR(EDATE(AA15,-3)),"")</f>
        <v/>
      </c>
      <c r="J15" s="289"/>
      <c r="K15" s="289"/>
      <c r="L15" s="289" t="s">
        <v>37</v>
      </c>
      <c r="M15" s="289"/>
      <c r="N15" s="282"/>
      <c r="O15" s="282"/>
      <c r="P15" s="282"/>
      <c r="Q15" s="282"/>
      <c r="R15" s="282"/>
      <c r="S15" s="282"/>
      <c r="T15" s="282"/>
      <c r="U15" s="282"/>
      <c r="V15" s="282"/>
      <c r="W15" s="282"/>
      <c r="X15" s="282"/>
      <c r="Y15" s="282"/>
      <c r="Z15" s="300" t="s">
        <v>56</v>
      </c>
      <c r="AA15" s="282"/>
      <c r="AB15" s="282"/>
      <c r="AC15" s="282"/>
      <c r="AD15" s="282"/>
      <c r="AE15" s="282"/>
      <c r="AF15" s="282"/>
      <c r="AG15" s="282"/>
      <c r="AH15" s="282"/>
      <c r="AI15" s="282"/>
      <c r="AJ15" s="282"/>
      <c r="AK15" s="302"/>
      <c r="AL15" s="40"/>
      <c r="AM15" s="39"/>
      <c r="AR15" s="37">
        <f>I153</f>
        <v>0</v>
      </c>
      <c r="AS15" s="53">
        <f>AF155</f>
        <v>0</v>
      </c>
      <c r="AW15" s="322" t="str">
        <f>I15</f>
        <v/>
      </c>
      <c r="AX15" s="322" t="str">
        <f>IF(V11="","",YEAR(V11)-IF(MONTH(V11)&lt;4,1,0))</f>
        <v/>
      </c>
      <c r="AY15" s="322" t="str">
        <f>IF(AND(2010&lt;=AW15,AW15&lt;=2014),"1期",IF(AND(2015&lt;=AW15,AW15&lt;=2019),"2期",IF(AND(2020&lt;=AW15,AW15&lt;=2024),"3期",IF(AND(2025&lt;=AW15,AW15&lt;=2029),"4期","-"))))</f>
        <v>-</v>
      </c>
      <c r="AZ15" s="323" t="str">
        <f>IF(AND(2010&lt;=AW15,AW15&lt;=2014),"2期",IF(AND(2015&lt;=AW15,AW15&lt;=2019),"3期",IF(AND(2020&lt;=AW15,AW15&lt;=2024),"4期",IF(AND(2025&lt;=AW15,AW15&lt;=2029),"4期","-"))))</f>
        <v>-</v>
      </c>
      <c r="BA15" s="322" t="str">
        <f>IF(AND(2010&lt;=AX15,AX15&lt;=2014),"1期",IF(AND(2015&lt;=AX15,AX15&lt;=2019),"2期",IF(AND(2020&lt;=AX15,AX15&lt;=2024),"3期",IF(AND(2025&lt;=AX15,AX15&lt;=2029),"4期","-"))))</f>
        <v>-</v>
      </c>
      <c r="BB15" s="323" t="str">
        <f>IF(AND(2010&lt;=AX15,AX15&lt;=2014),"2期",IF(AND(2015&lt;=AX15,AX15&lt;=2019),"3期",IF(AND(2020&lt;=AX15,AX15&lt;=2024),"4期",IF(AND(2024&lt;=AX15,AX15&lt;=2029),"4期","-"))))</f>
        <v>-</v>
      </c>
      <c r="BC15" s="40"/>
      <c r="FT15" s="40"/>
    </row>
    <row r="16" spans="1:223" ht="13.5" customHeight="1">
      <c r="B16" s="37"/>
      <c r="D16" s="229"/>
      <c r="E16" s="246"/>
      <c r="F16" s="247"/>
      <c r="G16" s="247"/>
      <c r="H16" s="248"/>
      <c r="I16" s="299"/>
      <c r="J16" s="267"/>
      <c r="K16" s="267"/>
      <c r="L16" s="267"/>
      <c r="M16" s="267"/>
      <c r="N16" s="285"/>
      <c r="O16" s="285"/>
      <c r="P16" s="285"/>
      <c r="Q16" s="285"/>
      <c r="R16" s="285"/>
      <c r="S16" s="285"/>
      <c r="T16" s="285"/>
      <c r="U16" s="285"/>
      <c r="V16" s="285"/>
      <c r="W16" s="285"/>
      <c r="X16" s="285"/>
      <c r="Y16" s="285"/>
      <c r="Z16" s="301"/>
      <c r="AA16" s="285"/>
      <c r="AB16" s="285"/>
      <c r="AC16" s="285"/>
      <c r="AD16" s="285"/>
      <c r="AE16" s="285"/>
      <c r="AF16" s="285"/>
      <c r="AG16" s="285"/>
      <c r="AH16" s="285"/>
      <c r="AI16" s="285"/>
      <c r="AJ16" s="285"/>
      <c r="AK16" s="303"/>
      <c r="AL16" s="40"/>
      <c r="AM16" s="39"/>
      <c r="AR16" s="37">
        <f>I163</f>
        <v>0</v>
      </c>
      <c r="AS16" s="53">
        <f>AF165</f>
        <v>0</v>
      </c>
      <c r="AW16" s="325"/>
      <c r="AX16" s="322"/>
      <c r="AY16" s="322"/>
      <c r="AZ16" s="324"/>
      <c r="BA16" s="322"/>
      <c r="BB16" s="324"/>
      <c r="BC16" s="40"/>
      <c r="FT16" s="40"/>
    </row>
    <row r="17" spans="2:223" ht="13.5" customHeight="1">
      <c r="B17" s="37"/>
      <c r="D17" s="229"/>
      <c r="E17" s="220" t="s">
        <v>57</v>
      </c>
      <c r="F17" s="221"/>
      <c r="G17" s="221"/>
      <c r="H17" s="222"/>
      <c r="I17" s="226"/>
      <c r="J17" s="214"/>
      <c r="K17" s="214"/>
      <c r="L17" s="214"/>
      <c r="M17" s="214"/>
      <c r="N17" s="214"/>
      <c r="O17" s="214"/>
      <c r="P17" s="214"/>
      <c r="Q17" s="214"/>
      <c r="R17" s="214"/>
      <c r="S17" s="214"/>
      <c r="T17" s="214"/>
      <c r="U17" s="214"/>
      <c r="V17" s="214"/>
      <c r="W17" s="212" t="s">
        <v>352</v>
      </c>
      <c r="X17" s="214"/>
      <c r="Y17" s="214"/>
      <c r="Z17" s="214"/>
      <c r="AA17" s="214"/>
      <c r="AB17" s="214"/>
      <c r="AC17" s="214"/>
      <c r="AD17" s="214"/>
      <c r="AE17" s="214"/>
      <c r="AF17" s="214"/>
      <c r="AG17" s="214"/>
      <c r="AH17" s="214"/>
      <c r="AI17" s="214"/>
      <c r="AJ17" s="214"/>
      <c r="AK17" s="215"/>
      <c r="AL17" s="40"/>
      <c r="AM17" s="39"/>
      <c r="AR17" s="37">
        <f>I173</f>
        <v>0</v>
      </c>
      <c r="AS17" s="53">
        <f>AF175</f>
        <v>0</v>
      </c>
      <c r="AY17" s="40" t="s">
        <v>121</v>
      </c>
      <c r="BA17" s="40" t="s">
        <v>122</v>
      </c>
      <c r="HO17" s="85"/>
    </row>
    <row r="18" spans="2:223" ht="13.5" customHeight="1" thickBot="1">
      <c r="B18" s="37"/>
      <c r="D18" s="230"/>
      <c r="E18" s="223"/>
      <c r="F18" s="224"/>
      <c r="G18" s="224"/>
      <c r="H18" s="225"/>
      <c r="I18" s="227"/>
      <c r="J18" s="216"/>
      <c r="K18" s="216"/>
      <c r="L18" s="216"/>
      <c r="M18" s="216"/>
      <c r="N18" s="216"/>
      <c r="O18" s="216"/>
      <c r="P18" s="216"/>
      <c r="Q18" s="216"/>
      <c r="R18" s="216"/>
      <c r="S18" s="216"/>
      <c r="T18" s="216"/>
      <c r="U18" s="216"/>
      <c r="V18" s="216"/>
      <c r="W18" s="213"/>
      <c r="X18" s="216"/>
      <c r="Y18" s="216"/>
      <c r="Z18" s="216"/>
      <c r="AA18" s="216"/>
      <c r="AB18" s="216"/>
      <c r="AC18" s="216"/>
      <c r="AD18" s="216"/>
      <c r="AE18" s="216"/>
      <c r="AF18" s="216"/>
      <c r="AG18" s="216"/>
      <c r="AH18" s="216"/>
      <c r="AI18" s="216"/>
      <c r="AJ18" s="216"/>
      <c r="AK18" s="217"/>
      <c r="AL18" s="40"/>
      <c r="AM18" s="39"/>
      <c r="AR18" s="37">
        <f>I195</f>
        <v>0</v>
      </c>
      <c r="AS18" s="53">
        <f>AF197</f>
        <v>0</v>
      </c>
      <c r="AW18" s="83" t="s">
        <v>100</v>
      </c>
      <c r="AX18" s="83" t="s">
        <v>101</v>
      </c>
    </row>
    <row r="19" spans="2:223" ht="13.5" customHeight="1">
      <c r="B19" s="37"/>
      <c r="D19" s="228" t="s">
        <v>58</v>
      </c>
      <c r="E19" s="231" t="s">
        <v>42</v>
      </c>
      <c r="F19" s="232"/>
      <c r="G19" s="232"/>
      <c r="H19" s="233"/>
      <c r="I19" s="237"/>
      <c r="J19" s="238"/>
      <c r="K19" s="238"/>
      <c r="L19" s="238"/>
      <c r="M19" s="238"/>
      <c r="N19" s="238"/>
      <c r="O19" s="238"/>
      <c r="P19" s="238"/>
      <c r="Q19" s="239"/>
      <c r="R19" s="243" t="s">
        <v>43</v>
      </c>
      <c r="S19" s="244"/>
      <c r="T19" s="244"/>
      <c r="U19" s="245"/>
      <c r="V19" s="249"/>
      <c r="W19" s="250"/>
      <c r="X19" s="250"/>
      <c r="Y19" s="250"/>
      <c r="Z19" s="250"/>
      <c r="AA19" s="251"/>
      <c r="AB19" s="255" t="s">
        <v>40</v>
      </c>
      <c r="AC19" s="256"/>
      <c r="AD19" s="256"/>
      <c r="AE19" s="257"/>
      <c r="AF19" s="261"/>
      <c r="AG19" s="262"/>
      <c r="AH19" s="262"/>
      <c r="AI19" s="262"/>
      <c r="AJ19" s="265" t="str">
        <f>IF(I19="","",VLOOKUP(I19,$AO$4:$AR$6,2,FALSE))</f>
        <v/>
      </c>
      <c r="AK19" s="266"/>
      <c r="AL19" s="40"/>
      <c r="AM19" s="39"/>
      <c r="AR19" s="37">
        <f>I205</f>
        <v>0</v>
      </c>
      <c r="AS19" s="53">
        <f>AF207</f>
        <v>0</v>
      </c>
      <c r="AW19" s="322" t="str">
        <f>IF(I19="グリーン電力証書",1,IF(I19="グリーン熱証書",2,IF(I19="新エネルギー等電気相当量",3,"-")))</f>
        <v>-</v>
      </c>
      <c r="AX19" s="322" t="str">
        <f>IF(V19="太陽光発電",1,IF(V19="風力発電",2,IF(V19="地熱発電",3,IF(V19="バイオマス発電",4,IF(V19="特定小水力発電",5,IF(V19="太陽熱",6,"-"))))))</f>
        <v>-</v>
      </c>
      <c r="BC19" s="32" t="s">
        <v>108</v>
      </c>
      <c r="BD19" s="86" t="s">
        <v>109</v>
      </c>
      <c r="BE19" s="86" t="s">
        <v>110</v>
      </c>
      <c r="BF19" s="86" t="s">
        <v>111</v>
      </c>
      <c r="BG19" s="86" t="s">
        <v>112</v>
      </c>
      <c r="BH19" s="86" t="s">
        <v>113</v>
      </c>
      <c r="BI19" s="86" t="s">
        <v>114</v>
      </c>
      <c r="BJ19" s="86" t="s">
        <v>115</v>
      </c>
      <c r="BK19" s="86" t="s">
        <v>116</v>
      </c>
      <c r="BL19" s="86" t="s">
        <v>117</v>
      </c>
      <c r="BM19" s="86" t="s">
        <v>118</v>
      </c>
      <c r="BN19" s="86" t="s">
        <v>119</v>
      </c>
      <c r="BP19" s="86" t="s">
        <v>109</v>
      </c>
      <c r="BQ19" s="86" t="s">
        <v>110</v>
      </c>
      <c r="BR19" s="86" t="s">
        <v>111</v>
      </c>
      <c r="BS19" s="86" t="s">
        <v>112</v>
      </c>
      <c r="BT19" s="86" t="s">
        <v>113</v>
      </c>
      <c r="BU19" s="86" t="s">
        <v>114</v>
      </c>
      <c r="BV19" s="86" t="s">
        <v>115</v>
      </c>
      <c r="BW19" s="86" t="s">
        <v>116</v>
      </c>
      <c r="BX19" s="86" t="s">
        <v>117</v>
      </c>
      <c r="BY19" s="86" t="s">
        <v>118</v>
      </c>
      <c r="BZ19" s="86" t="s">
        <v>119</v>
      </c>
      <c r="CB19" s="86" t="s">
        <v>109</v>
      </c>
      <c r="CC19" s="86" t="s">
        <v>110</v>
      </c>
      <c r="CD19" s="86" t="s">
        <v>111</v>
      </c>
      <c r="CE19" s="86" t="s">
        <v>112</v>
      </c>
      <c r="CF19" s="86" t="s">
        <v>113</v>
      </c>
      <c r="CG19" s="86" t="s">
        <v>114</v>
      </c>
      <c r="CH19" s="86" t="s">
        <v>115</v>
      </c>
      <c r="CI19" s="86" t="s">
        <v>116</v>
      </c>
      <c r="CJ19" s="86" t="s">
        <v>117</v>
      </c>
      <c r="CK19" s="86" t="s">
        <v>118</v>
      </c>
      <c r="CL19" s="86" t="s">
        <v>119</v>
      </c>
      <c r="CN19" s="86" t="s">
        <v>109</v>
      </c>
      <c r="CO19" s="86" t="s">
        <v>110</v>
      </c>
      <c r="CP19" s="86" t="s">
        <v>111</v>
      </c>
      <c r="CQ19" s="86" t="s">
        <v>112</v>
      </c>
      <c r="CR19" s="86" t="s">
        <v>113</v>
      </c>
      <c r="CS19" s="86" t="s">
        <v>114</v>
      </c>
      <c r="CT19" s="86" t="s">
        <v>115</v>
      </c>
      <c r="CU19" s="86" t="s">
        <v>116</v>
      </c>
      <c r="CV19" s="86" t="s">
        <v>117</v>
      </c>
      <c r="CW19" s="86" t="s">
        <v>118</v>
      </c>
      <c r="CX19" s="86" t="s">
        <v>119</v>
      </c>
      <c r="CZ19" s="86" t="s">
        <v>109</v>
      </c>
      <c r="DA19" s="86" t="s">
        <v>110</v>
      </c>
      <c r="DB19" s="86" t="s">
        <v>111</v>
      </c>
      <c r="DC19" s="86" t="s">
        <v>112</v>
      </c>
      <c r="DD19" s="86" t="s">
        <v>113</v>
      </c>
      <c r="DE19" s="86" t="s">
        <v>114</v>
      </c>
      <c r="DF19" s="86" t="s">
        <v>115</v>
      </c>
      <c r="DG19" s="86" t="s">
        <v>116</v>
      </c>
      <c r="DH19" s="86" t="s">
        <v>117</v>
      </c>
      <c r="DI19" s="86" t="s">
        <v>118</v>
      </c>
      <c r="DJ19" s="86" t="s">
        <v>119</v>
      </c>
      <c r="DL19" s="86" t="s">
        <v>109</v>
      </c>
      <c r="DM19" s="86" t="s">
        <v>110</v>
      </c>
      <c r="DN19" s="86" t="s">
        <v>111</v>
      </c>
      <c r="DO19" s="86" t="s">
        <v>112</v>
      </c>
      <c r="DP19" s="86" t="s">
        <v>113</v>
      </c>
      <c r="DQ19" s="86" t="s">
        <v>114</v>
      </c>
      <c r="DR19" s="86" t="s">
        <v>115</v>
      </c>
      <c r="DS19" s="86" t="s">
        <v>116</v>
      </c>
      <c r="DT19" s="86" t="s">
        <v>117</v>
      </c>
      <c r="DU19" s="86" t="s">
        <v>118</v>
      </c>
      <c r="DV19" s="86" t="s">
        <v>119</v>
      </c>
      <c r="DX19" s="86" t="s">
        <v>109</v>
      </c>
      <c r="DY19" s="86" t="s">
        <v>110</v>
      </c>
      <c r="DZ19" s="86" t="s">
        <v>111</v>
      </c>
      <c r="EA19" s="86" t="s">
        <v>112</v>
      </c>
      <c r="EB19" s="86" t="s">
        <v>113</v>
      </c>
      <c r="EC19" s="86" t="s">
        <v>114</v>
      </c>
      <c r="ED19" s="86" t="s">
        <v>115</v>
      </c>
      <c r="EE19" s="86" t="s">
        <v>116</v>
      </c>
      <c r="EF19" s="86" t="s">
        <v>117</v>
      </c>
      <c r="EG19" s="86" t="s">
        <v>118</v>
      </c>
      <c r="EH19" s="86" t="s">
        <v>119</v>
      </c>
      <c r="EJ19" s="86" t="s">
        <v>109</v>
      </c>
      <c r="EK19" s="86" t="s">
        <v>110</v>
      </c>
      <c r="EL19" s="86" t="s">
        <v>111</v>
      </c>
      <c r="EM19" s="86" t="s">
        <v>112</v>
      </c>
      <c r="EN19" s="86" t="s">
        <v>113</v>
      </c>
      <c r="EO19" s="86" t="s">
        <v>114</v>
      </c>
      <c r="EP19" s="86" t="s">
        <v>115</v>
      </c>
      <c r="EQ19" s="86" t="s">
        <v>116</v>
      </c>
      <c r="ER19" s="86" t="s">
        <v>117</v>
      </c>
      <c r="ES19" s="86" t="s">
        <v>118</v>
      </c>
      <c r="ET19" s="86" t="s">
        <v>119</v>
      </c>
      <c r="EV19" s="86" t="s">
        <v>109</v>
      </c>
      <c r="EW19" s="86" t="s">
        <v>110</v>
      </c>
      <c r="EX19" s="86" t="s">
        <v>111</v>
      </c>
      <c r="EY19" s="86" t="s">
        <v>112</v>
      </c>
      <c r="EZ19" s="86" t="s">
        <v>113</v>
      </c>
      <c r="FA19" s="86" t="s">
        <v>114</v>
      </c>
      <c r="FB19" s="86" t="s">
        <v>115</v>
      </c>
      <c r="FC19" s="86" t="s">
        <v>116</v>
      </c>
      <c r="FD19" s="86" t="s">
        <v>117</v>
      </c>
      <c r="FE19" s="86" t="s">
        <v>118</v>
      </c>
      <c r="FF19" s="86" t="s">
        <v>119</v>
      </c>
      <c r="FH19" s="86" t="s">
        <v>109</v>
      </c>
      <c r="FI19" s="86" t="s">
        <v>110</v>
      </c>
      <c r="FJ19" s="86" t="s">
        <v>111</v>
      </c>
      <c r="FK19" s="86" t="s">
        <v>112</v>
      </c>
      <c r="FL19" s="86" t="s">
        <v>113</v>
      </c>
      <c r="FM19" s="86" t="s">
        <v>114</v>
      </c>
      <c r="FN19" s="86" t="s">
        <v>115</v>
      </c>
      <c r="FO19" s="86" t="s">
        <v>116</v>
      </c>
      <c r="FP19" s="86" t="s">
        <v>117</v>
      </c>
      <c r="FQ19" s="86" t="s">
        <v>118</v>
      </c>
      <c r="FR19" s="86" t="s">
        <v>119</v>
      </c>
      <c r="FT19" s="32" t="s">
        <v>108</v>
      </c>
      <c r="FU19" s="86" t="s">
        <v>109</v>
      </c>
      <c r="FV19" s="86" t="s">
        <v>110</v>
      </c>
      <c r="FW19" s="86" t="s">
        <v>111</v>
      </c>
      <c r="FX19" s="86" t="s">
        <v>112</v>
      </c>
      <c r="FY19" s="86" t="s">
        <v>113</v>
      </c>
      <c r="FZ19" s="86" t="s">
        <v>114</v>
      </c>
      <c r="GA19" s="86" t="s">
        <v>115</v>
      </c>
      <c r="GB19" s="86" t="s">
        <v>116</v>
      </c>
      <c r="GC19" s="86" t="s">
        <v>117</v>
      </c>
      <c r="GD19" s="86" t="s">
        <v>118</v>
      </c>
      <c r="GE19" s="86" t="s">
        <v>119</v>
      </c>
      <c r="GG19" s="86" t="s">
        <v>109</v>
      </c>
      <c r="GH19" s="86" t="s">
        <v>110</v>
      </c>
      <c r="GI19" s="86" t="s">
        <v>111</v>
      </c>
      <c r="GJ19" s="86" t="s">
        <v>112</v>
      </c>
      <c r="GK19" s="86" t="s">
        <v>113</v>
      </c>
      <c r="GL19" s="86" t="s">
        <v>114</v>
      </c>
      <c r="GM19" s="86" t="s">
        <v>115</v>
      </c>
      <c r="GN19" s="86" t="s">
        <v>116</v>
      </c>
      <c r="GO19" s="86" t="s">
        <v>117</v>
      </c>
      <c r="GP19" s="86" t="s">
        <v>118</v>
      </c>
      <c r="GQ19" s="86" t="s">
        <v>119</v>
      </c>
      <c r="GS19" s="86" t="s">
        <v>109</v>
      </c>
      <c r="GT19" s="86" t="s">
        <v>110</v>
      </c>
      <c r="GU19" s="86" t="s">
        <v>111</v>
      </c>
      <c r="GV19" s="86" t="s">
        <v>112</v>
      </c>
      <c r="GW19" s="86" t="s">
        <v>113</v>
      </c>
      <c r="GX19" s="86" t="s">
        <v>114</v>
      </c>
      <c r="GY19" s="86" t="s">
        <v>115</v>
      </c>
      <c r="GZ19" s="86" t="s">
        <v>116</v>
      </c>
      <c r="HA19" s="86" t="s">
        <v>117</v>
      </c>
      <c r="HB19" s="86" t="s">
        <v>118</v>
      </c>
      <c r="HC19" s="86" t="s">
        <v>119</v>
      </c>
      <c r="HE19" s="86" t="s">
        <v>109</v>
      </c>
      <c r="HF19" s="86" t="s">
        <v>110</v>
      </c>
      <c r="HG19" s="86" t="s">
        <v>111</v>
      </c>
      <c r="HH19" s="86" t="s">
        <v>112</v>
      </c>
      <c r="HI19" s="86" t="s">
        <v>113</v>
      </c>
      <c r="HJ19" s="86" t="s">
        <v>114</v>
      </c>
      <c r="HK19" s="86" t="s">
        <v>115</v>
      </c>
      <c r="HL19" s="86" t="s">
        <v>116</v>
      </c>
      <c r="HM19" s="86" t="s">
        <v>117</v>
      </c>
      <c r="HN19" s="86" t="s">
        <v>118</v>
      </c>
      <c r="HO19" s="86" t="s">
        <v>119</v>
      </c>
    </row>
    <row r="20" spans="2:223" ht="13.5" customHeight="1">
      <c r="B20" s="37"/>
      <c r="D20" s="229"/>
      <c r="E20" s="234"/>
      <c r="F20" s="235"/>
      <c r="G20" s="235"/>
      <c r="H20" s="236"/>
      <c r="I20" s="240"/>
      <c r="J20" s="241"/>
      <c r="K20" s="241"/>
      <c r="L20" s="241"/>
      <c r="M20" s="241"/>
      <c r="N20" s="241"/>
      <c r="O20" s="241"/>
      <c r="P20" s="241"/>
      <c r="Q20" s="242"/>
      <c r="R20" s="246"/>
      <c r="S20" s="247"/>
      <c r="T20" s="247"/>
      <c r="U20" s="248"/>
      <c r="V20" s="252"/>
      <c r="W20" s="253"/>
      <c r="X20" s="253"/>
      <c r="Y20" s="253"/>
      <c r="Z20" s="253"/>
      <c r="AA20" s="254"/>
      <c r="AB20" s="258"/>
      <c r="AC20" s="259"/>
      <c r="AD20" s="259"/>
      <c r="AE20" s="260"/>
      <c r="AF20" s="263"/>
      <c r="AG20" s="264"/>
      <c r="AH20" s="264"/>
      <c r="AI20" s="264"/>
      <c r="AJ20" s="267"/>
      <c r="AK20" s="268"/>
      <c r="AL20" s="40"/>
      <c r="AM20" s="39"/>
      <c r="AR20" s="37">
        <f>I215</f>
        <v>0</v>
      </c>
      <c r="AS20" s="53">
        <f>AF217</f>
        <v>0</v>
      </c>
      <c r="AW20" s="325"/>
      <c r="AX20" s="325"/>
      <c r="BD20" s="40"/>
      <c r="BE20" s="40"/>
      <c r="BF20" s="40"/>
      <c r="BG20" s="40"/>
      <c r="BH20" s="40"/>
      <c r="BI20" s="40"/>
      <c r="BJ20" s="40"/>
      <c r="BK20" s="40"/>
      <c r="BL20" s="40"/>
      <c r="BM20" s="40"/>
      <c r="BN20" s="40"/>
      <c r="BP20" s="40"/>
      <c r="BQ20" s="40"/>
      <c r="BR20" s="40"/>
      <c r="BS20" s="40"/>
      <c r="BT20" s="40"/>
      <c r="BU20" s="40"/>
      <c r="BV20" s="40"/>
      <c r="BW20" s="40"/>
      <c r="BX20" s="40"/>
      <c r="BY20" s="40"/>
      <c r="BZ20" s="40"/>
      <c r="CB20" s="40"/>
      <c r="CC20" s="40"/>
      <c r="CD20" s="40"/>
      <c r="CE20" s="40"/>
      <c r="CF20" s="40"/>
      <c r="CG20" s="40"/>
      <c r="CH20" s="40"/>
      <c r="CI20" s="40"/>
      <c r="CJ20" s="40"/>
      <c r="CK20" s="40"/>
      <c r="CL20" s="40"/>
      <c r="CN20" s="40"/>
      <c r="CO20" s="40"/>
      <c r="CP20" s="40"/>
      <c r="CQ20" s="40"/>
      <c r="CR20" s="40"/>
      <c r="CS20" s="40"/>
      <c r="CT20" s="40"/>
      <c r="CU20" s="40"/>
      <c r="CV20" s="40"/>
      <c r="CW20" s="40"/>
      <c r="CX20" s="40"/>
      <c r="CZ20" s="40"/>
      <c r="DA20" s="40"/>
      <c r="DB20" s="40"/>
      <c r="DC20" s="40"/>
      <c r="DD20" s="40"/>
      <c r="DE20" s="40"/>
      <c r="DF20" s="40"/>
      <c r="DG20" s="40"/>
      <c r="DH20" s="40"/>
      <c r="DI20" s="40"/>
      <c r="DJ20" s="40"/>
      <c r="DL20" s="40"/>
      <c r="DM20" s="40"/>
      <c r="DN20" s="40"/>
      <c r="DO20" s="40"/>
      <c r="DP20" s="40"/>
      <c r="DQ20" s="40"/>
      <c r="DR20" s="40"/>
      <c r="DS20" s="40"/>
      <c r="DT20" s="40"/>
      <c r="DU20" s="40"/>
      <c r="DV20" s="40"/>
      <c r="DX20" s="40"/>
      <c r="DY20" s="40"/>
      <c r="DZ20" s="40"/>
      <c r="EA20" s="40"/>
      <c r="EB20" s="40"/>
      <c r="EC20" s="40"/>
      <c r="ED20" s="40"/>
      <c r="EE20" s="40"/>
      <c r="EF20" s="40"/>
      <c r="EG20" s="40"/>
      <c r="EH20" s="40"/>
      <c r="EJ20" s="40"/>
      <c r="EK20" s="40"/>
      <c r="EL20" s="40"/>
      <c r="EM20" s="40"/>
      <c r="EN20" s="40"/>
      <c r="EO20" s="40"/>
      <c r="EP20" s="40"/>
      <c r="EQ20" s="40"/>
      <c r="ER20" s="40"/>
      <c r="ES20" s="40"/>
      <c r="ET20" s="40"/>
      <c r="EV20" s="40"/>
      <c r="EW20" s="40"/>
      <c r="EX20" s="40"/>
      <c r="EY20" s="40"/>
      <c r="EZ20" s="40"/>
      <c r="FA20" s="40"/>
      <c r="FB20" s="40"/>
      <c r="FC20" s="40"/>
      <c r="FD20" s="40"/>
      <c r="FE20" s="40"/>
      <c r="FF20" s="40"/>
      <c r="FH20" s="40"/>
      <c r="FI20" s="40"/>
      <c r="FJ20" s="40"/>
      <c r="FK20" s="40"/>
      <c r="FL20" s="40"/>
      <c r="FM20" s="40"/>
      <c r="FN20" s="40"/>
      <c r="FO20" s="40"/>
      <c r="FP20" s="40"/>
      <c r="FQ20" s="40"/>
      <c r="FR20" s="40"/>
      <c r="FU20" s="40"/>
      <c r="FV20" s="40"/>
      <c r="FW20" s="40"/>
      <c r="FX20" s="40"/>
      <c r="FY20" s="40"/>
      <c r="FZ20" s="40"/>
      <c r="GA20" s="40"/>
      <c r="GB20" s="40"/>
      <c r="GC20" s="40"/>
      <c r="GD20" s="40"/>
      <c r="GE20" s="40"/>
      <c r="GG20" s="40"/>
      <c r="GH20" s="40"/>
      <c r="GI20" s="40"/>
      <c r="GJ20" s="40"/>
      <c r="GK20" s="40"/>
      <c r="GL20" s="40"/>
      <c r="GM20" s="40"/>
      <c r="GN20" s="40"/>
      <c r="GO20" s="40"/>
      <c r="GP20" s="40"/>
      <c r="GQ20" s="40"/>
      <c r="GS20" s="40"/>
      <c r="GT20" s="40"/>
      <c r="GU20" s="40"/>
      <c r="GV20" s="40"/>
      <c r="GW20" s="40"/>
      <c r="GX20" s="40"/>
      <c r="GY20" s="40"/>
      <c r="GZ20" s="40"/>
      <c r="HA20" s="40"/>
      <c r="HB20" s="40"/>
      <c r="HC20" s="40"/>
      <c r="HE20" s="40"/>
      <c r="HF20" s="40"/>
      <c r="HG20" s="40"/>
      <c r="HH20" s="40"/>
      <c r="HI20" s="40"/>
      <c r="HJ20" s="40"/>
      <c r="HK20" s="40"/>
      <c r="HL20" s="40"/>
      <c r="HM20" s="40"/>
      <c r="HN20" s="40"/>
      <c r="HO20" s="40"/>
    </row>
    <row r="21" spans="2:223" ht="13.5" customHeight="1">
      <c r="B21" s="37"/>
      <c r="D21" s="229"/>
      <c r="E21" s="269" t="s">
        <v>64</v>
      </c>
      <c r="F21" s="270"/>
      <c r="G21" s="270"/>
      <c r="H21" s="271"/>
      <c r="I21" s="272"/>
      <c r="J21" s="273"/>
      <c r="K21" s="273"/>
      <c r="L21" s="273"/>
      <c r="M21" s="273"/>
      <c r="N21" s="273"/>
      <c r="O21" s="273"/>
      <c r="P21" s="273"/>
      <c r="Q21" s="274"/>
      <c r="R21" s="278" t="s">
        <v>41</v>
      </c>
      <c r="S21" s="279"/>
      <c r="T21" s="279"/>
      <c r="U21" s="280"/>
      <c r="V21" s="281"/>
      <c r="W21" s="282"/>
      <c r="X21" s="282"/>
      <c r="Y21" s="282"/>
      <c r="Z21" s="282"/>
      <c r="AA21" s="283"/>
      <c r="AB21" s="269" t="s">
        <v>28</v>
      </c>
      <c r="AC21" s="270"/>
      <c r="AD21" s="270"/>
      <c r="AE21" s="271"/>
      <c r="AF21" s="287"/>
      <c r="AG21" s="288"/>
      <c r="AH21" s="288"/>
      <c r="AI21" s="288"/>
      <c r="AJ21" s="289" t="str">
        <f>IF(I19="","",VLOOKUP(I19,$AO$4:$AR$6,3,FALSE))</f>
        <v/>
      </c>
      <c r="AK21" s="290"/>
      <c r="AL21" s="40"/>
      <c r="AM21" s="39"/>
      <c r="AR21" s="37">
        <f>I225</f>
        <v>0</v>
      </c>
      <c r="AS21" s="53">
        <f>AF227</f>
        <v>0</v>
      </c>
      <c r="BC21" s="327" t="s">
        <v>106</v>
      </c>
      <c r="BD21" s="326" t="str">
        <f>IF(AND($AW19=1,$AX19=1,$AY25="1期",$BA25="1期"),$AF21,"0")</f>
        <v>0</v>
      </c>
      <c r="BE21" s="326" t="str">
        <f>IF(AND($AW19=1,$AX19=2,$AY25="1期",$BA25="1期"),$AF21,"0")</f>
        <v>0</v>
      </c>
      <c r="BF21" s="326" t="str">
        <f>IF(AND($AW19=1,$AX19=3,$AY25="1期",$BA25="1期"),$AF21,"0")</f>
        <v>0</v>
      </c>
      <c r="BG21" s="326" t="str">
        <f>IF(AND($AW19=1,$AX19=4,$AY25="1期",$BA25="1期"),$AF21,"0")</f>
        <v>0</v>
      </c>
      <c r="BH21" s="326" t="str">
        <f>IF(AND($AW19=1,$AX19=5,$AY25="1期",$BA25="1期"),$AF21,"0")</f>
        <v>0</v>
      </c>
      <c r="BI21" s="326" t="str">
        <f>IF(AND($AW19=2,$AX19=6,$AY25="1期",$BA25="1期"),$AF21,"0")</f>
        <v>0</v>
      </c>
      <c r="BJ21" s="326" t="str">
        <f>IF(AND($AW19=3,$AX19=1,$AY25="1期",$BA25="1期"),$AF21,"0")</f>
        <v>0</v>
      </c>
      <c r="BK21" s="326" t="str">
        <f>IF(AND($AW19=3,$AX19=2,$AY25="1期",$BA25="1期"),$AF21,"0")</f>
        <v>0</v>
      </c>
      <c r="BL21" s="326" t="str">
        <f>IF(AND($AW19=3,$AX19=3,$AY25="1期",$BA25="1期"),$AF21,"0")</f>
        <v>0</v>
      </c>
      <c r="BM21" s="326" t="str">
        <f>IF(AND($AW19=3,$AX19=4,$AY25="1期",$BA25="1期"),$AF21,"0")</f>
        <v>0</v>
      </c>
      <c r="BN21" s="326" t="str">
        <f>IF(AND($AW19=3,$AX19=5,$AY25="1期",$BA25="1期"),$AF21,"0")</f>
        <v>0</v>
      </c>
      <c r="BP21" s="326" t="str">
        <f>IF(AND($AW19=1,$AX19=1,$AY25="1期",$BA25="2期"),$AF21,"0")</f>
        <v>0</v>
      </c>
      <c r="BQ21" s="326" t="str">
        <f>IF(AND($AW19=1,$AX19=2,$AY25="1期",$BA25="2期"),$AF21,"0")</f>
        <v>0</v>
      </c>
      <c r="BR21" s="326" t="str">
        <f>IF(AND($AW19=1,$AX19=3,$AY25="1期",$BA25="2期"),$AF21,"0")</f>
        <v>0</v>
      </c>
      <c r="BS21" s="326" t="str">
        <f>IF(AND($AW19=1,$AX19=4,$AY25="1期",$BA25="2期"),$AF21,"0")</f>
        <v>0</v>
      </c>
      <c r="BT21" s="326" t="str">
        <f>IF(AND($AW19=1,$AX19=5,$AY25="1期",$BA25="2期"),$AF21,"0")</f>
        <v>0</v>
      </c>
      <c r="BU21" s="326" t="str">
        <f>IF(AND($AW19=2,$AX19=6,$AY25="1期",$BA25="2期"),$AF21,"0")</f>
        <v>0</v>
      </c>
      <c r="BV21" s="326" t="str">
        <f>IF(AND($AW19=3,$AX19=1,$AY25="1期",$BA25="2期"),$AF21,"0")</f>
        <v>0</v>
      </c>
      <c r="BW21" s="326" t="str">
        <f>IF(AND($AW19=3,$AX19=2,$AY25="1期",$BA25="2期"),$AF21,"0")</f>
        <v>0</v>
      </c>
      <c r="BX21" s="326" t="str">
        <f>IF(AND($AW19=3,$AX19=3,$AY25="1期",$BA25="2期"),$AF21,"0")</f>
        <v>0</v>
      </c>
      <c r="BY21" s="326" t="str">
        <f>IF(AND($AW19=3,$AX19=4,$AY25="1期",$BA25="2期"),$AF21,"0")</f>
        <v>0</v>
      </c>
      <c r="BZ21" s="326" t="str">
        <f>IF(AND($AW19=3,$AX19=5,$AY25="1期",$BA25="2期"),$AF21,"0")</f>
        <v>0</v>
      </c>
      <c r="CB21" s="326" t="str">
        <f>IF(AND($AW19=1,$AX19=1,$AY25="1期",$BA25="3期"),$AF21,"0")</f>
        <v>0</v>
      </c>
      <c r="CC21" s="326" t="str">
        <f>IF(AND($AW19=1,$AX19=2,$AY25="1期",$BA25="3期"),$AF21,"0")</f>
        <v>0</v>
      </c>
      <c r="CD21" s="326" t="str">
        <f>IF(AND($AW19=1,$AX19=3,$AY25="1期",$BA25="3期"),$AF21,"0")</f>
        <v>0</v>
      </c>
      <c r="CE21" s="326" t="str">
        <f>IF(AND($AW19=1,$AX19=4,$AY25="1期",$BA25="3期"),$AF21,"0")</f>
        <v>0</v>
      </c>
      <c r="CF21" s="326" t="str">
        <f>IF(AND($AW19=1,$AX19=5,$AY25="1期",$BA25="3期"),$AF21,"0")</f>
        <v>0</v>
      </c>
      <c r="CG21" s="326" t="str">
        <f>IF(AND($AW19=2,$AX19=6,$AY25="1期",$BA25="3期"),$AF21,"0")</f>
        <v>0</v>
      </c>
      <c r="CH21" s="326" t="str">
        <f>IF(AND($AW19=3,$AX19=1,$AY25="1期",$BA25="3期"),$AF21,"0")</f>
        <v>0</v>
      </c>
      <c r="CI21" s="326" t="str">
        <f>IF(AND($AW19=3,$AX19=2,$AY25="1期",$BA25="3期"),$AF21,"0")</f>
        <v>0</v>
      </c>
      <c r="CJ21" s="326" t="str">
        <f>IF(AND($AW19=3,$AX19=3,$AY25="1期",$BA25="3期"),$AF21,"0")</f>
        <v>0</v>
      </c>
      <c r="CK21" s="326" t="str">
        <f>IF(AND($AW19=3,$AX19=4,$AY25="1期",$BA25="3期"),$AF21,"0")</f>
        <v>0</v>
      </c>
      <c r="CL21" s="326" t="str">
        <f>IF(AND($AW19=3,$AX19=5,$AY25="1期",$BA25="3期"),$AF21,"0")</f>
        <v>0</v>
      </c>
      <c r="CN21" s="326" t="str">
        <f>IF(AND($AW19=1,$AX19=1,$AY25="2期",$BA25="2期"),$AF21,"0")</f>
        <v>0</v>
      </c>
      <c r="CO21" s="326" t="str">
        <f>IF(AND($AW19=1,$AX19=2,$AY25="2期",$BA25="2期"),$AF21,"0")</f>
        <v>0</v>
      </c>
      <c r="CP21" s="326" t="str">
        <f>IF(AND($AW19=1,$AX19=3,$AY25="2期",$BA25="2期"),$AF21,"0")</f>
        <v>0</v>
      </c>
      <c r="CQ21" s="326" t="str">
        <f>IF(AND($AW19=1,$AX19=4,$AY25="2期",$BA25="2期"),$AF21,"0")</f>
        <v>0</v>
      </c>
      <c r="CR21" s="326" t="str">
        <f>IF(AND($AW19=1,$AX19=5,$AY25="2期",$BA25="2期"),$AF21,"0")</f>
        <v>0</v>
      </c>
      <c r="CS21" s="326" t="str">
        <f>IF(AND($AW19=2,$AX19=6,$AY25="2期",$BA25="2期"),$AF21,"0")</f>
        <v>0</v>
      </c>
      <c r="CT21" s="326" t="str">
        <f>IF(AND($AW19=3,$AX19=1,$AY25="2期",$BA25="2期"),$AF21,"0")</f>
        <v>0</v>
      </c>
      <c r="CU21" s="326" t="str">
        <f>IF(AND($AW19=3,$AX19=2,$AY25="2期",$BA25="2期"),$AF21,"0")</f>
        <v>0</v>
      </c>
      <c r="CV21" s="326" t="str">
        <f>IF(AND($AW19=3,$AX19=3,$AY25="2期",$BA25="2期"),$AF21,"0")</f>
        <v>0</v>
      </c>
      <c r="CW21" s="326" t="str">
        <f>IF(AND($AW19=3,$AX19=4,$AY25="2期",$BA25="2期"),$AF21,"0")</f>
        <v>0</v>
      </c>
      <c r="CX21" s="326" t="str">
        <f>IF(AND($AW19=3,$AX19=5,$AY25="2期",$BA25="2期"),$AF21,"0")</f>
        <v>0</v>
      </c>
      <c r="CZ21" s="326" t="str">
        <f>IF(AND($AW19=1,$AX19=1,$AY25="2期",$BA25="3期"),$AF21,"0")</f>
        <v>0</v>
      </c>
      <c r="DA21" s="326" t="str">
        <f>IF(AND($AW19=1,$AX19=2,$AY25="2期",$BA25="3期"),$AF21,"0")</f>
        <v>0</v>
      </c>
      <c r="DB21" s="326" t="str">
        <f>IF(AND($AW19=1,$AX19=3,$AY25="2期",$BA25="3期"),$AF21,"0")</f>
        <v>0</v>
      </c>
      <c r="DC21" s="326" t="str">
        <f>IF(AND($AW19=1,$AX19=4,$AY25="2期",$BA25="3期"),$AF21,"0")</f>
        <v>0</v>
      </c>
      <c r="DD21" s="326" t="str">
        <f>IF(AND($AW19=1,$AX19=5,$AY25="2期",$BA25="3期"),$AF21,"0")</f>
        <v>0</v>
      </c>
      <c r="DE21" s="326" t="str">
        <f>IF(AND($AW19=2,$AX19=6,$AY25="2期",$BA25="3期"),$AF21,"0")</f>
        <v>0</v>
      </c>
      <c r="DF21" s="326" t="str">
        <f>IF(AND($AW19=3,$AX19=1,$AY25="2期",$BA25="3期"),$AF21,"0")</f>
        <v>0</v>
      </c>
      <c r="DG21" s="326" t="str">
        <f>IF(AND($AW19=3,$AX19=2,$AY25="2期",$BA25="3期"),$AF21,"0")</f>
        <v>0</v>
      </c>
      <c r="DH21" s="326" t="str">
        <f>IF(AND($AW19=3,$AX19=3,$AY25="2期",$BA25="3期"),$AF21,"0")</f>
        <v>0</v>
      </c>
      <c r="DI21" s="326" t="str">
        <f>IF(AND($AW19=3,$AX19=4,$AY25="2期",$BA25="3期"),$AF21,"0")</f>
        <v>0</v>
      </c>
      <c r="DJ21" s="326" t="str">
        <f>IF(AND($AW19=3,$AX19=5,$AY25="2期",$BA25="3期"),$AF21,"0")</f>
        <v>0</v>
      </c>
      <c r="DL21" s="326" t="str">
        <f>IF(AND($AW19=1,$AX19=1,$AY25="3期",$BA25="3期"),$AF21,"0")</f>
        <v>0</v>
      </c>
      <c r="DM21" s="326" t="str">
        <f>IF(AND($AW19=1,$AX19=2,$AY25="3期",$BA25="3期"),$AF21,"0")</f>
        <v>0</v>
      </c>
      <c r="DN21" s="326" t="str">
        <f>IF(AND($AW19=1,$AX19=3,$AY25="3期",$BA25="3期"),$AF21,"0")</f>
        <v>0</v>
      </c>
      <c r="DO21" s="326" t="str">
        <f>IF(AND($AW19=1,$AX19=4,$AY25="3期",$BA25="3期"),$AF21,"0")</f>
        <v>0</v>
      </c>
      <c r="DP21" s="326" t="str">
        <f>IF(AND($AW19=1,$AX19=5,$AY25="3期",$BA25="3期"),$AF21,"0")</f>
        <v>0</v>
      </c>
      <c r="DQ21" s="326" t="str">
        <f>IF(AND($AW19=2,$AX19=6,$AY25="3期",$BA25="3期"),$AF21,"0")</f>
        <v>0</v>
      </c>
      <c r="DR21" s="326" t="str">
        <f>IF(AND($AW19=3,$AX19=1,$AY25="3期",$BA25="3期"),$AF21,"0")</f>
        <v>0</v>
      </c>
      <c r="DS21" s="326" t="str">
        <f>IF(AND($AW19=3,$AX19=2,$AY25="3期",$BA25="3期"),$AF21,"0")</f>
        <v>0</v>
      </c>
      <c r="DT21" s="326" t="str">
        <f>IF(AND($AW19=3,$AX19=3,$AY25="3期",$BA25="3期"),$AF21,"0")</f>
        <v>0</v>
      </c>
      <c r="DU21" s="326" t="str">
        <f>IF(AND($AW19=3,$AX19=4,$AY25="3期",$BA25="3期"),$AF21,"0")</f>
        <v>0</v>
      </c>
      <c r="DV21" s="326" t="str">
        <f>IF(AND($AW19=3,$AX19=5,$AY25="3期",$BA25="3期"),$AF21,"0")</f>
        <v>0</v>
      </c>
      <c r="DX21" s="326" t="str">
        <f>IF(AND($AW19=1,$AX19=1,$AY25="1期",$BA25="4期"),$AF21,"0")</f>
        <v>0</v>
      </c>
      <c r="DY21" s="326" t="str">
        <f>IF(AND($AW19=1,$AX19=2,$AY25="1期",$BA25="4期"),$AF21,"0")</f>
        <v>0</v>
      </c>
      <c r="DZ21" s="326" t="str">
        <f>IF(AND($AW19=1,$AX19=3,$AY25="1期",$BA25="4期"),$AF21,"0")</f>
        <v>0</v>
      </c>
      <c r="EA21" s="326" t="str">
        <f>IF(AND($AW19=1,$AX19=4,$AY25="1期",$BA25="4期"),$AF21,"0")</f>
        <v>0</v>
      </c>
      <c r="EB21" s="326" t="str">
        <f>IF(AND($AW19=1,$AX19=5,$AY25="1期",$BA25="4期"),$AF21,"0")</f>
        <v>0</v>
      </c>
      <c r="EC21" s="326" t="str">
        <f>IF(AND($AW19=2,$AX19=6,$AY25="1期",$BA25="4期"),$AF21,"0")</f>
        <v>0</v>
      </c>
      <c r="ED21" s="326" t="str">
        <f>IF(AND($AW19=3,$AX19=1,$AY25="1期",$BA25="4期"),$AF21,"0")</f>
        <v>0</v>
      </c>
      <c r="EE21" s="326" t="str">
        <f>IF(AND($AW19=3,$AX19=2,$AY25="1期",$BA25="4期"),$AF21,"0")</f>
        <v>0</v>
      </c>
      <c r="EF21" s="326" t="str">
        <f>IF(AND($AW19=3,$AX19=3,$AY25="1期",$BA25="4期"),$AF21,"0")</f>
        <v>0</v>
      </c>
      <c r="EG21" s="326" t="str">
        <f>IF(AND($AW19=3,$AX19=4,$AY25="1期",$BA25="4期"),$AF21,"0")</f>
        <v>0</v>
      </c>
      <c r="EH21" s="326" t="str">
        <f>IF(AND($AW19=3,$AX19=5,$AY25="1期",$BA25="4期"),$AF21,"0")</f>
        <v>0</v>
      </c>
      <c r="EJ21" s="326" t="str">
        <f>IF(AND($AW19=1,$AX19=1,$AY25="2期",$BA25="4期"),$AF21,"0")</f>
        <v>0</v>
      </c>
      <c r="EK21" s="326" t="str">
        <f>IF(AND($AW19=1,$AX19=2,$AY25="2期",$BA25="4期"),$AF21,"0")</f>
        <v>0</v>
      </c>
      <c r="EL21" s="326" t="str">
        <f>IF(AND($AW19=1,$AX19=3,$AY25="2期",$BA25="4期"),$AF21,"0")</f>
        <v>0</v>
      </c>
      <c r="EM21" s="326" t="str">
        <f>IF(AND($AW19=1,$AX19=4,$AY25="2期",$BA25="4期"),$AF21,"0")</f>
        <v>0</v>
      </c>
      <c r="EN21" s="326" t="str">
        <f>IF(AND($AW19=1,$AX19=5,$AY25="2期",$BA25="4期"),$AF21,"0")</f>
        <v>0</v>
      </c>
      <c r="EO21" s="326" t="str">
        <f>IF(AND($AW19=2,$AX19=6,$AY25="2期",$BA25="4期"),$AF21,"0")</f>
        <v>0</v>
      </c>
      <c r="EP21" s="326" t="str">
        <f>IF(AND($AW19=3,$AX19=1,$AY25="2期",$BA25="4期"),$AF21,"0")</f>
        <v>0</v>
      </c>
      <c r="EQ21" s="326" t="str">
        <f>IF(AND($AW19=3,$AX19=2,$AY25="2期",$BA25="4期"),$AF21,"0")</f>
        <v>0</v>
      </c>
      <c r="ER21" s="326" t="str">
        <f>IF(AND($AW19=3,$AX19=3,$AY25="2期",$BA25="4期"),$AF21,"0")</f>
        <v>0</v>
      </c>
      <c r="ES21" s="326" t="str">
        <f>IF(AND($AW19=3,$AX19=4,$AY25="2期",$BA25="4期"),$AF21,"0")</f>
        <v>0</v>
      </c>
      <c r="ET21" s="326" t="str">
        <f>IF(AND($AW19=3,$AX19=5,$AY25="2期",$BA25="4期"),$AF21,"0")</f>
        <v>0</v>
      </c>
      <c r="EV21" s="326" t="str">
        <f>IF(AND($AW19=1,$AX19=1,$AY25="3期",$BA25="4期"),$AF21,"0")</f>
        <v>0</v>
      </c>
      <c r="EW21" s="326" t="str">
        <f>IF(AND($AW19=1,$AX19=2,$AY25="3期",$BA25="4期"),$AF21,"0")</f>
        <v>0</v>
      </c>
      <c r="EX21" s="326" t="str">
        <f>IF(AND($AW19=1,$AX19=3,$AY25="3期",$BA25="4期"),$AF21,"0")</f>
        <v>0</v>
      </c>
      <c r="EY21" s="326" t="str">
        <f>IF(AND($AW19=1,$AX19=4,$AY25="3期",$BA25="4期"),$AF21,"0")</f>
        <v>0</v>
      </c>
      <c r="EZ21" s="326" t="str">
        <f>IF(AND($AW19=1,$AX19=5,$AY25="3期",$BA25="4期"),$AF21,"0")</f>
        <v>0</v>
      </c>
      <c r="FA21" s="326" t="str">
        <f>IF(AND($AW19=2,$AX19=6,$AY25="3期",$BA25="4期"),$AF21,"0")</f>
        <v>0</v>
      </c>
      <c r="FB21" s="326" t="str">
        <f>IF(AND($AW19=3,$AX19=1,$AY25="3期",$BA25="4期"),$AF21,"0")</f>
        <v>0</v>
      </c>
      <c r="FC21" s="326" t="str">
        <f>IF(AND($AW19=3,$AX19=2,$AY25="3期",$BA25="4期"),$AF21,"0")</f>
        <v>0</v>
      </c>
      <c r="FD21" s="326" t="str">
        <f>IF(AND($AW19=3,$AX19=3,$AY25="3期",$BA25="4期"),$AF21,"0")</f>
        <v>0</v>
      </c>
      <c r="FE21" s="326" t="str">
        <f>IF(AND($AW19=3,$AX19=4,$AY25="3期",$BA25="4期"),$AF21,"0")</f>
        <v>0</v>
      </c>
      <c r="FF21" s="326" t="str">
        <f>IF(AND($AW19=3,$AX19=5,$AY25="3期",$BA25="4期"),$AF21,"0")</f>
        <v>0</v>
      </c>
      <c r="FH21" s="326" t="str">
        <f>IF(AND($AW19=1,$AX19=1,$AY25="4期",$BA25="4期"),$AF21,"0")</f>
        <v>0</v>
      </c>
      <c r="FI21" s="326" t="str">
        <f>IF(AND($AW19=1,$AX19=2,$AY25="4期",$BA25="4期"),$AF21,"0")</f>
        <v>0</v>
      </c>
      <c r="FJ21" s="326" t="str">
        <f>IF(AND($AW19=1,$AX19=3,$AY25="4期",$BA25="4期"),$AF21,"0")</f>
        <v>0</v>
      </c>
      <c r="FK21" s="326" t="str">
        <f>IF(AND($AW19=1,$AX19=4,$AY25="4期",$BA25="4期"),$AF21,"0")</f>
        <v>0</v>
      </c>
      <c r="FL21" s="326" t="str">
        <f>IF(AND($AW19=1,$AX19=5,$AY25="4期",$BA25="4期"),$AF21,"0")</f>
        <v>0</v>
      </c>
      <c r="FM21" s="326" t="str">
        <f>IF(AND($AW19=2,$AX19=6,$AY25="4期",$BA25="4期"),$AF21,"0")</f>
        <v>0</v>
      </c>
      <c r="FN21" s="326" t="str">
        <f>IF(AND($AW19=3,$AX19=1,$AY25="4期",$BA25="4期"),$AF21,"0")</f>
        <v>0</v>
      </c>
      <c r="FO21" s="326" t="str">
        <f>IF(AND($AW19=3,$AX19=2,$AY25="4期",$BA25="4期"),$AF21,"0")</f>
        <v>0</v>
      </c>
      <c r="FP21" s="326" t="str">
        <f>IF(AND($AW19=3,$AX19=3,$AY25="4期",$BA25="4期"),$AF21,"0")</f>
        <v>0</v>
      </c>
      <c r="FQ21" s="326" t="str">
        <f>IF(AND($AW19=3,$AX19=4,$AY25="4期",$BA25="4期"),$AF21,"0")</f>
        <v>0</v>
      </c>
      <c r="FR21" s="326" t="str">
        <f>IF(AND($AW19=3,$AX19=5,$AY25="4期",$BA25="4期"),$AF21,"0")</f>
        <v>0</v>
      </c>
      <c r="FT21" s="327" t="s">
        <v>176</v>
      </c>
      <c r="FU21" s="326" t="str">
        <f>IF(AND($AW19=1,$AX19=1,$AY25="1期",$BA25="1期"),LEFT(RIGHT($I27,11),8),"0")</f>
        <v>0</v>
      </c>
      <c r="FV21" s="326" t="str">
        <f>IF(AND($AW19=1,$AX19=2,$AY25="1期",$BA25="1期"),LEFT(RIGHT($I27,11),8),"0")</f>
        <v>0</v>
      </c>
      <c r="FW21" s="326" t="str">
        <f>IF(AND($AW19=1,$AX19=3,$AY25="1期",$BA25="1期"),LEFT(RIGHT($I27,11),8),"0")</f>
        <v>0</v>
      </c>
      <c r="FX21" s="326" t="str">
        <f>IF(AND($AW19=1,$AX19=4,$AY25="1期",$BA25="1期"),LEFT(RIGHT($I27,11),8),"0")</f>
        <v>0</v>
      </c>
      <c r="FY21" s="326" t="str">
        <f>IF(AND($AW19=1,$AX19=5,$AY25="1期",$BA25="1期"),LEFT(RIGHT($I27,11),8),"0")</f>
        <v>0</v>
      </c>
      <c r="FZ21" s="326" t="str">
        <f>IF(AND($AW19=2,$AX19=6,$AY25="1期",$BA25="1期"),LEFT(RIGHT($I27,11),8),"0")</f>
        <v>0</v>
      </c>
      <c r="GA21" s="326" t="str">
        <f>IF(AND($AW19=3,$AX19=1,$AY25="1期",$BA25="1期"),LEFT(RIGHT($I27,11),8),"0")</f>
        <v>0</v>
      </c>
      <c r="GB21" s="326" t="str">
        <f>IF(AND($AW19=3,$AX19=2,$AY25="1期",$BA25="1期"),LEFT(RIGHT($I27,11),8),"0")</f>
        <v>0</v>
      </c>
      <c r="GC21" s="326" t="str">
        <f>IF(AND($AW19=3,$AX19=3,$AY25="1期",$BA25="1期"),LEFT(RIGHT($I27,11),8),"0")</f>
        <v>0</v>
      </c>
      <c r="GD21" s="326" t="str">
        <f>IF(AND($AW19=3,$AX19=4,$AY25="1期",$BA25="1期"),LEFT(RIGHT($I27,11),8),"0")</f>
        <v>0</v>
      </c>
      <c r="GE21" s="326" t="str">
        <f>IF(AND($AW19=3,$AX19=5,$AY25="1期",$BA25="1期"),LEFT(RIGHT($I27,11),8),"0")</f>
        <v>0</v>
      </c>
      <c r="GG21" s="326" t="str">
        <f>IF(AND($AW19=1,$AX19=1,$AY25="1期",$BA25="2期"),$AF21,"0")</f>
        <v>0</v>
      </c>
      <c r="GH21" s="326" t="str">
        <f>IF(AND($AW19=1,$AX19=2,$AY25="1期",$BA25="2期"),$AF21,"0")</f>
        <v>0</v>
      </c>
      <c r="GI21" s="326" t="str">
        <f>IF(AND($AW19=1,$AX19=3,$AY25="1期",$BA25="2期"),$AF21,"0")</f>
        <v>0</v>
      </c>
      <c r="GJ21" s="326" t="str">
        <f>IF(AND($AW19=1,$AX19=4,$AY25="1期",$BA25="2期"),$AF21,"0")</f>
        <v>0</v>
      </c>
      <c r="GK21" s="326" t="str">
        <f>IF(AND($AW19=1,$AX19=5,$AY25="1期",$BA25="2期"),$AF21,"0")</f>
        <v>0</v>
      </c>
      <c r="GL21" s="326" t="str">
        <f>IF(AND($AW19=2,$AX19=6,$AY25="1期",$BA25="2期"),$AF21,"0")</f>
        <v>0</v>
      </c>
      <c r="GM21" s="326" t="str">
        <f>IF(AND($AW19=3,$AX19=1,$AY25="1期",$BA25="2期"),$AF21,"0")</f>
        <v>0</v>
      </c>
      <c r="GN21" s="326" t="str">
        <f>IF(AND($AW19=3,$AX19=2,$AY25="1期",$BA25="2期"),$AF21,"0")</f>
        <v>0</v>
      </c>
      <c r="GO21" s="326" t="str">
        <f>IF(AND($AW19=3,$AX19=3,$AY25="1期",$BA25="2期"),$AF21,"0")</f>
        <v>0</v>
      </c>
      <c r="GP21" s="326" t="str">
        <f>IF(AND($AW19=3,$AX19=4,$AY25="1期",$BA25="2期"),$AF21,"0")</f>
        <v>0</v>
      </c>
      <c r="GQ21" s="326" t="str">
        <f>IF(AND($AW19=3,$AX19=5,$AY25="1期",$BA25="2期"),$AF21,"0")</f>
        <v>0</v>
      </c>
      <c r="GS21" s="326" t="str">
        <f>IF(AND($AW19=1,$AX19=1,$AY25="2期",$BA25="2期"),LEFT(RIGHT($I27,11),8),"0")</f>
        <v>0</v>
      </c>
      <c r="GT21" s="326" t="str">
        <f>IF(AND($AW19=1,$AX19=2,$AY25="2期",$BA25="2期"),LEFT(RIGHT($I27,11),8),"0")</f>
        <v>0</v>
      </c>
      <c r="GU21" s="326" t="str">
        <f>IF(AND($AW19=1,$AX19=3,$AY25="2期",$BA25="2期"),LEFT(RIGHT($I27,11),8),"0")</f>
        <v>0</v>
      </c>
      <c r="GV21" s="326" t="str">
        <f>IF(AND($AW19=1,$AX19=4,$AY25="2期",$BA25="2期"),LEFT(RIGHT($I27,11),8),"0")</f>
        <v>0</v>
      </c>
      <c r="GW21" s="326" t="str">
        <f>IF(AND($AW19=1,$AX19=5,$AY25="2期",$BA25="2期"),LEFT(RIGHT($I27,11),8),"0")</f>
        <v>0</v>
      </c>
      <c r="GX21" s="326" t="str">
        <f>IF(AND($AW19=2,$AX19=6,$AY25="2期",$BA25="2期"),LEFT(RIGHT($I27,11),8),"0")</f>
        <v>0</v>
      </c>
      <c r="GY21" s="326" t="str">
        <f>IF(AND($AW19=3,$AX19=1,$AY25="2期",$BA25="2期"),LEFT(RIGHT($I27,11),8),"0")</f>
        <v>0</v>
      </c>
      <c r="GZ21" s="326" t="str">
        <f>IF(AND($AW19=3,$AX19=2,$AY25="2期",$BA25="2期"),LEFT(RIGHT($I27,11),8),"0")</f>
        <v>0</v>
      </c>
      <c r="HA21" s="326" t="str">
        <f>IF(AND($AW19=3,$AX19=3,$AY25="2期",$BA25="2期"),LEFT(RIGHT($I27,11),8),"0")</f>
        <v>0</v>
      </c>
      <c r="HB21" s="326" t="str">
        <f>IF(AND($AW19=3,$AX19=4,$AY25="2期",$BA25="2期"),LEFT(RIGHT($I27,11),8),"0")</f>
        <v>0</v>
      </c>
      <c r="HC21" s="326" t="str">
        <f>IF(AND($AW19=3,$AX19=5,$AY25="2期",$BA25="2期"),LEFT(RIGHT($I27,11),8),"0")</f>
        <v>0</v>
      </c>
      <c r="HE21" s="326" t="str">
        <f>IF(AND($AW19=1,$AX19=1,$BA25="3期"),LEFT(RIGHT($I27,11),8),"0")</f>
        <v>0</v>
      </c>
      <c r="HF21" s="326" t="str">
        <f>IF(AND($AW19=1,$AX19=2,$BA25="3期"),LEFT(RIGHT($I27,11),8),"0")</f>
        <v>0</v>
      </c>
      <c r="HG21" s="326" t="str">
        <f>IF(AND($AW19=1,$AX19=3,$BA25="3期"),LEFT(RIGHT($I27,11),8),"0")</f>
        <v>0</v>
      </c>
      <c r="HH21" s="326" t="str">
        <f>IF(AND($AW19=1,$AX19=4,$BA25="3期"),LEFT(RIGHT($I27,11),8),"0")</f>
        <v>0</v>
      </c>
      <c r="HI21" s="326" t="str">
        <f>IF(AND($AW19=1,$AX19=5,$BA25="3期"),LEFT(RIGHT($I27,11),8),"0")</f>
        <v>0</v>
      </c>
      <c r="HJ21" s="326" t="str">
        <f>IF(AND($AW19=2,$AX19=6,$BA25="3期"),LEFT(RIGHT($I27,11),8),"0")</f>
        <v>0</v>
      </c>
      <c r="HK21" s="326" t="str">
        <f>IF(AND($AW19=3,$AX19=1,$BA25="3期"),LEFT(RIGHT($I27,11),8),"0")</f>
        <v>0</v>
      </c>
      <c r="HL21" s="326" t="str">
        <f>IF(AND($AW19=3,$AX19=2,$BA25="3期"),LEFT(RIGHT($I27,11),8),"0")</f>
        <v>0</v>
      </c>
      <c r="HM21" s="326" t="str">
        <f>IF(AND($AW19=3,$AX19=3,$BA25="3期"),LEFT(RIGHT($I27,11),8),"0")</f>
        <v>0</v>
      </c>
      <c r="HN21" s="326" t="str">
        <f>IF(AND($AW19=3,$AX19=4,$BA25="3期"),LEFT(RIGHT($I27,11),8),"0")</f>
        <v>0</v>
      </c>
      <c r="HO21" s="326" t="str">
        <f>IF(AND($AW19=3,$AX19=5,$BA25="3期"),LEFT(RIGHT($I27,11),8),"0")</f>
        <v>0</v>
      </c>
    </row>
    <row r="22" spans="2:223" ht="13.5" customHeight="1">
      <c r="B22" s="37"/>
      <c r="D22" s="229"/>
      <c r="E22" s="246"/>
      <c r="F22" s="247"/>
      <c r="G22" s="247"/>
      <c r="H22" s="248"/>
      <c r="I22" s="275"/>
      <c r="J22" s="276"/>
      <c r="K22" s="276"/>
      <c r="L22" s="276"/>
      <c r="M22" s="276"/>
      <c r="N22" s="276"/>
      <c r="O22" s="276"/>
      <c r="P22" s="276"/>
      <c r="Q22" s="277"/>
      <c r="R22" s="258"/>
      <c r="S22" s="259"/>
      <c r="T22" s="259"/>
      <c r="U22" s="260"/>
      <c r="V22" s="284"/>
      <c r="W22" s="285"/>
      <c r="X22" s="285"/>
      <c r="Y22" s="285"/>
      <c r="Z22" s="285"/>
      <c r="AA22" s="286"/>
      <c r="AB22" s="246"/>
      <c r="AC22" s="247"/>
      <c r="AD22" s="247"/>
      <c r="AE22" s="248"/>
      <c r="AF22" s="263"/>
      <c r="AG22" s="264"/>
      <c r="AH22" s="264"/>
      <c r="AI22" s="264"/>
      <c r="AJ22" s="267"/>
      <c r="AK22" s="268"/>
      <c r="AL22" s="40"/>
      <c r="AM22" s="39"/>
      <c r="AR22" s="37">
        <f>I235</f>
        <v>0</v>
      </c>
      <c r="AS22" s="53">
        <f>AF237</f>
        <v>0</v>
      </c>
      <c r="BC22" s="328"/>
      <c r="BD22" s="326"/>
      <c r="BE22" s="326"/>
      <c r="BF22" s="326"/>
      <c r="BG22" s="326"/>
      <c r="BH22" s="326"/>
      <c r="BI22" s="326"/>
      <c r="BJ22" s="326"/>
      <c r="BK22" s="326"/>
      <c r="BL22" s="326"/>
      <c r="BM22" s="326"/>
      <c r="BN22" s="326"/>
      <c r="BP22" s="326"/>
      <c r="BQ22" s="326"/>
      <c r="BR22" s="326"/>
      <c r="BS22" s="326"/>
      <c r="BT22" s="326"/>
      <c r="BU22" s="326"/>
      <c r="BV22" s="326"/>
      <c r="BW22" s="326"/>
      <c r="BX22" s="326"/>
      <c r="BY22" s="326"/>
      <c r="BZ22" s="326"/>
      <c r="CB22" s="326"/>
      <c r="CC22" s="326"/>
      <c r="CD22" s="326"/>
      <c r="CE22" s="326"/>
      <c r="CF22" s="326"/>
      <c r="CG22" s="326"/>
      <c r="CH22" s="326"/>
      <c r="CI22" s="326"/>
      <c r="CJ22" s="326"/>
      <c r="CK22" s="326"/>
      <c r="CL22" s="326"/>
      <c r="CN22" s="326"/>
      <c r="CO22" s="326"/>
      <c r="CP22" s="326"/>
      <c r="CQ22" s="326"/>
      <c r="CR22" s="326"/>
      <c r="CS22" s="326"/>
      <c r="CT22" s="326"/>
      <c r="CU22" s="326"/>
      <c r="CV22" s="326"/>
      <c r="CW22" s="326"/>
      <c r="CX22" s="326"/>
      <c r="CZ22" s="326"/>
      <c r="DA22" s="326"/>
      <c r="DB22" s="326"/>
      <c r="DC22" s="326"/>
      <c r="DD22" s="326"/>
      <c r="DE22" s="326"/>
      <c r="DF22" s="326"/>
      <c r="DG22" s="326"/>
      <c r="DH22" s="326"/>
      <c r="DI22" s="326"/>
      <c r="DJ22" s="326"/>
      <c r="DL22" s="326"/>
      <c r="DM22" s="326"/>
      <c r="DN22" s="326"/>
      <c r="DO22" s="326"/>
      <c r="DP22" s="326"/>
      <c r="DQ22" s="326"/>
      <c r="DR22" s="326"/>
      <c r="DS22" s="326"/>
      <c r="DT22" s="326"/>
      <c r="DU22" s="326"/>
      <c r="DV22" s="326"/>
      <c r="DX22" s="326"/>
      <c r="DY22" s="326"/>
      <c r="DZ22" s="326"/>
      <c r="EA22" s="326"/>
      <c r="EB22" s="326"/>
      <c r="EC22" s="326"/>
      <c r="ED22" s="326"/>
      <c r="EE22" s="326"/>
      <c r="EF22" s="326"/>
      <c r="EG22" s="326"/>
      <c r="EH22" s="326"/>
      <c r="EJ22" s="326"/>
      <c r="EK22" s="326"/>
      <c r="EL22" s="326"/>
      <c r="EM22" s="326"/>
      <c r="EN22" s="326"/>
      <c r="EO22" s="326"/>
      <c r="EP22" s="326"/>
      <c r="EQ22" s="326"/>
      <c r="ER22" s="326"/>
      <c r="ES22" s="326"/>
      <c r="ET22" s="326"/>
      <c r="EV22" s="326"/>
      <c r="EW22" s="326"/>
      <c r="EX22" s="326"/>
      <c r="EY22" s="326"/>
      <c r="EZ22" s="326"/>
      <c r="FA22" s="326"/>
      <c r="FB22" s="326"/>
      <c r="FC22" s="326"/>
      <c r="FD22" s="326"/>
      <c r="FE22" s="326"/>
      <c r="FF22" s="326"/>
      <c r="FH22" s="326"/>
      <c r="FI22" s="326"/>
      <c r="FJ22" s="326"/>
      <c r="FK22" s="326"/>
      <c r="FL22" s="326"/>
      <c r="FM22" s="326"/>
      <c r="FN22" s="326"/>
      <c r="FO22" s="326"/>
      <c r="FP22" s="326"/>
      <c r="FQ22" s="326"/>
      <c r="FR22" s="326"/>
      <c r="FT22" s="328"/>
      <c r="FU22" s="326"/>
      <c r="FV22" s="326"/>
      <c r="FW22" s="326"/>
      <c r="FX22" s="326"/>
      <c r="FY22" s="326"/>
      <c r="FZ22" s="326"/>
      <c r="GA22" s="326"/>
      <c r="GB22" s="326"/>
      <c r="GC22" s="326"/>
      <c r="GD22" s="326"/>
      <c r="GE22" s="326"/>
      <c r="GG22" s="326"/>
      <c r="GH22" s="326"/>
      <c r="GI22" s="326"/>
      <c r="GJ22" s="326"/>
      <c r="GK22" s="326"/>
      <c r="GL22" s="326"/>
      <c r="GM22" s="326"/>
      <c r="GN22" s="326"/>
      <c r="GO22" s="326"/>
      <c r="GP22" s="326"/>
      <c r="GQ22" s="326"/>
      <c r="GS22" s="326"/>
      <c r="GT22" s="326"/>
      <c r="GU22" s="326"/>
      <c r="GV22" s="326"/>
      <c r="GW22" s="326"/>
      <c r="GX22" s="326"/>
      <c r="GY22" s="326"/>
      <c r="GZ22" s="326"/>
      <c r="HA22" s="326"/>
      <c r="HB22" s="326"/>
      <c r="HC22" s="326"/>
      <c r="HE22" s="326"/>
      <c r="HF22" s="326"/>
      <c r="HG22" s="326"/>
      <c r="HH22" s="326"/>
      <c r="HI22" s="326"/>
      <c r="HJ22" s="326"/>
      <c r="HK22" s="326"/>
      <c r="HL22" s="326"/>
      <c r="HM22" s="326"/>
      <c r="HN22" s="326"/>
      <c r="HO22" s="326"/>
    </row>
    <row r="23" spans="2:223" ht="13.5" customHeight="1">
      <c r="B23" s="37"/>
      <c r="D23" s="229"/>
      <c r="E23" s="269" t="s">
        <v>38</v>
      </c>
      <c r="F23" s="270"/>
      <c r="G23" s="270"/>
      <c r="H23" s="271"/>
      <c r="I23" s="291"/>
      <c r="J23" s="292"/>
      <c r="K23" s="292"/>
      <c r="L23" s="292"/>
      <c r="M23" s="292"/>
      <c r="N23" s="292"/>
      <c r="O23" s="292"/>
      <c r="P23" s="292"/>
      <c r="Q23" s="292"/>
      <c r="R23" s="292"/>
      <c r="S23" s="292"/>
      <c r="T23" s="292"/>
      <c r="U23" s="292"/>
      <c r="V23" s="292"/>
      <c r="W23" s="292"/>
      <c r="X23" s="292"/>
      <c r="Y23" s="292"/>
      <c r="Z23" s="292"/>
      <c r="AA23" s="293"/>
      <c r="AB23" s="269" t="s">
        <v>39</v>
      </c>
      <c r="AC23" s="270"/>
      <c r="AD23" s="270"/>
      <c r="AE23" s="271"/>
      <c r="AF23" s="294"/>
      <c r="AG23" s="295"/>
      <c r="AH23" s="295"/>
      <c r="AI23" s="295"/>
      <c r="AJ23" s="295"/>
      <c r="AK23" s="290" t="s">
        <v>353</v>
      </c>
      <c r="AL23" s="40"/>
      <c r="AM23" s="39"/>
      <c r="AR23" s="37">
        <f>I257</f>
        <v>0</v>
      </c>
      <c r="AS23" s="53">
        <f>AF259</f>
        <v>0</v>
      </c>
    </row>
    <row r="24" spans="2:223" ht="13.5" customHeight="1">
      <c r="B24" s="37"/>
      <c r="D24" s="229"/>
      <c r="E24" s="246"/>
      <c r="F24" s="247"/>
      <c r="G24" s="247"/>
      <c r="H24" s="248"/>
      <c r="I24" s="252"/>
      <c r="J24" s="253"/>
      <c r="K24" s="253"/>
      <c r="L24" s="253"/>
      <c r="M24" s="253"/>
      <c r="N24" s="253"/>
      <c r="O24" s="253"/>
      <c r="P24" s="253"/>
      <c r="Q24" s="253"/>
      <c r="R24" s="253"/>
      <c r="S24" s="253"/>
      <c r="T24" s="253"/>
      <c r="U24" s="253"/>
      <c r="V24" s="253"/>
      <c r="W24" s="253"/>
      <c r="X24" s="253"/>
      <c r="Y24" s="253"/>
      <c r="Z24" s="253"/>
      <c r="AA24" s="254"/>
      <c r="AB24" s="246"/>
      <c r="AC24" s="247"/>
      <c r="AD24" s="247"/>
      <c r="AE24" s="248"/>
      <c r="AF24" s="296"/>
      <c r="AG24" s="297"/>
      <c r="AH24" s="297"/>
      <c r="AI24" s="297"/>
      <c r="AJ24" s="297"/>
      <c r="AK24" s="268"/>
      <c r="AL24" s="40"/>
      <c r="AM24" s="39"/>
      <c r="AR24" s="37">
        <f>I267</f>
        <v>0</v>
      </c>
      <c r="AS24" s="53">
        <f>AF269</f>
        <v>0</v>
      </c>
      <c r="AW24" s="84" t="s">
        <v>102</v>
      </c>
      <c r="AX24" s="84" t="s">
        <v>103</v>
      </c>
      <c r="AY24" s="329" t="s">
        <v>105</v>
      </c>
      <c r="AZ24" s="330"/>
      <c r="BA24" s="322" t="s">
        <v>104</v>
      </c>
      <c r="BB24" s="322"/>
    </row>
    <row r="25" spans="2:223" ht="13.5" customHeight="1">
      <c r="B25" s="37"/>
      <c r="D25" s="229"/>
      <c r="E25" s="269" t="s">
        <v>74</v>
      </c>
      <c r="F25" s="270"/>
      <c r="G25" s="270"/>
      <c r="H25" s="271"/>
      <c r="I25" s="298" t="str">
        <f>IFERROR(YEAR(EDATE(AA25,-3)),"")</f>
        <v/>
      </c>
      <c r="J25" s="289"/>
      <c r="K25" s="289"/>
      <c r="L25" s="289" t="s">
        <v>37</v>
      </c>
      <c r="M25" s="289"/>
      <c r="N25" s="282"/>
      <c r="O25" s="282"/>
      <c r="P25" s="282"/>
      <c r="Q25" s="282"/>
      <c r="R25" s="282"/>
      <c r="S25" s="282"/>
      <c r="T25" s="282"/>
      <c r="U25" s="282"/>
      <c r="V25" s="282"/>
      <c r="W25" s="282"/>
      <c r="X25" s="282"/>
      <c r="Y25" s="282"/>
      <c r="Z25" s="300" t="s">
        <v>352</v>
      </c>
      <c r="AA25" s="282"/>
      <c r="AB25" s="282"/>
      <c r="AC25" s="282"/>
      <c r="AD25" s="282"/>
      <c r="AE25" s="282"/>
      <c r="AF25" s="282"/>
      <c r="AG25" s="282"/>
      <c r="AH25" s="282"/>
      <c r="AI25" s="282"/>
      <c r="AJ25" s="282"/>
      <c r="AK25" s="302"/>
      <c r="AL25" s="40"/>
      <c r="AM25" s="39"/>
      <c r="AR25" s="37">
        <f>I277</f>
        <v>0</v>
      </c>
      <c r="AS25" s="53">
        <f>AF279</f>
        <v>0</v>
      </c>
      <c r="AW25" s="322" t="str">
        <f>I25</f>
        <v/>
      </c>
      <c r="AX25" s="322" t="str">
        <f>IF(V21="","",YEAR(V21)-IF(MONTH(V21)&lt;4,1,0))</f>
        <v/>
      </c>
      <c r="AY25" s="322" t="str">
        <f>IF(AND(2010&lt;=AW25,AW25&lt;=2014),"1期",IF(AND(2015&lt;=AW25,AW25&lt;=2019),"2期",IF(AND(2020&lt;=AW25,AW25&lt;=2024),"3期",IF(AND(2025&lt;=AW25,AW25&lt;=2029),"4期","-"))))</f>
        <v>-</v>
      </c>
      <c r="AZ25" s="323" t="str">
        <f>IF(AND(2010&lt;=AW25,AW25&lt;=2014),"2期",IF(AND(2015&lt;=AW25,AW25&lt;=2019),"3期",IF(AND(2020&lt;=AW25,AW25&lt;=2024),"4期",IF(AND(2025&lt;=AW25,AW25&lt;=2029),"4期","-"))))</f>
        <v>-</v>
      </c>
      <c r="BA25" s="322" t="str">
        <f>IF(AND(2010&lt;=AX25,AX25&lt;=2014),"1期",IF(AND(2015&lt;=AX25,AX25&lt;=2019),"2期",IF(AND(2020&lt;=AX25,AX25&lt;=2024),"3期",IF(AND(2025&lt;=AX25,AX25&lt;=2029),"4期","-"))))</f>
        <v>-</v>
      </c>
      <c r="BB25" s="323" t="str">
        <f>IF(AND(2010&lt;=AX25,AX25&lt;=2014),"2期",IF(AND(2015&lt;=AX25,AX25&lt;=2019),"3期",IF(AND(2020&lt;=AX25,AX25&lt;=2024),"4期",IF(AND(2024&lt;=AX25,AX25&lt;=2029),"4期","-"))))</f>
        <v>-</v>
      </c>
      <c r="BC25" s="40"/>
      <c r="FT25" s="40"/>
    </row>
    <row r="26" spans="2:223" ht="13.5" customHeight="1">
      <c r="B26" s="37"/>
      <c r="D26" s="229"/>
      <c r="E26" s="246"/>
      <c r="F26" s="247"/>
      <c r="G26" s="247"/>
      <c r="H26" s="248"/>
      <c r="I26" s="299"/>
      <c r="J26" s="267"/>
      <c r="K26" s="267"/>
      <c r="L26" s="267"/>
      <c r="M26" s="267"/>
      <c r="N26" s="285"/>
      <c r="O26" s="285"/>
      <c r="P26" s="285"/>
      <c r="Q26" s="285"/>
      <c r="R26" s="285"/>
      <c r="S26" s="285"/>
      <c r="T26" s="285"/>
      <c r="U26" s="285"/>
      <c r="V26" s="285"/>
      <c r="W26" s="285"/>
      <c r="X26" s="285"/>
      <c r="Y26" s="285"/>
      <c r="Z26" s="301"/>
      <c r="AA26" s="285"/>
      <c r="AB26" s="285"/>
      <c r="AC26" s="285"/>
      <c r="AD26" s="285"/>
      <c r="AE26" s="285"/>
      <c r="AF26" s="285"/>
      <c r="AG26" s="285"/>
      <c r="AH26" s="285"/>
      <c r="AI26" s="285"/>
      <c r="AJ26" s="285"/>
      <c r="AK26" s="303"/>
      <c r="AL26" s="40"/>
      <c r="AM26" s="39"/>
      <c r="AR26" s="37">
        <f>I287</f>
        <v>0</v>
      </c>
      <c r="AS26" s="53">
        <f>AF289</f>
        <v>0</v>
      </c>
      <c r="AW26" s="325"/>
      <c r="AX26" s="322"/>
      <c r="AY26" s="322"/>
      <c r="AZ26" s="324"/>
      <c r="BA26" s="322"/>
      <c r="BB26" s="324"/>
      <c r="BC26" s="40"/>
      <c r="FT26" s="40"/>
    </row>
    <row r="27" spans="2:223" ht="13.5" customHeight="1">
      <c r="B27" s="37"/>
      <c r="D27" s="229"/>
      <c r="E27" s="220" t="s">
        <v>57</v>
      </c>
      <c r="F27" s="221"/>
      <c r="G27" s="221"/>
      <c r="H27" s="222"/>
      <c r="I27" s="226"/>
      <c r="J27" s="214"/>
      <c r="K27" s="214"/>
      <c r="L27" s="214"/>
      <c r="M27" s="214"/>
      <c r="N27" s="214"/>
      <c r="O27" s="214"/>
      <c r="P27" s="214"/>
      <c r="Q27" s="214"/>
      <c r="R27" s="214"/>
      <c r="S27" s="214"/>
      <c r="T27" s="214"/>
      <c r="U27" s="214"/>
      <c r="V27" s="214"/>
      <c r="W27" s="212" t="s">
        <v>352</v>
      </c>
      <c r="X27" s="214"/>
      <c r="Y27" s="214"/>
      <c r="Z27" s="214"/>
      <c r="AA27" s="214"/>
      <c r="AB27" s="214"/>
      <c r="AC27" s="214"/>
      <c r="AD27" s="214"/>
      <c r="AE27" s="214"/>
      <c r="AF27" s="214"/>
      <c r="AG27" s="214"/>
      <c r="AH27" s="214"/>
      <c r="AI27" s="214"/>
      <c r="AJ27" s="214"/>
      <c r="AK27" s="215"/>
      <c r="AL27" s="40"/>
      <c r="AM27" s="39"/>
      <c r="AR27" s="37">
        <f>I297</f>
        <v>0</v>
      </c>
      <c r="AS27" s="53">
        <f>AF299</f>
        <v>0</v>
      </c>
      <c r="AY27" s="40" t="s">
        <v>121</v>
      </c>
      <c r="BA27" s="40" t="s">
        <v>122</v>
      </c>
      <c r="HO27" s="85"/>
    </row>
    <row r="28" spans="2:223" ht="13.5" customHeight="1" thickBot="1">
      <c r="B28" s="37"/>
      <c r="D28" s="230"/>
      <c r="E28" s="223"/>
      <c r="F28" s="224"/>
      <c r="G28" s="224"/>
      <c r="H28" s="225"/>
      <c r="I28" s="227"/>
      <c r="J28" s="216"/>
      <c r="K28" s="216"/>
      <c r="L28" s="216"/>
      <c r="M28" s="216"/>
      <c r="N28" s="216"/>
      <c r="O28" s="216"/>
      <c r="P28" s="216"/>
      <c r="Q28" s="216"/>
      <c r="R28" s="216"/>
      <c r="S28" s="216"/>
      <c r="T28" s="216"/>
      <c r="U28" s="216"/>
      <c r="V28" s="216"/>
      <c r="W28" s="213"/>
      <c r="X28" s="216"/>
      <c r="Y28" s="216"/>
      <c r="Z28" s="216"/>
      <c r="AA28" s="216"/>
      <c r="AB28" s="216"/>
      <c r="AC28" s="216"/>
      <c r="AD28" s="216"/>
      <c r="AE28" s="216"/>
      <c r="AF28" s="216"/>
      <c r="AG28" s="216"/>
      <c r="AH28" s="216"/>
      <c r="AI28" s="216"/>
      <c r="AJ28" s="216"/>
      <c r="AK28" s="217"/>
      <c r="AL28" s="40"/>
      <c r="AM28" s="39"/>
      <c r="AR28" s="37">
        <f>I320</f>
        <v>0</v>
      </c>
      <c r="AS28" s="53">
        <f>AF322</f>
        <v>0</v>
      </c>
      <c r="AW28" s="83" t="s">
        <v>100</v>
      </c>
      <c r="AX28" s="83" t="s">
        <v>101</v>
      </c>
    </row>
    <row r="29" spans="2:223" ht="13.5" customHeight="1">
      <c r="B29" s="37"/>
      <c r="D29" s="228" t="s">
        <v>59</v>
      </c>
      <c r="E29" s="231" t="s">
        <v>42</v>
      </c>
      <c r="F29" s="232"/>
      <c r="G29" s="232"/>
      <c r="H29" s="233"/>
      <c r="I29" s="237"/>
      <c r="J29" s="238"/>
      <c r="K29" s="238"/>
      <c r="L29" s="238"/>
      <c r="M29" s="238"/>
      <c r="N29" s="238"/>
      <c r="O29" s="238"/>
      <c r="P29" s="238"/>
      <c r="Q29" s="239"/>
      <c r="R29" s="243" t="s">
        <v>43</v>
      </c>
      <c r="S29" s="244"/>
      <c r="T29" s="244"/>
      <c r="U29" s="245"/>
      <c r="V29" s="249"/>
      <c r="W29" s="250"/>
      <c r="X29" s="250"/>
      <c r="Y29" s="250"/>
      <c r="Z29" s="250"/>
      <c r="AA29" s="251"/>
      <c r="AB29" s="255" t="s">
        <v>40</v>
      </c>
      <c r="AC29" s="256"/>
      <c r="AD29" s="256"/>
      <c r="AE29" s="257"/>
      <c r="AF29" s="261"/>
      <c r="AG29" s="262"/>
      <c r="AH29" s="262"/>
      <c r="AI29" s="262"/>
      <c r="AJ29" s="265" t="str">
        <f>IF(I29="","",VLOOKUP(I29,$AO$4:$AR$6,2,FALSE))</f>
        <v/>
      </c>
      <c r="AK29" s="266"/>
      <c r="AL29" s="40"/>
      <c r="AM29" s="39"/>
      <c r="AR29" s="37">
        <f>I330</f>
        <v>0</v>
      </c>
      <c r="AS29" s="53">
        <f>AF332</f>
        <v>0</v>
      </c>
      <c r="AW29" s="322" t="str">
        <f>IF(I29="グリーン電力証書",1,IF(I29="グリーン熱証書",2,IF(I29="新エネルギー等電気相当量",3,"-")))</f>
        <v>-</v>
      </c>
      <c r="AX29" s="322" t="str">
        <f>IF(V29="太陽光発電",1,IF(V29="風力発電",2,IF(V29="地熱発電",3,IF(V29="バイオマス発電",4,IF(V29="特定小水力発電",5,IF(V29="太陽熱",6,"-"))))))</f>
        <v>-</v>
      </c>
      <c r="BC29" s="32" t="s">
        <v>108</v>
      </c>
      <c r="BD29" s="86" t="s">
        <v>109</v>
      </c>
      <c r="BE29" s="86" t="s">
        <v>110</v>
      </c>
      <c r="BF29" s="86" t="s">
        <v>111</v>
      </c>
      <c r="BG29" s="86" t="s">
        <v>112</v>
      </c>
      <c r="BH29" s="86" t="s">
        <v>113</v>
      </c>
      <c r="BI29" s="86" t="s">
        <v>114</v>
      </c>
      <c r="BJ29" s="86" t="s">
        <v>115</v>
      </c>
      <c r="BK29" s="86" t="s">
        <v>116</v>
      </c>
      <c r="BL29" s="86" t="s">
        <v>117</v>
      </c>
      <c r="BM29" s="86" t="s">
        <v>118</v>
      </c>
      <c r="BN29" s="86" t="s">
        <v>119</v>
      </c>
      <c r="BP29" s="86" t="s">
        <v>109</v>
      </c>
      <c r="BQ29" s="86" t="s">
        <v>110</v>
      </c>
      <c r="BR29" s="86" t="s">
        <v>111</v>
      </c>
      <c r="BS29" s="86" t="s">
        <v>112</v>
      </c>
      <c r="BT29" s="86" t="s">
        <v>113</v>
      </c>
      <c r="BU29" s="86" t="s">
        <v>114</v>
      </c>
      <c r="BV29" s="86" t="s">
        <v>115</v>
      </c>
      <c r="BW29" s="86" t="s">
        <v>116</v>
      </c>
      <c r="BX29" s="86" t="s">
        <v>117</v>
      </c>
      <c r="BY29" s="86" t="s">
        <v>118</v>
      </c>
      <c r="BZ29" s="86" t="s">
        <v>119</v>
      </c>
      <c r="CB29" s="86" t="s">
        <v>109</v>
      </c>
      <c r="CC29" s="86" t="s">
        <v>110</v>
      </c>
      <c r="CD29" s="86" t="s">
        <v>111</v>
      </c>
      <c r="CE29" s="86" t="s">
        <v>112</v>
      </c>
      <c r="CF29" s="86" t="s">
        <v>113</v>
      </c>
      <c r="CG29" s="86" t="s">
        <v>114</v>
      </c>
      <c r="CH29" s="86" t="s">
        <v>115</v>
      </c>
      <c r="CI29" s="86" t="s">
        <v>116</v>
      </c>
      <c r="CJ29" s="86" t="s">
        <v>117</v>
      </c>
      <c r="CK29" s="86" t="s">
        <v>118</v>
      </c>
      <c r="CL29" s="86" t="s">
        <v>119</v>
      </c>
      <c r="CN29" s="86" t="s">
        <v>109</v>
      </c>
      <c r="CO29" s="86" t="s">
        <v>110</v>
      </c>
      <c r="CP29" s="86" t="s">
        <v>111</v>
      </c>
      <c r="CQ29" s="86" t="s">
        <v>112</v>
      </c>
      <c r="CR29" s="86" t="s">
        <v>113</v>
      </c>
      <c r="CS29" s="86" t="s">
        <v>114</v>
      </c>
      <c r="CT29" s="86" t="s">
        <v>115</v>
      </c>
      <c r="CU29" s="86" t="s">
        <v>116</v>
      </c>
      <c r="CV29" s="86" t="s">
        <v>117</v>
      </c>
      <c r="CW29" s="86" t="s">
        <v>118</v>
      </c>
      <c r="CX29" s="86" t="s">
        <v>119</v>
      </c>
      <c r="CZ29" s="86" t="s">
        <v>109</v>
      </c>
      <c r="DA29" s="86" t="s">
        <v>110</v>
      </c>
      <c r="DB29" s="86" t="s">
        <v>111</v>
      </c>
      <c r="DC29" s="86" t="s">
        <v>112</v>
      </c>
      <c r="DD29" s="86" t="s">
        <v>113</v>
      </c>
      <c r="DE29" s="86" t="s">
        <v>114</v>
      </c>
      <c r="DF29" s="86" t="s">
        <v>115</v>
      </c>
      <c r="DG29" s="86" t="s">
        <v>116</v>
      </c>
      <c r="DH29" s="86" t="s">
        <v>117</v>
      </c>
      <c r="DI29" s="86" t="s">
        <v>118</v>
      </c>
      <c r="DJ29" s="86" t="s">
        <v>119</v>
      </c>
      <c r="DL29" s="86" t="s">
        <v>109</v>
      </c>
      <c r="DM29" s="86" t="s">
        <v>110</v>
      </c>
      <c r="DN29" s="86" t="s">
        <v>111</v>
      </c>
      <c r="DO29" s="86" t="s">
        <v>112</v>
      </c>
      <c r="DP29" s="86" t="s">
        <v>113</v>
      </c>
      <c r="DQ29" s="86" t="s">
        <v>114</v>
      </c>
      <c r="DR29" s="86" t="s">
        <v>115</v>
      </c>
      <c r="DS29" s="86" t="s">
        <v>116</v>
      </c>
      <c r="DT29" s="86" t="s">
        <v>117</v>
      </c>
      <c r="DU29" s="86" t="s">
        <v>118</v>
      </c>
      <c r="DV29" s="86" t="s">
        <v>119</v>
      </c>
      <c r="DX29" s="86" t="s">
        <v>109</v>
      </c>
      <c r="DY29" s="86" t="s">
        <v>110</v>
      </c>
      <c r="DZ29" s="86" t="s">
        <v>111</v>
      </c>
      <c r="EA29" s="86" t="s">
        <v>112</v>
      </c>
      <c r="EB29" s="86" t="s">
        <v>113</v>
      </c>
      <c r="EC29" s="86" t="s">
        <v>114</v>
      </c>
      <c r="ED29" s="86" t="s">
        <v>115</v>
      </c>
      <c r="EE29" s="86" t="s">
        <v>116</v>
      </c>
      <c r="EF29" s="86" t="s">
        <v>117</v>
      </c>
      <c r="EG29" s="86" t="s">
        <v>118</v>
      </c>
      <c r="EH29" s="86" t="s">
        <v>119</v>
      </c>
      <c r="EJ29" s="86" t="s">
        <v>109</v>
      </c>
      <c r="EK29" s="86" t="s">
        <v>110</v>
      </c>
      <c r="EL29" s="86" t="s">
        <v>111</v>
      </c>
      <c r="EM29" s="86" t="s">
        <v>112</v>
      </c>
      <c r="EN29" s="86" t="s">
        <v>113</v>
      </c>
      <c r="EO29" s="86" t="s">
        <v>114</v>
      </c>
      <c r="EP29" s="86" t="s">
        <v>115</v>
      </c>
      <c r="EQ29" s="86" t="s">
        <v>116</v>
      </c>
      <c r="ER29" s="86" t="s">
        <v>117</v>
      </c>
      <c r="ES29" s="86" t="s">
        <v>118</v>
      </c>
      <c r="ET29" s="86" t="s">
        <v>119</v>
      </c>
      <c r="EV29" s="86" t="s">
        <v>109</v>
      </c>
      <c r="EW29" s="86" t="s">
        <v>110</v>
      </c>
      <c r="EX29" s="86" t="s">
        <v>111</v>
      </c>
      <c r="EY29" s="86" t="s">
        <v>112</v>
      </c>
      <c r="EZ29" s="86" t="s">
        <v>113</v>
      </c>
      <c r="FA29" s="86" t="s">
        <v>114</v>
      </c>
      <c r="FB29" s="86" t="s">
        <v>115</v>
      </c>
      <c r="FC29" s="86" t="s">
        <v>116</v>
      </c>
      <c r="FD29" s="86" t="s">
        <v>117</v>
      </c>
      <c r="FE29" s="86" t="s">
        <v>118</v>
      </c>
      <c r="FF29" s="86" t="s">
        <v>119</v>
      </c>
      <c r="FH29" s="86" t="s">
        <v>109</v>
      </c>
      <c r="FI29" s="86" t="s">
        <v>110</v>
      </c>
      <c r="FJ29" s="86" t="s">
        <v>111</v>
      </c>
      <c r="FK29" s="86" t="s">
        <v>112</v>
      </c>
      <c r="FL29" s="86" t="s">
        <v>113</v>
      </c>
      <c r="FM29" s="86" t="s">
        <v>114</v>
      </c>
      <c r="FN29" s="86" t="s">
        <v>115</v>
      </c>
      <c r="FO29" s="86" t="s">
        <v>116</v>
      </c>
      <c r="FP29" s="86" t="s">
        <v>117</v>
      </c>
      <c r="FQ29" s="86" t="s">
        <v>118</v>
      </c>
      <c r="FR29" s="86" t="s">
        <v>119</v>
      </c>
      <c r="FT29" s="32" t="s">
        <v>108</v>
      </c>
      <c r="FU29" s="86" t="s">
        <v>109</v>
      </c>
      <c r="FV29" s="86" t="s">
        <v>110</v>
      </c>
      <c r="FW29" s="86" t="s">
        <v>111</v>
      </c>
      <c r="FX29" s="86" t="s">
        <v>112</v>
      </c>
      <c r="FY29" s="86" t="s">
        <v>113</v>
      </c>
      <c r="FZ29" s="86" t="s">
        <v>114</v>
      </c>
      <c r="GA29" s="86" t="s">
        <v>115</v>
      </c>
      <c r="GB29" s="86" t="s">
        <v>116</v>
      </c>
      <c r="GC29" s="86" t="s">
        <v>117</v>
      </c>
      <c r="GD29" s="86" t="s">
        <v>118</v>
      </c>
      <c r="GE29" s="86" t="s">
        <v>119</v>
      </c>
      <c r="GG29" s="86" t="s">
        <v>109</v>
      </c>
      <c r="GH29" s="86" t="s">
        <v>110</v>
      </c>
      <c r="GI29" s="86" t="s">
        <v>111</v>
      </c>
      <c r="GJ29" s="86" t="s">
        <v>112</v>
      </c>
      <c r="GK29" s="86" t="s">
        <v>113</v>
      </c>
      <c r="GL29" s="86" t="s">
        <v>114</v>
      </c>
      <c r="GM29" s="86" t="s">
        <v>115</v>
      </c>
      <c r="GN29" s="86" t="s">
        <v>116</v>
      </c>
      <c r="GO29" s="86" t="s">
        <v>117</v>
      </c>
      <c r="GP29" s="86" t="s">
        <v>118</v>
      </c>
      <c r="GQ29" s="86" t="s">
        <v>119</v>
      </c>
      <c r="GS29" s="86" t="s">
        <v>109</v>
      </c>
      <c r="GT29" s="86" t="s">
        <v>110</v>
      </c>
      <c r="GU29" s="86" t="s">
        <v>111</v>
      </c>
      <c r="GV29" s="86" t="s">
        <v>112</v>
      </c>
      <c r="GW29" s="86" t="s">
        <v>113</v>
      </c>
      <c r="GX29" s="86" t="s">
        <v>114</v>
      </c>
      <c r="GY29" s="86" t="s">
        <v>115</v>
      </c>
      <c r="GZ29" s="86" t="s">
        <v>116</v>
      </c>
      <c r="HA29" s="86" t="s">
        <v>117</v>
      </c>
      <c r="HB29" s="86" t="s">
        <v>118</v>
      </c>
      <c r="HC29" s="86" t="s">
        <v>119</v>
      </c>
      <c r="HE29" s="86" t="s">
        <v>109</v>
      </c>
      <c r="HF29" s="86" t="s">
        <v>110</v>
      </c>
      <c r="HG29" s="86" t="s">
        <v>111</v>
      </c>
      <c r="HH29" s="86" t="s">
        <v>112</v>
      </c>
      <c r="HI29" s="86" t="s">
        <v>113</v>
      </c>
      <c r="HJ29" s="86" t="s">
        <v>114</v>
      </c>
      <c r="HK29" s="86" t="s">
        <v>115</v>
      </c>
      <c r="HL29" s="86" t="s">
        <v>116</v>
      </c>
      <c r="HM29" s="86" t="s">
        <v>117</v>
      </c>
      <c r="HN29" s="86" t="s">
        <v>118</v>
      </c>
      <c r="HO29" s="86" t="s">
        <v>119</v>
      </c>
    </row>
    <row r="30" spans="2:223" ht="13.5" customHeight="1">
      <c r="B30" s="37"/>
      <c r="D30" s="229"/>
      <c r="E30" s="234"/>
      <c r="F30" s="235"/>
      <c r="G30" s="235"/>
      <c r="H30" s="236"/>
      <c r="I30" s="240"/>
      <c r="J30" s="241"/>
      <c r="K30" s="241"/>
      <c r="L30" s="241"/>
      <c r="M30" s="241"/>
      <c r="N30" s="241"/>
      <c r="O30" s="241"/>
      <c r="P30" s="241"/>
      <c r="Q30" s="242"/>
      <c r="R30" s="246"/>
      <c r="S30" s="247"/>
      <c r="T30" s="247"/>
      <c r="U30" s="248"/>
      <c r="V30" s="252"/>
      <c r="W30" s="253"/>
      <c r="X30" s="253"/>
      <c r="Y30" s="253"/>
      <c r="Z30" s="253"/>
      <c r="AA30" s="254"/>
      <c r="AB30" s="258"/>
      <c r="AC30" s="259"/>
      <c r="AD30" s="259"/>
      <c r="AE30" s="260"/>
      <c r="AF30" s="263"/>
      <c r="AG30" s="264"/>
      <c r="AH30" s="264"/>
      <c r="AI30" s="264"/>
      <c r="AJ30" s="267"/>
      <c r="AK30" s="268"/>
      <c r="AL30" s="40"/>
      <c r="AM30" s="39"/>
      <c r="AR30" s="37">
        <f>I340</f>
        <v>0</v>
      </c>
      <c r="AS30" s="53">
        <f>AF342</f>
        <v>0</v>
      </c>
      <c r="AW30" s="325"/>
      <c r="AX30" s="325"/>
      <c r="BD30" s="40"/>
      <c r="BE30" s="40"/>
      <c r="BF30" s="40"/>
      <c r="BG30" s="40"/>
      <c r="BH30" s="40"/>
      <c r="BI30" s="40"/>
      <c r="BJ30" s="40"/>
      <c r="BK30" s="40"/>
      <c r="BL30" s="40"/>
      <c r="BM30" s="40"/>
      <c r="BN30" s="40"/>
      <c r="BP30" s="40"/>
      <c r="BQ30" s="40"/>
      <c r="BR30" s="40"/>
      <c r="BS30" s="40"/>
      <c r="BT30" s="40"/>
      <c r="BU30" s="40"/>
      <c r="BV30" s="40"/>
      <c r="BW30" s="40"/>
      <c r="BX30" s="40"/>
      <c r="BY30" s="40"/>
      <c r="BZ30" s="40"/>
      <c r="CB30" s="40"/>
      <c r="CC30" s="40"/>
      <c r="CD30" s="40"/>
      <c r="CE30" s="40"/>
      <c r="CF30" s="40"/>
      <c r="CG30" s="40"/>
      <c r="CH30" s="40"/>
      <c r="CI30" s="40"/>
      <c r="CJ30" s="40"/>
      <c r="CK30" s="40"/>
      <c r="CL30" s="40"/>
      <c r="CN30" s="40"/>
      <c r="CO30" s="40"/>
      <c r="CP30" s="40"/>
      <c r="CQ30" s="40"/>
      <c r="CR30" s="40"/>
      <c r="CS30" s="40"/>
      <c r="CT30" s="40"/>
      <c r="CU30" s="40"/>
      <c r="CV30" s="40"/>
      <c r="CW30" s="40"/>
      <c r="CX30" s="40"/>
      <c r="CZ30" s="40"/>
      <c r="DA30" s="40"/>
      <c r="DB30" s="40"/>
      <c r="DC30" s="40"/>
      <c r="DD30" s="40"/>
      <c r="DE30" s="40"/>
      <c r="DF30" s="40"/>
      <c r="DG30" s="40"/>
      <c r="DH30" s="40"/>
      <c r="DI30" s="40"/>
      <c r="DJ30" s="40"/>
      <c r="DL30" s="40"/>
      <c r="DM30" s="40"/>
      <c r="DN30" s="40"/>
      <c r="DO30" s="40"/>
      <c r="DP30" s="40"/>
      <c r="DQ30" s="40"/>
      <c r="DR30" s="40"/>
      <c r="DS30" s="40"/>
      <c r="DT30" s="40"/>
      <c r="DU30" s="40"/>
      <c r="DV30" s="40"/>
      <c r="DX30" s="40"/>
      <c r="DY30" s="40"/>
      <c r="DZ30" s="40"/>
      <c r="EA30" s="40"/>
      <c r="EB30" s="40"/>
      <c r="EC30" s="40"/>
      <c r="ED30" s="40"/>
      <c r="EE30" s="40"/>
      <c r="EF30" s="40"/>
      <c r="EG30" s="40"/>
      <c r="EH30" s="40"/>
      <c r="EJ30" s="40"/>
      <c r="EK30" s="40"/>
      <c r="EL30" s="40"/>
      <c r="EM30" s="40"/>
      <c r="EN30" s="40"/>
      <c r="EO30" s="40"/>
      <c r="EP30" s="40"/>
      <c r="EQ30" s="40"/>
      <c r="ER30" s="40"/>
      <c r="ES30" s="40"/>
      <c r="ET30" s="40"/>
      <c r="EV30" s="40"/>
      <c r="EW30" s="40"/>
      <c r="EX30" s="40"/>
      <c r="EY30" s="40"/>
      <c r="EZ30" s="40"/>
      <c r="FA30" s="40"/>
      <c r="FB30" s="40"/>
      <c r="FC30" s="40"/>
      <c r="FD30" s="40"/>
      <c r="FE30" s="40"/>
      <c r="FF30" s="40"/>
      <c r="FH30" s="40"/>
      <c r="FI30" s="40"/>
      <c r="FJ30" s="40"/>
      <c r="FK30" s="40"/>
      <c r="FL30" s="40"/>
      <c r="FM30" s="40"/>
      <c r="FN30" s="40"/>
      <c r="FO30" s="40"/>
      <c r="FP30" s="40"/>
      <c r="FQ30" s="40"/>
      <c r="FR30" s="40"/>
      <c r="FU30" s="40"/>
      <c r="FV30" s="40"/>
      <c r="FW30" s="40"/>
      <c r="FX30" s="40"/>
      <c r="FY30" s="40"/>
      <c r="FZ30" s="40"/>
      <c r="GA30" s="40"/>
      <c r="GB30" s="40"/>
      <c r="GC30" s="40"/>
      <c r="GD30" s="40"/>
      <c r="GE30" s="40"/>
      <c r="GG30" s="40"/>
      <c r="GH30" s="40"/>
      <c r="GI30" s="40"/>
      <c r="GJ30" s="40"/>
      <c r="GK30" s="40"/>
      <c r="GL30" s="40"/>
      <c r="GM30" s="40"/>
      <c r="GN30" s="40"/>
      <c r="GO30" s="40"/>
      <c r="GP30" s="40"/>
      <c r="GQ30" s="40"/>
      <c r="GS30" s="40"/>
      <c r="GT30" s="40"/>
      <c r="GU30" s="40"/>
      <c r="GV30" s="40"/>
      <c r="GW30" s="40"/>
      <c r="GX30" s="40"/>
      <c r="GY30" s="40"/>
      <c r="GZ30" s="40"/>
      <c r="HA30" s="40"/>
      <c r="HB30" s="40"/>
      <c r="HC30" s="40"/>
      <c r="HE30" s="40"/>
      <c r="HF30" s="40"/>
      <c r="HG30" s="40"/>
      <c r="HH30" s="40"/>
      <c r="HI30" s="40"/>
      <c r="HJ30" s="40"/>
      <c r="HK30" s="40"/>
      <c r="HL30" s="40"/>
      <c r="HM30" s="40"/>
      <c r="HN30" s="40"/>
      <c r="HO30" s="40"/>
    </row>
    <row r="31" spans="2:223" ht="13.5" customHeight="1">
      <c r="B31" s="37"/>
      <c r="D31" s="229"/>
      <c r="E31" s="269" t="s">
        <v>64</v>
      </c>
      <c r="F31" s="270"/>
      <c r="G31" s="270"/>
      <c r="H31" s="271"/>
      <c r="I31" s="272"/>
      <c r="J31" s="273"/>
      <c r="K31" s="273"/>
      <c r="L31" s="273"/>
      <c r="M31" s="273"/>
      <c r="N31" s="273"/>
      <c r="O31" s="273"/>
      <c r="P31" s="273"/>
      <c r="Q31" s="274"/>
      <c r="R31" s="278" t="s">
        <v>41</v>
      </c>
      <c r="S31" s="279"/>
      <c r="T31" s="279"/>
      <c r="U31" s="280"/>
      <c r="V31" s="281"/>
      <c r="W31" s="282"/>
      <c r="X31" s="282"/>
      <c r="Y31" s="282"/>
      <c r="Z31" s="282"/>
      <c r="AA31" s="283"/>
      <c r="AB31" s="269" t="s">
        <v>28</v>
      </c>
      <c r="AC31" s="270"/>
      <c r="AD31" s="270"/>
      <c r="AE31" s="271"/>
      <c r="AF31" s="287"/>
      <c r="AG31" s="288"/>
      <c r="AH31" s="288"/>
      <c r="AI31" s="288"/>
      <c r="AJ31" s="289" t="str">
        <f>IF(I29="","",VLOOKUP(I29,$AO$4:$AR$6,3,FALSE))</f>
        <v/>
      </c>
      <c r="AK31" s="290"/>
      <c r="AL31" s="40"/>
      <c r="AM31" s="39"/>
      <c r="AR31" s="37">
        <f>I350</f>
        <v>0</v>
      </c>
      <c r="AS31" s="53">
        <f>AF352</f>
        <v>0</v>
      </c>
      <c r="BC31" s="327" t="s">
        <v>106</v>
      </c>
      <c r="BD31" s="326" t="str">
        <f>IF(AND($AW29=1,$AX29=1,$AY35="1期",$BA35="1期"),$AF31,"0")</f>
        <v>0</v>
      </c>
      <c r="BE31" s="326" t="str">
        <f>IF(AND($AW29=1,$AX29=2,$AY35="1期",$BA35="1期"),$AF31,"0")</f>
        <v>0</v>
      </c>
      <c r="BF31" s="326" t="str">
        <f>IF(AND($AW29=1,$AX29=3,$AY35="1期",$BA35="1期"),$AF31,"0")</f>
        <v>0</v>
      </c>
      <c r="BG31" s="326" t="str">
        <f>IF(AND($AW29=1,$AX29=4,$AY35="1期",$BA35="1期"),$AF31,"0")</f>
        <v>0</v>
      </c>
      <c r="BH31" s="326" t="str">
        <f>IF(AND($AW29=1,$AX29=5,$AY35="1期",$BA35="1期"),$AF31,"0")</f>
        <v>0</v>
      </c>
      <c r="BI31" s="326" t="str">
        <f>IF(AND($AW29=2,$AX29=6,$AY35="1期",$BA35="1期"),$AF31,"0")</f>
        <v>0</v>
      </c>
      <c r="BJ31" s="326" t="str">
        <f>IF(AND($AW29=3,$AX29=1,$AY35="1期",$BA35="1期"),$AF31,"0")</f>
        <v>0</v>
      </c>
      <c r="BK31" s="326" t="str">
        <f>IF(AND($AW29=3,$AX29=2,$AY35="1期",$BA35="1期"),$AF31,"0")</f>
        <v>0</v>
      </c>
      <c r="BL31" s="326" t="str">
        <f>IF(AND($AW29=3,$AX29=3,$AY35="1期",$BA35="1期"),$AF31,"0")</f>
        <v>0</v>
      </c>
      <c r="BM31" s="326" t="str">
        <f>IF(AND($AW29=3,$AX29=4,$AY35="1期",$BA35="1期"),$AF31,"0")</f>
        <v>0</v>
      </c>
      <c r="BN31" s="326" t="str">
        <f>IF(AND($AW29=3,$AX29=5,$AY35="1期",$BA35="1期"),$AF31,"0")</f>
        <v>0</v>
      </c>
      <c r="BP31" s="326" t="str">
        <f>IF(AND($AW29=1,$AX29=1,$AY35="1期",$BA35="2期"),$AF31,"0")</f>
        <v>0</v>
      </c>
      <c r="BQ31" s="326" t="str">
        <f>IF(AND($AW29=1,$AX29=2,$AY35="1期",$BA35="2期"),$AF31,"0")</f>
        <v>0</v>
      </c>
      <c r="BR31" s="326" t="str">
        <f>IF(AND($AW29=1,$AX29=3,$AY35="1期",$BA35="2期"),$AF31,"0")</f>
        <v>0</v>
      </c>
      <c r="BS31" s="326" t="str">
        <f>IF(AND($AW29=1,$AX29=4,$AY35="1期",$BA35="2期"),$AF31,"0")</f>
        <v>0</v>
      </c>
      <c r="BT31" s="326" t="str">
        <f>IF(AND($AW29=1,$AX29=5,$AY35="1期",$BA35="2期"),$AF31,"0")</f>
        <v>0</v>
      </c>
      <c r="BU31" s="326" t="str">
        <f>IF(AND($AW29=2,$AX29=6,$AY35="1期",$BA35="2期"),$AF31,"0")</f>
        <v>0</v>
      </c>
      <c r="BV31" s="326" t="str">
        <f>IF(AND($AW29=3,$AX29=1,$AY35="1期",$BA35="2期"),$AF31,"0")</f>
        <v>0</v>
      </c>
      <c r="BW31" s="326" t="str">
        <f>IF(AND($AW29=3,$AX29=2,$AY35="1期",$BA35="2期"),$AF31,"0")</f>
        <v>0</v>
      </c>
      <c r="BX31" s="326" t="str">
        <f>IF(AND($AW29=3,$AX29=3,$AY35="1期",$BA35="2期"),$AF31,"0")</f>
        <v>0</v>
      </c>
      <c r="BY31" s="326" t="str">
        <f>IF(AND($AW29=3,$AX29=4,$AY35="1期",$BA35="2期"),$AF31,"0")</f>
        <v>0</v>
      </c>
      <c r="BZ31" s="326" t="str">
        <f>IF(AND($AW29=3,$AX29=5,$AY35="1期",$BA35="2期"),$AF31,"0")</f>
        <v>0</v>
      </c>
      <c r="CB31" s="326" t="str">
        <f>IF(AND($AW29=1,$AX29=1,$AY35="1期",$BA35="3期"),$AF31,"0")</f>
        <v>0</v>
      </c>
      <c r="CC31" s="326" t="str">
        <f>IF(AND($AW29=1,$AX29=2,$AY35="1期",$BA35="3期"),$AF31,"0")</f>
        <v>0</v>
      </c>
      <c r="CD31" s="326" t="str">
        <f>IF(AND($AW29=1,$AX29=3,$AY35="1期",$BA35="3期"),$AF31,"0")</f>
        <v>0</v>
      </c>
      <c r="CE31" s="326" t="str">
        <f>IF(AND($AW29=1,$AX29=4,$AY35="1期",$BA35="3期"),$AF31,"0")</f>
        <v>0</v>
      </c>
      <c r="CF31" s="326" t="str">
        <f>IF(AND($AW29=1,$AX29=5,$AY35="1期",$BA35="3期"),$AF31,"0")</f>
        <v>0</v>
      </c>
      <c r="CG31" s="326" t="str">
        <f>IF(AND($AW29=2,$AX29=6,$AY35="1期",$BA35="3期"),$AF31,"0")</f>
        <v>0</v>
      </c>
      <c r="CH31" s="326" t="str">
        <f>IF(AND($AW29=3,$AX29=1,$AY35="1期",$BA35="3期"),$AF31,"0")</f>
        <v>0</v>
      </c>
      <c r="CI31" s="326" t="str">
        <f>IF(AND($AW29=3,$AX29=2,$AY35="1期",$BA35="3期"),$AF31,"0")</f>
        <v>0</v>
      </c>
      <c r="CJ31" s="326" t="str">
        <f>IF(AND($AW29=3,$AX29=3,$AY35="1期",$BA35="3期"),$AF31,"0")</f>
        <v>0</v>
      </c>
      <c r="CK31" s="326" t="str">
        <f>IF(AND($AW29=3,$AX29=4,$AY35="1期",$BA35="3期"),$AF31,"0")</f>
        <v>0</v>
      </c>
      <c r="CL31" s="326" t="str">
        <f>IF(AND($AW29=3,$AX29=5,$AY35="1期",$BA35="3期"),$AF31,"0")</f>
        <v>0</v>
      </c>
      <c r="CN31" s="326" t="str">
        <f>IF(AND($AW29=1,$AX29=1,$AY35="2期",$BA35="2期"),$AF31,"0")</f>
        <v>0</v>
      </c>
      <c r="CO31" s="326" t="str">
        <f>IF(AND($AW29=1,$AX29=2,$AY35="2期",$BA35="2期"),$AF31,"0")</f>
        <v>0</v>
      </c>
      <c r="CP31" s="326" t="str">
        <f>IF(AND($AW29=1,$AX29=3,$AY35="2期",$BA35="2期"),$AF31,"0")</f>
        <v>0</v>
      </c>
      <c r="CQ31" s="326" t="str">
        <f>IF(AND($AW29=1,$AX29=4,$AY35="2期",$BA35="2期"),$AF31,"0")</f>
        <v>0</v>
      </c>
      <c r="CR31" s="326" t="str">
        <f>IF(AND($AW29=1,$AX29=5,$AY35="2期",$BA35="2期"),$AF31,"0")</f>
        <v>0</v>
      </c>
      <c r="CS31" s="326" t="str">
        <f>IF(AND($AW29=2,$AX29=6,$AY35="2期",$BA35="2期"),$AF31,"0")</f>
        <v>0</v>
      </c>
      <c r="CT31" s="326" t="str">
        <f>IF(AND($AW29=3,$AX29=1,$AY35="2期",$BA35="2期"),$AF31,"0")</f>
        <v>0</v>
      </c>
      <c r="CU31" s="326" t="str">
        <f>IF(AND($AW29=3,$AX29=2,$AY35="2期",$BA35="2期"),$AF31,"0")</f>
        <v>0</v>
      </c>
      <c r="CV31" s="326" t="str">
        <f>IF(AND($AW29=3,$AX29=3,$AY35="2期",$BA35="2期"),$AF31,"0")</f>
        <v>0</v>
      </c>
      <c r="CW31" s="326" t="str">
        <f>IF(AND($AW29=3,$AX29=4,$AY35="2期",$BA35="2期"),$AF31,"0")</f>
        <v>0</v>
      </c>
      <c r="CX31" s="326" t="str">
        <f>IF(AND($AW29=3,$AX29=5,$AY35="2期",$BA35="2期"),$AF31,"0")</f>
        <v>0</v>
      </c>
      <c r="CZ31" s="326" t="str">
        <f>IF(AND($AW29=1,$AX29=1,$AY35="2期",$BA35="3期"),$AF31,"0")</f>
        <v>0</v>
      </c>
      <c r="DA31" s="326" t="str">
        <f>IF(AND($AW29=1,$AX29=2,$AY35="2期",$BA35="3期"),$AF31,"0")</f>
        <v>0</v>
      </c>
      <c r="DB31" s="326" t="str">
        <f>IF(AND($AW29=1,$AX29=3,$AY35="2期",$BA35="3期"),$AF31,"0")</f>
        <v>0</v>
      </c>
      <c r="DC31" s="326" t="str">
        <f>IF(AND($AW29=1,$AX29=4,$AY35="2期",$BA35="3期"),$AF31,"0")</f>
        <v>0</v>
      </c>
      <c r="DD31" s="326" t="str">
        <f>IF(AND($AW29=1,$AX29=5,$AY35="2期",$BA35="3期"),$AF31,"0")</f>
        <v>0</v>
      </c>
      <c r="DE31" s="326" t="str">
        <f>IF(AND($AW29=2,$AX29=6,$AY35="2期",$BA35="3期"),$AF31,"0")</f>
        <v>0</v>
      </c>
      <c r="DF31" s="326" t="str">
        <f>IF(AND($AW29=3,$AX29=1,$AY35="2期",$BA35="3期"),$AF31,"0")</f>
        <v>0</v>
      </c>
      <c r="DG31" s="326" t="str">
        <f>IF(AND($AW29=3,$AX29=2,$AY35="2期",$BA35="3期"),$AF31,"0")</f>
        <v>0</v>
      </c>
      <c r="DH31" s="326" t="str">
        <f>IF(AND($AW29=3,$AX29=3,$AY35="2期",$BA35="3期"),$AF31,"0")</f>
        <v>0</v>
      </c>
      <c r="DI31" s="326" t="str">
        <f>IF(AND($AW29=3,$AX29=4,$AY35="2期",$BA35="3期"),$AF31,"0")</f>
        <v>0</v>
      </c>
      <c r="DJ31" s="326" t="str">
        <f>IF(AND($AW29=3,$AX29=5,$AY35="2期",$BA35="3期"),$AF31,"0")</f>
        <v>0</v>
      </c>
      <c r="DL31" s="326" t="str">
        <f>IF(AND($AW29=1,$AX29=1,$AY35="3期",$BA35="3期"),$AF31,"0")</f>
        <v>0</v>
      </c>
      <c r="DM31" s="326" t="str">
        <f>IF(AND($AW29=1,$AX29=2,$AY35="3期",$BA35="3期"),$AF31,"0")</f>
        <v>0</v>
      </c>
      <c r="DN31" s="326" t="str">
        <f>IF(AND($AW29=1,$AX29=3,$AY35="3期",$BA35="3期"),$AF31,"0")</f>
        <v>0</v>
      </c>
      <c r="DO31" s="326" t="str">
        <f>IF(AND($AW29=1,$AX29=4,$AY35="3期",$BA35="3期"),$AF31,"0")</f>
        <v>0</v>
      </c>
      <c r="DP31" s="326" t="str">
        <f>IF(AND($AW29=1,$AX29=5,$AY35="3期",$BA35="3期"),$AF31,"0")</f>
        <v>0</v>
      </c>
      <c r="DQ31" s="326" t="str">
        <f>IF(AND($AW29=2,$AX29=6,$AY35="3期",$BA35="3期"),$AF31,"0")</f>
        <v>0</v>
      </c>
      <c r="DR31" s="326" t="str">
        <f>IF(AND($AW29=3,$AX29=1,$AY35="3期",$BA35="3期"),$AF31,"0")</f>
        <v>0</v>
      </c>
      <c r="DS31" s="326" t="str">
        <f>IF(AND($AW29=3,$AX29=2,$AY35="3期",$BA35="3期"),$AF31,"0")</f>
        <v>0</v>
      </c>
      <c r="DT31" s="326" t="str">
        <f>IF(AND($AW29=3,$AX29=3,$AY35="3期",$BA35="3期"),$AF31,"0")</f>
        <v>0</v>
      </c>
      <c r="DU31" s="326" t="str">
        <f>IF(AND($AW29=3,$AX29=4,$AY35="3期",$BA35="3期"),$AF31,"0")</f>
        <v>0</v>
      </c>
      <c r="DV31" s="326" t="str">
        <f>IF(AND($AW29=3,$AX29=5,$AY35="3期",$BA35="3期"),$AF31,"0")</f>
        <v>0</v>
      </c>
      <c r="DX31" s="326" t="str">
        <f>IF(AND($AW29=1,$AX29=1,$AY35="1期",$BA35="4期"),$AF31,"0")</f>
        <v>0</v>
      </c>
      <c r="DY31" s="326" t="str">
        <f>IF(AND($AW29=1,$AX29=2,$AY35="1期",$BA35="4期"),$AF31,"0")</f>
        <v>0</v>
      </c>
      <c r="DZ31" s="326" t="str">
        <f>IF(AND($AW29=1,$AX29=3,$AY35="1期",$BA35="4期"),$AF31,"0")</f>
        <v>0</v>
      </c>
      <c r="EA31" s="326" t="str">
        <f>IF(AND($AW29=1,$AX29=4,$AY35="1期",$BA35="4期"),$AF31,"0")</f>
        <v>0</v>
      </c>
      <c r="EB31" s="326" t="str">
        <f>IF(AND($AW29=1,$AX29=5,$AY35="1期",$BA35="4期"),$AF31,"0")</f>
        <v>0</v>
      </c>
      <c r="EC31" s="326" t="str">
        <f>IF(AND($AW29=2,$AX29=6,$AY35="1期",$BA35="4期"),$AF31,"0")</f>
        <v>0</v>
      </c>
      <c r="ED31" s="326" t="str">
        <f>IF(AND($AW29=3,$AX29=1,$AY35="1期",$BA35="4期"),$AF31,"0")</f>
        <v>0</v>
      </c>
      <c r="EE31" s="326" t="str">
        <f>IF(AND($AW29=3,$AX29=2,$AY35="1期",$BA35="4期"),$AF31,"0")</f>
        <v>0</v>
      </c>
      <c r="EF31" s="326" t="str">
        <f>IF(AND($AW29=3,$AX29=3,$AY35="1期",$BA35="4期"),$AF31,"0")</f>
        <v>0</v>
      </c>
      <c r="EG31" s="326" t="str">
        <f>IF(AND($AW29=3,$AX29=4,$AY35="1期",$BA35="4期"),$AF31,"0")</f>
        <v>0</v>
      </c>
      <c r="EH31" s="326" t="str">
        <f>IF(AND($AW29=3,$AX29=5,$AY35="1期",$BA35="4期"),$AF31,"0")</f>
        <v>0</v>
      </c>
      <c r="EJ31" s="326" t="str">
        <f>IF(AND($AW29=1,$AX29=1,$AY35="2期",$BA35="4期"),$AF31,"0")</f>
        <v>0</v>
      </c>
      <c r="EK31" s="326" t="str">
        <f>IF(AND($AW29=1,$AX29=2,$AY35="2期",$BA35="4期"),$AF31,"0")</f>
        <v>0</v>
      </c>
      <c r="EL31" s="326" t="str">
        <f>IF(AND($AW29=1,$AX29=3,$AY35="2期",$BA35="4期"),$AF31,"0")</f>
        <v>0</v>
      </c>
      <c r="EM31" s="326" t="str">
        <f>IF(AND($AW29=1,$AX29=4,$AY35="2期",$BA35="4期"),$AF31,"0")</f>
        <v>0</v>
      </c>
      <c r="EN31" s="326" t="str">
        <f>IF(AND($AW29=1,$AX29=5,$AY35="2期",$BA35="4期"),$AF31,"0")</f>
        <v>0</v>
      </c>
      <c r="EO31" s="326" t="str">
        <f>IF(AND($AW29=2,$AX29=6,$AY35="2期",$BA35="4期"),$AF31,"0")</f>
        <v>0</v>
      </c>
      <c r="EP31" s="326" t="str">
        <f>IF(AND($AW29=3,$AX29=1,$AY35="2期",$BA35="4期"),$AF31,"0")</f>
        <v>0</v>
      </c>
      <c r="EQ31" s="326" t="str">
        <f>IF(AND($AW29=3,$AX29=2,$AY35="2期",$BA35="4期"),$AF31,"0")</f>
        <v>0</v>
      </c>
      <c r="ER31" s="326" t="str">
        <f>IF(AND($AW29=3,$AX29=3,$AY35="2期",$BA35="4期"),$AF31,"0")</f>
        <v>0</v>
      </c>
      <c r="ES31" s="326" t="str">
        <f>IF(AND($AW29=3,$AX29=4,$AY35="2期",$BA35="4期"),$AF31,"0")</f>
        <v>0</v>
      </c>
      <c r="ET31" s="326" t="str">
        <f>IF(AND($AW29=3,$AX29=5,$AY35="2期",$BA35="4期"),$AF31,"0")</f>
        <v>0</v>
      </c>
      <c r="EV31" s="326" t="str">
        <f>IF(AND($AW29=1,$AX29=1,$AY35="3期",$BA35="4期"),$AF31,"0")</f>
        <v>0</v>
      </c>
      <c r="EW31" s="326" t="str">
        <f>IF(AND($AW29=1,$AX29=2,$AY35="3期",$BA35="4期"),$AF31,"0")</f>
        <v>0</v>
      </c>
      <c r="EX31" s="326" t="str">
        <f>IF(AND($AW29=1,$AX29=3,$AY35="3期",$BA35="4期"),$AF31,"0")</f>
        <v>0</v>
      </c>
      <c r="EY31" s="326" t="str">
        <f>IF(AND($AW29=1,$AX29=4,$AY35="3期",$BA35="4期"),$AF31,"0")</f>
        <v>0</v>
      </c>
      <c r="EZ31" s="326" t="str">
        <f>IF(AND($AW29=1,$AX29=5,$AY35="3期",$BA35="4期"),$AF31,"0")</f>
        <v>0</v>
      </c>
      <c r="FA31" s="326" t="str">
        <f>IF(AND($AW29=2,$AX29=6,$AY35="3期",$BA35="4期"),$AF31,"0")</f>
        <v>0</v>
      </c>
      <c r="FB31" s="326" t="str">
        <f>IF(AND($AW29=3,$AX29=1,$AY35="3期",$BA35="4期"),$AF31,"0")</f>
        <v>0</v>
      </c>
      <c r="FC31" s="326" t="str">
        <f>IF(AND($AW29=3,$AX29=2,$AY35="3期",$BA35="4期"),$AF31,"0")</f>
        <v>0</v>
      </c>
      <c r="FD31" s="326" t="str">
        <f>IF(AND($AW29=3,$AX29=3,$AY35="3期",$BA35="4期"),$AF31,"0")</f>
        <v>0</v>
      </c>
      <c r="FE31" s="326" t="str">
        <f>IF(AND($AW29=3,$AX29=4,$AY35="3期",$BA35="4期"),$AF31,"0")</f>
        <v>0</v>
      </c>
      <c r="FF31" s="326" t="str">
        <f>IF(AND($AW29=3,$AX29=5,$AY35="3期",$BA35="4期"),$AF31,"0")</f>
        <v>0</v>
      </c>
      <c r="FH31" s="326" t="str">
        <f>IF(AND($AW29=1,$AX29=1,$AY35="4期",$BA35="4期"),$AF31,"0")</f>
        <v>0</v>
      </c>
      <c r="FI31" s="326" t="str">
        <f>IF(AND($AW29=1,$AX29=2,$AY35="4期",$BA35="4期"),$AF31,"0")</f>
        <v>0</v>
      </c>
      <c r="FJ31" s="326" t="str">
        <f>IF(AND($AW29=1,$AX29=3,$AY35="4期",$BA35="4期"),$AF31,"0")</f>
        <v>0</v>
      </c>
      <c r="FK31" s="326" t="str">
        <f>IF(AND($AW29=1,$AX29=4,$AY35="4期",$BA35="4期"),$AF31,"0")</f>
        <v>0</v>
      </c>
      <c r="FL31" s="326" t="str">
        <f>IF(AND($AW29=1,$AX29=5,$AY35="4期",$BA35="4期"),$AF31,"0")</f>
        <v>0</v>
      </c>
      <c r="FM31" s="326" t="str">
        <f>IF(AND($AW29=2,$AX29=6,$AY35="4期",$BA35="4期"),$AF31,"0")</f>
        <v>0</v>
      </c>
      <c r="FN31" s="326" t="str">
        <f>IF(AND($AW29=3,$AX29=1,$AY35="4期",$BA35="4期"),$AF31,"0")</f>
        <v>0</v>
      </c>
      <c r="FO31" s="326" t="str">
        <f>IF(AND($AW29=3,$AX29=2,$AY35="4期",$BA35="4期"),$AF31,"0")</f>
        <v>0</v>
      </c>
      <c r="FP31" s="326" t="str">
        <f>IF(AND($AW29=3,$AX29=3,$AY35="4期",$BA35="4期"),$AF31,"0")</f>
        <v>0</v>
      </c>
      <c r="FQ31" s="326" t="str">
        <f>IF(AND($AW29=3,$AX29=4,$AY35="4期",$BA35="4期"),$AF31,"0")</f>
        <v>0</v>
      </c>
      <c r="FR31" s="326" t="str">
        <f>IF(AND($AW29=3,$AX29=5,$AY35="4期",$BA35="4期"),$AF31,"0")</f>
        <v>0</v>
      </c>
      <c r="FT31" s="327" t="s">
        <v>176</v>
      </c>
      <c r="FU31" s="326" t="str">
        <f>IF(AND($AW29=1,$AX29=1,$AY35="1期",$BA35="1期"),LEFT(RIGHT($I37,11),8),"0")</f>
        <v>0</v>
      </c>
      <c r="FV31" s="326" t="str">
        <f>IF(AND($AW29=1,$AX29=2,$AY35="1期",$BA35="1期"),LEFT(RIGHT($I37,11),8),"0")</f>
        <v>0</v>
      </c>
      <c r="FW31" s="326" t="str">
        <f>IF(AND($AW29=1,$AX29=3,$AY35="1期",$BA35="1期"),LEFT(RIGHT($I37,11),8),"0")</f>
        <v>0</v>
      </c>
      <c r="FX31" s="326" t="str">
        <f>IF(AND($AW29=1,$AX29=4,$AY35="1期",$BA35="1期"),LEFT(RIGHT($I37,11),8),"0")</f>
        <v>0</v>
      </c>
      <c r="FY31" s="326" t="str">
        <f>IF(AND($AW29=1,$AX29=5,$AY35="1期",$BA35="1期"),LEFT(RIGHT($I37,11),8),"0")</f>
        <v>0</v>
      </c>
      <c r="FZ31" s="326" t="str">
        <f>IF(AND($AW29=2,$AX29=6,$AY35="1期",$BA35="1期"),LEFT(RIGHT($I37,11),8),"0")</f>
        <v>0</v>
      </c>
      <c r="GA31" s="326" t="str">
        <f>IF(AND($AW29=3,$AX29=1,$AY35="1期",$BA35="1期"),LEFT(RIGHT($I37,11),8),"0")</f>
        <v>0</v>
      </c>
      <c r="GB31" s="326" t="str">
        <f>IF(AND($AW29=3,$AX29=2,$AY35="1期",$BA35="1期"),LEFT(RIGHT($I37,11),8),"0")</f>
        <v>0</v>
      </c>
      <c r="GC31" s="326" t="str">
        <f>IF(AND($AW29=3,$AX29=3,$AY35="1期",$BA35="1期"),LEFT(RIGHT($I37,11),8),"0")</f>
        <v>0</v>
      </c>
      <c r="GD31" s="326" t="str">
        <f>IF(AND($AW29=3,$AX29=4,$AY35="1期",$BA35="1期"),LEFT(RIGHT($I37,11),8),"0")</f>
        <v>0</v>
      </c>
      <c r="GE31" s="326" t="str">
        <f>IF(AND($AW29=3,$AX29=5,$AY35="1期",$BA35="1期"),LEFT(RIGHT($I37,11),8),"0")</f>
        <v>0</v>
      </c>
      <c r="GG31" s="326" t="str">
        <f>IF(AND($AW29=1,$AX29=1,$AY35="1期",$BA35="2期"),$AF31,"0")</f>
        <v>0</v>
      </c>
      <c r="GH31" s="326" t="str">
        <f>IF(AND($AW29=1,$AX29=2,$AY35="1期",$BA35="2期"),$AF31,"0")</f>
        <v>0</v>
      </c>
      <c r="GI31" s="326" t="str">
        <f>IF(AND($AW29=1,$AX29=3,$AY35="1期",$BA35="2期"),$AF31,"0")</f>
        <v>0</v>
      </c>
      <c r="GJ31" s="326" t="str">
        <f>IF(AND($AW29=1,$AX29=4,$AY35="1期",$BA35="2期"),$AF31,"0")</f>
        <v>0</v>
      </c>
      <c r="GK31" s="326" t="str">
        <f>IF(AND($AW29=1,$AX29=5,$AY35="1期",$BA35="2期"),$AF31,"0")</f>
        <v>0</v>
      </c>
      <c r="GL31" s="326" t="str">
        <f>IF(AND($AW29=2,$AX29=6,$AY35="1期",$BA35="2期"),$AF31,"0")</f>
        <v>0</v>
      </c>
      <c r="GM31" s="326" t="str">
        <f>IF(AND($AW29=3,$AX29=1,$AY35="1期",$BA35="2期"),$AF31,"0")</f>
        <v>0</v>
      </c>
      <c r="GN31" s="326" t="str">
        <f>IF(AND($AW29=3,$AX29=2,$AY35="1期",$BA35="2期"),$AF31,"0")</f>
        <v>0</v>
      </c>
      <c r="GO31" s="326" t="str">
        <f>IF(AND($AW29=3,$AX29=3,$AY35="1期",$BA35="2期"),$AF31,"0")</f>
        <v>0</v>
      </c>
      <c r="GP31" s="326" t="str">
        <f>IF(AND($AW29=3,$AX29=4,$AY35="1期",$BA35="2期"),$AF31,"0")</f>
        <v>0</v>
      </c>
      <c r="GQ31" s="326" t="str">
        <f>IF(AND($AW29=3,$AX29=5,$AY35="1期",$BA35="2期"),$AF31,"0")</f>
        <v>0</v>
      </c>
      <c r="GS31" s="326" t="str">
        <f>IF(AND($AW29=1,$AX29=1,$AY35="2期",$BA35="2期"),LEFT(RIGHT($I37,11),8),"0")</f>
        <v>0</v>
      </c>
      <c r="GT31" s="326" t="str">
        <f>IF(AND($AW29=1,$AX29=2,$AY35="2期",$BA35="2期"),LEFT(RIGHT($I37,11),8),"0")</f>
        <v>0</v>
      </c>
      <c r="GU31" s="326" t="str">
        <f>IF(AND($AW29=1,$AX29=3,$AY35="2期",$BA35="2期"),LEFT(RIGHT($I37,11),8),"0")</f>
        <v>0</v>
      </c>
      <c r="GV31" s="326" t="str">
        <f>IF(AND($AW29=1,$AX29=4,$AY35="2期",$BA35="2期"),LEFT(RIGHT($I37,11),8),"0")</f>
        <v>0</v>
      </c>
      <c r="GW31" s="326" t="str">
        <f>IF(AND($AW29=1,$AX29=5,$AY35="2期",$BA35="2期"),LEFT(RIGHT($I37,11),8),"0")</f>
        <v>0</v>
      </c>
      <c r="GX31" s="326" t="str">
        <f>IF(AND($AW29=2,$AX29=6,$AY35="2期",$BA35="2期"),LEFT(RIGHT($I37,11),8),"0")</f>
        <v>0</v>
      </c>
      <c r="GY31" s="326" t="str">
        <f>IF(AND($AW29=3,$AX29=1,$AY35="2期",$BA35="2期"),LEFT(RIGHT($I37,11),8),"0")</f>
        <v>0</v>
      </c>
      <c r="GZ31" s="326" t="str">
        <f>IF(AND($AW29=3,$AX29=2,$AY35="2期",$BA35="2期"),LEFT(RIGHT($I37,11),8),"0")</f>
        <v>0</v>
      </c>
      <c r="HA31" s="326" t="str">
        <f>IF(AND($AW29=3,$AX29=3,$AY35="2期",$BA35="2期"),LEFT(RIGHT($I37,11),8),"0")</f>
        <v>0</v>
      </c>
      <c r="HB31" s="326" t="str">
        <f>IF(AND($AW29=3,$AX29=4,$AY35="2期",$BA35="2期"),LEFT(RIGHT($I37,11),8),"0")</f>
        <v>0</v>
      </c>
      <c r="HC31" s="326" t="str">
        <f>IF(AND($AW29=3,$AX29=5,$AY35="2期",$BA35="2期"),LEFT(RIGHT($I37,11),8),"0")</f>
        <v>0</v>
      </c>
      <c r="HE31" s="326" t="str">
        <f>IF(AND($AW29=1,$AX29=1,$BA35="3期"),LEFT(RIGHT($I37,11),8),"0")</f>
        <v>0</v>
      </c>
      <c r="HF31" s="326" t="str">
        <f>IF(AND($AW29=1,$AX29=2,$BA35="3期"),LEFT(RIGHT($I37,11),8),"0")</f>
        <v>0</v>
      </c>
      <c r="HG31" s="326" t="str">
        <f>IF(AND($AW29=1,$AX29=3,$BA35="3期"),LEFT(RIGHT($I37,11),8),"0")</f>
        <v>0</v>
      </c>
      <c r="HH31" s="326" t="str">
        <f>IF(AND($AW29=1,$AX29=4,$BA35="3期"),LEFT(RIGHT($I37,11),8),"0")</f>
        <v>0</v>
      </c>
      <c r="HI31" s="326" t="str">
        <f>IF(AND($AW29=1,$AX29=5,$BA35="3期"),LEFT(RIGHT($I37,11),8),"0")</f>
        <v>0</v>
      </c>
      <c r="HJ31" s="326" t="str">
        <f>IF(AND($AW29=2,$AX29=6,$BA35="3期"),LEFT(RIGHT($I37,11),8),"0")</f>
        <v>0</v>
      </c>
      <c r="HK31" s="326" t="str">
        <f>IF(AND($AW29=3,$AX29=1,$BA35="3期"),LEFT(RIGHT($I37,11),8),"0")</f>
        <v>0</v>
      </c>
      <c r="HL31" s="326" t="str">
        <f>IF(AND($AW29=3,$AX29=2,$BA35="3期"),LEFT(RIGHT($I37,11),8),"0")</f>
        <v>0</v>
      </c>
      <c r="HM31" s="326" t="str">
        <f>IF(AND($AW29=3,$AX29=3,$BA35="3期"),LEFT(RIGHT($I37,11),8),"0")</f>
        <v>0</v>
      </c>
      <c r="HN31" s="326" t="str">
        <f>IF(AND($AW29=3,$AX29=4,$BA35="3期"),LEFT(RIGHT($I37,11),8),"0")</f>
        <v>0</v>
      </c>
      <c r="HO31" s="326" t="str">
        <f>IF(AND($AW29=3,$AX29=5,$BA35="3期"),LEFT(RIGHT($I37,11),8),"0")</f>
        <v>0</v>
      </c>
    </row>
    <row r="32" spans="2:223" ht="13.5" customHeight="1">
      <c r="B32" s="37"/>
      <c r="D32" s="229"/>
      <c r="E32" s="246"/>
      <c r="F32" s="247"/>
      <c r="G32" s="247"/>
      <c r="H32" s="248"/>
      <c r="I32" s="275"/>
      <c r="J32" s="276"/>
      <c r="K32" s="276"/>
      <c r="L32" s="276"/>
      <c r="M32" s="276"/>
      <c r="N32" s="276"/>
      <c r="O32" s="276"/>
      <c r="P32" s="276"/>
      <c r="Q32" s="277"/>
      <c r="R32" s="258"/>
      <c r="S32" s="259"/>
      <c r="T32" s="259"/>
      <c r="U32" s="260"/>
      <c r="V32" s="284"/>
      <c r="W32" s="285"/>
      <c r="X32" s="285"/>
      <c r="Y32" s="285"/>
      <c r="Z32" s="285"/>
      <c r="AA32" s="286"/>
      <c r="AB32" s="246"/>
      <c r="AC32" s="247"/>
      <c r="AD32" s="247"/>
      <c r="AE32" s="248"/>
      <c r="AF32" s="263"/>
      <c r="AG32" s="264"/>
      <c r="AH32" s="264"/>
      <c r="AI32" s="264"/>
      <c r="AJ32" s="267"/>
      <c r="AK32" s="268"/>
      <c r="AL32" s="40"/>
      <c r="AM32" s="39"/>
      <c r="AR32" s="37">
        <f>I360</f>
        <v>0</v>
      </c>
      <c r="AS32" s="53">
        <f>AF362</f>
        <v>0</v>
      </c>
      <c r="BC32" s="328"/>
      <c r="BD32" s="326"/>
      <c r="BE32" s="326"/>
      <c r="BF32" s="326"/>
      <c r="BG32" s="326"/>
      <c r="BH32" s="326"/>
      <c r="BI32" s="326"/>
      <c r="BJ32" s="326"/>
      <c r="BK32" s="326"/>
      <c r="BL32" s="326"/>
      <c r="BM32" s="326"/>
      <c r="BN32" s="326"/>
      <c r="BP32" s="326"/>
      <c r="BQ32" s="326"/>
      <c r="BR32" s="326"/>
      <c r="BS32" s="326"/>
      <c r="BT32" s="326"/>
      <c r="BU32" s="326"/>
      <c r="BV32" s="326"/>
      <c r="BW32" s="326"/>
      <c r="BX32" s="326"/>
      <c r="BY32" s="326"/>
      <c r="BZ32" s="326"/>
      <c r="CB32" s="326"/>
      <c r="CC32" s="326"/>
      <c r="CD32" s="326"/>
      <c r="CE32" s="326"/>
      <c r="CF32" s="326"/>
      <c r="CG32" s="326"/>
      <c r="CH32" s="326"/>
      <c r="CI32" s="326"/>
      <c r="CJ32" s="326"/>
      <c r="CK32" s="326"/>
      <c r="CL32" s="326"/>
      <c r="CN32" s="326"/>
      <c r="CO32" s="326"/>
      <c r="CP32" s="326"/>
      <c r="CQ32" s="326"/>
      <c r="CR32" s="326"/>
      <c r="CS32" s="326"/>
      <c r="CT32" s="326"/>
      <c r="CU32" s="326"/>
      <c r="CV32" s="326"/>
      <c r="CW32" s="326"/>
      <c r="CX32" s="326"/>
      <c r="CZ32" s="326"/>
      <c r="DA32" s="326"/>
      <c r="DB32" s="326"/>
      <c r="DC32" s="326"/>
      <c r="DD32" s="326"/>
      <c r="DE32" s="326"/>
      <c r="DF32" s="326"/>
      <c r="DG32" s="326"/>
      <c r="DH32" s="326"/>
      <c r="DI32" s="326"/>
      <c r="DJ32" s="326"/>
      <c r="DL32" s="326"/>
      <c r="DM32" s="326"/>
      <c r="DN32" s="326"/>
      <c r="DO32" s="326"/>
      <c r="DP32" s="326"/>
      <c r="DQ32" s="326"/>
      <c r="DR32" s="326"/>
      <c r="DS32" s="326"/>
      <c r="DT32" s="326"/>
      <c r="DU32" s="326"/>
      <c r="DV32" s="326"/>
      <c r="DX32" s="326"/>
      <c r="DY32" s="326"/>
      <c r="DZ32" s="326"/>
      <c r="EA32" s="326"/>
      <c r="EB32" s="326"/>
      <c r="EC32" s="326"/>
      <c r="ED32" s="326"/>
      <c r="EE32" s="326"/>
      <c r="EF32" s="326"/>
      <c r="EG32" s="326"/>
      <c r="EH32" s="326"/>
      <c r="EJ32" s="326"/>
      <c r="EK32" s="326"/>
      <c r="EL32" s="326"/>
      <c r="EM32" s="326"/>
      <c r="EN32" s="326"/>
      <c r="EO32" s="326"/>
      <c r="EP32" s="326"/>
      <c r="EQ32" s="326"/>
      <c r="ER32" s="326"/>
      <c r="ES32" s="326"/>
      <c r="ET32" s="326"/>
      <c r="EV32" s="326"/>
      <c r="EW32" s="326"/>
      <c r="EX32" s="326"/>
      <c r="EY32" s="326"/>
      <c r="EZ32" s="326"/>
      <c r="FA32" s="326"/>
      <c r="FB32" s="326"/>
      <c r="FC32" s="326"/>
      <c r="FD32" s="326"/>
      <c r="FE32" s="326"/>
      <c r="FF32" s="326"/>
      <c r="FH32" s="326"/>
      <c r="FI32" s="326"/>
      <c r="FJ32" s="326"/>
      <c r="FK32" s="326"/>
      <c r="FL32" s="326"/>
      <c r="FM32" s="326"/>
      <c r="FN32" s="326"/>
      <c r="FO32" s="326"/>
      <c r="FP32" s="326"/>
      <c r="FQ32" s="326"/>
      <c r="FR32" s="326"/>
      <c r="FT32" s="328"/>
      <c r="FU32" s="326"/>
      <c r="FV32" s="326"/>
      <c r="FW32" s="326"/>
      <c r="FX32" s="326"/>
      <c r="FY32" s="326"/>
      <c r="FZ32" s="326"/>
      <c r="GA32" s="326"/>
      <c r="GB32" s="326"/>
      <c r="GC32" s="326"/>
      <c r="GD32" s="326"/>
      <c r="GE32" s="326"/>
      <c r="GG32" s="326"/>
      <c r="GH32" s="326"/>
      <c r="GI32" s="326"/>
      <c r="GJ32" s="326"/>
      <c r="GK32" s="326"/>
      <c r="GL32" s="326"/>
      <c r="GM32" s="326"/>
      <c r="GN32" s="326"/>
      <c r="GO32" s="326"/>
      <c r="GP32" s="326"/>
      <c r="GQ32" s="326"/>
      <c r="GS32" s="326"/>
      <c r="GT32" s="326"/>
      <c r="GU32" s="326"/>
      <c r="GV32" s="326"/>
      <c r="GW32" s="326"/>
      <c r="GX32" s="326"/>
      <c r="GY32" s="326"/>
      <c r="GZ32" s="326"/>
      <c r="HA32" s="326"/>
      <c r="HB32" s="326"/>
      <c r="HC32" s="326"/>
      <c r="HE32" s="326"/>
      <c r="HF32" s="326"/>
      <c r="HG32" s="326"/>
      <c r="HH32" s="326"/>
      <c r="HI32" s="326"/>
      <c r="HJ32" s="326"/>
      <c r="HK32" s="326"/>
      <c r="HL32" s="326"/>
      <c r="HM32" s="326"/>
      <c r="HN32" s="326"/>
      <c r="HO32" s="326"/>
    </row>
    <row r="33" spans="2:223" ht="13.5" customHeight="1">
      <c r="B33" s="37"/>
      <c r="D33" s="229"/>
      <c r="E33" s="269" t="s">
        <v>38</v>
      </c>
      <c r="F33" s="270"/>
      <c r="G33" s="270"/>
      <c r="H33" s="271"/>
      <c r="I33" s="291"/>
      <c r="J33" s="292"/>
      <c r="K33" s="292"/>
      <c r="L33" s="292"/>
      <c r="M33" s="292"/>
      <c r="N33" s="292"/>
      <c r="O33" s="292"/>
      <c r="P33" s="292"/>
      <c r="Q33" s="292"/>
      <c r="R33" s="292"/>
      <c r="S33" s="292"/>
      <c r="T33" s="292"/>
      <c r="U33" s="292"/>
      <c r="V33" s="292"/>
      <c r="W33" s="292"/>
      <c r="X33" s="292"/>
      <c r="Y33" s="292"/>
      <c r="Z33" s="292"/>
      <c r="AA33" s="293"/>
      <c r="AB33" s="269" t="s">
        <v>39</v>
      </c>
      <c r="AC33" s="270"/>
      <c r="AD33" s="270"/>
      <c r="AE33" s="271"/>
      <c r="AF33" s="294"/>
      <c r="AG33" s="295"/>
      <c r="AH33" s="295"/>
      <c r="AI33" s="295"/>
      <c r="AJ33" s="295"/>
      <c r="AK33" s="290" t="s">
        <v>353</v>
      </c>
      <c r="AL33" s="40"/>
      <c r="AM33" s="39"/>
      <c r="AR33" s="37">
        <f>I383</f>
        <v>0</v>
      </c>
      <c r="AS33" s="53">
        <f>AF385</f>
        <v>0</v>
      </c>
    </row>
    <row r="34" spans="2:223" ht="13.5" customHeight="1">
      <c r="B34" s="37"/>
      <c r="D34" s="229"/>
      <c r="E34" s="246"/>
      <c r="F34" s="247"/>
      <c r="G34" s="247"/>
      <c r="H34" s="248"/>
      <c r="I34" s="252"/>
      <c r="J34" s="253"/>
      <c r="K34" s="253"/>
      <c r="L34" s="253"/>
      <c r="M34" s="253"/>
      <c r="N34" s="253"/>
      <c r="O34" s="253"/>
      <c r="P34" s="253"/>
      <c r="Q34" s="253"/>
      <c r="R34" s="253"/>
      <c r="S34" s="253"/>
      <c r="T34" s="253"/>
      <c r="U34" s="253"/>
      <c r="V34" s="253"/>
      <c r="W34" s="253"/>
      <c r="X34" s="253"/>
      <c r="Y34" s="253"/>
      <c r="Z34" s="253"/>
      <c r="AA34" s="254"/>
      <c r="AB34" s="246"/>
      <c r="AC34" s="247"/>
      <c r="AD34" s="247"/>
      <c r="AE34" s="248"/>
      <c r="AF34" s="296"/>
      <c r="AG34" s="297"/>
      <c r="AH34" s="297"/>
      <c r="AI34" s="297"/>
      <c r="AJ34" s="297"/>
      <c r="AK34" s="268"/>
      <c r="AL34" s="40"/>
      <c r="AM34" s="39"/>
      <c r="AR34" s="37">
        <f>I393</f>
        <v>0</v>
      </c>
      <c r="AS34" s="53">
        <f>AF395</f>
        <v>0</v>
      </c>
      <c r="AW34" s="84" t="s">
        <v>102</v>
      </c>
      <c r="AX34" s="84" t="s">
        <v>103</v>
      </c>
      <c r="AY34" s="329" t="s">
        <v>105</v>
      </c>
      <c r="AZ34" s="330"/>
      <c r="BA34" s="322" t="s">
        <v>104</v>
      </c>
      <c r="BB34" s="322"/>
    </row>
    <row r="35" spans="2:223" ht="13.5" customHeight="1">
      <c r="B35" s="37"/>
      <c r="D35" s="229"/>
      <c r="E35" s="269" t="s">
        <v>74</v>
      </c>
      <c r="F35" s="270"/>
      <c r="G35" s="270"/>
      <c r="H35" s="271"/>
      <c r="I35" s="298" t="str">
        <f>IFERROR(YEAR(EDATE(AA35,-3)),"")</f>
        <v/>
      </c>
      <c r="J35" s="289"/>
      <c r="K35" s="289"/>
      <c r="L35" s="289" t="s">
        <v>37</v>
      </c>
      <c r="M35" s="289"/>
      <c r="N35" s="282"/>
      <c r="O35" s="282"/>
      <c r="P35" s="282"/>
      <c r="Q35" s="282"/>
      <c r="R35" s="282"/>
      <c r="S35" s="282"/>
      <c r="T35" s="282"/>
      <c r="U35" s="282"/>
      <c r="V35" s="282"/>
      <c r="W35" s="282"/>
      <c r="X35" s="282"/>
      <c r="Y35" s="282"/>
      <c r="Z35" s="300" t="s">
        <v>352</v>
      </c>
      <c r="AA35" s="282"/>
      <c r="AB35" s="282"/>
      <c r="AC35" s="282"/>
      <c r="AD35" s="282"/>
      <c r="AE35" s="282"/>
      <c r="AF35" s="282"/>
      <c r="AG35" s="282"/>
      <c r="AH35" s="282"/>
      <c r="AI35" s="282"/>
      <c r="AJ35" s="282"/>
      <c r="AK35" s="302"/>
      <c r="AL35" s="40"/>
      <c r="AM35" s="39"/>
      <c r="AR35" s="37">
        <f>I403</f>
        <v>0</v>
      </c>
      <c r="AS35" s="53">
        <f>AF405</f>
        <v>0</v>
      </c>
      <c r="AW35" s="322" t="str">
        <f>I35</f>
        <v/>
      </c>
      <c r="AX35" s="322" t="str">
        <f>IF(V31="","",YEAR(V31)-IF(MONTH(V31)&lt;4,1,0))</f>
        <v/>
      </c>
      <c r="AY35" s="322" t="str">
        <f>IF(AND(2010&lt;=AW35,AW35&lt;=2014),"1期",IF(AND(2015&lt;=AW35,AW35&lt;=2019),"2期",IF(AND(2020&lt;=AW35,AW35&lt;=2024),"3期",IF(AND(2025&lt;=AW35,AW35&lt;=2029),"4期","-"))))</f>
        <v>-</v>
      </c>
      <c r="AZ35" s="323" t="str">
        <f>IF(AND(2010&lt;=AW35,AW35&lt;=2014),"2期",IF(AND(2015&lt;=AW35,AW35&lt;=2019),"3期",IF(AND(2020&lt;=AW35,AW35&lt;=2024),"4期",IF(AND(2025&lt;=AW35,AW35&lt;=2029),"4期","-"))))</f>
        <v>-</v>
      </c>
      <c r="BA35" s="322" t="str">
        <f>IF(AND(2010&lt;=AX35,AX35&lt;=2014),"1期",IF(AND(2015&lt;=AX35,AX35&lt;=2019),"2期",IF(AND(2020&lt;=AX35,AX35&lt;=2024),"3期",IF(AND(2025&lt;=AX35,AX35&lt;=2029),"4期","-"))))</f>
        <v>-</v>
      </c>
      <c r="BB35" s="323" t="str">
        <f>IF(AND(2010&lt;=AX35,AX35&lt;=2014),"2期",IF(AND(2015&lt;=AX35,AX35&lt;=2019),"3期",IF(AND(2020&lt;=AX35,AX35&lt;=2024),"4期",IF(AND(2024&lt;=AX35,AX35&lt;=2029),"4期","-"))))</f>
        <v>-</v>
      </c>
      <c r="BC35" s="40"/>
      <c r="FT35" s="40"/>
    </row>
    <row r="36" spans="2:223" ht="13.5" customHeight="1">
      <c r="B36" s="37"/>
      <c r="D36" s="229"/>
      <c r="E36" s="246"/>
      <c r="F36" s="247"/>
      <c r="G36" s="247"/>
      <c r="H36" s="248"/>
      <c r="I36" s="299"/>
      <c r="J36" s="267"/>
      <c r="K36" s="267"/>
      <c r="L36" s="267"/>
      <c r="M36" s="267"/>
      <c r="N36" s="285"/>
      <c r="O36" s="285"/>
      <c r="P36" s="285"/>
      <c r="Q36" s="285"/>
      <c r="R36" s="285"/>
      <c r="S36" s="285"/>
      <c r="T36" s="285"/>
      <c r="U36" s="285"/>
      <c r="V36" s="285"/>
      <c r="W36" s="285"/>
      <c r="X36" s="285"/>
      <c r="Y36" s="285"/>
      <c r="Z36" s="301"/>
      <c r="AA36" s="285"/>
      <c r="AB36" s="285"/>
      <c r="AC36" s="285"/>
      <c r="AD36" s="285"/>
      <c r="AE36" s="285"/>
      <c r="AF36" s="285"/>
      <c r="AG36" s="285"/>
      <c r="AH36" s="285"/>
      <c r="AI36" s="285"/>
      <c r="AJ36" s="285"/>
      <c r="AK36" s="303"/>
      <c r="AL36" s="40"/>
      <c r="AM36" s="39"/>
      <c r="AR36" s="37">
        <f>I413</f>
        <v>0</v>
      </c>
      <c r="AS36" s="53">
        <f>AF415</f>
        <v>0</v>
      </c>
      <c r="AW36" s="325"/>
      <c r="AX36" s="322"/>
      <c r="AY36" s="322"/>
      <c r="AZ36" s="324"/>
      <c r="BA36" s="322"/>
      <c r="BB36" s="324"/>
      <c r="BC36" s="40"/>
      <c r="FT36" s="40"/>
    </row>
    <row r="37" spans="2:223" ht="13.5" customHeight="1">
      <c r="B37" s="37"/>
      <c r="D37" s="229"/>
      <c r="E37" s="220" t="s">
        <v>57</v>
      </c>
      <c r="F37" s="221"/>
      <c r="G37" s="221"/>
      <c r="H37" s="222"/>
      <c r="I37" s="226"/>
      <c r="J37" s="214"/>
      <c r="K37" s="214"/>
      <c r="L37" s="214"/>
      <c r="M37" s="214"/>
      <c r="N37" s="214"/>
      <c r="O37" s="214"/>
      <c r="P37" s="214"/>
      <c r="Q37" s="214"/>
      <c r="R37" s="214"/>
      <c r="S37" s="214"/>
      <c r="T37" s="214"/>
      <c r="U37" s="214"/>
      <c r="V37" s="214"/>
      <c r="W37" s="212" t="s">
        <v>352</v>
      </c>
      <c r="X37" s="214"/>
      <c r="Y37" s="214"/>
      <c r="Z37" s="214"/>
      <c r="AA37" s="214"/>
      <c r="AB37" s="214"/>
      <c r="AC37" s="214"/>
      <c r="AD37" s="214"/>
      <c r="AE37" s="214"/>
      <c r="AF37" s="214"/>
      <c r="AG37" s="214"/>
      <c r="AH37" s="214"/>
      <c r="AI37" s="214"/>
      <c r="AJ37" s="214"/>
      <c r="AK37" s="215"/>
      <c r="AL37" s="40"/>
      <c r="AM37" s="39"/>
      <c r="AR37" s="43">
        <f>I423</f>
        <v>0</v>
      </c>
      <c r="AS37" s="54">
        <f>AF425</f>
        <v>0</v>
      </c>
      <c r="AY37" s="40" t="s">
        <v>121</v>
      </c>
      <c r="BA37" s="40" t="s">
        <v>122</v>
      </c>
      <c r="HO37" s="85"/>
    </row>
    <row r="38" spans="2:223" ht="13.5" customHeight="1" thickBot="1">
      <c r="B38" s="37"/>
      <c r="D38" s="230"/>
      <c r="E38" s="223"/>
      <c r="F38" s="224"/>
      <c r="G38" s="224"/>
      <c r="H38" s="225"/>
      <c r="I38" s="227"/>
      <c r="J38" s="216"/>
      <c r="K38" s="216"/>
      <c r="L38" s="216"/>
      <c r="M38" s="216"/>
      <c r="N38" s="216"/>
      <c r="O38" s="216"/>
      <c r="P38" s="216"/>
      <c r="Q38" s="216"/>
      <c r="R38" s="216"/>
      <c r="S38" s="216"/>
      <c r="T38" s="216"/>
      <c r="U38" s="216"/>
      <c r="V38" s="216"/>
      <c r="W38" s="213"/>
      <c r="X38" s="216"/>
      <c r="Y38" s="216"/>
      <c r="Z38" s="216"/>
      <c r="AA38" s="216"/>
      <c r="AB38" s="216"/>
      <c r="AC38" s="216"/>
      <c r="AD38" s="216"/>
      <c r="AE38" s="216"/>
      <c r="AF38" s="216"/>
      <c r="AG38" s="216"/>
      <c r="AH38" s="216"/>
      <c r="AI38" s="216"/>
      <c r="AJ38" s="216"/>
      <c r="AK38" s="217"/>
      <c r="AL38" s="40"/>
      <c r="AM38" s="39"/>
      <c r="AW38" s="83" t="s">
        <v>100</v>
      </c>
      <c r="AX38" s="83" t="s">
        <v>101</v>
      </c>
    </row>
    <row r="39" spans="2:223" ht="13.5" customHeight="1">
      <c r="B39" s="37"/>
      <c r="D39" s="228" t="s">
        <v>60</v>
      </c>
      <c r="E39" s="231" t="s">
        <v>42</v>
      </c>
      <c r="F39" s="232"/>
      <c r="G39" s="232"/>
      <c r="H39" s="233"/>
      <c r="I39" s="237"/>
      <c r="J39" s="238"/>
      <c r="K39" s="238"/>
      <c r="L39" s="238"/>
      <c r="M39" s="238"/>
      <c r="N39" s="238"/>
      <c r="O39" s="238"/>
      <c r="P39" s="238"/>
      <c r="Q39" s="239"/>
      <c r="R39" s="243" t="s">
        <v>43</v>
      </c>
      <c r="S39" s="244"/>
      <c r="T39" s="244"/>
      <c r="U39" s="245"/>
      <c r="V39" s="249"/>
      <c r="W39" s="250"/>
      <c r="X39" s="250"/>
      <c r="Y39" s="250"/>
      <c r="Z39" s="250"/>
      <c r="AA39" s="251"/>
      <c r="AB39" s="255" t="s">
        <v>40</v>
      </c>
      <c r="AC39" s="256"/>
      <c r="AD39" s="256"/>
      <c r="AE39" s="257"/>
      <c r="AF39" s="261"/>
      <c r="AG39" s="262"/>
      <c r="AH39" s="262"/>
      <c r="AI39" s="262"/>
      <c r="AJ39" s="265" t="str">
        <f>IF(I39="","",VLOOKUP(I39,$AO$4:$AR$6,2,FALSE))</f>
        <v/>
      </c>
      <c r="AK39" s="266"/>
      <c r="AL39" s="40"/>
      <c r="AM39" s="39"/>
      <c r="AW39" s="322" t="str">
        <f>IF(I39="グリーン電力証書",1,IF(I39="グリーン熱証書",2,IF(I39="新エネルギー等電気相当量",3,"-")))</f>
        <v>-</v>
      </c>
      <c r="AX39" s="322" t="str">
        <f>IF(V39="太陽光発電",1,IF(V39="風力発電",2,IF(V39="地熱発電",3,IF(V39="バイオマス発電",4,IF(V39="特定小水力発電",5,IF(V39="太陽熱",6,"-"))))))</f>
        <v>-</v>
      </c>
      <c r="BC39" s="32" t="s">
        <v>108</v>
      </c>
      <c r="BD39" s="86" t="s">
        <v>109</v>
      </c>
      <c r="BE39" s="86" t="s">
        <v>110</v>
      </c>
      <c r="BF39" s="86" t="s">
        <v>111</v>
      </c>
      <c r="BG39" s="86" t="s">
        <v>112</v>
      </c>
      <c r="BH39" s="86" t="s">
        <v>113</v>
      </c>
      <c r="BI39" s="86" t="s">
        <v>114</v>
      </c>
      <c r="BJ39" s="86" t="s">
        <v>115</v>
      </c>
      <c r="BK39" s="86" t="s">
        <v>116</v>
      </c>
      <c r="BL39" s="86" t="s">
        <v>117</v>
      </c>
      <c r="BM39" s="86" t="s">
        <v>118</v>
      </c>
      <c r="BN39" s="86" t="s">
        <v>119</v>
      </c>
      <c r="BP39" s="86" t="s">
        <v>109</v>
      </c>
      <c r="BQ39" s="86" t="s">
        <v>110</v>
      </c>
      <c r="BR39" s="86" t="s">
        <v>111</v>
      </c>
      <c r="BS39" s="86" t="s">
        <v>112</v>
      </c>
      <c r="BT39" s="86" t="s">
        <v>113</v>
      </c>
      <c r="BU39" s="86" t="s">
        <v>114</v>
      </c>
      <c r="BV39" s="86" t="s">
        <v>115</v>
      </c>
      <c r="BW39" s="86" t="s">
        <v>116</v>
      </c>
      <c r="BX39" s="86" t="s">
        <v>117</v>
      </c>
      <c r="BY39" s="86" t="s">
        <v>118</v>
      </c>
      <c r="BZ39" s="86" t="s">
        <v>119</v>
      </c>
      <c r="CB39" s="86" t="s">
        <v>109</v>
      </c>
      <c r="CC39" s="86" t="s">
        <v>110</v>
      </c>
      <c r="CD39" s="86" t="s">
        <v>111</v>
      </c>
      <c r="CE39" s="86" t="s">
        <v>112</v>
      </c>
      <c r="CF39" s="86" t="s">
        <v>113</v>
      </c>
      <c r="CG39" s="86" t="s">
        <v>114</v>
      </c>
      <c r="CH39" s="86" t="s">
        <v>115</v>
      </c>
      <c r="CI39" s="86" t="s">
        <v>116</v>
      </c>
      <c r="CJ39" s="86" t="s">
        <v>117</v>
      </c>
      <c r="CK39" s="86" t="s">
        <v>118</v>
      </c>
      <c r="CL39" s="86" t="s">
        <v>119</v>
      </c>
      <c r="CN39" s="86" t="s">
        <v>109</v>
      </c>
      <c r="CO39" s="86" t="s">
        <v>110</v>
      </c>
      <c r="CP39" s="86" t="s">
        <v>111</v>
      </c>
      <c r="CQ39" s="86" t="s">
        <v>112</v>
      </c>
      <c r="CR39" s="86" t="s">
        <v>113</v>
      </c>
      <c r="CS39" s="86" t="s">
        <v>114</v>
      </c>
      <c r="CT39" s="86" t="s">
        <v>115</v>
      </c>
      <c r="CU39" s="86" t="s">
        <v>116</v>
      </c>
      <c r="CV39" s="86" t="s">
        <v>117</v>
      </c>
      <c r="CW39" s="86" t="s">
        <v>118</v>
      </c>
      <c r="CX39" s="86" t="s">
        <v>119</v>
      </c>
      <c r="CZ39" s="86" t="s">
        <v>109</v>
      </c>
      <c r="DA39" s="86" t="s">
        <v>110</v>
      </c>
      <c r="DB39" s="86" t="s">
        <v>111</v>
      </c>
      <c r="DC39" s="86" t="s">
        <v>112</v>
      </c>
      <c r="DD39" s="86" t="s">
        <v>113</v>
      </c>
      <c r="DE39" s="86" t="s">
        <v>114</v>
      </c>
      <c r="DF39" s="86" t="s">
        <v>115</v>
      </c>
      <c r="DG39" s="86" t="s">
        <v>116</v>
      </c>
      <c r="DH39" s="86" t="s">
        <v>117</v>
      </c>
      <c r="DI39" s="86" t="s">
        <v>118</v>
      </c>
      <c r="DJ39" s="86" t="s">
        <v>119</v>
      </c>
      <c r="DL39" s="86" t="s">
        <v>109</v>
      </c>
      <c r="DM39" s="86" t="s">
        <v>110</v>
      </c>
      <c r="DN39" s="86" t="s">
        <v>111</v>
      </c>
      <c r="DO39" s="86" t="s">
        <v>112</v>
      </c>
      <c r="DP39" s="86" t="s">
        <v>113</v>
      </c>
      <c r="DQ39" s="86" t="s">
        <v>114</v>
      </c>
      <c r="DR39" s="86" t="s">
        <v>115</v>
      </c>
      <c r="DS39" s="86" t="s">
        <v>116</v>
      </c>
      <c r="DT39" s="86" t="s">
        <v>117</v>
      </c>
      <c r="DU39" s="86" t="s">
        <v>118</v>
      </c>
      <c r="DV39" s="86" t="s">
        <v>119</v>
      </c>
      <c r="DX39" s="86" t="s">
        <v>109</v>
      </c>
      <c r="DY39" s="86" t="s">
        <v>110</v>
      </c>
      <c r="DZ39" s="86" t="s">
        <v>111</v>
      </c>
      <c r="EA39" s="86" t="s">
        <v>112</v>
      </c>
      <c r="EB39" s="86" t="s">
        <v>113</v>
      </c>
      <c r="EC39" s="86" t="s">
        <v>114</v>
      </c>
      <c r="ED39" s="86" t="s">
        <v>115</v>
      </c>
      <c r="EE39" s="86" t="s">
        <v>116</v>
      </c>
      <c r="EF39" s="86" t="s">
        <v>117</v>
      </c>
      <c r="EG39" s="86" t="s">
        <v>118</v>
      </c>
      <c r="EH39" s="86" t="s">
        <v>119</v>
      </c>
      <c r="EJ39" s="86" t="s">
        <v>109</v>
      </c>
      <c r="EK39" s="86" t="s">
        <v>110</v>
      </c>
      <c r="EL39" s="86" t="s">
        <v>111</v>
      </c>
      <c r="EM39" s="86" t="s">
        <v>112</v>
      </c>
      <c r="EN39" s="86" t="s">
        <v>113</v>
      </c>
      <c r="EO39" s="86" t="s">
        <v>114</v>
      </c>
      <c r="EP39" s="86" t="s">
        <v>115</v>
      </c>
      <c r="EQ39" s="86" t="s">
        <v>116</v>
      </c>
      <c r="ER39" s="86" t="s">
        <v>117</v>
      </c>
      <c r="ES39" s="86" t="s">
        <v>118</v>
      </c>
      <c r="ET39" s="86" t="s">
        <v>119</v>
      </c>
      <c r="EV39" s="86" t="s">
        <v>109</v>
      </c>
      <c r="EW39" s="86" t="s">
        <v>110</v>
      </c>
      <c r="EX39" s="86" t="s">
        <v>111</v>
      </c>
      <c r="EY39" s="86" t="s">
        <v>112</v>
      </c>
      <c r="EZ39" s="86" t="s">
        <v>113</v>
      </c>
      <c r="FA39" s="86" t="s">
        <v>114</v>
      </c>
      <c r="FB39" s="86" t="s">
        <v>115</v>
      </c>
      <c r="FC39" s="86" t="s">
        <v>116</v>
      </c>
      <c r="FD39" s="86" t="s">
        <v>117</v>
      </c>
      <c r="FE39" s="86" t="s">
        <v>118</v>
      </c>
      <c r="FF39" s="86" t="s">
        <v>119</v>
      </c>
      <c r="FH39" s="86" t="s">
        <v>109</v>
      </c>
      <c r="FI39" s="86" t="s">
        <v>110</v>
      </c>
      <c r="FJ39" s="86" t="s">
        <v>111</v>
      </c>
      <c r="FK39" s="86" t="s">
        <v>112</v>
      </c>
      <c r="FL39" s="86" t="s">
        <v>113</v>
      </c>
      <c r="FM39" s="86" t="s">
        <v>114</v>
      </c>
      <c r="FN39" s="86" t="s">
        <v>115</v>
      </c>
      <c r="FO39" s="86" t="s">
        <v>116</v>
      </c>
      <c r="FP39" s="86" t="s">
        <v>117</v>
      </c>
      <c r="FQ39" s="86" t="s">
        <v>118</v>
      </c>
      <c r="FR39" s="86" t="s">
        <v>119</v>
      </c>
      <c r="FT39" s="32" t="s">
        <v>108</v>
      </c>
      <c r="FU39" s="86" t="s">
        <v>109</v>
      </c>
      <c r="FV39" s="86" t="s">
        <v>110</v>
      </c>
      <c r="FW39" s="86" t="s">
        <v>111</v>
      </c>
      <c r="FX39" s="86" t="s">
        <v>112</v>
      </c>
      <c r="FY39" s="86" t="s">
        <v>113</v>
      </c>
      <c r="FZ39" s="86" t="s">
        <v>114</v>
      </c>
      <c r="GA39" s="86" t="s">
        <v>115</v>
      </c>
      <c r="GB39" s="86" t="s">
        <v>116</v>
      </c>
      <c r="GC39" s="86" t="s">
        <v>117</v>
      </c>
      <c r="GD39" s="86" t="s">
        <v>118</v>
      </c>
      <c r="GE39" s="86" t="s">
        <v>119</v>
      </c>
      <c r="GG39" s="86" t="s">
        <v>109</v>
      </c>
      <c r="GH39" s="86" t="s">
        <v>110</v>
      </c>
      <c r="GI39" s="86" t="s">
        <v>111</v>
      </c>
      <c r="GJ39" s="86" t="s">
        <v>112</v>
      </c>
      <c r="GK39" s="86" t="s">
        <v>113</v>
      </c>
      <c r="GL39" s="86" t="s">
        <v>114</v>
      </c>
      <c r="GM39" s="86" t="s">
        <v>115</v>
      </c>
      <c r="GN39" s="86" t="s">
        <v>116</v>
      </c>
      <c r="GO39" s="86" t="s">
        <v>117</v>
      </c>
      <c r="GP39" s="86" t="s">
        <v>118</v>
      </c>
      <c r="GQ39" s="86" t="s">
        <v>119</v>
      </c>
      <c r="GS39" s="86" t="s">
        <v>109</v>
      </c>
      <c r="GT39" s="86" t="s">
        <v>110</v>
      </c>
      <c r="GU39" s="86" t="s">
        <v>111</v>
      </c>
      <c r="GV39" s="86" t="s">
        <v>112</v>
      </c>
      <c r="GW39" s="86" t="s">
        <v>113</v>
      </c>
      <c r="GX39" s="86" t="s">
        <v>114</v>
      </c>
      <c r="GY39" s="86" t="s">
        <v>115</v>
      </c>
      <c r="GZ39" s="86" t="s">
        <v>116</v>
      </c>
      <c r="HA39" s="86" t="s">
        <v>117</v>
      </c>
      <c r="HB39" s="86" t="s">
        <v>118</v>
      </c>
      <c r="HC39" s="86" t="s">
        <v>119</v>
      </c>
      <c r="HE39" s="86" t="s">
        <v>109</v>
      </c>
      <c r="HF39" s="86" t="s">
        <v>110</v>
      </c>
      <c r="HG39" s="86" t="s">
        <v>111</v>
      </c>
      <c r="HH39" s="86" t="s">
        <v>112</v>
      </c>
      <c r="HI39" s="86" t="s">
        <v>113</v>
      </c>
      <c r="HJ39" s="86" t="s">
        <v>114</v>
      </c>
      <c r="HK39" s="86" t="s">
        <v>115</v>
      </c>
      <c r="HL39" s="86" t="s">
        <v>116</v>
      </c>
      <c r="HM39" s="86" t="s">
        <v>117</v>
      </c>
      <c r="HN39" s="86" t="s">
        <v>118</v>
      </c>
      <c r="HO39" s="86" t="s">
        <v>119</v>
      </c>
    </row>
    <row r="40" spans="2:223" ht="13.5" customHeight="1">
      <c r="B40" s="37"/>
      <c r="D40" s="229"/>
      <c r="E40" s="234"/>
      <c r="F40" s="235"/>
      <c r="G40" s="235"/>
      <c r="H40" s="236"/>
      <c r="I40" s="240"/>
      <c r="J40" s="241"/>
      <c r="K40" s="241"/>
      <c r="L40" s="241"/>
      <c r="M40" s="241"/>
      <c r="N40" s="241"/>
      <c r="O40" s="241"/>
      <c r="P40" s="241"/>
      <c r="Q40" s="242"/>
      <c r="R40" s="246"/>
      <c r="S40" s="247"/>
      <c r="T40" s="247"/>
      <c r="U40" s="248"/>
      <c r="V40" s="252"/>
      <c r="W40" s="253"/>
      <c r="X40" s="253"/>
      <c r="Y40" s="253"/>
      <c r="Z40" s="253"/>
      <c r="AA40" s="254"/>
      <c r="AB40" s="258"/>
      <c r="AC40" s="259"/>
      <c r="AD40" s="259"/>
      <c r="AE40" s="260"/>
      <c r="AF40" s="263"/>
      <c r="AG40" s="264"/>
      <c r="AH40" s="264"/>
      <c r="AI40" s="264"/>
      <c r="AJ40" s="267"/>
      <c r="AK40" s="268"/>
      <c r="AL40" s="40"/>
      <c r="AM40" s="39"/>
      <c r="AW40" s="325"/>
      <c r="AX40" s="325"/>
      <c r="BD40" s="40"/>
      <c r="BE40" s="40"/>
      <c r="BF40" s="40"/>
      <c r="BG40" s="40"/>
      <c r="BH40" s="40"/>
      <c r="BI40" s="40"/>
      <c r="BJ40" s="40"/>
      <c r="BK40" s="40"/>
      <c r="BL40" s="40"/>
      <c r="BM40" s="40"/>
      <c r="BN40" s="40"/>
      <c r="BP40" s="40"/>
      <c r="BQ40" s="40"/>
      <c r="BR40" s="40"/>
      <c r="BS40" s="40"/>
      <c r="BT40" s="40"/>
      <c r="BU40" s="40"/>
      <c r="BV40" s="40"/>
      <c r="BW40" s="40"/>
      <c r="BX40" s="40"/>
      <c r="BY40" s="40"/>
      <c r="BZ40" s="40"/>
      <c r="CB40" s="40"/>
      <c r="CC40" s="40"/>
      <c r="CD40" s="40"/>
      <c r="CE40" s="40"/>
      <c r="CF40" s="40"/>
      <c r="CG40" s="40"/>
      <c r="CH40" s="40"/>
      <c r="CI40" s="40"/>
      <c r="CJ40" s="40"/>
      <c r="CK40" s="40"/>
      <c r="CL40" s="40"/>
      <c r="CN40" s="40"/>
      <c r="CO40" s="40"/>
      <c r="CP40" s="40"/>
      <c r="CQ40" s="40"/>
      <c r="CR40" s="40"/>
      <c r="CS40" s="40"/>
      <c r="CT40" s="40"/>
      <c r="CU40" s="40"/>
      <c r="CV40" s="40"/>
      <c r="CW40" s="40"/>
      <c r="CX40" s="40"/>
      <c r="CZ40" s="40"/>
      <c r="DA40" s="40"/>
      <c r="DB40" s="40"/>
      <c r="DC40" s="40"/>
      <c r="DD40" s="40"/>
      <c r="DE40" s="40"/>
      <c r="DF40" s="40"/>
      <c r="DG40" s="40"/>
      <c r="DH40" s="40"/>
      <c r="DI40" s="40"/>
      <c r="DJ40" s="40"/>
      <c r="DL40" s="40"/>
      <c r="DM40" s="40"/>
      <c r="DN40" s="40"/>
      <c r="DO40" s="40"/>
      <c r="DP40" s="40"/>
      <c r="DQ40" s="40"/>
      <c r="DR40" s="40"/>
      <c r="DS40" s="40"/>
      <c r="DT40" s="40"/>
      <c r="DU40" s="40"/>
      <c r="DV40" s="40"/>
      <c r="DX40" s="40"/>
      <c r="DY40" s="40"/>
      <c r="DZ40" s="40"/>
      <c r="EA40" s="40"/>
      <c r="EB40" s="40"/>
      <c r="EC40" s="40"/>
      <c r="ED40" s="40"/>
      <c r="EE40" s="40"/>
      <c r="EF40" s="40"/>
      <c r="EG40" s="40"/>
      <c r="EH40" s="40"/>
      <c r="EJ40" s="40"/>
      <c r="EK40" s="40"/>
      <c r="EL40" s="40"/>
      <c r="EM40" s="40"/>
      <c r="EN40" s="40"/>
      <c r="EO40" s="40"/>
      <c r="EP40" s="40"/>
      <c r="EQ40" s="40"/>
      <c r="ER40" s="40"/>
      <c r="ES40" s="40"/>
      <c r="ET40" s="40"/>
      <c r="EV40" s="40"/>
      <c r="EW40" s="40"/>
      <c r="EX40" s="40"/>
      <c r="EY40" s="40"/>
      <c r="EZ40" s="40"/>
      <c r="FA40" s="40"/>
      <c r="FB40" s="40"/>
      <c r="FC40" s="40"/>
      <c r="FD40" s="40"/>
      <c r="FE40" s="40"/>
      <c r="FF40" s="40"/>
      <c r="FH40" s="40"/>
      <c r="FI40" s="40"/>
      <c r="FJ40" s="40"/>
      <c r="FK40" s="40"/>
      <c r="FL40" s="40"/>
      <c r="FM40" s="40"/>
      <c r="FN40" s="40"/>
      <c r="FO40" s="40"/>
      <c r="FP40" s="40"/>
      <c r="FQ40" s="40"/>
      <c r="FR40" s="40"/>
      <c r="FU40" s="40"/>
      <c r="FV40" s="40"/>
      <c r="FW40" s="40"/>
      <c r="FX40" s="40"/>
      <c r="FY40" s="40"/>
      <c r="FZ40" s="40"/>
      <c r="GA40" s="40"/>
      <c r="GB40" s="40"/>
      <c r="GC40" s="40"/>
      <c r="GD40" s="40"/>
      <c r="GE40" s="40"/>
      <c r="GG40" s="40"/>
      <c r="GH40" s="40"/>
      <c r="GI40" s="40"/>
      <c r="GJ40" s="40"/>
      <c r="GK40" s="40"/>
      <c r="GL40" s="40"/>
      <c r="GM40" s="40"/>
      <c r="GN40" s="40"/>
      <c r="GO40" s="40"/>
      <c r="GP40" s="40"/>
      <c r="GQ40" s="40"/>
      <c r="GS40" s="40"/>
      <c r="GT40" s="40"/>
      <c r="GU40" s="40"/>
      <c r="GV40" s="40"/>
      <c r="GW40" s="40"/>
      <c r="GX40" s="40"/>
      <c r="GY40" s="40"/>
      <c r="GZ40" s="40"/>
      <c r="HA40" s="40"/>
      <c r="HB40" s="40"/>
      <c r="HC40" s="40"/>
      <c r="HE40" s="40"/>
      <c r="HF40" s="40"/>
      <c r="HG40" s="40"/>
      <c r="HH40" s="40"/>
      <c r="HI40" s="40"/>
      <c r="HJ40" s="40"/>
      <c r="HK40" s="40"/>
      <c r="HL40" s="40"/>
      <c r="HM40" s="40"/>
      <c r="HN40" s="40"/>
      <c r="HO40" s="40"/>
    </row>
    <row r="41" spans="2:223" ht="13.5" customHeight="1">
      <c r="B41" s="37"/>
      <c r="D41" s="229"/>
      <c r="E41" s="269" t="s">
        <v>64</v>
      </c>
      <c r="F41" s="270"/>
      <c r="G41" s="270"/>
      <c r="H41" s="271"/>
      <c r="I41" s="272"/>
      <c r="J41" s="273"/>
      <c r="K41" s="273"/>
      <c r="L41" s="273"/>
      <c r="M41" s="273"/>
      <c r="N41" s="273"/>
      <c r="O41" s="273"/>
      <c r="P41" s="273"/>
      <c r="Q41" s="274"/>
      <c r="R41" s="278" t="s">
        <v>41</v>
      </c>
      <c r="S41" s="279"/>
      <c r="T41" s="279"/>
      <c r="U41" s="280"/>
      <c r="V41" s="281"/>
      <c r="W41" s="282"/>
      <c r="X41" s="282"/>
      <c r="Y41" s="282"/>
      <c r="Z41" s="282"/>
      <c r="AA41" s="283"/>
      <c r="AB41" s="269" t="s">
        <v>28</v>
      </c>
      <c r="AC41" s="270"/>
      <c r="AD41" s="270"/>
      <c r="AE41" s="271"/>
      <c r="AF41" s="287"/>
      <c r="AG41" s="288"/>
      <c r="AH41" s="288"/>
      <c r="AI41" s="288"/>
      <c r="AJ41" s="289" t="str">
        <f>IF(I39="","",VLOOKUP(I39,$AO$4:$AR$6,3,FALSE))</f>
        <v/>
      </c>
      <c r="AK41" s="290"/>
      <c r="AL41" s="40"/>
      <c r="AM41" s="39"/>
      <c r="BC41" s="327" t="s">
        <v>106</v>
      </c>
      <c r="BD41" s="326" t="str">
        <f>IF(AND($AW39=1,$AX39=1,$AY45="1期",$BA45="1期"),$AF41,"0")</f>
        <v>0</v>
      </c>
      <c r="BE41" s="326" t="str">
        <f>IF(AND($AW39=1,$AX39=2,$AY45="1期",$BA45="1期"),$AF41,"0")</f>
        <v>0</v>
      </c>
      <c r="BF41" s="326" t="str">
        <f>IF(AND($AW39=1,$AX39=3,$AY45="1期",$BA45="1期"),$AF41,"0")</f>
        <v>0</v>
      </c>
      <c r="BG41" s="326" t="str">
        <f>IF(AND($AW39=1,$AX39=4,$AY45="1期",$BA45="1期"),$AF41,"0")</f>
        <v>0</v>
      </c>
      <c r="BH41" s="326" t="str">
        <f>IF(AND($AW39=1,$AX39=5,$AY45="1期",$BA45="1期"),$AF41,"0")</f>
        <v>0</v>
      </c>
      <c r="BI41" s="326" t="str">
        <f>IF(AND($AW39=2,$AX39=6,$AY45="1期",$BA45="1期"),$AF41,"0")</f>
        <v>0</v>
      </c>
      <c r="BJ41" s="326" t="str">
        <f>IF(AND($AW39=3,$AX39=1,$AY45="1期",$BA45="1期"),$AF41,"0")</f>
        <v>0</v>
      </c>
      <c r="BK41" s="326" t="str">
        <f>IF(AND($AW39=3,$AX39=2,$AY45="1期",$BA45="1期"),$AF41,"0")</f>
        <v>0</v>
      </c>
      <c r="BL41" s="326" t="str">
        <f>IF(AND($AW39=3,$AX39=3,$AY45="1期",$BA45="1期"),$AF41,"0")</f>
        <v>0</v>
      </c>
      <c r="BM41" s="326" t="str">
        <f>IF(AND($AW39=3,$AX39=4,$AY45="1期",$BA45="1期"),$AF41,"0")</f>
        <v>0</v>
      </c>
      <c r="BN41" s="326" t="str">
        <f>IF(AND($AW39=3,$AX39=5,$AY45="1期",$BA45="1期"),$AF41,"0")</f>
        <v>0</v>
      </c>
      <c r="BP41" s="326" t="str">
        <f>IF(AND($AW39=1,$AX39=1,$AY45="1期",$BA45="2期"),$AF41,"0")</f>
        <v>0</v>
      </c>
      <c r="BQ41" s="326" t="str">
        <f>IF(AND($AW39=1,$AX39=2,$AY45="1期",$BA45="2期"),$AF41,"0")</f>
        <v>0</v>
      </c>
      <c r="BR41" s="326" t="str">
        <f>IF(AND($AW39=1,$AX39=3,$AY45="1期",$BA45="2期"),$AF41,"0")</f>
        <v>0</v>
      </c>
      <c r="BS41" s="326" t="str">
        <f>IF(AND($AW39=1,$AX39=4,$AY45="1期",$BA45="2期"),$AF41,"0")</f>
        <v>0</v>
      </c>
      <c r="BT41" s="326" t="str">
        <f>IF(AND($AW39=1,$AX39=5,$AY45="1期",$BA45="2期"),$AF41,"0")</f>
        <v>0</v>
      </c>
      <c r="BU41" s="326" t="str">
        <f>IF(AND($AW39=2,$AX39=6,$AY45="1期",$BA45="2期"),$AF41,"0")</f>
        <v>0</v>
      </c>
      <c r="BV41" s="326" t="str">
        <f>IF(AND($AW39=3,$AX39=1,$AY45="1期",$BA45="2期"),$AF41,"0")</f>
        <v>0</v>
      </c>
      <c r="BW41" s="326" t="str">
        <f>IF(AND($AW39=3,$AX39=2,$AY45="1期",$BA45="2期"),$AF41,"0")</f>
        <v>0</v>
      </c>
      <c r="BX41" s="326" t="str">
        <f>IF(AND($AW39=3,$AX39=3,$AY45="1期",$BA45="2期"),$AF41,"0")</f>
        <v>0</v>
      </c>
      <c r="BY41" s="326" t="str">
        <f>IF(AND($AW39=3,$AX39=4,$AY45="1期",$BA45="2期"),$AF41,"0")</f>
        <v>0</v>
      </c>
      <c r="BZ41" s="326" t="str">
        <f>IF(AND($AW39=3,$AX39=5,$AY45="1期",$BA45="2期"),$AF41,"0")</f>
        <v>0</v>
      </c>
      <c r="CB41" s="326" t="str">
        <f>IF(AND($AW39=1,$AX39=1,$AY45="1期",$BA45="3期"),$AF41,"0")</f>
        <v>0</v>
      </c>
      <c r="CC41" s="326" t="str">
        <f>IF(AND($AW39=1,$AX39=2,$AY45="1期",$BA45="3期"),$AF41,"0")</f>
        <v>0</v>
      </c>
      <c r="CD41" s="326" t="str">
        <f>IF(AND($AW39=1,$AX39=3,$AY45="1期",$BA45="3期"),$AF41,"0")</f>
        <v>0</v>
      </c>
      <c r="CE41" s="326" t="str">
        <f>IF(AND($AW39=1,$AX39=4,$AY45="1期",$BA45="3期"),$AF41,"0")</f>
        <v>0</v>
      </c>
      <c r="CF41" s="326" t="str">
        <f>IF(AND($AW39=1,$AX39=5,$AY45="1期",$BA45="3期"),$AF41,"0")</f>
        <v>0</v>
      </c>
      <c r="CG41" s="326" t="str">
        <f>IF(AND($AW39=2,$AX39=6,$AY45="1期",$BA45="3期"),$AF41,"0")</f>
        <v>0</v>
      </c>
      <c r="CH41" s="326" t="str">
        <f>IF(AND($AW39=3,$AX39=1,$AY45="1期",$BA45="3期"),$AF41,"0")</f>
        <v>0</v>
      </c>
      <c r="CI41" s="326" t="str">
        <f>IF(AND($AW39=3,$AX39=2,$AY45="1期",$BA45="3期"),$AF41,"0")</f>
        <v>0</v>
      </c>
      <c r="CJ41" s="326" t="str">
        <f>IF(AND($AW39=3,$AX39=3,$AY45="1期",$BA45="3期"),$AF41,"0")</f>
        <v>0</v>
      </c>
      <c r="CK41" s="326" t="str">
        <f>IF(AND($AW39=3,$AX39=4,$AY45="1期",$BA45="3期"),$AF41,"0")</f>
        <v>0</v>
      </c>
      <c r="CL41" s="326" t="str">
        <f>IF(AND($AW39=3,$AX39=5,$AY45="1期",$BA45="3期"),$AF41,"0")</f>
        <v>0</v>
      </c>
      <c r="CN41" s="326" t="str">
        <f>IF(AND($AW39=1,$AX39=1,$AY45="2期",$BA45="2期"),$AF41,"0")</f>
        <v>0</v>
      </c>
      <c r="CO41" s="326" t="str">
        <f>IF(AND($AW39=1,$AX39=2,$AY45="2期",$BA45="2期"),$AF41,"0")</f>
        <v>0</v>
      </c>
      <c r="CP41" s="326" t="str">
        <f>IF(AND($AW39=1,$AX39=3,$AY45="2期",$BA45="2期"),$AF41,"0")</f>
        <v>0</v>
      </c>
      <c r="CQ41" s="326" t="str">
        <f>IF(AND($AW39=1,$AX39=4,$AY45="2期",$BA45="2期"),$AF41,"0")</f>
        <v>0</v>
      </c>
      <c r="CR41" s="326" t="str">
        <f>IF(AND($AW39=1,$AX39=5,$AY45="2期",$BA45="2期"),$AF41,"0")</f>
        <v>0</v>
      </c>
      <c r="CS41" s="326" t="str">
        <f>IF(AND($AW39=2,$AX39=6,$AY45="2期",$BA45="2期"),$AF41,"0")</f>
        <v>0</v>
      </c>
      <c r="CT41" s="326" t="str">
        <f>IF(AND($AW39=3,$AX39=1,$AY45="2期",$BA45="2期"),$AF41,"0")</f>
        <v>0</v>
      </c>
      <c r="CU41" s="326" t="str">
        <f>IF(AND($AW39=3,$AX39=2,$AY45="2期",$BA45="2期"),$AF41,"0")</f>
        <v>0</v>
      </c>
      <c r="CV41" s="326" t="str">
        <f>IF(AND($AW39=3,$AX39=3,$AY45="2期",$BA45="2期"),$AF41,"0")</f>
        <v>0</v>
      </c>
      <c r="CW41" s="326" t="str">
        <f>IF(AND($AW39=3,$AX39=4,$AY45="2期",$BA45="2期"),$AF41,"0")</f>
        <v>0</v>
      </c>
      <c r="CX41" s="326" t="str">
        <f>IF(AND($AW39=3,$AX39=5,$AY45="2期",$BA45="2期"),$AF41,"0")</f>
        <v>0</v>
      </c>
      <c r="CZ41" s="326" t="str">
        <f>IF(AND($AW39=1,$AX39=1,$AY45="2期",$BA45="3期"),$AF41,"0")</f>
        <v>0</v>
      </c>
      <c r="DA41" s="326" t="str">
        <f>IF(AND($AW39=1,$AX39=2,$AY45="2期",$BA45="3期"),$AF41,"0")</f>
        <v>0</v>
      </c>
      <c r="DB41" s="326" t="str">
        <f>IF(AND($AW39=1,$AX39=3,$AY45="2期",$BA45="3期"),$AF41,"0")</f>
        <v>0</v>
      </c>
      <c r="DC41" s="326" t="str">
        <f>IF(AND($AW39=1,$AX39=4,$AY45="2期",$BA45="3期"),$AF41,"0")</f>
        <v>0</v>
      </c>
      <c r="DD41" s="326" t="str">
        <f>IF(AND($AW39=1,$AX39=5,$AY45="2期",$BA45="3期"),$AF41,"0")</f>
        <v>0</v>
      </c>
      <c r="DE41" s="326" t="str">
        <f>IF(AND($AW39=2,$AX39=6,$AY45="2期",$BA45="3期"),$AF41,"0")</f>
        <v>0</v>
      </c>
      <c r="DF41" s="326" t="str">
        <f>IF(AND($AW39=3,$AX39=1,$AY45="2期",$BA45="3期"),$AF41,"0")</f>
        <v>0</v>
      </c>
      <c r="DG41" s="326" t="str">
        <f>IF(AND($AW39=3,$AX39=2,$AY45="2期",$BA45="3期"),$AF41,"0")</f>
        <v>0</v>
      </c>
      <c r="DH41" s="326" t="str">
        <f>IF(AND($AW39=3,$AX39=3,$AY45="2期",$BA45="3期"),$AF41,"0")</f>
        <v>0</v>
      </c>
      <c r="DI41" s="326" t="str">
        <f>IF(AND($AW39=3,$AX39=4,$AY45="2期",$BA45="3期"),$AF41,"0")</f>
        <v>0</v>
      </c>
      <c r="DJ41" s="326" t="str">
        <f>IF(AND($AW39=3,$AX39=5,$AY45="2期",$BA45="3期"),$AF41,"0")</f>
        <v>0</v>
      </c>
      <c r="DL41" s="326" t="str">
        <f>IF(AND($AW39=1,$AX39=1,$AY45="3期",$BA45="3期"),$AF41,"0")</f>
        <v>0</v>
      </c>
      <c r="DM41" s="326" t="str">
        <f>IF(AND($AW39=1,$AX39=2,$AY45="3期",$BA45="3期"),$AF41,"0")</f>
        <v>0</v>
      </c>
      <c r="DN41" s="326" t="str">
        <f>IF(AND($AW39=1,$AX39=3,$AY45="3期",$BA45="3期"),$AF41,"0")</f>
        <v>0</v>
      </c>
      <c r="DO41" s="326" t="str">
        <f>IF(AND($AW39=1,$AX39=4,$AY45="3期",$BA45="3期"),$AF41,"0")</f>
        <v>0</v>
      </c>
      <c r="DP41" s="326" t="str">
        <f>IF(AND($AW39=1,$AX39=5,$AY45="3期",$BA45="3期"),$AF41,"0")</f>
        <v>0</v>
      </c>
      <c r="DQ41" s="326" t="str">
        <f>IF(AND($AW39=2,$AX39=6,$AY45="3期",$BA45="3期"),$AF41,"0")</f>
        <v>0</v>
      </c>
      <c r="DR41" s="326" t="str">
        <f>IF(AND($AW39=3,$AX39=1,$AY45="3期",$BA45="3期"),$AF41,"0")</f>
        <v>0</v>
      </c>
      <c r="DS41" s="326" t="str">
        <f>IF(AND($AW39=3,$AX39=2,$AY45="3期",$BA45="3期"),$AF41,"0")</f>
        <v>0</v>
      </c>
      <c r="DT41" s="326" t="str">
        <f>IF(AND($AW39=3,$AX39=3,$AY45="3期",$BA45="3期"),$AF41,"0")</f>
        <v>0</v>
      </c>
      <c r="DU41" s="326" t="str">
        <f>IF(AND($AW39=3,$AX39=4,$AY45="3期",$BA45="3期"),$AF41,"0")</f>
        <v>0</v>
      </c>
      <c r="DV41" s="326" t="str">
        <f>IF(AND($AW39=3,$AX39=5,$AY45="3期",$BA45="3期"),$AF41,"0")</f>
        <v>0</v>
      </c>
      <c r="DX41" s="326" t="str">
        <f>IF(AND($AW39=1,$AX39=1,$AY45="1期",$BA45="4期"),$AF41,"0")</f>
        <v>0</v>
      </c>
      <c r="DY41" s="326" t="str">
        <f>IF(AND($AW39=1,$AX39=2,$AY45="1期",$BA45="4期"),$AF41,"0")</f>
        <v>0</v>
      </c>
      <c r="DZ41" s="326" t="str">
        <f>IF(AND($AW39=1,$AX39=3,$AY45="1期",$BA45="4期"),$AF41,"0")</f>
        <v>0</v>
      </c>
      <c r="EA41" s="326" t="str">
        <f>IF(AND($AW39=1,$AX39=4,$AY45="1期",$BA45="4期"),$AF41,"0")</f>
        <v>0</v>
      </c>
      <c r="EB41" s="326" t="str">
        <f>IF(AND($AW39=1,$AX39=5,$AY45="1期",$BA45="4期"),$AF41,"0")</f>
        <v>0</v>
      </c>
      <c r="EC41" s="326" t="str">
        <f>IF(AND($AW39=2,$AX39=6,$AY45="1期",$BA45="4期"),$AF41,"0")</f>
        <v>0</v>
      </c>
      <c r="ED41" s="326" t="str">
        <f>IF(AND($AW39=3,$AX39=1,$AY45="1期",$BA45="4期"),$AF41,"0")</f>
        <v>0</v>
      </c>
      <c r="EE41" s="326" t="str">
        <f>IF(AND($AW39=3,$AX39=2,$AY45="1期",$BA45="4期"),$AF41,"0")</f>
        <v>0</v>
      </c>
      <c r="EF41" s="326" t="str">
        <f>IF(AND($AW39=3,$AX39=3,$AY45="1期",$BA45="4期"),$AF41,"0")</f>
        <v>0</v>
      </c>
      <c r="EG41" s="326" t="str">
        <f>IF(AND($AW39=3,$AX39=4,$AY45="1期",$BA45="4期"),$AF41,"0")</f>
        <v>0</v>
      </c>
      <c r="EH41" s="326" t="str">
        <f>IF(AND($AW39=3,$AX39=5,$AY45="1期",$BA45="4期"),$AF41,"0")</f>
        <v>0</v>
      </c>
      <c r="EJ41" s="326" t="str">
        <f>IF(AND($AW39=1,$AX39=1,$AY45="2期",$BA45="4期"),$AF41,"0")</f>
        <v>0</v>
      </c>
      <c r="EK41" s="326" t="str">
        <f>IF(AND($AW39=1,$AX39=2,$AY45="2期",$BA45="4期"),$AF41,"0")</f>
        <v>0</v>
      </c>
      <c r="EL41" s="326" t="str">
        <f>IF(AND($AW39=1,$AX39=3,$AY45="2期",$BA45="4期"),$AF41,"0")</f>
        <v>0</v>
      </c>
      <c r="EM41" s="326" t="str">
        <f>IF(AND($AW39=1,$AX39=4,$AY45="2期",$BA45="4期"),$AF41,"0")</f>
        <v>0</v>
      </c>
      <c r="EN41" s="326" t="str">
        <f>IF(AND($AW39=1,$AX39=5,$AY45="2期",$BA45="4期"),$AF41,"0")</f>
        <v>0</v>
      </c>
      <c r="EO41" s="326" t="str">
        <f>IF(AND($AW39=2,$AX39=6,$AY45="2期",$BA45="4期"),$AF41,"0")</f>
        <v>0</v>
      </c>
      <c r="EP41" s="326" t="str">
        <f>IF(AND($AW39=3,$AX39=1,$AY45="2期",$BA45="4期"),$AF41,"0")</f>
        <v>0</v>
      </c>
      <c r="EQ41" s="326" t="str">
        <f>IF(AND($AW39=3,$AX39=2,$AY45="2期",$BA45="4期"),$AF41,"0")</f>
        <v>0</v>
      </c>
      <c r="ER41" s="326" t="str">
        <f>IF(AND($AW39=3,$AX39=3,$AY45="2期",$BA45="4期"),$AF41,"0")</f>
        <v>0</v>
      </c>
      <c r="ES41" s="326" t="str">
        <f>IF(AND($AW39=3,$AX39=4,$AY45="2期",$BA45="4期"),$AF41,"0")</f>
        <v>0</v>
      </c>
      <c r="ET41" s="326" t="str">
        <f>IF(AND($AW39=3,$AX39=5,$AY45="2期",$BA45="4期"),$AF41,"0")</f>
        <v>0</v>
      </c>
      <c r="EV41" s="326" t="str">
        <f>IF(AND($AW39=1,$AX39=1,$AY45="3期",$BA45="4期"),$AF41,"0")</f>
        <v>0</v>
      </c>
      <c r="EW41" s="326" t="str">
        <f>IF(AND($AW39=1,$AX39=2,$AY45="3期",$BA45="4期"),$AF41,"0")</f>
        <v>0</v>
      </c>
      <c r="EX41" s="326" t="str">
        <f>IF(AND($AW39=1,$AX39=3,$AY45="3期",$BA45="4期"),$AF41,"0")</f>
        <v>0</v>
      </c>
      <c r="EY41" s="326" t="str">
        <f>IF(AND($AW39=1,$AX39=4,$AY45="3期",$BA45="4期"),$AF41,"0")</f>
        <v>0</v>
      </c>
      <c r="EZ41" s="326" t="str">
        <f>IF(AND($AW39=1,$AX39=5,$AY45="3期",$BA45="4期"),$AF41,"0")</f>
        <v>0</v>
      </c>
      <c r="FA41" s="326" t="str">
        <f>IF(AND($AW39=2,$AX39=6,$AY45="3期",$BA45="4期"),$AF41,"0")</f>
        <v>0</v>
      </c>
      <c r="FB41" s="326" t="str">
        <f>IF(AND($AW39=3,$AX39=1,$AY45="3期",$BA45="4期"),$AF41,"0")</f>
        <v>0</v>
      </c>
      <c r="FC41" s="326" t="str">
        <f>IF(AND($AW39=3,$AX39=2,$AY45="3期",$BA45="4期"),$AF41,"0")</f>
        <v>0</v>
      </c>
      <c r="FD41" s="326" t="str">
        <f>IF(AND($AW39=3,$AX39=3,$AY45="3期",$BA45="4期"),$AF41,"0")</f>
        <v>0</v>
      </c>
      <c r="FE41" s="326" t="str">
        <f>IF(AND($AW39=3,$AX39=4,$AY45="3期",$BA45="4期"),$AF41,"0")</f>
        <v>0</v>
      </c>
      <c r="FF41" s="326" t="str">
        <f>IF(AND($AW39=3,$AX39=5,$AY45="3期",$BA45="4期"),$AF41,"0")</f>
        <v>0</v>
      </c>
      <c r="FH41" s="326" t="str">
        <f>IF(AND($AW39=1,$AX39=1,$AY45="4期",$BA45="4期"),$AF41,"0")</f>
        <v>0</v>
      </c>
      <c r="FI41" s="326" t="str">
        <f>IF(AND($AW39=1,$AX39=2,$AY45="4期",$BA45="4期"),$AF41,"0")</f>
        <v>0</v>
      </c>
      <c r="FJ41" s="326" t="str">
        <f>IF(AND($AW39=1,$AX39=3,$AY45="4期",$BA45="4期"),$AF41,"0")</f>
        <v>0</v>
      </c>
      <c r="FK41" s="326" t="str">
        <f>IF(AND($AW39=1,$AX39=4,$AY45="4期",$BA45="4期"),$AF41,"0")</f>
        <v>0</v>
      </c>
      <c r="FL41" s="326" t="str">
        <f>IF(AND($AW39=1,$AX39=5,$AY45="4期",$BA45="4期"),$AF41,"0")</f>
        <v>0</v>
      </c>
      <c r="FM41" s="326" t="str">
        <f>IF(AND($AW39=2,$AX39=6,$AY45="4期",$BA45="4期"),$AF41,"0")</f>
        <v>0</v>
      </c>
      <c r="FN41" s="326" t="str">
        <f>IF(AND($AW39=3,$AX39=1,$AY45="4期",$BA45="4期"),$AF41,"0")</f>
        <v>0</v>
      </c>
      <c r="FO41" s="326" t="str">
        <f>IF(AND($AW39=3,$AX39=2,$AY45="4期",$BA45="4期"),$AF41,"0")</f>
        <v>0</v>
      </c>
      <c r="FP41" s="326" t="str">
        <f>IF(AND($AW39=3,$AX39=3,$AY45="4期",$BA45="4期"),$AF41,"0")</f>
        <v>0</v>
      </c>
      <c r="FQ41" s="326" t="str">
        <f>IF(AND($AW39=3,$AX39=4,$AY45="4期",$BA45="4期"),$AF41,"0")</f>
        <v>0</v>
      </c>
      <c r="FR41" s="326" t="str">
        <f>IF(AND($AW39=3,$AX39=5,$AY45="4期",$BA45="4期"),$AF41,"0")</f>
        <v>0</v>
      </c>
      <c r="FT41" s="327" t="s">
        <v>176</v>
      </c>
      <c r="FU41" s="326" t="str">
        <f>IF(AND($AW39=1,$AX39=1,$AY45="1期",$BA45="1期"),LEFT(RIGHT($I47,11),8),"0")</f>
        <v>0</v>
      </c>
      <c r="FV41" s="326" t="str">
        <f>IF(AND($AW39=1,$AX39=2,$AY45="1期",$BA45="1期"),LEFT(RIGHT($I47,11),8),"0")</f>
        <v>0</v>
      </c>
      <c r="FW41" s="326" t="str">
        <f>IF(AND($AW39=1,$AX39=3,$AY45="1期",$BA45="1期"),LEFT(RIGHT($I47,11),8),"0")</f>
        <v>0</v>
      </c>
      <c r="FX41" s="326" t="str">
        <f>IF(AND($AW39=1,$AX39=4,$AY45="1期",$BA45="1期"),LEFT(RIGHT($I47,11),8),"0")</f>
        <v>0</v>
      </c>
      <c r="FY41" s="326" t="str">
        <f>IF(AND($AW39=1,$AX39=5,$AY45="1期",$BA45="1期"),LEFT(RIGHT($I47,11),8),"0")</f>
        <v>0</v>
      </c>
      <c r="FZ41" s="326" t="str">
        <f>IF(AND($AW39=2,$AX39=6,$AY45="1期",$BA45="1期"),LEFT(RIGHT($I47,11),8),"0")</f>
        <v>0</v>
      </c>
      <c r="GA41" s="326" t="str">
        <f>IF(AND($AW39=3,$AX39=1,$AY45="1期",$BA45="1期"),LEFT(RIGHT($I47,11),8),"0")</f>
        <v>0</v>
      </c>
      <c r="GB41" s="326" t="str">
        <f>IF(AND($AW39=3,$AX39=2,$AY45="1期",$BA45="1期"),LEFT(RIGHT($I47,11),8),"0")</f>
        <v>0</v>
      </c>
      <c r="GC41" s="326" t="str">
        <f>IF(AND($AW39=3,$AX39=3,$AY45="1期",$BA45="1期"),LEFT(RIGHT($I47,11),8),"0")</f>
        <v>0</v>
      </c>
      <c r="GD41" s="326" t="str">
        <f>IF(AND($AW39=3,$AX39=4,$AY45="1期",$BA45="1期"),LEFT(RIGHT($I47,11),8),"0")</f>
        <v>0</v>
      </c>
      <c r="GE41" s="326" t="str">
        <f>IF(AND($AW39=3,$AX39=5,$AY45="1期",$BA45="1期"),LEFT(RIGHT($I47,11),8),"0")</f>
        <v>0</v>
      </c>
      <c r="GG41" s="326" t="str">
        <f>IF(AND($AW39=1,$AX39=1,$AY45="1期",$BA45="2期"),$AF41,"0")</f>
        <v>0</v>
      </c>
      <c r="GH41" s="326" t="str">
        <f>IF(AND($AW39=1,$AX39=2,$AY45="1期",$BA45="2期"),$AF41,"0")</f>
        <v>0</v>
      </c>
      <c r="GI41" s="326" t="str">
        <f>IF(AND($AW39=1,$AX39=3,$AY45="1期",$BA45="2期"),$AF41,"0")</f>
        <v>0</v>
      </c>
      <c r="GJ41" s="326" t="str">
        <f>IF(AND($AW39=1,$AX39=4,$AY45="1期",$BA45="2期"),$AF41,"0")</f>
        <v>0</v>
      </c>
      <c r="GK41" s="326" t="str">
        <f>IF(AND($AW39=1,$AX39=5,$AY45="1期",$BA45="2期"),$AF41,"0")</f>
        <v>0</v>
      </c>
      <c r="GL41" s="326" t="str">
        <f>IF(AND($AW39=2,$AX39=6,$AY45="1期",$BA45="2期"),$AF41,"0")</f>
        <v>0</v>
      </c>
      <c r="GM41" s="326" t="str">
        <f>IF(AND($AW39=3,$AX39=1,$AY45="1期",$BA45="2期"),$AF41,"0")</f>
        <v>0</v>
      </c>
      <c r="GN41" s="326" t="str">
        <f>IF(AND($AW39=3,$AX39=2,$AY45="1期",$BA45="2期"),$AF41,"0")</f>
        <v>0</v>
      </c>
      <c r="GO41" s="326" t="str">
        <f>IF(AND($AW39=3,$AX39=3,$AY45="1期",$BA45="2期"),$AF41,"0")</f>
        <v>0</v>
      </c>
      <c r="GP41" s="326" t="str">
        <f>IF(AND($AW39=3,$AX39=4,$AY45="1期",$BA45="2期"),$AF41,"0")</f>
        <v>0</v>
      </c>
      <c r="GQ41" s="326" t="str">
        <f>IF(AND($AW39=3,$AX39=5,$AY45="1期",$BA45="2期"),$AF41,"0")</f>
        <v>0</v>
      </c>
      <c r="GS41" s="326" t="str">
        <f>IF(AND($AW39=1,$AX39=1,$AY45="2期",$BA45="2期"),LEFT(RIGHT($I47,11),8),"0")</f>
        <v>0</v>
      </c>
      <c r="GT41" s="326" t="str">
        <f>IF(AND($AW39=1,$AX39=2,$AY45="2期",$BA45="2期"),LEFT(RIGHT($I47,11),8),"0")</f>
        <v>0</v>
      </c>
      <c r="GU41" s="326" t="str">
        <f>IF(AND($AW39=1,$AX39=3,$AY45="2期",$BA45="2期"),LEFT(RIGHT($I47,11),8),"0")</f>
        <v>0</v>
      </c>
      <c r="GV41" s="326" t="str">
        <f>IF(AND($AW39=1,$AX39=4,$AY45="2期",$BA45="2期"),LEFT(RIGHT($I47,11),8),"0")</f>
        <v>0</v>
      </c>
      <c r="GW41" s="326" t="str">
        <f>IF(AND($AW39=1,$AX39=5,$AY45="2期",$BA45="2期"),LEFT(RIGHT($I47,11),8),"0")</f>
        <v>0</v>
      </c>
      <c r="GX41" s="326" t="str">
        <f>IF(AND($AW39=2,$AX39=6,$AY45="2期",$BA45="2期"),LEFT(RIGHT($I47,11),8),"0")</f>
        <v>0</v>
      </c>
      <c r="GY41" s="326" t="str">
        <f>IF(AND($AW39=3,$AX39=1,$AY45="2期",$BA45="2期"),LEFT(RIGHT($I47,11),8),"0")</f>
        <v>0</v>
      </c>
      <c r="GZ41" s="326" t="str">
        <f>IF(AND($AW39=3,$AX39=2,$AY45="2期",$BA45="2期"),LEFT(RIGHT($I47,11),8),"0")</f>
        <v>0</v>
      </c>
      <c r="HA41" s="326" t="str">
        <f>IF(AND($AW39=3,$AX39=3,$AY45="2期",$BA45="2期"),LEFT(RIGHT($I47,11),8),"0")</f>
        <v>0</v>
      </c>
      <c r="HB41" s="326" t="str">
        <f>IF(AND($AW39=3,$AX39=4,$AY45="2期",$BA45="2期"),LEFT(RIGHT($I47,11),8),"0")</f>
        <v>0</v>
      </c>
      <c r="HC41" s="326" t="str">
        <f>IF(AND($AW39=3,$AX39=5,$AY45="2期",$BA45="2期"),LEFT(RIGHT($I47,11),8),"0")</f>
        <v>0</v>
      </c>
      <c r="HE41" s="326" t="str">
        <f>IF(AND($AW39=1,$AX39=1,$BA45="3期"),LEFT(RIGHT($I47,11),8),"0")</f>
        <v>0</v>
      </c>
      <c r="HF41" s="326" t="str">
        <f>IF(AND($AW39=1,$AX39=2,$BA45="3期"),LEFT(RIGHT($I47,11),8),"0")</f>
        <v>0</v>
      </c>
      <c r="HG41" s="326" t="str">
        <f>IF(AND($AW39=1,$AX39=3,$BA45="3期"),LEFT(RIGHT($I47,11),8),"0")</f>
        <v>0</v>
      </c>
      <c r="HH41" s="326" t="str">
        <f>IF(AND($AW39=1,$AX39=4,$BA45="3期"),LEFT(RIGHT($I47,11),8),"0")</f>
        <v>0</v>
      </c>
      <c r="HI41" s="326" t="str">
        <f>IF(AND($AW39=1,$AX39=5,$BA45="3期"),LEFT(RIGHT($I47,11),8),"0")</f>
        <v>0</v>
      </c>
      <c r="HJ41" s="326" t="str">
        <f>IF(AND($AW39=2,$AX39=6,$BA45="3期"),LEFT(RIGHT($I47,11),8),"0")</f>
        <v>0</v>
      </c>
      <c r="HK41" s="326" t="str">
        <f>IF(AND($AW39=3,$AX39=1,$BA45="3期"),LEFT(RIGHT($I47,11),8),"0")</f>
        <v>0</v>
      </c>
      <c r="HL41" s="326" t="str">
        <f>IF(AND($AW39=3,$AX39=2,$BA45="3期"),LEFT(RIGHT($I47,11),8),"0")</f>
        <v>0</v>
      </c>
      <c r="HM41" s="326" t="str">
        <f>IF(AND($AW39=3,$AX39=3,$BA45="3期"),LEFT(RIGHT($I47,11),8),"0")</f>
        <v>0</v>
      </c>
      <c r="HN41" s="326" t="str">
        <f>IF(AND($AW39=3,$AX39=4,$BA45="3期"),LEFT(RIGHT($I47,11),8),"0")</f>
        <v>0</v>
      </c>
      <c r="HO41" s="326" t="str">
        <f>IF(AND($AW39=3,$AX39=5,$BA45="3期"),LEFT(RIGHT($I47,11),8),"0")</f>
        <v>0</v>
      </c>
    </row>
    <row r="42" spans="2:223" ht="13.5" customHeight="1">
      <c r="B42" s="37"/>
      <c r="D42" s="229"/>
      <c r="E42" s="246"/>
      <c r="F42" s="247"/>
      <c r="G42" s="247"/>
      <c r="H42" s="248"/>
      <c r="I42" s="275"/>
      <c r="J42" s="276"/>
      <c r="K42" s="276"/>
      <c r="L42" s="276"/>
      <c r="M42" s="276"/>
      <c r="N42" s="276"/>
      <c r="O42" s="276"/>
      <c r="P42" s="276"/>
      <c r="Q42" s="277"/>
      <c r="R42" s="258"/>
      <c r="S42" s="259"/>
      <c r="T42" s="259"/>
      <c r="U42" s="260"/>
      <c r="V42" s="284"/>
      <c r="W42" s="285"/>
      <c r="X42" s="285"/>
      <c r="Y42" s="285"/>
      <c r="Z42" s="285"/>
      <c r="AA42" s="286"/>
      <c r="AB42" s="246"/>
      <c r="AC42" s="247"/>
      <c r="AD42" s="247"/>
      <c r="AE42" s="248"/>
      <c r="AF42" s="263"/>
      <c r="AG42" s="264"/>
      <c r="AH42" s="264"/>
      <c r="AI42" s="264"/>
      <c r="AJ42" s="267"/>
      <c r="AK42" s="268"/>
      <c r="AL42" s="40"/>
      <c r="AM42" s="39"/>
      <c r="BC42" s="328"/>
      <c r="BD42" s="326"/>
      <c r="BE42" s="326"/>
      <c r="BF42" s="326"/>
      <c r="BG42" s="326"/>
      <c r="BH42" s="326"/>
      <c r="BI42" s="326"/>
      <c r="BJ42" s="326"/>
      <c r="BK42" s="326"/>
      <c r="BL42" s="326"/>
      <c r="BM42" s="326"/>
      <c r="BN42" s="326"/>
      <c r="BP42" s="326"/>
      <c r="BQ42" s="326"/>
      <c r="BR42" s="326"/>
      <c r="BS42" s="326"/>
      <c r="BT42" s="326"/>
      <c r="BU42" s="326"/>
      <c r="BV42" s="326"/>
      <c r="BW42" s="326"/>
      <c r="BX42" s="326"/>
      <c r="BY42" s="326"/>
      <c r="BZ42" s="326"/>
      <c r="CB42" s="326"/>
      <c r="CC42" s="326"/>
      <c r="CD42" s="326"/>
      <c r="CE42" s="326"/>
      <c r="CF42" s="326"/>
      <c r="CG42" s="326"/>
      <c r="CH42" s="326"/>
      <c r="CI42" s="326"/>
      <c r="CJ42" s="326"/>
      <c r="CK42" s="326"/>
      <c r="CL42" s="326"/>
      <c r="CN42" s="326"/>
      <c r="CO42" s="326"/>
      <c r="CP42" s="326"/>
      <c r="CQ42" s="326"/>
      <c r="CR42" s="326"/>
      <c r="CS42" s="326"/>
      <c r="CT42" s="326"/>
      <c r="CU42" s="326"/>
      <c r="CV42" s="326"/>
      <c r="CW42" s="326"/>
      <c r="CX42" s="326"/>
      <c r="CZ42" s="326"/>
      <c r="DA42" s="326"/>
      <c r="DB42" s="326"/>
      <c r="DC42" s="326"/>
      <c r="DD42" s="326"/>
      <c r="DE42" s="326"/>
      <c r="DF42" s="326"/>
      <c r="DG42" s="326"/>
      <c r="DH42" s="326"/>
      <c r="DI42" s="326"/>
      <c r="DJ42" s="326"/>
      <c r="DL42" s="326"/>
      <c r="DM42" s="326"/>
      <c r="DN42" s="326"/>
      <c r="DO42" s="326"/>
      <c r="DP42" s="326"/>
      <c r="DQ42" s="326"/>
      <c r="DR42" s="326"/>
      <c r="DS42" s="326"/>
      <c r="DT42" s="326"/>
      <c r="DU42" s="326"/>
      <c r="DV42" s="326"/>
      <c r="DX42" s="326"/>
      <c r="DY42" s="326"/>
      <c r="DZ42" s="326"/>
      <c r="EA42" s="326"/>
      <c r="EB42" s="326"/>
      <c r="EC42" s="326"/>
      <c r="ED42" s="326"/>
      <c r="EE42" s="326"/>
      <c r="EF42" s="326"/>
      <c r="EG42" s="326"/>
      <c r="EH42" s="326"/>
      <c r="EJ42" s="326"/>
      <c r="EK42" s="326"/>
      <c r="EL42" s="326"/>
      <c r="EM42" s="326"/>
      <c r="EN42" s="326"/>
      <c r="EO42" s="326"/>
      <c r="EP42" s="326"/>
      <c r="EQ42" s="326"/>
      <c r="ER42" s="326"/>
      <c r="ES42" s="326"/>
      <c r="ET42" s="326"/>
      <c r="EV42" s="326"/>
      <c r="EW42" s="326"/>
      <c r="EX42" s="326"/>
      <c r="EY42" s="326"/>
      <c r="EZ42" s="326"/>
      <c r="FA42" s="326"/>
      <c r="FB42" s="326"/>
      <c r="FC42" s="326"/>
      <c r="FD42" s="326"/>
      <c r="FE42" s="326"/>
      <c r="FF42" s="326"/>
      <c r="FH42" s="326"/>
      <c r="FI42" s="326"/>
      <c r="FJ42" s="326"/>
      <c r="FK42" s="326"/>
      <c r="FL42" s="326"/>
      <c r="FM42" s="326"/>
      <c r="FN42" s="326"/>
      <c r="FO42" s="326"/>
      <c r="FP42" s="326"/>
      <c r="FQ42" s="326"/>
      <c r="FR42" s="326"/>
      <c r="FT42" s="328"/>
      <c r="FU42" s="326"/>
      <c r="FV42" s="326"/>
      <c r="FW42" s="326"/>
      <c r="FX42" s="326"/>
      <c r="FY42" s="326"/>
      <c r="FZ42" s="326"/>
      <c r="GA42" s="326"/>
      <c r="GB42" s="326"/>
      <c r="GC42" s="326"/>
      <c r="GD42" s="326"/>
      <c r="GE42" s="326"/>
      <c r="GG42" s="326"/>
      <c r="GH42" s="326"/>
      <c r="GI42" s="326"/>
      <c r="GJ42" s="326"/>
      <c r="GK42" s="326"/>
      <c r="GL42" s="326"/>
      <c r="GM42" s="326"/>
      <c r="GN42" s="326"/>
      <c r="GO42" s="326"/>
      <c r="GP42" s="326"/>
      <c r="GQ42" s="326"/>
      <c r="GS42" s="326"/>
      <c r="GT42" s="326"/>
      <c r="GU42" s="326"/>
      <c r="GV42" s="326"/>
      <c r="GW42" s="326"/>
      <c r="GX42" s="326"/>
      <c r="GY42" s="326"/>
      <c r="GZ42" s="326"/>
      <c r="HA42" s="326"/>
      <c r="HB42" s="326"/>
      <c r="HC42" s="326"/>
      <c r="HE42" s="326"/>
      <c r="HF42" s="326"/>
      <c r="HG42" s="326"/>
      <c r="HH42" s="326"/>
      <c r="HI42" s="326"/>
      <c r="HJ42" s="326"/>
      <c r="HK42" s="326"/>
      <c r="HL42" s="326"/>
      <c r="HM42" s="326"/>
      <c r="HN42" s="326"/>
      <c r="HO42" s="326"/>
    </row>
    <row r="43" spans="2:223" ht="13.5" customHeight="1">
      <c r="B43" s="37"/>
      <c r="D43" s="229"/>
      <c r="E43" s="269" t="s">
        <v>38</v>
      </c>
      <c r="F43" s="270"/>
      <c r="G43" s="270"/>
      <c r="H43" s="271"/>
      <c r="I43" s="291"/>
      <c r="J43" s="292"/>
      <c r="K43" s="292"/>
      <c r="L43" s="292"/>
      <c r="M43" s="292"/>
      <c r="N43" s="292"/>
      <c r="O43" s="292"/>
      <c r="P43" s="292"/>
      <c r="Q43" s="292"/>
      <c r="R43" s="292"/>
      <c r="S43" s="292"/>
      <c r="T43" s="292"/>
      <c r="U43" s="292"/>
      <c r="V43" s="292"/>
      <c r="W43" s="292"/>
      <c r="X43" s="292"/>
      <c r="Y43" s="292"/>
      <c r="Z43" s="292"/>
      <c r="AA43" s="293"/>
      <c r="AB43" s="269" t="s">
        <v>39</v>
      </c>
      <c r="AC43" s="270"/>
      <c r="AD43" s="270"/>
      <c r="AE43" s="271"/>
      <c r="AF43" s="294"/>
      <c r="AG43" s="295"/>
      <c r="AH43" s="295"/>
      <c r="AI43" s="295"/>
      <c r="AJ43" s="295"/>
      <c r="AK43" s="290" t="s">
        <v>353</v>
      </c>
      <c r="AL43" s="40"/>
      <c r="AM43" s="39"/>
    </row>
    <row r="44" spans="2:223" ht="13.5" customHeight="1">
      <c r="B44" s="37"/>
      <c r="D44" s="229"/>
      <c r="E44" s="246"/>
      <c r="F44" s="247"/>
      <c r="G44" s="247"/>
      <c r="H44" s="248"/>
      <c r="I44" s="252"/>
      <c r="J44" s="253"/>
      <c r="K44" s="253"/>
      <c r="L44" s="253"/>
      <c r="M44" s="253"/>
      <c r="N44" s="253"/>
      <c r="O44" s="253"/>
      <c r="P44" s="253"/>
      <c r="Q44" s="253"/>
      <c r="R44" s="253"/>
      <c r="S44" s="253"/>
      <c r="T44" s="253"/>
      <c r="U44" s="253"/>
      <c r="V44" s="253"/>
      <c r="W44" s="253"/>
      <c r="X44" s="253"/>
      <c r="Y44" s="253"/>
      <c r="Z44" s="253"/>
      <c r="AA44" s="254"/>
      <c r="AB44" s="246"/>
      <c r="AC44" s="247"/>
      <c r="AD44" s="247"/>
      <c r="AE44" s="248"/>
      <c r="AF44" s="296"/>
      <c r="AG44" s="297"/>
      <c r="AH44" s="297"/>
      <c r="AI44" s="297"/>
      <c r="AJ44" s="297"/>
      <c r="AK44" s="268"/>
      <c r="AL44" s="40"/>
      <c r="AM44" s="39"/>
      <c r="AW44" s="84" t="s">
        <v>102</v>
      </c>
      <c r="AX44" s="84" t="s">
        <v>103</v>
      </c>
      <c r="AY44" s="329" t="s">
        <v>105</v>
      </c>
      <c r="AZ44" s="330"/>
      <c r="BA44" s="322" t="s">
        <v>104</v>
      </c>
      <c r="BB44" s="322"/>
    </row>
    <row r="45" spans="2:223" ht="13.5" customHeight="1">
      <c r="B45" s="37"/>
      <c r="D45" s="229"/>
      <c r="E45" s="269" t="s">
        <v>74</v>
      </c>
      <c r="F45" s="270"/>
      <c r="G45" s="270"/>
      <c r="H45" s="271"/>
      <c r="I45" s="298" t="str">
        <f>IFERROR(YEAR(EDATE(AA45,-3)),"")</f>
        <v/>
      </c>
      <c r="J45" s="289"/>
      <c r="K45" s="289"/>
      <c r="L45" s="289" t="s">
        <v>37</v>
      </c>
      <c r="M45" s="289"/>
      <c r="N45" s="282"/>
      <c r="O45" s="282"/>
      <c r="P45" s="282"/>
      <c r="Q45" s="282"/>
      <c r="R45" s="282"/>
      <c r="S45" s="282"/>
      <c r="T45" s="282"/>
      <c r="U45" s="282"/>
      <c r="V45" s="282"/>
      <c r="W45" s="282"/>
      <c r="X45" s="282"/>
      <c r="Y45" s="282"/>
      <c r="Z45" s="300" t="s">
        <v>352</v>
      </c>
      <c r="AA45" s="282"/>
      <c r="AB45" s="282"/>
      <c r="AC45" s="282"/>
      <c r="AD45" s="282"/>
      <c r="AE45" s="282"/>
      <c r="AF45" s="282"/>
      <c r="AG45" s="282"/>
      <c r="AH45" s="282"/>
      <c r="AI45" s="282"/>
      <c r="AJ45" s="282"/>
      <c r="AK45" s="302"/>
      <c r="AL45" s="40"/>
      <c r="AM45" s="39"/>
      <c r="AW45" s="322" t="str">
        <f>I45</f>
        <v/>
      </c>
      <c r="AX45" s="322" t="str">
        <f>IF(V41="","",YEAR(V41)-IF(MONTH(V41)&lt;4,1,0))</f>
        <v/>
      </c>
      <c r="AY45" s="322" t="str">
        <f>IF(AND(2010&lt;=AW45,AW45&lt;=2014),"1期",IF(AND(2015&lt;=AW45,AW45&lt;=2019),"2期",IF(AND(2020&lt;=AW45,AW45&lt;=2024),"3期",IF(AND(2025&lt;=AW45,AW45&lt;=2029),"4期","-"))))</f>
        <v>-</v>
      </c>
      <c r="AZ45" s="323" t="str">
        <f>IF(AND(2010&lt;=AW45,AW45&lt;=2014),"2期",IF(AND(2015&lt;=AW45,AW45&lt;=2019),"3期",IF(AND(2020&lt;=AW45,AW45&lt;=2024),"4期",IF(AND(2025&lt;=AW45,AW45&lt;=2029),"4期","-"))))</f>
        <v>-</v>
      </c>
      <c r="BA45" s="322" t="str">
        <f>IF(AND(2010&lt;=AX45,AX45&lt;=2014),"1期",IF(AND(2015&lt;=AX45,AX45&lt;=2019),"2期",IF(AND(2020&lt;=AX45,AX45&lt;=2024),"3期",IF(AND(2025&lt;=AX45,AX45&lt;=2029),"4期","-"))))</f>
        <v>-</v>
      </c>
      <c r="BB45" s="323" t="str">
        <f>IF(AND(2010&lt;=AX45,AX45&lt;=2014),"2期",IF(AND(2015&lt;=AX45,AX45&lt;=2019),"3期",IF(AND(2020&lt;=AX45,AX45&lt;=2024),"4期",IF(AND(2024&lt;=AX45,AX45&lt;=2029),"4期","-"))))</f>
        <v>-</v>
      </c>
      <c r="BC45" s="40"/>
      <c r="FT45" s="40"/>
    </row>
    <row r="46" spans="2:223" ht="13.5" customHeight="1">
      <c r="B46" s="37"/>
      <c r="D46" s="229"/>
      <c r="E46" s="246"/>
      <c r="F46" s="247"/>
      <c r="G46" s="247"/>
      <c r="H46" s="248"/>
      <c r="I46" s="299"/>
      <c r="J46" s="267"/>
      <c r="K46" s="267"/>
      <c r="L46" s="267"/>
      <c r="M46" s="267"/>
      <c r="N46" s="285"/>
      <c r="O46" s="285"/>
      <c r="P46" s="285"/>
      <c r="Q46" s="285"/>
      <c r="R46" s="285"/>
      <c r="S46" s="285"/>
      <c r="T46" s="285"/>
      <c r="U46" s="285"/>
      <c r="V46" s="285"/>
      <c r="W46" s="285"/>
      <c r="X46" s="285"/>
      <c r="Y46" s="285"/>
      <c r="Z46" s="301"/>
      <c r="AA46" s="285"/>
      <c r="AB46" s="285"/>
      <c r="AC46" s="285"/>
      <c r="AD46" s="285"/>
      <c r="AE46" s="285"/>
      <c r="AF46" s="285"/>
      <c r="AG46" s="285"/>
      <c r="AH46" s="285"/>
      <c r="AI46" s="285"/>
      <c r="AJ46" s="285"/>
      <c r="AK46" s="303"/>
      <c r="AL46" s="40"/>
      <c r="AM46" s="39"/>
      <c r="AW46" s="325"/>
      <c r="AX46" s="322"/>
      <c r="AY46" s="322"/>
      <c r="AZ46" s="324"/>
      <c r="BA46" s="322"/>
      <c r="BB46" s="324"/>
      <c r="BC46" s="40"/>
      <c r="FT46" s="40"/>
    </row>
    <row r="47" spans="2:223" ht="13.5" customHeight="1">
      <c r="B47" s="37"/>
      <c r="D47" s="229"/>
      <c r="E47" s="220" t="s">
        <v>57</v>
      </c>
      <c r="F47" s="221"/>
      <c r="G47" s="221"/>
      <c r="H47" s="222"/>
      <c r="I47" s="226"/>
      <c r="J47" s="214"/>
      <c r="K47" s="214"/>
      <c r="L47" s="214"/>
      <c r="M47" s="214"/>
      <c r="N47" s="214"/>
      <c r="O47" s="214"/>
      <c r="P47" s="214"/>
      <c r="Q47" s="214"/>
      <c r="R47" s="214"/>
      <c r="S47" s="214"/>
      <c r="T47" s="214"/>
      <c r="U47" s="214"/>
      <c r="V47" s="214"/>
      <c r="W47" s="212" t="s">
        <v>352</v>
      </c>
      <c r="X47" s="214"/>
      <c r="Y47" s="214"/>
      <c r="Z47" s="214"/>
      <c r="AA47" s="214"/>
      <c r="AB47" s="214"/>
      <c r="AC47" s="214"/>
      <c r="AD47" s="214"/>
      <c r="AE47" s="214"/>
      <c r="AF47" s="214"/>
      <c r="AG47" s="214"/>
      <c r="AH47" s="214"/>
      <c r="AI47" s="214"/>
      <c r="AJ47" s="214"/>
      <c r="AK47" s="215"/>
      <c r="AL47" s="40"/>
      <c r="AM47" s="39"/>
      <c r="AY47" s="40" t="s">
        <v>121</v>
      </c>
      <c r="BA47" s="40" t="s">
        <v>122</v>
      </c>
      <c r="HO47" s="85"/>
    </row>
    <row r="48" spans="2:223" ht="13.5" customHeight="1" thickBot="1">
      <c r="B48" s="37"/>
      <c r="D48" s="230"/>
      <c r="E48" s="223"/>
      <c r="F48" s="224"/>
      <c r="G48" s="224"/>
      <c r="H48" s="225"/>
      <c r="I48" s="227"/>
      <c r="J48" s="216"/>
      <c r="K48" s="216"/>
      <c r="L48" s="216"/>
      <c r="M48" s="216"/>
      <c r="N48" s="216"/>
      <c r="O48" s="216"/>
      <c r="P48" s="216"/>
      <c r="Q48" s="216"/>
      <c r="R48" s="216"/>
      <c r="S48" s="216"/>
      <c r="T48" s="216"/>
      <c r="U48" s="216"/>
      <c r="V48" s="216"/>
      <c r="W48" s="213"/>
      <c r="X48" s="216"/>
      <c r="Y48" s="216"/>
      <c r="Z48" s="216"/>
      <c r="AA48" s="216"/>
      <c r="AB48" s="216"/>
      <c r="AC48" s="216"/>
      <c r="AD48" s="216"/>
      <c r="AE48" s="216"/>
      <c r="AF48" s="216"/>
      <c r="AG48" s="216"/>
      <c r="AH48" s="216"/>
      <c r="AI48" s="216"/>
      <c r="AJ48" s="216"/>
      <c r="AK48" s="217"/>
      <c r="AL48" s="40"/>
      <c r="AM48" s="39"/>
      <c r="AW48" s="83" t="s">
        <v>100</v>
      </c>
      <c r="AX48" s="83" t="s">
        <v>101</v>
      </c>
    </row>
    <row r="49" spans="2:223" ht="13.5" customHeight="1">
      <c r="B49" s="37"/>
      <c r="D49" s="228" t="s">
        <v>61</v>
      </c>
      <c r="E49" s="231" t="s">
        <v>42</v>
      </c>
      <c r="F49" s="232"/>
      <c r="G49" s="232"/>
      <c r="H49" s="233"/>
      <c r="I49" s="237"/>
      <c r="J49" s="238"/>
      <c r="K49" s="238"/>
      <c r="L49" s="238"/>
      <c r="M49" s="238"/>
      <c r="N49" s="238"/>
      <c r="O49" s="238"/>
      <c r="P49" s="238"/>
      <c r="Q49" s="239"/>
      <c r="R49" s="243" t="s">
        <v>43</v>
      </c>
      <c r="S49" s="244"/>
      <c r="T49" s="244"/>
      <c r="U49" s="245"/>
      <c r="V49" s="249"/>
      <c r="W49" s="250"/>
      <c r="X49" s="250"/>
      <c r="Y49" s="250"/>
      <c r="Z49" s="250"/>
      <c r="AA49" s="251"/>
      <c r="AB49" s="255" t="s">
        <v>40</v>
      </c>
      <c r="AC49" s="256"/>
      <c r="AD49" s="256"/>
      <c r="AE49" s="257"/>
      <c r="AF49" s="261"/>
      <c r="AG49" s="262"/>
      <c r="AH49" s="262"/>
      <c r="AI49" s="262"/>
      <c r="AJ49" s="265" t="str">
        <f>IF(I49="","",VLOOKUP(I49,$AO$4:$AR$6,2,FALSE))</f>
        <v/>
      </c>
      <c r="AK49" s="266"/>
      <c r="AL49" s="40"/>
      <c r="AM49" s="39"/>
      <c r="AW49" s="322" t="str">
        <f>IF(I49="グリーン電力証書",1,IF(I49="グリーン熱証書",2,IF(I49="新エネルギー等電気相当量",3,"-")))</f>
        <v>-</v>
      </c>
      <c r="AX49" s="322" t="str">
        <f>IF(V49="太陽光発電",1,IF(V49="風力発電",2,IF(V49="地熱発電",3,IF(V49="バイオマス発電",4,IF(V49="特定小水力発電",5,IF(V49="太陽熱",6,"-"))))))</f>
        <v>-</v>
      </c>
      <c r="BC49" s="32" t="s">
        <v>108</v>
      </c>
      <c r="BD49" s="86" t="s">
        <v>109</v>
      </c>
      <c r="BE49" s="86" t="s">
        <v>110</v>
      </c>
      <c r="BF49" s="86" t="s">
        <v>111</v>
      </c>
      <c r="BG49" s="86" t="s">
        <v>112</v>
      </c>
      <c r="BH49" s="86" t="s">
        <v>113</v>
      </c>
      <c r="BI49" s="86" t="s">
        <v>114</v>
      </c>
      <c r="BJ49" s="86" t="s">
        <v>115</v>
      </c>
      <c r="BK49" s="86" t="s">
        <v>116</v>
      </c>
      <c r="BL49" s="86" t="s">
        <v>117</v>
      </c>
      <c r="BM49" s="86" t="s">
        <v>118</v>
      </c>
      <c r="BN49" s="86" t="s">
        <v>119</v>
      </c>
      <c r="BP49" s="86" t="s">
        <v>109</v>
      </c>
      <c r="BQ49" s="86" t="s">
        <v>110</v>
      </c>
      <c r="BR49" s="86" t="s">
        <v>111</v>
      </c>
      <c r="BS49" s="86" t="s">
        <v>112</v>
      </c>
      <c r="BT49" s="86" t="s">
        <v>113</v>
      </c>
      <c r="BU49" s="86" t="s">
        <v>114</v>
      </c>
      <c r="BV49" s="86" t="s">
        <v>115</v>
      </c>
      <c r="BW49" s="86" t="s">
        <v>116</v>
      </c>
      <c r="BX49" s="86" t="s">
        <v>117</v>
      </c>
      <c r="BY49" s="86" t="s">
        <v>118</v>
      </c>
      <c r="BZ49" s="86" t="s">
        <v>119</v>
      </c>
      <c r="CB49" s="86" t="s">
        <v>109</v>
      </c>
      <c r="CC49" s="86" t="s">
        <v>110</v>
      </c>
      <c r="CD49" s="86" t="s">
        <v>111</v>
      </c>
      <c r="CE49" s="86" t="s">
        <v>112</v>
      </c>
      <c r="CF49" s="86" t="s">
        <v>113</v>
      </c>
      <c r="CG49" s="86" t="s">
        <v>114</v>
      </c>
      <c r="CH49" s="86" t="s">
        <v>115</v>
      </c>
      <c r="CI49" s="86" t="s">
        <v>116</v>
      </c>
      <c r="CJ49" s="86" t="s">
        <v>117</v>
      </c>
      <c r="CK49" s="86" t="s">
        <v>118</v>
      </c>
      <c r="CL49" s="86" t="s">
        <v>119</v>
      </c>
      <c r="CN49" s="86" t="s">
        <v>109</v>
      </c>
      <c r="CO49" s="86" t="s">
        <v>110</v>
      </c>
      <c r="CP49" s="86" t="s">
        <v>111</v>
      </c>
      <c r="CQ49" s="86" t="s">
        <v>112</v>
      </c>
      <c r="CR49" s="86" t="s">
        <v>113</v>
      </c>
      <c r="CS49" s="86" t="s">
        <v>114</v>
      </c>
      <c r="CT49" s="86" t="s">
        <v>115</v>
      </c>
      <c r="CU49" s="86" t="s">
        <v>116</v>
      </c>
      <c r="CV49" s="86" t="s">
        <v>117</v>
      </c>
      <c r="CW49" s="86" t="s">
        <v>118</v>
      </c>
      <c r="CX49" s="86" t="s">
        <v>119</v>
      </c>
      <c r="CZ49" s="86" t="s">
        <v>109</v>
      </c>
      <c r="DA49" s="86" t="s">
        <v>110</v>
      </c>
      <c r="DB49" s="86" t="s">
        <v>111</v>
      </c>
      <c r="DC49" s="86" t="s">
        <v>112</v>
      </c>
      <c r="DD49" s="86" t="s">
        <v>113</v>
      </c>
      <c r="DE49" s="86" t="s">
        <v>114</v>
      </c>
      <c r="DF49" s="86" t="s">
        <v>115</v>
      </c>
      <c r="DG49" s="86" t="s">
        <v>116</v>
      </c>
      <c r="DH49" s="86" t="s">
        <v>117</v>
      </c>
      <c r="DI49" s="86" t="s">
        <v>118</v>
      </c>
      <c r="DJ49" s="86" t="s">
        <v>119</v>
      </c>
      <c r="DL49" s="86" t="s">
        <v>109</v>
      </c>
      <c r="DM49" s="86" t="s">
        <v>110</v>
      </c>
      <c r="DN49" s="86" t="s">
        <v>111</v>
      </c>
      <c r="DO49" s="86" t="s">
        <v>112</v>
      </c>
      <c r="DP49" s="86" t="s">
        <v>113</v>
      </c>
      <c r="DQ49" s="86" t="s">
        <v>114</v>
      </c>
      <c r="DR49" s="86" t="s">
        <v>115</v>
      </c>
      <c r="DS49" s="86" t="s">
        <v>116</v>
      </c>
      <c r="DT49" s="86" t="s">
        <v>117</v>
      </c>
      <c r="DU49" s="86" t="s">
        <v>118</v>
      </c>
      <c r="DV49" s="86" t="s">
        <v>119</v>
      </c>
      <c r="DX49" s="86" t="s">
        <v>109</v>
      </c>
      <c r="DY49" s="86" t="s">
        <v>110</v>
      </c>
      <c r="DZ49" s="86" t="s">
        <v>111</v>
      </c>
      <c r="EA49" s="86" t="s">
        <v>112</v>
      </c>
      <c r="EB49" s="86" t="s">
        <v>113</v>
      </c>
      <c r="EC49" s="86" t="s">
        <v>114</v>
      </c>
      <c r="ED49" s="86" t="s">
        <v>115</v>
      </c>
      <c r="EE49" s="86" t="s">
        <v>116</v>
      </c>
      <c r="EF49" s="86" t="s">
        <v>117</v>
      </c>
      <c r="EG49" s="86" t="s">
        <v>118</v>
      </c>
      <c r="EH49" s="86" t="s">
        <v>119</v>
      </c>
      <c r="EJ49" s="86" t="s">
        <v>109</v>
      </c>
      <c r="EK49" s="86" t="s">
        <v>110</v>
      </c>
      <c r="EL49" s="86" t="s">
        <v>111</v>
      </c>
      <c r="EM49" s="86" t="s">
        <v>112</v>
      </c>
      <c r="EN49" s="86" t="s">
        <v>113</v>
      </c>
      <c r="EO49" s="86" t="s">
        <v>114</v>
      </c>
      <c r="EP49" s="86" t="s">
        <v>115</v>
      </c>
      <c r="EQ49" s="86" t="s">
        <v>116</v>
      </c>
      <c r="ER49" s="86" t="s">
        <v>117</v>
      </c>
      <c r="ES49" s="86" t="s">
        <v>118</v>
      </c>
      <c r="ET49" s="86" t="s">
        <v>119</v>
      </c>
      <c r="EV49" s="86" t="s">
        <v>109</v>
      </c>
      <c r="EW49" s="86" t="s">
        <v>110</v>
      </c>
      <c r="EX49" s="86" t="s">
        <v>111</v>
      </c>
      <c r="EY49" s="86" t="s">
        <v>112</v>
      </c>
      <c r="EZ49" s="86" t="s">
        <v>113</v>
      </c>
      <c r="FA49" s="86" t="s">
        <v>114</v>
      </c>
      <c r="FB49" s="86" t="s">
        <v>115</v>
      </c>
      <c r="FC49" s="86" t="s">
        <v>116</v>
      </c>
      <c r="FD49" s="86" t="s">
        <v>117</v>
      </c>
      <c r="FE49" s="86" t="s">
        <v>118</v>
      </c>
      <c r="FF49" s="86" t="s">
        <v>119</v>
      </c>
      <c r="FH49" s="86" t="s">
        <v>109</v>
      </c>
      <c r="FI49" s="86" t="s">
        <v>110</v>
      </c>
      <c r="FJ49" s="86" t="s">
        <v>111</v>
      </c>
      <c r="FK49" s="86" t="s">
        <v>112</v>
      </c>
      <c r="FL49" s="86" t="s">
        <v>113</v>
      </c>
      <c r="FM49" s="86" t="s">
        <v>114</v>
      </c>
      <c r="FN49" s="86" t="s">
        <v>115</v>
      </c>
      <c r="FO49" s="86" t="s">
        <v>116</v>
      </c>
      <c r="FP49" s="86" t="s">
        <v>117</v>
      </c>
      <c r="FQ49" s="86" t="s">
        <v>118</v>
      </c>
      <c r="FR49" s="86" t="s">
        <v>119</v>
      </c>
      <c r="FT49" s="32" t="s">
        <v>108</v>
      </c>
      <c r="FU49" s="86" t="s">
        <v>109</v>
      </c>
      <c r="FV49" s="86" t="s">
        <v>110</v>
      </c>
      <c r="FW49" s="86" t="s">
        <v>111</v>
      </c>
      <c r="FX49" s="86" t="s">
        <v>112</v>
      </c>
      <c r="FY49" s="86" t="s">
        <v>113</v>
      </c>
      <c r="FZ49" s="86" t="s">
        <v>114</v>
      </c>
      <c r="GA49" s="86" t="s">
        <v>115</v>
      </c>
      <c r="GB49" s="86" t="s">
        <v>116</v>
      </c>
      <c r="GC49" s="86" t="s">
        <v>117</v>
      </c>
      <c r="GD49" s="86" t="s">
        <v>118</v>
      </c>
      <c r="GE49" s="86" t="s">
        <v>119</v>
      </c>
      <c r="GG49" s="86" t="s">
        <v>109</v>
      </c>
      <c r="GH49" s="86" t="s">
        <v>110</v>
      </c>
      <c r="GI49" s="86" t="s">
        <v>111</v>
      </c>
      <c r="GJ49" s="86" t="s">
        <v>112</v>
      </c>
      <c r="GK49" s="86" t="s">
        <v>113</v>
      </c>
      <c r="GL49" s="86" t="s">
        <v>114</v>
      </c>
      <c r="GM49" s="86" t="s">
        <v>115</v>
      </c>
      <c r="GN49" s="86" t="s">
        <v>116</v>
      </c>
      <c r="GO49" s="86" t="s">
        <v>117</v>
      </c>
      <c r="GP49" s="86" t="s">
        <v>118</v>
      </c>
      <c r="GQ49" s="86" t="s">
        <v>119</v>
      </c>
      <c r="GS49" s="86" t="s">
        <v>109</v>
      </c>
      <c r="GT49" s="86" t="s">
        <v>110</v>
      </c>
      <c r="GU49" s="86" t="s">
        <v>111</v>
      </c>
      <c r="GV49" s="86" t="s">
        <v>112</v>
      </c>
      <c r="GW49" s="86" t="s">
        <v>113</v>
      </c>
      <c r="GX49" s="86" t="s">
        <v>114</v>
      </c>
      <c r="GY49" s="86" t="s">
        <v>115</v>
      </c>
      <c r="GZ49" s="86" t="s">
        <v>116</v>
      </c>
      <c r="HA49" s="86" t="s">
        <v>117</v>
      </c>
      <c r="HB49" s="86" t="s">
        <v>118</v>
      </c>
      <c r="HC49" s="86" t="s">
        <v>119</v>
      </c>
      <c r="HE49" s="86" t="s">
        <v>109</v>
      </c>
      <c r="HF49" s="86" t="s">
        <v>110</v>
      </c>
      <c r="HG49" s="86" t="s">
        <v>111</v>
      </c>
      <c r="HH49" s="86" t="s">
        <v>112</v>
      </c>
      <c r="HI49" s="86" t="s">
        <v>113</v>
      </c>
      <c r="HJ49" s="86" t="s">
        <v>114</v>
      </c>
      <c r="HK49" s="86" t="s">
        <v>115</v>
      </c>
      <c r="HL49" s="86" t="s">
        <v>116</v>
      </c>
      <c r="HM49" s="86" t="s">
        <v>117</v>
      </c>
      <c r="HN49" s="86" t="s">
        <v>118</v>
      </c>
      <c r="HO49" s="86" t="s">
        <v>119</v>
      </c>
    </row>
    <row r="50" spans="2:223" ht="13.5" customHeight="1">
      <c r="B50" s="37"/>
      <c r="D50" s="229"/>
      <c r="E50" s="234"/>
      <c r="F50" s="235"/>
      <c r="G50" s="235"/>
      <c r="H50" s="236"/>
      <c r="I50" s="240"/>
      <c r="J50" s="241"/>
      <c r="K50" s="241"/>
      <c r="L50" s="241"/>
      <c r="M50" s="241"/>
      <c r="N50" s="241"/>
      <c r="O50" s="241"/>
      <c r="P50" s="241"/>
      <c r="Q50" s="242"/>
      <c r="R50" s="246"/>
      <c r="S50" s="247"/>
      <c r="T50" s="247"/>
      <c r="U50" s="248"/>
      <c r="V50" s="252"/>
      <c r="W50" s="253"/>
      <c r="X50" s="253"/>
      <c r="Y50" s="253"/>
      <c r="Z50" s="253"/>
      <c r="AA50" s="254"/>
      <c r="AB50" s="258"/>
      <c r="AC50" s="259"/>
      <c r="AD50" s="259"/>
      <c r="AE50" s="260"/>
      <c r="AF50" s="263"/>
      <c r="AG50" s="264"/>
      <c r="AH50" s="264"/>
      <c r="AI50" s="264"/>
      <c r="AJ50" s="267"/>
      <c r="AK50" s="268"/>
      <c r="AL50" s="40"/>
      <c r="AM50" s="39"/>
      <c r="AW50" s="325"/>
      <c r="AX50" s="325"/>
      <c r="BD50" s="40"/>
      <c r="BE50" s="40"/>
      <c r="BF50" s="40"/>
      <c r="BG50" s="40"/>
      <c r="BH50" s="40"/>
      <c r="BI50" s="40"/>
      <c r="BJ50" s="40"/>
      <c r="BK50" s="40"/>
      <c r="BL50" s="40"/>
      <c r="BM50" s="40"/>
      <c r="BN50" s="40"/>
      <c r="BP50" s="40"/>
      <c r="BQ50" s="40"/>
      <c r="BR50" s="40"/>
      <c r="BS50" s="40"/>
      <c r="BT50" s="40"/>
      <c r="BU50" s="40"/>
      <c r="BV50" s="40"/>
      <c r="BW50" s="40"/>
      <c r="BX50" s="40"/>
      <c r="BY50" s="40"/>
      <c r="BZ50" s="40"/>
      <c r="CB50" s="40"/>
      <c r="CC50" s="40"/>
      <c r="CD50" s="40"/>
      <c r="CE50" s="40"/>
      <c r="CF50" s="40"/>
      <c r="CG50" s="40"/>
      <c r="CH50" s="40"/>
      <c r="CI50" s="40"/>
      <c r="CJ50" s="40"/>
      <c r="CK50" s="40"/>
      <c r="CL50" s="40"/>
      <c r="CN50" s="40"/>
      <c r="CO50" s="40"/>
      <c r="CP50" s="40"/>
      <c r="CQ50" s="40"/>
      <c r="CR50" s="40"/>
      <c r="CS50" s="40"/>
      <c r="CT50" s="40"/>
      <c r="CU50" s="40"/>
      <c r="CV50" s="40"/>
      <c r="CW50" s="40"/>
      <c r="CX50" s="40"/>
      <c r="CZ50" s="40"/>
      <c r="DA50" s="40"/>
      <c r="DB50" s="40"/>
      <c r="DC50" s="40"/>
      <c r="DD50" s="40"/>
      <c r="DE50" s="40"/>
      <c r="DF50" s="40"/>
      <c r="DG50" s="40"/>
      <c r="DH50" s="40"/>
      <c r="DI50" s="40"/>
      <c r="DJ50" s="40"/>
      <c r="DL50" s="40"/>
      <c r="DM50" s="40"/>
      <c r="DN50" s="40"/>
      <c r="DO50" s="40"/>
      <c r="DP50" s="40"/>
      <c r="DQ50" s="40"/>
      <c r="DR50" s="40"/>
      <c r="DS50" s="40"/>
      <c r="DT50" s="40"/>
      <c r="DU50" s="40"/>
      <c r="DV50" s="40"/>
      <c r="DX50" s="40"/>
      <c r="DY50" s="40"/>
      <c r="DZ50" s="40"/>
      <c r="EA50" s="40"/>
      <c r="EB50" s="40"/>
      <c r="EC50" s="40"/>
      <c r="ED50" s="40"/>
      <c r="EE50" s="40"/>
      <c r="EF50" s="40"/>
      <c r="EG50" s="40"/>
      <c r="EH50" s="40"/>
      <c r="EJ50" s="40"/>
      <c r="EK50" s="40"/>
      <c r="EL50" s="40"/>
      <c r="EM50" s="40"/>
      <c r="EN50" s="40"/>
      <c r="EO50" s="40"/>
      <c r="EP50" s="40"/>
      <c r="EQ50" s="40"/>
      <c r="ER50" s="40"/>
      <c r="ES50" s="40"/>
      <c r="ET50" s="40"/>
      <c r="EV50" s="40"/>
      <c r="EW50" s="40"/>
      <c r="EX50" s="40"/>
      <c r="EY50" s="40"/>
      <c r="EZ50" s="40"/>
      <c r="FA50" s="40"/>
      <c r="FB50" s="40"/>
      <c r="FC50" s="40"/>
      <c r="FD50" s="40"/>
      <c r="FE50" s="40"/>
      <c r="FF50" s="40"/>
      <c r="FH50" s="40"/>
      <c r="FI50" s="40"/>
      <c r="FJ50" s="40"/>
      <c r="FK50" s="40"/>
      <c r="FL50" s="40"/>
      <c r="FM50" s="40"/>
      <c r="FN50" s="40"/>
      <c r="FO50" s="40"/>
      <c r="FP50" s="40"/>
      <c r="FQ50" s="40"/>
      <c r="FR50" s="40"/>
      <c r="FU50" s="40"/>
      <c r="FV50" s="40"/>
      <c r="FW50" s="40"/>
      <c r="FX50" s="40"/>
      <c r="FY50" s="40"/>
      <c r="FZ50" s="40"/>
      <c r="GA50" s="40"/>
      <c r="GB50" s="40"/>
      <c r="GC50" s="40"/>
      <c r="GD50" s="40"/>
      <c r="GE50" s="40"/>
      <c r="GG50" s="40"/>
      <c r="GH50" s="40"/>
      <c r="GI50" s="40"/>
      <c r="GJ50" s="40"/>
      <c r="GK50" s="40"/>
      <c r="GL50" s="40"/>
      <c r="GM50" s="40"/>
      <c r="GN50" s="40"/>
      <c r="GO50" s="40"/>
      <c r="GP50" s="40"/>
      <c r="GQ50" s="40"/>
      <c r="GS50" s="40"/>
      <c r="GT50" s="40"/>
      <c r="GU50" s="40"/>
      <c r="GV50" s="40"/>
      <c r="GW50" s="40"/>
      <c r="GX50" s="40"/>
      <c r="GY50" s="40"/>
      <c r="GZ50" s="40"/>
      <c r="HA50" s="40"/>
      <c r="HB50" s="40"/>
      <c r="HC50" s="40"/>
      <c r="HE50" s="40"/>
      <c r="HF50" s="40"/>
      <c r="HG50" s="40"/>
      <c r="HH50" s="40"/>
      <c r="HI50" s="40"/>
      <c r="HJ50" s="40"/>
      <c r="HK50" s="40"/>
      <c r="HL50" s="40"/>
      <c r="HM50" s="40"/>
      <c r="HN50" s="40"/>
      <c r="HO50" s="40"/>
    </row>
    <row r="51" spans="2:223" ht="13.5" customHeight="1">
      <c r="B51" s="37"/>
      <c r="D51" s="229"/>
      <c r="E51" s="269" t="s">
        <v>64</v>
      </c>
      <c r="F51" s="270"/>
      <c r="G51" s="270"/>
      <c r="H51" s="271"/>
      <c r="I51" s="272"/>
      <c r="J51" s="273"/>
      <c r="K51" s="273"/>
      <c r="L51" s="273"/>
      <c r="M51" s="273"/>
      <c r="N51" s="273"/>
      <c r="O51" s="273"/>
      <c r="P51" s="273"/>
      <c r="Q51" s="274"/>
      <c r="R51" s="278" t="s">
        <v>41</v>
      </c>
      <c r="S51" s="279"/>
      <c r="T51" s="279"/>
      <c r="U51" s="280"/>
      <c r="V51" s="281"/>
      <c r="W51" s="282"/>
      <c r="X51" s="282"/>
      <c r="Y51" s="282"/>
      <c r="Z51" s="282"/>
      <c r="AA51" s="283"/>
      <c r="AB51" s="269" t="s">
        <v>28</v>
      </c>
      <c r="AC51" s="270"/>
      <c r="AD51" s="270"/>
      <c r="AE51" s="271"/>
      <c r="AF51" s="287"/>
      <c r="AG51" s="288"/>
      <c r="AH51" s="288"/>
      <c r="AI51" s="288"/>
      <c r="AJ51" s="289" t="str">
        <f>IF(I49="","",VLOOKUP(I49,$AO$4:$AR$6,3,FALSE))</f>
        <v/>
      </c>
      <c r="AK51" s="290"/>
      <c r="AL51" s="40"/>
      <c r="AM51" s="39"/>
      <c r="BC51" s="327" t="s">
        <v>106</v>
      </c>
      <c r="BD51" s="326" t="str">
        <f>IF(AND($AW49=1,$AX49=1,$AY55="1期",$BA55="1期"),$AF51,"0")</f>
        <v>0</v>
      </c>
      <c r="BE51" s="326" t="str">
        <f>IF(AND($AW49=1,$AX49=2,$AY55="1期",$BA55="1期"),$AF51,"0")</f>
        <v>0</v>
      </c>
      <c r="BF51" s="326" t="str">
        <f>IF(AND($AW49=1,$AX49=3,$AY55="1期",$BA55="1期"),$AF51,"0")</f>
        <v>0</v>
      </c>
      <c r="BG51" s="326" t="str">
        <f>IF(AND($AW49=1,$AX49=4,$AY55="1期",$BA55="1期"),$AF51,"0")</f>
        <v>0</v>
      </c>
      <c r="BH51" s="326" t="str">
        <f>IF(AND($AW49=1,$AX49=5,$AY55="1期",$BA55="1期"),$AF51,"0")</f>
        <v>0</v>
      </c>
      <c r="BI51" s="326" t="str">
        <f>IF(AND($AW49=2,$AX49=6,$AY55="1期",$BA55="1期"),$AF51,"0")</f>
        <v>0</v>
      </c>
      <c r="BJ51" s="326" t="str">
        <f>IF(AND($AW49=3,$AX49=1,$AY55="1期",$BA55="1期"),$AF51,"0")</f>
        <v>0</v>
      </c>
      <c r="BK51" s="326" t="str">
        <f>IF(AND($AW49=3,$AX49=2,$AY55="1期",$BA55="1期"),$AF51,"0")</f>
        <v>0</v>
      </c>
      <c r="BL51" s="326" t="str">
        <f>IF(AND($AW49=3,$AX49=3,$AY55="1期",$BA55="1期"),$AF51,"0")</f>
        <v>0</v>
      </c>
      <c r="BM51" s="326" t="str">
        <f>IF(AND($AW49=3,$AX49=4,$AY55="1期",$BA55="1期"),$AF51,"0")</f>
        <v>0</v>
      </c>
      <c r="BN51" s="326" t="str">
        <f>IF(AND($AW49=3,$AX49=5,$AY55="1期",$BA55="1期"),$AF51,"0")</f>
        <v>0</v>
      </c>
      <c r="BP51" s="326" t="str">
        <f>IF(AND($AW49=1,$AX49=1,$AY55="1期",$BA55="2期"),$AF51,"0")</f>
        <v>0</v>
      </c>
      <c r="BQ51" s="326" t="str">
        <f>IF(AND($AW49=1,$AX49=2,$AY55="1期",$BA55="2期"),$AF51,"0")</f>
        <v>0</v>
      </c>
      <c r="BR51" s="326" t="str">
        <f>IF(AND($AW49=1,$AX49=3,$AY55="1期",$BA55="2期"),$AF51,"0")</f>
        <v>0</v>
      </c>
      <c r="BS51" s="326" t="str">
        <f>IF(AND($AW49=1,$AX49=4,$AY55="1期",$BA55="2期"),$AF51,"0")</f>
        <v>0</v>
      </c>
      <c r="BT51" s="326" t="str">
        <f>IF(AND($AW49=1,$AX49=5,$AY55="1期",$BA55="2期"),$AF51,"0")</f>
        <v>0</v>
      </c>
      <c r="BU51" s="326" t="str">
        <f>IF(AND($AW49=2,$AX49=6,$AY55="1期",$BA55="2期"),$AF51,"0")</f>
        <v>0</v>
      </c>
      <c r="BV51" s="326" t="str">
        <f>IF(AND($AW49=3,$AX49=1,$AY55="1期",$BA55="2期"),$AF51,"0")</f>
        <v>0</v>
      </c>
      <c r="BW51" s="326" t="str">
        <f>IF(AND($AW49=3,$AX49=2,$AY55="1期",$BA55="2期"),$AF51,"0")</f>
        <v>0</v>
      </c>
      <c r="BX51" s="326" t="str">
        <f>IF(AND($AW49=3,$AX49=3,$AY55="1期",$BA55="2期"),$AF51,"0")</f>
        <v>0</v>
      </c>
      <c r="BY51" s="326" t="str">
        <f>IF(AND($AW49=3,$AX49=4,$AY55="1期",$BA55="2期"),$AF51,"0")</f>
        <v>0</v>
      </c>
      <c r="BZ51" s="326" t="str">
        <f>IF(AND($AW49=3,$AX49=5,$AY55="1期",$BA55="2期"),$AF51,"0")</f>
        <v>0</v>
      </c>
      <c r="CB51" s="326" t="str">
        <f>IF(AND($AW49=1,$AX49=1,$AY55="1期",$BA55="3期"),$AF51,"0")</f>
        <v>0</v>
      </c>
      <c r="CC51" s="326" t="str">
        <f>IF(AND($AW49=1,$AX49=2,$AY55="1期",$BA55="3期"),$AF51,"0")</f>
        <v>0</v>
      </c>
      <c r="CD51" s="326" t="str">
        <f>IF(AND($AW49=1,$AX49=3,$AY55="1期",$BA55="3期"),$AF51,"0")</f>
        <v>0</v>
      </c>
      <c r="CE51" s="326" t="str">
        <f>IF(AND($AW49=1,$AX49=4,$AY55="1期",$BA55="3期"),$AF51,"0")</f>
        <v>0</v>
      </c>
      <c r="CF51" s="326" t="str">
        <f>IF(AND($AW49=1,$AX49=5,$AY55="1期",$BA55="3期"),$AF51,"0")</f>
        <v>0</v>
      </c>
      <c r="CG51" s="326" t="str">
        <f>IF(AND($AW49=2,$AX49=6,$AY55="1期",$BA55="3期"),$AF51,"0")</f>
        <v>0</v>
      </c>
      <c r="CH51" s="326" t="str">
        <f>IF(AND($AW49=3,$AX49=1,$AY55="1期",$BA55="3期"),$AF51,"0")</f>
        <v>0</v>
      </c>
      <c r="CI51" s="326" t="str">
        <f>IF(AND($AW49=3,$AX49=2,$AY55="1期",$BA55="3期"),$AF51,"0")</f>
        <v>0</v>
      </c>
      <c r="CJ51" s="326" t="str">
        <f>IF(AND($AW49=3,$AX49=3,$AY55="1期",$BA55="3期"),$AF51,"0")</f>
        <v>0</v>
      </c>
      <c r="CK51" s="326" t="str">
        <f>IF(AND($AW49=3,$AX49=4,$AY55="1期",$BA55="3期"),$AF51,"0")</f>
        <v>0</v>
      </c>
      <c r="CL51" s="326" t="str">
        <f>IF(AND($AW49=3,$AX49=5,$AY55="1期",$BA55="3期"),$AF51,"0")</f>
        <v>0</v>
      </c>
      <c r="CN51" s="326" t="str">
        <f>IF(AND($AW49=1,$AX49=1,$AY55="2期",$BA55="2期"),$AF51,"0")</f>
        <v>0</v>
      </c>
      <c r="CO51" s="326" t="str">
        <f>IF(AND($AW49=1,$AX49=2,$AY55="2期",$BA55="2期"),$AF51,"0")</f>
        <v>0</v>
      </c>
      <c r="CP51" s="326" t="str">
        <f>IF(AND($AW49=1,$AX49=3,$AY55="2期",$BA55="2期"),$AF51,"0")</f>
        <v>0</v>
      </c>
      <c r="CQ51" s="326" t="str">
        <f>IF(AND($AW49=1,$AX49=4,$AY55="2期",$BA55="2期"),$AF51,"0")</f>
        <v>0</v>
      </c>
      <c r="CR51" s="326" t="str">
        <f>IF(AND($AW49=1,$AX49=5,$AY55="2期",$BA55="2期"),$AF51,"0")</f>
        <v>0</v>
      </c>
      <c r="CS51" s="326" t="str">
        <f>IF(AND($AW49=2,$AX49=6,$AY55="2期",$BA55="2期"),$AF51,"0")</f>
        <v>0</v>
      </c>
      <c r="CT51" s="326" t="str">
        <f>IF(AND($AW49=3,$AX49=1,$AY55="2期",$BA55="2期"),$AF51,"0")</f>
        <v>0</v>
      </c>
      <c r="CU51" s="326" t="str">
        <f>IF(AND($AW49=3,$AX49=2,$AY55="2期",$BA55="2期"),$AF51,"0")</f>
        <v>0</v>
      </c>
      <c r="CV51" s="326" t="str">
        <f>IF(AND($AW49=3,$AX49=3,$AY55="2期",$BA55="2期"),$AF51,"0")</f>
        <v>0</v>
      </c>
      <c r="CW51" s="326" t="str">
        <f>IF(AND($AW49=3,$AX49=4,$AY55="2期",$BA55="2期"),$AF51,"0")</f>
        <v>0</v>
      </c>
      <c r="CX51" s="326" t="str">
        <f>IF(AND($AW49=3,$AX49=5,$AY55="2期",$BA55="2期"),$AF51,"0")</f>
        <v>0</v>
      </c>
      <c r="CZ51" s="326" t="str">
        <f>IF(AND($AW49=1,$AX49=1,$AY55="2期",$BA55="3期"),$AF51,"0")</f>
        <v>0</v>
      </c>
      <c r="DA51" s="326" t="str">
        <f>IF(AND($AW49=1,$AX49=2,$AY55="2期",$BA55="3期"),$AF51,"0")</f>
        <v>0</v>
      </c>
      <c r="DB51" s="326" t="str">
        <f>IF(AND($AW49=1,$AX49=3,$AY55="2期",$BA55="3期"),$AF51,"0")</f>
        <v>0</v>
      </c>
      <c r="DC51" s="326" t="str">
        <f>IF(AND($AW49=1,$AX49=4,$AY55="2期",$BA55="3期"),$AF51,"0")</f>
        <v>0</v>
      </c>
      <c r="DD51" s="326" t="str">
        <f>IF(AND($AW49=1,$AX49=5,$AY55="2期",$BA55="3期"),$AF51,"0")</f>
        <v>0</v>
      </c>
      <c r="DE51" s="326" t="str">
        <f>IF(AND($AW49=2,$AX49=6,$AY55="2期",$BA55="3期"),$AF51,"0")</f>
        <v>0</v>
      </c>
      <c r="DF51" s="326" t="str">
        <f>IF(AND($AW49=3,$AX49=1,$AY55="2期",$BA55="3期"),$AF51,"0")</f>
        <v>0</v>
      </c>
      <c r="DG51" s="326" t="str">
        <f>IF(AND($AW49=3,$AX49=2,$AY55="2期",$BA55="3期"),$AF51,"0")</f>
        <v>0</v>
      </c>
      <c r="DH51" s="326" t="str">
        <f>IF(AND($AW49=3,$AX49=3,$AY55="2期",$BA55="3期"),$AF51,"0")</f>
        <v>0</v>
      </c>
      <c r="DI51" s="326" t="str">
        <f>IF(AND($AW49=3,$AX49=4,$AY55="2期",$BA55="3期"),$AF51,"0")</f>
        <v>0</v>
      </c>
      <c r="DJ51" s="326" t="str">
        <f>IF(AND($AW49=3,$AX49=5,$AY55="2期",$BA55="3期"),$AF51,"0")</f>
        <v>0</v>
      </c>
      <c r="DL51" s="326" t="str">
        <f>IF(AND($AW49=1,$AX49=1,$AY55="3期",$BA55="3期"),$AF51,"0")</f>
        <v>0</v>
      </c>
      <c r="DM51" s="326" t="str">
        <f>IF(AND($AW49=1,$AX49=2,$AY55="3期",$BA55="3期"),$AF51,"0")</f>
        <v>0</v>
      </c>
      <c r="DN51" s="326" t="str">
        <f>IF(AND($AW49=1,$AX49=3,$AY55="3期",$BA55="3期"),$AF51,"0")</f>
        <v>0</v>
      </c>
      <c r="DO51" s="326" t="str">
        <f>IF(AND($AW49=1,$AX49=4,$AY55="3期",$BA55="3期"),$AF51,"0")</f>
        <v>0</v>
      </c>
      <c r="DP51" s="326" t="str">
        <f>IF(AND($AW49=1,$AX49=5,$AY55="3期",$BA55="3期"),$AF51,"0")</f>
        <v>0</v>
      </c>
      <c r="DQ51" s="326" t="str">
        <f>IF(AND($AW49=2,$AX49=6,$AY55="3期",$BA55="3期"),$AF51,"0")</f>
        <v>0</v>
      </c>
      <c r="DR51" s="326" t="str">
        <f>IF(AND($AW49=3,$AX49=1,$AY55="3期",$BA55="3期"),$AF51,"0")</f>
        <v>0</v>
      </c>
      <c r="DS51" s="326" t="str">
        <f>IF(AND($AW49=3,$AX49=2,$AY55="3期",$BA55="3期"),$AF51,"0")</f>
        <v>0</v>
      </c>
      <c r="DT51" s="326" t="str">
        <f>IF(AND($AW49=3,$AX49=3,$AY55="3期",$BA55="3期"),$AF51,"0")</f>
        <v>0</v>
      </c>
      <c r="DU51" s="326" t="str">
        <f>IF(AND($AW49=3,$AX49=4,$AY55="3期",$BA55="3期"),$AF51,"0")</f>
        <v>0</v>
      </c>
      <c r="DV51" s="326" t="str">
        <f>IF(AND($AW49=3,$AX49=5,$AY55="3期",$BA55="3期"),$AF51,"0")</f>
        <v>0</v>
      </c>
      <c r="DX51" s="326" t="str">
        <f>IF(AND($AW49=1,$AX49=1,$AY55="1期",$BA55="4期"),$AF51,"0")</f>
        <v>0</v>
      </c>
      <c r="DY51" s="326" t="str">
        <f>IF(AND($AW49=1,$AX49=2,$AY55="1期",$BA55="4期"),$AF51,"0")</f>
        <v>0</v>
      </c>
      <c r="DZ51" s="326" t="str">
        <f>IF(AND($AW49=1,$AX49=3,$AY55="1期",$BA55="4期"),$AF51,"0")</f>
        <v>0</v>
      </c>
      <c r="EA51" s="326" t="str">
        <f>IF(AND($AW49=1,$AX49=4,$AY55="1期",$BA55="4期"),$AF51,"0")</f>
        <v>0</v>
      </c>
      <c r="EB51" s="326" t="str">
        <f>IF(AND($AW49=1,$AX49=5,$AY55="1期",$BA55="4期"),$AF51,"0")</f>
        <v>0</v>
      </c>
      <c r="EC51" s="326" t="str">
        <f>IF(AND($AW49=2,$AX49=6,$AY55="1期",$BA55="4期"),$AF51,"0")</f>
        <v>0</v>
      </c>
      <c r="ED51" s="326" t="str">
        <f>IF(AND($AW49=3,$AX49=1,$AY55="1期",$BA55="4期"),$AF51,"0")</f>
        <v>0</v>
      </c>
      <c r="EE51" s="326" t="str">
        <f>IF(AND($AW49=3,$AX49=2,$AY55="1期",$BA55="4期"),$AF51,"0")</f>
        <v>0</v>
      </c>
      <c r="EF51" s="326" t="str">
        <f>IF(AND($AW49=3,$AX49=3,$AY55="1期",$BA55="4期"),$AF51,"0")</f>
        <v>0</v>
      </c>
      <c r="EG51" s="326" t="str">
        <f>IF(AND($AW49=3,$AX49=4,$AY55="1期",$BA55="4期"),$AF51,"0")</f>
        <v>0</v>
      </c>
      <c r="EH51" s="326" t="str">
        <f>IF(AND($AW49=3,$AX49=5,$AY55="1期",$BA55="4期"),$AF51,"0")</f>
        <v>0</v>
      </c>
      <c r="EJ51" s="326" t="str">
        <f>IF(AND($AW49=1,$AX49=1,$AY55="2期",$BA55="4期"),$AF51,"0")</f>
        <v>0</v>
      </c>
      <c r="EK51" s="326" t="str">
        <f>IF(AND($AW49=1,$AX49=2,$AY55="2期",$BA55="4期"),$AF51,"0")</f>
        <v>0</v>
      </c>
      <c r="EL51" s="326" t="str">
        <f>IF(AND($AW49=1,$AX49=3,$AY55="2期",$BA55="4期"),$AF51,"0")</f>
        <v>0</v>
      </c>
      <c r="EM51" s="326" t="str">
        <f>IF(AND($AW49=1,$AX49=4,$AY55="2期",$BA55="4期"),$AF51,"0")</f>
        <v>0</v>
      </c>
      <c r="EN51" s="326" t="str">
        <f>IF(AND($AW49=1,$AX49=5,$AY55="2期",$BA55="4期"),$AF51,"0")</f>
        <v>0</v>
      </c>
      <c r="EO51" s="326" t="str">
        <f>IF(AND($AW49=2,$AX49=6,$AY55="2期",$BA55="4期"),$AF51,"0")</f>
        <v>0</v>
      </c>
      <c r="EP51" s="326" t="str">
        <f>IF(AND($AW49=3,$AX49=1,$AY55="2期",$BA55="4期"),$AF51,"0")</f>
        <v>0</v>
      </c>
      <c r="EQ51" s="326" t="str">
        <f>IF(AND($AW49=3,$AX49=2,$AY55="2期",$BA55="4期"),$AF51,"0")</f>
        <v>0</v>
      </c>
      <c r="ER51" s="326" t="str">
        <f>IF(AND($AW49=3,$AX49=3,$AY55="2期",$BA55="4期"),$AF51,"0")</f>
        <v>0</v>
      </c>
      <c r="ES51" s="326" t="str">
        <f>IF(AND($AW49=3,$AX49=4,$AY55="2期",$BA55="4期"),$AF51,"0")</f>
        <v>0</v>
      </c>
      <c r="ET51" s="326" t="str">
        <f>IF(AND($AW49=3,$AX49=5,$AY55="2期",$BA55="4期"),$AF51,"0")</f>
        <v>0</v>
      </c>
      <c r="EV51" s="326" t="str">
        <f>IF(AND($AW49=1,$AX49=1,$AY55="3期",$BA55="4期"),$AF51,"0")</f>
        <v>0</v>
      </c>
      <c r="EW51" s="326" t="str">
        <f>IF(AND($AW49=1,$AX49=2,$AY55="3期",$BA55="4期"),$AF51,"0")</f>
        <v>0</v>
      </c>
      <c r="EX51" s="326" t="str">
        <f>IF(AND($AW49=1,$AX49=3,$AY55="3期",$BA55="4期"),$AF51,"0")</f>
        <v>0</v>
      </c>
      <c r="EY51" s="326" t="str">
        <f>IF(AND($AW49=1,$AX49=4,$AY55="3期",$BA55="4期"),$AF51,"0")</f>
        <v>0</v>
      </c>
      <c r="EZ51" s="326" t="str">
        <f>IF(AND($AW49=1,$AX49=5,$AY55="3期",$BA55="4期"),$AF51,"0")</f>
        <v>0</v>
      </c>
      <c r="FA51" s="326" t="str">
        <f>IF(AND($AW49=2,$AX49=6,$AY55="3期",$BA55="4期"),$AF51,"0")</f>
        <v>0</v>
      </c>
      <c r="FB51" s="326" t="str">
        <f>IF(AND($AW49=3,$AX49=1,$AY55="3期",$BA55="4期"),$AF51,"0")</f>
        <v>0</v>
      </c>
      <c r="FC51" s="326" t="str">
        <f>IF(AND($AW49=3,$AX49=2,$AY55="3期",$BA55="4期"),$AF51,"0")</f>
        <v>0</v>
      </c>
      <c r="FD51" s="326" t="str">
        <f>IF(AND($AW49=3,$AX49=3,$AY55="3期",$BA55="4期"),$AF51,"0")</f>
        <v>0</v>
      </c>
      <c r="FE51" s="326" t="str">
        <f>IF(AND($AW49=3,$AX49=4,$AY55="3期",$BA55="4期"),$AF51,"0")</f>
        <v>0</v>
      </c>
      <c r="FF51" s="326" t="str">
        <f>IF(AND($AW49=3,$AX49=5,$AY55="3期",$BA55="4期"),$AF51,"0")</f>
        <v>0</v>
      </c>
      <c r="FH51" s="326" t="str">
        <f>IF(AND($AW49=1,$AX49=1,$AY55="4期",$BA55="4期"),$AF51,"0")</f>
        <v>0</v>
      </c>
      <c r="FI51" s="326" t="str">
        <f>IF(AND($AW49=1,$AX49=2,$AY55="4期",$BA55="4期"),$AF51,"0")</f>
        <v>0</v>
      </c>
      <c r="FJ51" s="326" t="str">
        <f>IF(AND($AW49=1,$AX49=3,$AY55="4期",$BA55="4期"),$AF51,"0")</f>
        <v>0</v>
      </c>
      <c r="FK51" s="326" t="str">
        <f>IF(AND($AW49=1,$AX49=4,$AY55="4期",$BA55="4期"),$AF51,"0")</f>
        <v>0</v>
      </c>
      <c r="FL51" s="326" t="str">
        <f>IF(AND($AW49=1,$AX49=5,$AY55="4期",$BA55="4期"),$AF51,"0")</f>
        <v>0</v>
      </c>
      <c r="FM51" s="326" t="str">
        <f>IF(AND($AW49=2,$AX49=6,$AY55="4期",$BA55="4期"),$AF51,"0")</f>
        <v>0</v>
      </c>
      <c r="FN51" s="326" t="str">
        <f>IF(AND($AW49=3,$AX49=1,$AY55="4期",$BA55="4期"),$AF51,"0")</f>
        <v>0</v>
      </c>
      <c r="FO51" s="326" t="str">
        <f>IF(AND($AW49=3,$AX49=2,$AY55="4期",$BA55="4期"),$AF51,"0")</f>
        <v>0</v>
      </c>
      <c r="FP51" s="326" t="str">
        <f>IF(AND($AW49=3,$AX49=3,$AY55="4期",$BA55="4期"),$AF51,"0")</f>
        <v>0</v>
      </c>
      <c r="FQ51" s="326" t="str">
        <f>IF(AND($AW49=3,$AX49=4,$AY55="4期",$BA55="4期"),$AF51,"0")</f>
        <v>0</v>
      </c>
      <c r="FR51" s="326" t="str">
        <f>IF(AND($AW49=3,$AX49=5,$AY55="4期",$BA55="4期"),$AF51,"0")</f>
        <v>0</v>
      </c>
      <c r="FT51" s="327" t="s">
        <v>176</v>
      </c>
      <c r="FU51" s="326" t="str">
        <f>IF(AND($AW49=1,$AX49=1,$AY55="1期",$BA55="1期"),LEFT(RIGHT($I57,11),8),"0")</f>
        <v>0</v>
      </c>
      <c r="FV51" s="326" t="str">
        <f>IF(AND($AW49=1,$AX49=2,$AY55="1期",$BA55="1期"),LEFT(RIGHT($I57,11),8),"0")</f>
        <v>0</v>
      </c>
      <c r="FW51" s="326" t="str">
        <f>IF(AND($AW49=1,$AX49=3,$AY55="1期",$BA55="1期"),LEFT(RIGHT($I57,11),8),"0")</f>
        <v>0</v>
      </c>
      <c r="FX51" s="326" t="str">
        <f>IF(AND($AW49=1,$AX49=4,$AY55="1期",$BA55="1期"),LEFT(RIGHT($I57,11),8),"0")</f>
        <v>0</v>
      </c>
      <c r="FY51" s="326" t="str">
        <f>IF(AND($AW49=1,$AX49=5,$AY55="1期",$BA55="1期"),LEFT(RIGHT($I57,11),8),"0")</f>
        <v>0</v>
      </c>
      <c r="FZ51" s="326" t="str">
        <f>IF(AND($AW49=2,$AX49=6,$AY55="1期",$BA55="1期"),LEFT(RIGHT($I57,11),8),"0")</f>
        <v>0</v>
      </c>
      <c r="GA51" s="326" t="str">
        <f>IF(AND($AW49=3,$AX49=1,$AY55="1期",$BA55="1期"),LEFT(RIGHT($I57,11),8),"0")</f>
        <v>0</v>
      </c>
      <c r="GB51" s="326" t="str">
        <f>IF(AND($AW49=3,$AX49=2,$AY55="1期",$BA55="1期"),LEFT(RIGHT($I57,11),8),"0")</f>
        <v>0</v>
      </c>
      <c r="GC51" s="326" t="str">
        <f>IF(AND($AW49=3,$AX49=3,$AY55="1期",$BA55="1期"),LEFT(RIGHT($I57,11),8),"0")</f>
        <v>0</v>
      </c>
      <c r="GD51" s="326" t="str">
        <f>IF(AND($AW49=3,$AX49=4,$AY55="1期",$BA55="1期"),LEFT(RIGHT($I57,11),8),"0")</f>
        <v>0</v>
      </c>
      <c r="GE51" s="326" t="str">
        <f>IF(AND($AW49=3,$AX49=5,$AY55="1期",$BA55="1期"),LEFT(RIGHT($I57,11),8),"0")</f>
        <v>0</v>
      </c>
      <c r="GG51" s="326" t="str">
        <f>IF(AND($AW49=1,$AX49=1,$AY55="1期",$BA55="2期"),$AF51,"0")</f>
        <v>0</v>
      </c>
      <c r="GH51" s="326" t="str">
        <f>IF(AND($AW49=1,$AX49=2,$AY55="1期",$BA55="2期"),$AF51,"0")</f>
        <v>0</v>
      </c>
      <c r="GI51" s="326" t="str">
        <f>IF(AND($AW49=1,$AX49=3,$AY55="1期",$BA55="2期"),$AF51,"0")</f>
        <v>0</v>
      </c>
      <c r="GJ51" s="326" t="str">
        <f>IF(AND($AW49=1,$AX49=4,$AY55="1期",$BA55="2期"),$AF51,"0")</f>
        <v>0</v>
      </c>
      <c r="GK51" s="326" t="str">
        <f>IF(AND($AW49=1,$AX49=5,$AY55="1期",$BA55="2期"),$AF51,"0")</f>
        <v>0</v>
      </c>
      <c r="GL51" s="326" t="str">
        <f>IF(AND($AW49=2,$AX49=6,$AY55="1期",$BA55="2期"),$AF51,"0")</f>
        <v>0</v>
      </c>
      <c r="GM51" s="326" t="str">
        <f>IF(AND($AW49=3,$AX49=1,$AY55="1期",$BA55="2期"),$AF51,"0")</f>
        <v>0</v>
      </c>
      <c r="GN51" s="326" t="str">
        <f>IF(AND($AW49=3,$AX49=2,$AY55="1期",$BA55="2期"),$AF51,"0")</f>
        <v>0</v>
      </c>
      <c r="GO51" s="326" t="str">
        <f>IF(AND($AW49=3,$AX49=3,$AY55="1期",$BA55="2期"),$AF51,"0")</f>
        <v>0</v>
      </c>
      <c r="GP51" s="326" t="str">
        <f>IF(AND($AW49=3,$AX49=4,$AY55="1期",$BA55="2期"),$AF51,"0")</f>
        <v>0</v>
      </c>
      <c r="GQ51" s="326" t="str">
        <f>IF(AND($AW49=3,$AX49=5,$AY55="1期",$BA55="2期"),$AF51,"0")</f>
        <v>0</v>
      </c>
      <c r="GS51" s="326" t="str">
        <f>IF(AND($AW49=1,$AX49=1,$AY55="2期",$BA55="2期"),LEFT(RIGHT($I57,11),8),"0")</f>
        <v>0</v>
      </c>
      <c r="GT51" s="326" t="str">
        <f>IF(AND($AW49=1,$AX49=2,$AY55="2期",$BA55="2期"),LEFT(RIGHT($I57,11),8),"0")</f>
        <v>0</v>
      </c>
      <c r="GU51" s="326" t="str">
        <f>IF(AND($AW49=1,$AX49=3,$AY55="2期",$BA55="2期"),LEFT(RIGHT($I57,11),8),"0")</f>
        <v>0</v>
      </c>
      <c r="GV51" s="326" t="str">
        <f>IF(AND($AW49=1,$AX49=4,$AY55="2期",$BA55="2期"),LEFT(RIGHT($I57,11),8),"0")</f>
        <v>0</v>
      </c>
      <c r="GW51" s="326" t="str">
        <f>IF(AND($AW49=1,$AX49=5,$AY55="2期",$BA55="2期"),LEFT(RIGHT($I57,11),8),"0")</f>
        <v>0</v>
      </c>
      <c r="GX51" s="326" t="str">
        <f>IF(AND($AW49=2,$AX49=6,$AY55="2期",$BA55="2期"),LEFT(RIGHT($I57,11),8),"0")</f>
        <v>0</v>
      </c>
      <c r="GY51" s="326" t="str">
        <f>IF(AND($AW49=3,$AX49=1,$AY55="2期",$BA55="2期"),LEFT(RIGHT($I57,11),8),"0")</f>
        <v>0</v>
      </c>
      <c r="GZ51" s="326" t="str">
        <f>IF(AND($AW49=3,$AX49=2,$AY55="2期",$BA55="2期"),LEFT(RIGHT($I57,11),8),"0")</f>
        <v>0</v>
      </c>
      <c r="HA51" s="326" t="str">
        <f>IF(AND($AW49=3,$AX49=3,$AY55="2期",$BA55="2期"),LEFT(RIGHT($I57,11),8),"0")</f>
        <v>0</v>
      </c>
      <c r="HB51" s="326" t="str">
        <f>IF(AND($AW49=3,$AX49=4,$AY55="2期",$BA55="2期"),LEFT(RIGHT($I57,11),8),"0")</f>
        <v>0</v>
      </c>
      <c r="HC51" s="326" t="str">
        <f>IF(AND($AW49=3,$AX49=5,$AY55="2期",$BA55="2期"),LEFT(RIGHT($I57,11),8),"0")</f>
        <v>0</v>
      </c>
      <c r="HE51" s="326" t="str">
        <f>IF(AND($AW49=1,$AX49=1,$BA55="3期"),LEFT(RIGHT($I57,11),8),"0")</f>
        <v>0</v>
      </c>
      <c r="HF51" s="326" t="str">
        <f>IF(AND($AW49=1,$AX49=2,$BA55="3期"),LEFT(RIGHT($I57,11),8),"0")</f>
        <v>0</v>
      </c>
      <c r="HG51" s="326" t="str">
        <f>IF(AND($AW49=1,$AX49=3,$BA55="3期"),LEFT(RIGHT($I57,11),8),"0")</f>
        <v>0</v>
      </c>
      <c r="HH51" s="326" t="str">
        <f>IF(AND($AW49=1,$AX49=4,$BA55="3期"),LEFT(RIGHT($I57,11),8),"0")</f>
        <v>0</v>
      </c>
      <c r="HI51" s="326" t="str">
        <f>IF(AND($AW49=1,$AX49=5,$BA55="3期"),LEFT(RIGHT($I57,11),8),"0")</f>
        <v>0</v>
      </c>
      <c r="HJ51" s="326" t="str">
        <f>IF(AND($AW49=2,$AX49=6,$BA55="3期"),LEFT(RIGHT($I57,11),8),"0")</f>
        <v>0</v>
      </c>
      <c r="HK51" s="326" t="str">
        <f>IF(AND($AW49=3,$AX49=1,$BA55="3期"),LEFT(RIGHT($I57,11),8),"0")</f>
        <v>0</v>
      </c>
      <c r="HL51" s="326" t="str">
        <f>IF(AND($AW49=3,$AX49=2,$BA55="3期"),LEFT(RIGHT($I57,11),8),"0")</f>
        <v>0</v>
      </c>
      <c r="HM51" s="326" t="str">
        <f>IF(AND($AW49=3,$AX49=3,$BA55="3期"),LEFT(RIGHT($I57,11),8),"0")</f>
        <v>0</v>
      </c>
      <c r="HN51" s="326" t="str">
        <f>IF(AND($AW49=3,$AX49=4,$BA55="3期"),LEFT(RIGHT($I57,11),8),"0")</f>
        <v>0</v>
      </c>
      <c r="HO51" s="326" t="str">
        <f>IF(AND($AW49=3,$AX49=5,$BA55="3期"),LEFT(RIGHT($I57,11),8),"0")</f>
        <v>0</v>
      </c>
    </row>
    <row r="52" spans="2:223" ht="13.5" customHeight="1">
      <c r="B52" s="37"/>
      <c r="D52" s="229"/>
      <c r="E52" s="246"/>
      <c r="F52" s="247"/>
      <c r="G52" s="247"/>
      <c r="H52" s="248"/>
      <c r="I52" s="275"/>
      <c r="J52" s="276"/>
      <c r="K52" s="276"/>
      <c r="L52" s="276"/>
      <c r="M52" s="276"/>
      <c r="N52" s="276"/>
      <c r="O52" s="276"/>
      <c r="P52" s="276"/>
      <c r="Q52" s="277"/>
      <c r="R52" s="258"/>
      <c r="S52" s="259"/>
      <c r="T52" s="259"/>
      <c r="U52" s="260"/>
      <c r="V52" s="284"/>
      <c r="W52" s="285"/>
      <c r="X52" s="285"/>
      <c r="Y52" s="285"/>
      <c r="Z52" s="285"/>
      <c r="AA52" s="286"/>
      <c r="AB52" s="246"/>
      <c r="AC52" s="247"/>
      <c r="AD52" s="247"/>
      <c r="AE52" s="248"/>
      <c r="AF52" s="263"/>
      <c r="AG52" s="264"/>
      <c r="AH52" s="264"/>
      <c r="AI52" s="264"/>
      <c r="AJ52" s="267"/>
      <c r="AK52" s="268"/>
      <c r="AL52" s="40"/>
      <c r="AM52" s="39"/>
      <c r="BC52" s="328"/>
      <c r="BD52" s="326"/>
      <c r="BE52" s="326"/>
      <c r="BF52" s="326"/>
      <c r="BG52" s="326"/>
      <c r="BH52" s="326"/>
      <c r="BI52" s="326"/>
      <c r="BJ52" s="326"/>
      <c r="BK52" s="326"/>
      <c r="BL52" s="326"/>
      <c r="BM52" s="326"/>
      <c r="BN52" s="326"/>
      <c r="BP52" s="326"/>
      <c r="BQ52" s="326"/>
      <c r="BR52" s="326"/>
      <c r="BS52" s="326"/>
      <c r="BT52" s="326"/>
      <c r="BU52" s="326"/>
      <c r="BV52" s="326"/>
      <c r="BW52" s="326"/>
      <c r="BX52" s="326"/>
      <c r="BY52" s="326"/>
      <c r="BZ52" s="326"/>
      <c r="CB52" s="326"/>
      <c r="CC52" s="326"/>
      <c r="CD52" s="326"/>
      <c r="CE52" s="326"/>
      <c r="CF52" s="326"/>
      <c r="CG52" s="326"/>
      <c r="CH52" s="326"/>
      <c r="CI52" s="326"/>
      <c r="CJ52" s="326"/>
      <c r="CK52" s="326"/>
      <c r="CL52" s="326"/>
      <c r="CN52" s="326"/>
      <c r="CO52" s="326"/>
      <c r="CP52" s="326"/>
      <c r="CQ52" s="326"/>
      <c r="CR52" s="326"/>
      <c r="CS52" s="326"/>
      <c r="CT52" s="326"/>
      <c r="CU52" s="326"/>
      <c r="CV52" s="326"/>
      <c r="CW52" s="326"/>
      <c r="CX52" s="326"/>
      <c r="CZ52" s="326"/>
      <c r="DA52" s="326"/>
      <c r="DB52" s="326"/>
      <c r="DC52" s="326"/>
      <c r="DD52" s="326"/>
      <c r="DE52" s="326"/>
      <c r="DF52" s="326"/>
      <c r="DG52" s="326"/>
      <c r="DH52" s="326"/>
      <c r="DI52" s="326"/>
      <c r="DJ52" s="326"/>
      <c r="DL52" s="326"/>
      <c r="DM52" s="326"/>
      <c r="DN52" s="326"/>
      <c r="DO52" s="326"/>
      <c r="DP52" s="326"/>
      <c r="DQ52" s="326"/>
      <c r="DR52" s="326"/>
      <c r="DS52" s="326"/>
      <c r="DT52" s="326"/>
      <c r="DU52" s="326"/>
      <c r="DV52" s="326"/>
      <c r="DX52" s="326"/>
      <c r="DY52" s="326"/>
      <c r="DZ52" s="326"/>
      <c r="EA52" s="326"/>
      <c r="EB52" s="326"/>
      <c r="EC52" s="326"/>
      <c r="ED52" s="326"/>
      <c r="EE52" s="326"/>
      <c r="EF52" s="326"/>
      <c r="EG52" s="326"/>
      <c r="EH52" s="326"/>
      <c r="EJ52" s="326"/>
      <c r="EK52" s="326"/>
      <c r="EL52" s="326"/>
      <c r="EM52" s="326"/>
      <c r="EN52" s="326"/>
      <c r="EO52" s="326"/>
      <c r="EP52" s="326"/>
      <c r="EQ52" s="326"/>
      <c r="ER52" s="326"/>
      <c r="ES52" s="326"/>
      <c r="ET52" s="326"/>
      <c r="EV52" s="326"/>
      <c r="EW52" s="326"/>
      <c r="EX52" s="326"/>
      <c r="EY52" s="326"/>
      <c r="EZ52" s="326"/>
      <c r="FA52" s="326"/>
      <c r="FB52" s="326"/>
      <c r="FC52" s="326"/>
      <c r="FD52" s="326"/>
      <c r="FE52" s="326"/>
      <c r="FF52" s="326"/>
      <c r="FH52" s="326"/>
      <c r="FI52" s="326"/>
      <c r="FJ52" s="326"/>
      <c r="FK52" s="326"/>
      <c r="FL52" s="326"/>
      <c r="FM52" s="326"/>
      <c r="FN52" s="326"/>
      <c r="FO52" s="326"/>
      <c r="FP52" s="326"/>
      <c r="FQ52" s="326"/>
      <c r="FR52" s="326"/>
      <c r="FT52" s="328"/>
      <c r="FU52" s="326"/>
      <c r="FV52" s="326"/>
      <c r="FW52" s="326"/>
      <c r="FX52" s="326"/>
      <c r="FY52" s="326"/>
      <c r="FZ52" s="326"/>
      <c r="GA52" s="326"/>
      <c r="GB52" s="326"/>
      <c r="GC52" s="326"/>
      <c r="GD52" s="326"/>
      <c r="GE52" s="326"/>
      <c r="GG52" s="326"/>
      <c r="GH52" s="326"/>
      <c r="GI52" s="326"/>
      <c r="GJ52" s="326"/>
      <c r="GK52" s="326"/>
      <c r="GL52" s="326"/>
      <c r="GM52" s="326"/>
      <c r="GN52" s="326"/>
      <c r="GO52" s="326"/>
      <c r="GP52" s="326"/>
      <c r="GQ52" s="326"/>
      <c r="GS52" s="326"/>
      <c r="GT52" s="326"/>
      <c r="GU52" s="326"/>
      <c r="GV52" s="326"/>
      <c r="GW52" s="326"/>
      <c r="GX52" s="326"/>
      <c r="GY52" s="326"/>
      <c r="GZ52" s="326"/>
      <c r="HA52" s="326"/>
      <c r="HB52" s="326"/>
      <c r="HC52" s="326"/>
      <c r="HE52" s="326"/>
      <c r="HF52" s="326"/>
      <c r="HG52" s="326"/>
      <c r="HH52" s="326"/>
      <c r="HI52" s="326"/>
      <c r="HJ52" s="326"/>
      <c r="HK52" s="326"/>
      <c r="HL52" s="326"/>
      <c r="HM52" s="326"/>
      <c r="HN52" s="326"/>
      <c r="HO52" s="326"/>
    </row>
    <row r="53" spans="2:223" ht="13.5" customHeight="1">
      <c r="B53" s="37"/>
      <c r="D53" s="229"/>
      <c r="E53" s="269" t="s">
        <v>38</v>
      </c>
      <c r="F53" s="270"/>
      <c r="G53" s="270"/>
      <c r="H53" s="271"/>
      <c r="I53" s="291"/>
      <c r="J53" s="292"/>
      <c r="K53" s="292"/>
      <c r="L53" s="292"/>
      <c r="M53" s="292"/>
      <c r="N53" s="292"/>
      <c r="O53" s="292"/>
      <c r="P53" s="292"/>
      <c r="Q53" s="292"/>
      <c r="R53" s="292"/>
      <c r="S53" s="292"/>
      <c r="T53" s="292"/>
      <c r="U53" s="292"/>
      <c r="V53" s="292"/>
      <c r="W53" s="292"/>
      <c r="X53" s="292"/>
      <c r="Y53" s="292"/>
      <c r="Z53" s="292"/>
      <c r="AA53" s="293"/>
      <c r="AB53" s="269" t="s">
        <v>39</v>
      </c>
      <c r="AC53" s="270"/>
      <c r="AD53" s="270"/>
      <c r="AE53" s="271"/>
      <c r="AF53" s="294"/>
      <c r="AG53" s="295"/>
      <c r="AH53" s="295"/>
      <c r="AI53" s="295"/>
      <c r="AJ53" s="295"/>
      <c r="AK53" s="290" t="s">
        <v>353</v>
      </c>
      <c r="AL53" s="40"/>
      <c r="AM53" s="39"/>
    </row>
    <row r="54" spans="2:223" ht="13.5" customHeight="1">
      <c r="B54" s="37"/>
      <c r="D54" s="229"/>
      <c r="E54" s="246"/>
      <c r="F54" s="247"/>
      <c r="G54" s="247"/>
      <c r="H54" s="248"/>
      <c r="I54" s="252"/>
      <c r="J54" s="253"/>
      <c r="K54" s="253"/>
      <c r="L54" s="253"/>
      <c r="M54" s="253"/>
      <c r="N54" s="253"/>
      <c r="O54" s="253"/>
      <c r="P54" s="253"/>
      <c r="Q54" s="253"/>
      <c r="R54" s="253"/>
      <c r="S54" s="253"/>
      <c r="T54" s="253"/>
      <c r="U54" s="253"/>
      <c r="V54" s="253"/>
      <c r="W54" s="253"/>
      <c r="X54" s="253"/>
      <c r="Y54" s="253"/>
      <c r="Z54" s="253"/>
      <c r="AA54" s="254"/>
      <c r="AB54" s="246"/>
      <c r="AC54" s="247"/>
      <c r="AD54" s="247"/>
      <c r="AE54" s="248"/>
      <c r="AF54" s="296"/>
      <c r="AG54" s="297"/>
      <c r="AH54" s="297"/>
      <c r="AI54" s="297"/>
      <c r="AJ54" s="297"/>
      <c r="AK54" s="268"/>
      <c r="AL54" s="40"/>
      <c r="AM54" s="39"/>
      <c r="AW54" s="84" t="s">
        <v>102</v>
      </c>
      <c r="AX54" s="84" t="s">
        <v>103</v>
      </c>
      <c r="AY54" s="329" t="s">
        <v>105</v>
      </c>
      <c r="AZ54" s="330"/>
      <c r="BA54" s="322" t="s">
        <v>104</v>
      </c>
      <c r="BB54" s="322"/>
    </row>
    <row r="55" spans="2:223" ht="13.5" customHeight="1">
      <c r="B55" s="37"/>
      <c r="D55" s="229"/>
      <c r="E55" s="269" t="s">
        <v>74</v>
      </c>
      <c r="F55" s="270"/>
      <c r="G55" s="270"/>
      <c r="H55" s="271"/>
      <c r="I55" s="298" t="str">
        <f>IFERROR(YEAR(EDATE(AA55,-3)),"")</f>
        <v/>
      </c>
      <c r="J55" s="289"/>
      <c r="K55" s="289"/>
      <c r="L55" s="289" t="s">
        <v>37</v>
      </c>
      <c r="M55" s="289"/>
      <c r="N55" s="282"/>
      <c r="O55" s="282"/>
      <c r="P55" s="282"/>
      <c r="Q55" s="282"/>
      <c r="R55" s="282"/>
      <c r="S55" s="282"/>
      <c r="T55" s="282"/>
      <c r="U55" s="282"/>
      <c r="V55" s="282"/>
      <c r="W55" s="282"/>
      <c r="X55" s="282"/>
      <c r="Y55" s="282"/>
      <c r="Z55" s="300" t="s">
        <v>352</v>
      </c>
      <c r="AA55" s="282"/>
      <c r="AB55" s="282"/>
      <c r="AC55" s="282"/>
      <c r="AD55" s="282"/>
      <c r="AE55" s="282"/>
      <c r="AF55" s="282"/>
      <c r="AG55" s="282"/>
      <c r="AH55" s="282"/>
      <c r="AI55" s="282"/>
      <c r="AJ55" s="282"/>
      <c r="AK55" s="302"/>
      <c r="AL55" s="40"/>
      <c r="AM55" s="39"/>
      <c r="AW55" s="322" t="str">
        <f>I55</f>
        <v/>
      </c>
      <c r="AX55" s="322" t="str">
        <f>IF(V51="","",YEAR(V51)-IF(MONTH(V51)&lt;4,1,0))</f>
        <v/>
      </c>
      <c r="AY55" s="322" t="str">
        <f>IF(AND(2010&lt;=AW55,AW55&lt;=2014),"1期",IF(AND(2015&lt;=AW55,AW55&lt;=2019),"2期",IF(AND(2020&lt;=AW55,AW55&lt;=2024),"3期",IF(AND(2025&lt;=AW55,AW55&lt;=2029),"4期","-"))))</f>
        <v>-</v>
      </c>
      <c r="AZ55" s="323" t="str">
        <f>IF(AND(2010&lt;=AW55,AW55&lt;=2014),"2期",IF(AND(2015&lt;=AW55,AW55&lt;=2019),"3期",IF(AND(2020&lt;=AW55,AW55&lt;=2024),"4期",IF(AND(2025&lt;=AW55,AW55&lt;=2029),"4期","-"))))</f>
        <v>-</v>
      </c>
      <c r="BA55" s="322" t="str">
        <f>IF(AND(2010&lt;=AX55,AX55&lt;=2014),"1期",IF(AND(2015&lt;=AX55,AX55&lt;=2019),"2期",IF(AND(2020&lt;=AX55,AX55&lt;=2024),"3期",IF(AND(2025&lt;=AX55,AX55&lt;=2029),"4期","-"))))</f>
        <v>-</v>
      </c>
      <c r="BB55" s="323" t="str">
        <f>IF(AND(2010&lt;=AX55,AX55&lt;=2014),"2期",IF(AND(2015&lt;=AX55,AX55&lt;=2019),"3期",IF(AND(2020&lt;=AX55,AX55&lt;=2024),"4期",IF(AND(2024&lt;=AX55,AX55&lt;=2029),"4期","-"))))</f>
        <v>-</v>
      </c>
      <c r="BC55" s="40"/>
      <c r="FT55" s="40"/>
    </row>
    <row r="56" spans="2:223" ht="13.5" customHeight="1">
      <c r="B56" s="37"/>
      <c r="D56" s="229"/>
      <c r="E56" s="246"/>
      <c r="F56" s="247"/>
      <c r="G56" s="247"/>
      <c r="H56" s="248"/>
      <c r="I56" s="299"/>
      <c r="J56" s="267"/>
      <c r="K56" s="267"/>
      <c r="L56" s="267"/>
      <c r="M56" s="267"/>
      <c r="N56" s="285"/>
      <c r="O56" s="285"/>
      <c r="P56" s="285"/>
      <c r="Q56" s="285"/>
      <c r="R56" s="285"/>
      <c r="S56" s="285"/>
      <c r="T56" s="285"/>
      <c r="U56" s="285"/>
      <c r="V56" s="285"/>
      <c r="W56" s="285"/>
      <c r="X56" s="285"/>
      <c r="Y56" s="285"/>
      <c r="Z56" s="301"/>
      <c r="AA56" s="285"/>
      <c r="AB56" s="285"/>
      <c r="AC56" s="285"/>
      <c r="AD56" s="285"/>
      <c r="AE56" s="285"/>
      <c r="AF56" s="285"/>
      <c r="AG56" s="285"/>
      <c r="AH56" s="285"/>
      <c r="AI56" s="285"/>
      <c r="AJ56" s="285"/>
      <c r="AK56" s="303"/>
      <c r="AL56" s="40"/>
      <c r="AM56" s="39"/>
      <c r="AW56" s="325"/>
      <c r="AX56" s="322"/>
      <c r="AY56" s="322"/>
      <c r="AZ56" s="324"/>
      <c r="BA56" s="322"/>
      <c r="BB56" s="324"/>
      <c r="BC56" s="40"/>
      <c r="FT56" s="40"/>
    </row>
    <row r="57" spans="2:223" ht="13.5" customHeight="1">
      <c r="B57" s="37"/>
      <c r="D57" s="229"/>
      <c r="E57" s="220" t="s">
        <v>57</v>
      </c>
      <c r="F57" s="221"/>
      <c r="G57" s="221"/>
      <c r="H57" s="222"/>
      <c r="I57" s="226"/>
      <c r="J57" s="214"/>
      <c r="K57" s="214"/>
      <c r="L57" s="214"/>
      <c r="M57" s="214"/>
      <c r="N57" s="214"/>
      <c r="O57" s="214"/>
      <c r="P57" s="214"/>
      <c r="Q57" s="214"/>
      <c r="R57" s="214"/>
      <c r="S57" s="214"/>
      <c r="T57" s="214"/>
      <c r="U57" s="214"/>
      <c r="V57" s="214"/>
      <c r="W57" s="212" t="s">
        <v>352</v>
      </c>
      <c r="X57" s="214"/>
      <c r="Y57" s="214"/>
      <c r="Z57" s="214"/>
      <c r="AA57" s="214"/>
      <c r="AB57" s="214"/>
      <c r="AC57" s="214"/>
      <c r="AD57" s="214"/>
      <c r="AE57" s="214"/>
      <c r="AF57" s="214"/>
      <c r="AG57" s="214"/>
      <c r="AH57" s="214"/>
      <c r="AI57" s="214"/>
      <c r="AJ57" s="214"/>
      <c r="AK57" s="215"/>
      <c r="AL57" s="40"/>
      <c r="AM57" s="39"/>
      <c r="AY57" s="40" t="s">
        <v>121</v>
      </c>
      <c r="BA57" s="40" t="s">
        <v>122</v>
      </c>
      <c r="HO57" s="85"/>
    </row>
    <row r="58" spans="2:223" ht="13.5" customHeight="1" thickBot="1">
      <c r="B58" s="37"/>
      <c r="D58" s="230"/>
      <c r="E58" s="223"/>
      <c r="F58" s="224"/>
      <c r="G58" s="224"/>
      <c r="H58" s="225"/>
      <c r="I58" s="227"/>
      <c r="J58" s="216"/>
      <c r="K58" s="216"/>
      <c r="L58" s="216"/>
      <c r="M58" s="216"/>
      <c r="N58" s="216"/>
      <c r="O58" s="216"/>
      <c r="P58" s="216"/>
      <c r="Q58" s="216"/>
      <c r="R58" s="216"/>
      <c r="S58" s="216"/>
      <c r="T58" s="216"/>
      <c r="U58" s="216"/>
      <c r="V58" s="216"/>
      <c r="W58" s="213"/>
      <c r="X58" s="216"/>
      <c r="Y58" s="216"/>
      <c r="Z58" s="216"/>
      <c r="AA58" s="216"/>
      <c r="AB58" s="216"/>
      <c r="AC58" s="216"/>
      <c r="AD58" s="216"/>
      <c r="AE58" s="216"/>
      <c r="AF58" s="216"/>
      <c r="AG58" s="216"/>
      <c r="AH58" s="216"/>
      <c r="AI58" s="216"/>
      <c r="AJ58" s="216"/>
      <c r="AK58" s="217"/>
      <c r="AL58" s="40"/>
      <c r="AM58" s="39"/>
    </row>
    <row r="59" spans="2:223" ht="15.75" customHeight="1">
      <c r="B59" s="37"/>
      <c r="D59" s="42" t="s">
        <v>72</v>
      </c>
      <c r="E59" s="40"/>
      <c r="F59" s="218" t="s">
        <v>65</v>
      </c>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40"/>
      <c r="AM59" s="39"/>
    </row>
    <row r="60" spans="2:223" ht="15.75" customHeight="1">
      <c r="B60" s="37"/>
      <c r="D60" s="40"/>
      <c r="E60" s="40"/>
      <c r="F60" s="219"/>
      <c r="G60" s="219"/>
      <c r="H60" s="219"/>
      <c r="I60" s="219"/>
      <c r="J60" s="219"/>
      <c r="K60" s="219"/>
      <c r="L60" s="219"/>
      <c r="M60" s="219"/>
      <c r="N60" s="219"/>
      <c r="O60" s="219"/>
      <c r="P60" s="219"/>
      <c r="Q60" s="219"/>
      <c r="R60" s="219"/>
      <c r="S60" s="219"/>
      <c r="T60" s="219"/>
      <c r="U60" s="219"/>
      <c r="V60" s="219"/>
      <c r="W60" s="219"/>
      <c r="X60" s="219"/>
      <c r="Y60" s="219"/>
      <c r="Z60" s="219"/>
      <c r="AA60" s="219"/>
      <c r="AB60" s="219"/>
      <c r="AC60" s="219"/>
      <c r="AD60" s="219"/>
      <c r="AE60" s="219"/>
      <c r="AF60" s="219"/>
      <c r="AG60" s="219"/>
      <c r="AH60" s="219"/>
      <c r="AI60" s="219"/>
      <c r="AJ60" s="219"/>
      <c r="AK60" s="219"/>
      <c r="AL60" s="40"/>
      <c r="AM60" s="39"/>
    </row>
    <row r="61" spans="2:223" ht="15.75" customHeight="1">
      <c r="B61" s="37"/>
      <c r="D61" s="40"/>
      <c r="E61" s="40"/>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40"/>
      <c r="AM61" s="39"/>
    </row>
    <row r="62" spans="2:223" ht="15.75" customHeight="1">
      <c r="B62" s="37"/>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33"/>
      <c r="AL62" s="40"/>
      <c r="AM62" s="39"/>
    </row>
    <row r="63" spans="2:223" ht="15.75" customHeight="1">
      <c r="B63" s="37"/>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33"/>
      <c r="AL63" s="40"/>
      <c r="AM63" s="39"/>
    </row>
    <row r="64" spans="2:223" ht="15.75" customHeight="1">
      <c r="B64" s="112"/>
      <c r="C64" s="112"/>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4"/>
      <c r="AL64" s="113"/>
      <c r="AM64" s="112"/>
    </row>
    <row r="65" spans="2:223" ht="15.75" customHeight="1">
      <c r="B65" s="34"/>
      <c r="C65" s="35"/>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1"/>
      <c r="AL65" s="110"/>
      <c r="AM65" s="36"/>
    </row>
    <row r="66" spans="2:223" ht="13.5" customHeight="1">
      <c r="B66" s="37"/>
      <c r="O66" s="304" t="s">
        <v>25</v>
      </c>
      <c r="P66" s="305"/>
      <c r="Q66" s="305"/>
      <c r="R66" s="305"/>
      <c r="S66" s="305"/>
      <c r="T66" s="305"/>
      <c r="U66" s="306"/>
      <c r="V66" s="307" t="str">
        <f>IF(その1!$X$8="","",その1!$X$8)</f>
        <v/>
      </c>
      <c r="W66" s="308"/>
      <c r="X66" s="308"/>
      <c r="Y66" s="308"/>
      <c r="Z66" s="308"/>
      <c r="AA66" s="308"/>
      <c r="AB66" s="308"/>
      <c r="AC66" s="308"/>
      <c r="AD66" s="308"/>
      <c r="AE66" s="308"/>
      <c r="AF66" s="308"/>
      <c r="AG66" s="308"/>
      <c r="AH66" s="308"/>
      <c r="AI66" s="308"/>
      <c r="AJ66" s="308"/>
      <c r="AK66" s="309"/>
      <c r="AL66" s="40"/>
      <c r="AM66" s="39"/>
    </row>
    <row r="67" spans="2:223" ht="13.5" customHeight="1">
      <c r="B67" s="37"/>
      <c r="O67" s="310" t="s">
        <v>26</v>
      </c>
      <c r="P67" s="311"/>
      <c r="Q67" s="311"/>
      <c r="R67" s="311"/>
      <c r="S67" s="311"/>
      <c r="T67" s="311"/>
      <c r="U67" s="312"/>
      <c r="V67" s="316" t="str">
        <f>IF(その1!$X$10="","",その1!$X$10)</f>
        <v/>
      </c>
      <c r="W67" s="317"/>
      <c r="X67" s="317"/>
      <c r="Y67" s="317"/>
      <c r="Z67" s="317"/>
      <c r="AA67" s="317"/>
      <c r="AB67" s="317"/>
      <c r="AC67" s="317"/>
      <c r="AD67" s="317"/>
      <c r="AE67" s="317"/>
      <c r="AF67" s="317"/>
      <c r="AG67" s="317"/>
      <c r="AH67" s="317"/>
      <c r="AI67" s="317"/>
      <c r="AJ67" s="317"/>
      <c r="AK67" s="318"/>
      <c r="AL67" s="40"/>
      <c r="AM67" s="39"/>
    </row>
    <row r="68" spans="2:223" ht="13.5" customHeight="1">
      <c r="B68" s="37"/>
      <c r="O68" s="313"/>
      <c r="P68" s="314"/>
      <c r="Q68" s="314"/>
      <c r="R68" s="314"/>
      <c r="S68" s="314"/>
      <c r="T68" s="314"/>
      <c r="U68" s="315"/>
      <c r="V68" s="319" t="str">
        <f>IF(その1!$X$12="","",その1!$X$12)</f>
        <v/>
      </c>
      <c r="W68" s="320"/>
      <c r="X68" s="320"/>
      <c r="Y68" s="320"/>
      <c r="Z68" s="320"/>
      <c r="AA68" s="320"/>
      <c r="AB68" s="320"/>
      <c r="AC68" s="320"/>
      <c r="AD68" s="320"/>
      <c r="AE68" s="320"/>
      <c r="AF68" s="320"/>
      <c r="AG68" s="320"/>
      <c r="AH68" s="320"/>
      <c r="AI68" s="320"/>
      <c r="AJ68" s="320"/>
      <c r="AK68" s="321"/>
      <c r="AL68" s="40"/>
      <c r="AM68" s="39"/>
    </row>
    <row r="69" spans="2:223" ht="13.5" customHeight="1">
      <c r="B69" s="37"/>
      <c r="X69" s="41"/>
      <c r="Y69" s="41"/>
      <c r="Z69" s="41"/>
      <c r="AA69" s="41"/>
      <c r="AB69" s="41"/>
      <c r="AC69" s="40"/>
      <c r="AD69" s="40"/>
      <c r="AE69" s="40"/>
      <c r="AF69" s="40"/>
      <c r="AG69" s="40"/>
      <c r="AH69" s="40"/>
      <c r="AI69" s="40"/>
      <c r="AJ69" s="40"/>
      <c r="AK69" s="40"/>
      <c r="AL69" s="40"/>
      <c r="AM69" s="39"/>
    </row>
    <row r="70" spans="2:223" ht="14.25" thickBot="1">
      <c r="B70" s="37"/>
      <c r="C70" s="32">
        <v>1</v>
      </c>
      <c r="D70" s="42" t="s">
        <v>27</v>
      </c>
      <c r="E70" s="40"/>
      <c r="R70" s="40"/>
      <c r="S70" s="40"/>
      <c r="T70" s="40"/>
      <c r="U70" s="40"/>
      <c r="V70" s="40"/>
      <c r="W70" s="40"/>
      <c r="AM70" s="39"/>
      <c r="AW70" s="83" t="s">
        <v>100</v>
      </c>
      <c r="AX70" s="83" t="s">
        <v>101</v>
      </c>
    </row>
    <row r="71" spans="2:223" ht="13.5" customHeight="1">
      <c r="B71" s="37"/>
      <c r="D71" s="228" t="s">
        <v>254</v>
      </c>
      <c r="E71" s="231" t="s">
        <v>42</v>
      </c>
      <c r="F71" s="232"/>
      <c r="G71" s="232"/>
      <c r="H71" s="233"/>
      <c r="I71" s="237"/>
      <c r="J71" s="238"/>
      <c r="K71" s="238"/>
      <c r="L71" s="238"/>
      <c r="M71" s="238"/>
      <c r="N71" s="238"/>
      <c r="O71" s="238"/>
      <c r="P71" s="238"/>
      <c r="Q71" s="239"/>
      <c r="R71" s="243" t="s">
        <v>43</v>
      </c>
      <c r="S71" s="244"/>
      <c r="T71" s="244"/>
      <c r="U71" s="245"/>
      <c r="V71" s="249"/>
      <c r="W71" s="250"/>
      <c r="X71" s="250"/>
      <c r="Y71" s="250"/>
      <c r="Z71" s="250"/>
      <c r="AA71" s="251"/>
      <c r="AB71" s="255" t="s">
        <v>40</v>
      </c>
      <c r="AC71" s="256"/>
      <c r="AD71" s="256"/>
      <c r="AE71" s="257"/>
      <c r="AF71" s="261"/>
      <c r="AG71" s="262"/>
      <c r="AH71" s="262"/>
      <c r="AI71" s="262"/>
      <c r="AJ71" s="265" t="str">
        <f>IF(I71="","",VLOOKUP(I71,$AO$4:$AR$6,2,FALSE))</f>
        <v/>
      </c>
      <c r="AK71" s="266"/>
      <c r="AL71" s="40"/>
      <c r="AM71" s="39"/>
      <c r="AW71" s="322" t="str">
        <f>IF(I71="グリーン電力証書",1,IF(I71="グリーン熱証書",2,IF(I71="新エネルギー等電気相当量",3,"-")))</f>
        <v>-</v>
      </c>
      <c r="AX71" s="322" t="str">
        <f>IF(V71="太陽光発電",1,IF(V71="風力発電",2,IF(V71="地熱発電",3,IF(V71="バイオマス発電",4,IF(V71="特定小水力発電",5,IF(V71="太陽熱",6,"-"))))))</f>
        <v>-</v>
      </c>
      <c r="BC71" s="32" t="s">
        <v>108</v>
      </c>
      <c r="BD71" s="86" t="s">
        <v>109</v>
      </c>
      <c r="BE71" s="86" t="s">
        <v>110</v>
      </c>
      <c r="BF71" s="86" t="s">
        <v>111</v>
      </c>
      <c r="BG71" s="86" t="s">
        <v>112</v>
      </c>
      <c r="BH71" s="86" t="s">
        <v>113</v>
      </c>
      <c r="BI71" s="86" t="s">
        <v>114</v>
      </c>
      <c r="BJ71" s="86" t="s">
        <v>115</v>
      </c>
      <c r="BK71" s="86" t="s">
        <v>116</v>
      </c>
      <c r="BL71" s="86" t="s">
        <v>117</v>
      </c>
      <c r="BM71" s="86" t="s">
        <v>118</v>
      </c>
      <c r="BN71" s="86" t="s">
        <v>119</v>
      </c>
      <c r="BP71" s="86" t="s">
        <v>109</v>
      </c>
      <c r="BQ71" s="86" t="s">
        <v>110</v>
      </c>
      <c r="BR71" s="86" t="s">
        <v>111</v>
      </c>
      <c r="BS71" s="86" t="s">
        <v>112</v>
      </c>
      <c r="BT71" s="86" t="s">
        <v>113</v>
      </c>
      <c r="BU71" s="86" t="s">
        <v>114</v>
      </c>
      <c r="BV71" s="86" t="s">
        <v>115</v>
      </c>
      <c r="BW71" s="86" t="s">
        <v>116</v>
      </c>
      <c r="BX71" s="86" t="s">
        <v>117</v>
      </c>
      <c r="BY71" s="86" t="s">
        <v>118</v>
      </c>
      <c r="BZ71" s="86" t="s">
        <v>119</v>
      </c>
      <c r="CB71" s="86" t="s">
        <v>109</v>
      </c>
      <c r="CC71" s="86" t="s">
        <v>110</v>
      </c>
      <c r="CD71" s="86" t="s">
        <v>111</v>
      </c>
      <c r="CE71" s="86" t="s">
        <v>112</v>
      </c>
      <c r="CF71" s="86" t="s">
        <v>113</v>
      </c>
      <c r="CG71" s="86" t="s">
        <v>114</v>
      </c>
      <c r="CH71" s="86" t="s">
        <v>115</v>
      </c>
      <c r="CI71" s="86" t="s">
        <v>116</v>
      </c>
      <c r="CJ71" s="86" t="s">
        <v>117</v>
      </c>
      <c r="CK71" s="86" t="s">
        <v>118</v>
      </c>
      <c r="CL71" s="86" t="s">
        <v>119</v>
      </c>
      <c r="CN71" s="86" t="s">
        <v>109</v>
      </c>
      <c r="CO71" s="86" t="s">
        <v>110</v>
      </c>
      <c r="CP71" s="86" t="s">
        <v>111</v>
      </c>
      <c r="CQ71" s="86" t="s">
        <v>112</v>
      </c>
      <c r="CR71" s="86" t="s">
        <v>113</v>
      </c>
      <c r="CS71" s="86" t="s">
        <v>114</v>
      </c>
      <c r="CT71" s="86" t="s">
        <v>115</v>
      </c>
      <c r="CU71" s="86" t="s">
        <v>116</v>
      </c>
      <c r="CV71" s="86" t="s">
        <v>117</v>
      </c>
      <c r="CW71" s="86" t="s">
        <v>118</v>
      </c>
      <c r="CX71" s="86" t="s">
        <v>119</v>
      </c>
      <c r="CZ71" s="86" t="s">
        <v>109</v>
      </c>
      <c r="DA71" s="86" t="s">
        <v>110</v>
      </c>
      <c r="DB71" s="86" t="s">
        <v>111</v>
      </c>
      <c r="DC71" s="86" t="s">
        <v>112</v>
      </c>
      <c r="DD71" s="86" t="s">
        <v>113</v>
      </c>
      <c r="DE71" s="86" t="s">
        <v>114</v>
      </c>
      <c r="DF71" s="86" t="s">
        <v>115</v>
      </c>
      <c r="DG71" s="86" t="s">
        <v>116</v>
      </c>
      <c r="DH71" s="86" t="s">
        <v>117</v>
      </c>
      <c r="DI71" s="86" t="s">
        <v>118</v>
      </c>
      <c r="DJ71" s="86" t="s">
        <v>119</v>
      </c>
      <c r="DL71" s="86" t="s">
        <v>109</v>
      </c>
      <c r="DM71" s="86" t="s">
        <v>110</v>
      </c>
      <c r="DN71" s="86" t="s">
        <v>111</v>
      </c>
      <c r="DO71" s="86" t="s">
        <v>112</v>
      </c>
      <c r="DP71" s="86" t="s">
        <v>113</v>
      </c>
      <c r="DQ71" s="86" t="s">
        <v>114</v>
      </c>
      <c r="DR71" s="86" t="s">
        <v>115</v>
      </c>
      <c r="DS71" s="86" t="s">
        <v>116</v>
      </c>
      <c r="DT71" s="86" t="s">
        <v>117</v>
      </c>
      <c r="DU71" s="86" t="s">
        <v>118</v>
      </c>
      <c r="DV71" s="86" t="s">
        <v>119</v>
      </c>
      <c r="DX71" s="86" t="s">
        <v>109</v>
      </c>
      <c r="DY71" s="86" t="s">
        <v>110</v>
      </c>
      <c r="DZ71" s="86" t="s">
        <v>111</v>
      </c>
      <c r="EA71" s="86" t="s">
        <v>112</v>
      </c>
      <c r="EB71" s="86" t="s">
        <v>113</v>
      </c>
      <c r="EC71" s="86" t="s">
        <v>114</v>
      </c>
      <c r="ED71" s="86" t="s">
        <v>115</v>
      </c>
      <c r="EE71" s="86" t="s">
        <v>116</v>
      </c>
      <c r="EF71" s="86" t="s">
        <v>117</v>
      </c>
      <c r="EG71" s="86" t="s">
        <v>118</v>
      </c>
      <c r="EH71" s="86" t="s">
        <v>119</v>
      </c>
      <c r="EJ71" s="86" t="s">
        <v>109</v>
      </c>
      <c r="EK71" s="86" t="s">
        <v>110</v>
      </c>
      <c r="EL71" s="86" t="s">
        <v>111</v>
      </c>
      <c r="EM71" s="86" t="s">
        <v>112</v>
      </c>
      <c r="EN71" s="86" t="s">
        <v>113</v>
      </c>
      <c r="EO71" s="86" t="s">
        <v>114</v>
      </c>
      <c r="EP71" s="86" t="s">
        <v>115</v>
      </c>
      <c r="EQ71" s="86" t="s">
        <v>116</v>
      </c>
      <c r="ER71" s="86" t="s">
        <v>117</v>
      </c>
      <c r="ES71" s="86" t="s">
        <v>118</v>
      </c>
      <c r="ET71" s="86" t="s">
        <v>119</v>
      </c>
      <c r="EV71" s="86" t="s">
        <v>109</v>
      </c>
      <c r="EW71" s="86" t="s">
        <v>110</v>
      </c>
      <c r="EX71" s="86" t="s">
        <v>111</v>
      </c>
      <c r="EY71" s="86" t="s">
        <v>112</v>
      </c>
      <c r="EZ71" s="86" t="s">
        <v>113</v>
      </c>
      <c r="FA71" s="86" t="s">
        <v>114</v>
      </c>
      <c r="FB71" s="86" t="s">
        <v>115</v>
      </c>
      <c r="FC71" s="86" t="s">
        <v>116</v>
      </c>
      <c r="FD71" s="86" t="s">
        <v>117</v>
      </c>
      <c r="FE71" s="86" t="s">
        <v>118</v>
      </c>
      <c r="FF71" s="86" t="s">
        <v>119</v>
      </c>
      <c r="FH71" s="86" t="s">
        <v>109</v>
      </c>
      <c r="FI71" s="86" t="s">
        <v>110</v>
      </c>
      <c r="FJ71" s="86" t="s">
        <v>111</v>
      </c>
      <c r="FK71" s="86" t="s">
        <v>112</v>
      </c>
      <c r="FL71" s="86" t="s">
        <v>113</v>
      </c>
      <c r="FM71" s="86" t="s">
        <v>114</v>
      </c>
      <c r="FN71" s="86" t="s">
        <v>115</v>
      </c>
      <c r="FO71" s="86" t="s">
        <v>116</v>
      </c>
      <c r="FP71" s="86" t="s">
        <v>117</v>
      </c>
      <c r="FQ71" s="86" t="s">
        <v>118</v>
      </c>
      <c r="FR71" s="86" t="s">
        <v>119</v>
      </c>
      <c r="FT71" s="32" t="s">
        <v>108</v>
      </c>
      <c r="FU71" s="86" t="s">
        <v>109</v>
      </c>
      <c r="FV71" s="86" t="s">
        <v>110</v>
      </c>
      <c r="FW71" s="86" t="s">
        <v>111</v>
      </c>
      <c r="FX71" s="86" t="s">
        <v>112</v>
      </c>
      <c r="FY71" s="86" t="s">
        <v>113</v>
      </c>
      <c r="FZ71" s="86" t="s">
        <v>114</v>
      </c>
      <c r="GA71" s="86" t="s">
        <v>115</v>
      </c>
      <c r="GB71" s="86" t="s">
        <v>116</v>
      </c>
      <c r="GC71" s="86" t="s">
        <v>117</v>
      </c>
      <c r="GD71" s="86" t="s">
        <v>118</v>
      </c>
      <c r="GE71" s="86" t="s">
        <v>119</v>
      </c>
      <c r="GG71" s="86" t="s">
        <v>109</v>
      </c>
      <c r="GH71" s="86" t="s">
        <v>110</v>
      </c>
      <c r="GI71" s="86" t="s">
        <v>111</v>
      </c>
      <c r="GJ71" s="86" t="s">
        <v>112</v>
      </c>
      <c r="GK71" s="86" t="s">
        <v>113</v>
      </c>
      <c r="GL71" s="86" t="s">
        <v>114</v>
      </c>
      <c r="GM71" s="86" t="s">
        <v>115</v>
      </c>
      <c r="GN71" s="86" t="s">
        <v>116</v>
      </c>
      <c r="GO71" s="86" t="s">
        <v>117</v>
      </c>
      <c r="GP71" s="86" t="s">
        <v>118</v>
      </c>
      <c r="GQ71" s="86" t="s">
        <v>119</v>
      </c>
      <c r="GS71" s="86" t="s">
        <v>109</v>
      </c>
      <c r="GT71" s="86" t="s">
        <v>110</v>
      </c>
      <c r="GU71" s="86" t="s">
        <v>111</v>
      </c>
      <c r="GV71" s="86" t="s">
        <v>112</v>
      </c>
      <c r="GW71" s="86" t="s">
        <v>113</v>
      </c>
      <c r="GX71" s="86" t="s">
        <v>114</v>
      </c>
      <c r="GY71" s="86" t="s">
        <v>115</v>
      </c>
      <c r="GZ71" s="86" t="s">
        <v>116</v>
      </c>
      <c r="HA71" s="86" t="s">
        <v>117</v>
      </c>
      <c r="HB71" s="86" t="s">
        <v>118</v>
      </c>
      <c r="HC71" s="86" t="s">
        <v>119</v>
      </c>
      <c r="HE71" s="86" t="s">
        <v>109</v>
      </c>
      <c r="HF71" s="86" t="s">
        <v>110</v>
      </c>
      <c r="HG71" s="86" t="s">
        <v>111</v>
      </c>
      <c r="HH71" s="86" t="s">
        <v>112</v>
      </c>
      <c r="HI71" s="86" t="s">
        <v>113</v>
      </c>
      <c r="HJ71" s="86" t="s">
        <v>114</v>
      </c>
      <c r="HK71" s="86" t="s">
        <v>115</v>
      </c>
      <c r="HL71" s="86" t="s">
        <v>116</v>
      </c>
      <c r="HM71" s="86" t="s">
        <v>117</v>
      </c>
      <c r="HN71" s="86" t="s">
        <v>118</v>
      </c>
      <c r="HO71" s="86" t="s">
        <v>119</v>
      </c>
    </row>
    <row r="72" spans="2:223" ht="13.5" customHeight="1">
      <c r="B72" s="37"/>
      <c r="D72" s="229"/>
      <c r="E72" s="234"/>
      <c r="F72" s="235"/>
      <c r="G72" s="235"/>
      <c r="H72" s="236"/>
      <c r="I72" s="240"/>
      <c r="J72" s="241"/>
      <c r="K72" s="241"/>
      <c r="L72" s="241"/>
      <c r="M72" s="241"/>
      <c r="N72" s="241"/>
      <c r="O72" s="241"/>
      <c r="P72" s="241"/>
      <c r="Q72" s="242"/>
      <c r="R72" s="246"/>
      <c r="S72" s="247"/>
      <c r="T72" s="247"/>
      <c r="U72" s="248"/>
      <c r="V72" s="252"/>
      <c r="W72" s="253"/>
      <c r="X72" s="253"/>
      <c r="Y72" s="253"/>
      <c r="Z72" s="253"/>
      <c r="AA72" s="254"/>
      <c r="AB72" s="258"/>
      <c r="AC72" s="259"/>
      <c r="AD72" s="259"/>
      <c r="AE72" s="260"/>
      <c r="AF72" s="263"/>
      <c r="AG72" s="264"/>
      <c r="AH72" s="264"/>
      <c r="AI72" s="264"/>
      <c r="AJ72" s="267"/>
      <c r="AK72" s="268"/>
      <c r="AL72" s="40"/>
      <c r="AM72" s="39"/>
      <c r="AW72" s="325"/>
      <c r="AX72" s="325"/>
      <c r="BD72" s="40"/>
      <c r="BE72" s="40"/>
      <c r="BF72" s="40"/>
      <c r="BG72" s="40"/>
      <c r="BH72" s="40"/>
      <c r="BI72" s="40"/>
      <c r="BJ72" s="40"/>
      <c r="BK72" s="40"/>
      <c r="BL72" s="40"/>
      <c r="BM72" s="40"/>
      <c r="BN72" s="40"/>
      <c r="BP72" s="40"/>
      <c r="BQ72" s="40"/>
      <c r="BR72" s="40"/>
      <c r="BS72" s="40"/>
      <c r="BT72" s="40"/>
      <c r="BU72" s="40"/>
      <c r="BV72" s="40"/>
      <c r="BW72" s="40"/>
      <c r="BX72" s="40"/>
      <c r="BY72" s="40"/>
      <c r="BZ72" s="40"/>
      <c r="CB72" s="40"/>
      <c r="CC72" s="40"/>
      <c r="CD72" s="40"/>
      <c r="CE72" s="40"/>
      <c r="CF72" s="40"/>
      <c r="CG72" s="40"/>
      <c r="CH72" s="40"/>
      <c r="CI72" s="40"/>
      <c r="CJ72" s="40"/>
      <c r="CK72" s="40"/>
      <c r="CL72" s="40"/>
      <c r="CN72" s="40"/>
      <c r="CO72" s="40"/>
      <c r="CP72" s="40"/>
      <c r="CQ72" s="40"/>
      <c r="CR72" s="40"/>
      <c r="CS72" s="40"/>
      <c r="CT72" s="40"/>
      <c r="CU72" s="40"/>
      <c r="CV72" s="40"/>
      <c r="CW72" s="40"/>
      <c r="CX72" s="40"/>
      <c r="CZ72" s="40"/>
      <c r="DA72" s="40"/>
      <c r="DB72" s="40"/>
      <c r="DC72" s="40"/>
      <c r="DD72" s="40"/>
      <c r="DE72" s="40"/>
      <c r="DF72" s="40"/>
      <c r="DG72" s="40"/>
      <c r="DH72" s="40"/>
      <c r="DI72" s="40"/>
      <c r="DJ72" s="40"/>
      <c r="DL72" s="40"/>
      <c r="DM72" s="40"/>
      <c r="DN72" s="40"/>
      <c r="DO72" s="40"/>
      <c r="DP72" s="40"/>
      <c r="DQ72" s="40"/>
      <c r="DR72" s="40"/>
      <c r="DS72" s="40"/>
      <c r="DT72" s="40"/>
      <c r="DU72" s="40"/>
      <c r="DV72" s="40"/>
      <c r="DX72" s="40"/>
      <c r="DY72" s="40"/>
      <c r="DZ72" s="40"/>
      <c r="EA72" s="40"/>
      <c r="EB72" s="40"/>
      <c r="EC72" s="40"/>
      <c r="ED72" s="40"/>
      <c r="EE72" s="40"/>
      <c r="EF72" s="40"/>
      <c r="EG72" s="40"/>
      <c r="EH72" s="40"/>
      <c r="EJ72" s="40"/>
      <c r="EK72" s="40"/>
      <c r="EL72" s="40"/>
      <c r="EM72" s="40"/>
      <c r="EN72" s="40"/>
      <c r="EO72" s="40"/>
      <c r="EP72" s="40"/>
      <c r="EQ72" s="40"/>
      <c r="ER72" s="40"/>
      <c r="ES72" s="40"/>
      <c r="ET72" s="40"/>
      <c r="EV72" s="40"/>
      <c r="EW72" s="40"/>
      <c r="EX72" s="40"/>
      <c r="EY72" s="40"/>
      <c r="EZ72" s="40"/>
      <c r="FA72" s="40"/>
      <c r="FB72" s="40"/>
      <c r="FC72" s="40"/>
      <c r="FD72" s="40"/>
      <c r="FE72" s="40"/>
      <c r="FF72" s="40"/>
      <c r="FH72" s="40"/>
      <c r="FI72" s="40"/>
      <c r="FJ72" s="40"/>
      <c r="FK72" s="40"/>
      <c r="FL72" s="40"/>
      <c r="FM72" s="40"/>
      <c r="FN72" s="40"/>
      <c r="FO72" s="40"/>
      <c r="FP72" s="40"/>
      <c r="FQ72" s="40"/>
      <c r="FR72" s="40"/>
      <c r="FU72" s="40"/>
      <c r="FV72" s="40"/>
      <c r="FW72" s="40"/>
      <c r="FX72" s="40"/>
      <c r="FY72" s="40"/>
      <c r="FZ72" s="40"/>
      <c r="GA72" s="40"/>
      <c r="GB72" s="40"/>
      <c r="GC72" s="40"/>
      <c r="GD72" s="40"/>
      <c r="GE72" s="40"/>
      <c r="GG72" s="40"/>
      <c r="GH72" s="40"/>
      <c r="GI72" s="40"/>
      <c r="GJ72" s="40"/>
      <c r="GK72" s="40"/>
      <c r="GL72" s="40"/>
      <c r="GM72" s="40"/>
      <c r="GN72" s="40"/>
      <c r="GO72" s="40"/>
      <c r="GP72" s="40"/>
      <c r="GQ72" s="40"/>
      <c r="GS72" s="40"/>
      <c r="GT72" s="40"/>
      <c r="GU72" s="40"/>
      <c r="GV72" s="40"/>
      <c r="GW72" s="40"/>
      <c r="GX72" s="40"/>
      <c r="GY72" s="40"/>
      <c r="GZ72" s="40"/>
      <c r="HA72" s="40"/>
      <c r="HB72" s="40"/>
      <c r="HC72" s="40"/>
      <c r="HE72" s="40"/>
      <c r="HF72" s="40"/>
      <c r="HG72" s="40"/>
      <c r="HH72" s="40"/>
      <c r="HI72" s="40"/>
      <c r="HJ72" s="40"/>
      <c r="HK72" s="40"/>
      <c r="HL72" s="40"/>
      <c r="HM72" s="40"/>
      <c r="HN72" s="40"/>
      <c r="HO72" s="40"/>
    </row>
    <row r="73" spans="2:223" ht="13.5" customHeight="1">
      <c r="B73" s="37"/>
      <c r="D73" s="229"/>
      <c r="E73" s="269" t="s">
        <v>64</v>
      </c>
      <c r="F73" s="270"/>
      <c r="G73" s="270"/>
      <c r="H73" s="271"/>
      <c r="I73" s="272"/>
      <c r="J73" s="273"/>
      <c r="K73" s="273"/>
      <c r="L73" s="273"/>
      <c r="M73" s="273"/>
      <c r="N73" s="273"/>
      <c r="O73" s="273"/>
      <c r="P73" s="273"/>
      <c r="Q73" s="274"/>
      <c r="R73" s="278" t="s">
        <v>41</v>
      </c>
      <c r="S73" s="279"/>
      <c r="T73" s="279"/>
      <c r="U73" s="280"/>
      <c r="V73" s="281"/>
      <c r="W73" s="282"/>
      <c r="X73" s="282"/>
      <c r="Y73" s="282"/>
      <c r="Z73" s="282"/>
      <c r="AA73" s="283"/>
      <c r="AB73" s="269" t="s">
        <v>28</v>
      </c>
      <c r="AC73" s="270"/>
      <c r="AD73" s="270"/>
      <c r="AE73" s="271"/>
      <c r="AF73" s="287"/>
      <c r="AG73" s="288"/>
      <c r="AH73" s="288"/>
      <c r="AI73" s="288"/>
      <c r="AJ73" s="289" t="str">
        <f>IF(I71="","",VLOOKUP(I71,$AO$4:$AR$6,3,FALSE))</f>
        <v/>
      </c>
      <c r="AK73" s="290"/>
      <c r="AL73" s="40"/>
      <c r="AM73" s="39"/>
      <c r="BC73" s="327" t="s">
        <v>106</v>
      </c>
      <c r="BD73" s="326" t="str">
        <f>IF(AND($AW71=1,$AX71=1,$AY77="1期",$BA77="1期"),$AF73,"0")</f>
        <v>0</v>
      </c>
      <c r="BE73" s="326" t="str">
        <f>IF(AND($AW71=1,$AX71=2,$AY77="1期",$BA77="1期"),$AF73,"0")</f>
        <v>0</v>
      </c>
      <c r="BF73" s="326" t="str">
        <f>IF(AND($AW71=1,$AX71=3,$AY77="1期",$BA77="1期"),$AF73,"0")</f>
        <v>0</v>
      </c>
      <c r="BG73" s="326" t="str">
        <f>IF(AND($AW71=1,$AX71=4,$AY77="1期",$BA77="1期"),$AF73,"0")</f>
        <v>0</v>
      </c>
      <c r="BH73" s="326" t="str">
        <f>IF(AND($AW71=1,$AX71=5,$AY77="1期",$BA77="1期"),$AF73,"0")</f>
        <v>0</v>
      </c>
      <c r="BI73" s="326" t="str">
        <f>IF(AND($AW71=2,$AX71=6,$AY77="1期",$BA77="1期"),$AF73,"0")</f>
        <v>0</v>
      </c>
      <c r="BJ73" s="326" t="str">
        <f>IF(AND($AW71=3,$AX71=1,$AY77="1期",$BA77="1期"),$AF73,"0")</f>
        <v>0</v>
      </c>
      <c r="BK73" s="326" t="str">
        <f>IF(AND($AW71=3,$AX71=2,$AY77="1期",$BA77="1期"),$AF73,"0")</f>
        <v>0</v>
      </c>
      <c r="BL73" s="326" t="str">
        <f>IF(AND($AW71=3,$AX71=3,$AY77="1期",$BA77="1期"),$AF73,"0")</f>
        <v>0</v>
      </c>
      <c r="BM73" s="326" t="str">
        <f>IF(AND($AW71=3,$AX71=4,$AY77="1期",$BA77="1期"),$AF73,"0")</f>
        <v>0</v>
      </c>
      <c r="BN73" s="326" t="str">
        <f>IF(AND($AW71=3,$AX71=5,$AY77="1期",$BA77="1期"),$AF73,"0")</f>
        <v>0</v>
      </c>
      <c r="BP73" s="326" t="str">
        <f>IF(AND($AW71=1,$AX71=1,$AY77="1期",$BA77="2期"),$AF73,"0")</f>
        <v>0</v>
      </c>
      <c r="BQ73" s="326" t="str">
        <f>IF(AND($AW71=1,$AX71=2,$AY77="1期",$BA77="2期"),$AF73,"0")</f>
        <v>0</v>
      </c>
      <c r="BR73" s="326" t="str">
        <f>IF(AND($AW71=1,$AX71=3,$AY77="1期",$BA77="2期"),$AF73,"0")</f>
        <v>0</v>
      </c>
      <c r="BS73" s="326" t="str">
        <f>IF(AND($AW71=1,$AX71=4,$AY77="1期",$BA77="2期"),$AF73,"0")</f>
        <v>0</v>
      </c>
      <c r="BT73" s="326" t="str">
        <f>IF(AND($AW71=1,$AX71=5,$AY77="1期",$BA77="2期"),$AF73,"0")</f>
        <v>0</v>
      </c>
      <c r="BU73" s="326" t="str">
        <f>IF(AND($AW71=2,$AX71=6,$AY77="1期",$BA77="2期"),$AF73,"0")</f>
        <v>0</v>
      </c>
      <c r="BV73" s="326" t="str">
        <f>IF(AND($AW71=3,$AX71=1,$AY77="1期",$BA77="2期"),$AF73,"0")</f>
        <v>0</v>
      </c>
      <c r="BW73" s="326" t="str">
        <f>IF(AND($AW71=3,$AX71=2,$AY77="1期",$BA77="2期"),$AF73,"0")</f>
        <v>0</v>
      </c>
      <c r="BX73" s="326" t="str">
        <f>IF(AND($AW71=3,$AX71=3,$AY77="1期",$BA77="2期"),$AF73,"0")</f>
        <v>0</v>
      </c>
      <c r="BY73" s="326" t="str">
        <f>IF(AND($AW71=3,$AX71=4,$AY77="1期",$BA77="2期"),$AF73,"0")</f>
        <v>0</v>
      </c>
      <c r="BZ73" s="326" t="str">
        <f>IF(AND($AW71=3,$AX71=5,$AY77="1期",$BA77="2期"),$AF73,"0")</f>
        <v>0</v>
      </c>
      <c r="CB73" s="326" t="str">
        <f>IF(AND($AW71=1,$AX71=1,$AY77="1期",$BA77="3期"),$AF73,"0")</f>
        <v>0</v>
      </c>
      <c r="CC73" s="326" t="str">
        <f>IF(AND($AW71=1,$AX71=2,$AY77="1期",$BA77="3期"),$AF73,"0")</f>
        <v>0</v>
      </c>
      <c r="CD73" s="326" t="str">
        <f>IF(AND($AW71=1,$AX71=3,$AY77="1期",$BA77="3期"),$AF73,"0")</f>
        <v>0</v>
      </c>
      <c r="CE73" s="326" t="str">
        <f>IF(AND($AW71=1,$AX71=4,$AY77="1期",$BA77="3期"),$AF73,"0")</f>
        <v>0</v>
      </c>
      <c r="CF73" s="326" t="str">
        <f>IF(AND($AW71=1,$AX71=5,$AY77="1期",$BA77="3期"),$AF73,"0")</f>
        <v>0</v>
      </c>
      <c r="CG73" s="326" t="str">
        <f>IF(AND($AW71=2,$AX71=6,$AY77="1期",$BA77="3期"),$AF73,"0")</f>
        <v>0</v>
      </c>
      <c r="CH73" s="326" t="str">
        <f>IF(AND($AW71=3,$AX71=1,$AY77="1期",$BA77="3期"),$AF73,"0")</f>
        <v>0</v>
      </c>
      <c r="CI73" s="326" t="str">
        <f>IF(AND($AW71=3,$AX71=2,$AY77="1期",$BA77="3期"),$AF73,"0")</f>
        <v>0</v>
      </c>
      <c r="CJ73" s="326" t="str">
        <f>IF(AND($AW71=3,$AX71=3,$AY77="1期",$BA77="3期"),$AF73,"0")</f>
        <v>0</v>
      </c>
      <c r="CK73" s="326" t="str">
        <f>IF(AND($AW71=3,$AX71=4,$AY77="1期",$BA77="3期"),$AF73,"0")</f>
        <v>0</v>
      </c>
      <c r="CL73" s="326" t="str">
        <f>IF(AND($AW71=3,$AX71=5,$AY77="1期",$BA77="3期"),$AF73,"0")</f>
        <v>0</v>
      </c>
      <c r="CN73" s="326" t="str">
        <f>IF(AND($AW71=1,$AX71=1,$AY77="2期",$BA77="2期"),$AF73,"0")</f>
        <v>0</v>
      </c>
      <c r="CO73" s="326" t="str">
        <f>IF(AND($AW71=1,$AX71=2,$AY77="2期",$BA77="2期"),$AF73,"0")</f>
        <v>0</v>
      </c>
      <c r="CP73" s="326" t="str">
        <f>IF(AND($AW71=1,$AX71=3,$AY77="2期",$BA77="2期"),$AF73,"0")</f>
        <v>0</v>
      </c>
      <c r="CQ73" s="326" t="str">
        <f>IF(AND($AW71=1,$AX71=4,$AY77="2期",$BA77="2期"),$AF73,"0")</f>
        <v>0</v>
      </c>
      <c r="CR73" s="326" t="str">
        <f>IF(AND($AW71=1,$AX71=5,$AY77="2期",$BA77="2期"),$AF73,"0")</f>
        <v>0</v>
      </c>
      <c r="CS73" s="326" t="str">
        <f>IF(AND($AW71=2,$AX71=6,$AY77="2期",$BA77="2期"),$AF73,"0")</f>
        <v>0</v>
      </c>
      <c r="CT73" s="326" t="str">
        <f>IF(AND($AW71=3,$AX71=1,$AY77="2期",$BA77="2期"),$AF73,"0")</f>
        <v>0</v>
      </c>
      <c r="CU73" s="326" t="str">
        <f>IF(AND($AW71=3,$AX71=2,$AY77="2期",$BA77="2期"),$AF73,"0")</f>
        <v>0</v>
      </c>
      <c r="CV73" s="326" t="str">
        <f>IF(AND($AW71=3,$AX71=3,$AY77="2期",$BA77="2期"),$AF73,"0")</f>
        <v>0</v>
      </c>
      <c r="CW73" s="326" t="str">
        <f>IF(AND($AW71=3,$AX71=4,$AY77="2期",$BA77="2期"),$AF73,"0")</f>
        <v>0</v>
      </c>
      <c r="CX73" s="326" t="str">
        <f>IF(AND($AW71=3,$AX71=5,$AY77="2期",$BA77="2期"),$AF73,"0")</f>
        <v>0</v>
      </c>
      <c r="CZ73" s="326" t="str">
        <f>IF(AND($AW71=1,$AX71=1,$AY77="2期",$BA77="3期"),$AF73,"0")</f>
        <v>0</v>
      </c>
      <c r="DA73" s="326" t="str">
        <f>IF(AND($AW71=1,$AX71=2,$AY77="2期",$BA77="3期"),$AF73,"0")</f>
        <v>0</v>
      </c>
      <c r="DB73" s="326" t="str">
        <f>IF(AND($AW71=1,$AX71=3,$AY77="2期",$BA77="3期"),$AF73,"0")</f>
        <v>0</v>
      </c>
      <c r="DC73" s="326" t="str">
        <f>IF(AND($AW71=1,$AX71=4,$AY77="2期",$BA77="3期"),$AF73,"0")</f>
        <v>0</v>
      </c>
      <c r="DD73" s="326" t="str">
        <f>IF(AND($AW71=1,$AX71=5,$AY77="2期",$BA77="3期"),$AF73,"0")</f>
        <v>0</v>
      </c>
      <c r="DE73" s="326" t="str">
        <f>IF(AND($AW71=2,$AX71=6,$AY77="2期",$BA77="3期"),$AF73,"0")</f>
        <v>0</v>
      </c>
      <c r="DF73" s="326" t="str">
        <f>IF(AND($AW71=3,$AX71=1,$AY77="2期",$BA77="3期"),$AF73,"0")</f>
        <v>0</v>
      </c>
      <c r="DG73" s="326" t="str">
        <f>IF(AND($AW71=3,$AX71=2,$AY77="2期",$BA77="3期"),$AF73,"0")</f>
        <v>0</v>
      </c>
      <c r="DH73" s="326" t="str">
        <f>IF(AND($AW71=3,$AX71=3,$AY77="2期",$BA77="3期"),$AF73,"0")</f>
        <v>0</v>
      </c>
      <c r="DI73" s="326" t="str">
        <f>IF(AND($AW71=3,$AX71=4,$AY77="2期",$BA77="3期"),$AF73,"0")</f>
        <v>0</v>
      </c>
      <c r="DJ73" s="326" t="str">
        <f>IF(AND($AW71=3,$AX71=5,$AY77="2期",$BA77="3期"),$AF73,"0")</f>
        <v>0</v>
      </c>
      <c r="DL73" s="326" t="str">
        <f>IF(AND($AW71=1,$AX71=1,$AY77="3期",$BA77="3期"),$AF73,"0")</f>
        <v>0</v>
      </c>
      <c r="DM73" s="326" t="str">
        <f>IF(AND($AW71=1,$AX71=2,$AY77="3期",$BA77="3期"),$AF73,"0")</f>
        <v>0</v>
      </c>
      <c r="DN73" s="326" t="str">
        <f>IF(AND($AW71=1,$AX71=3,$AY77="3期",$BA77="3期"),$AF73,"0")</f>
        <v>0</v>
      </c>
      <c r="DO73" s="326" t="str">
        <f>IF(AND($AW71=1,$AX71=4,$AY77="3期",$BA77="3期"),$AF73,"0")</f>
        <v>0</v>
      </c>
      <c r="DP73" s="326" t="str">
        <f>IF(AND($AW71=1,$AX71=5,$AY77="3期",$BA77="3期"),$AF73,"0")</f>
        <v>0</v>
      </c>
      <c r="DQ73" s="326" t="str">
        <f>IF(AND($AW71=2,$AX71=6,$AY77="3期",$BA77="3期"),$AF73,"0")</f>
        <v>0</v>
      </c>
      <c r="DR73" s="326" t="str">
        <f>IF(AND($AW71=3,$AX71=1,$AY77="3期",$BA77="3期"),$AF73,"0")</f>
        <v>0</v>
      </c>
      <c r="DS73" s="326" t="str">
        <f>IF(AND($AW71=3,$AX71=2,$AY77="3期",$BA77="3期"),$AF73,"0")</f>
        <v>0</v>
      </c>
      <c r="DT73" s="326" t="str">
        <f>IF(AND($AW71=3,$AX71=3,$AY77="3期",$BA77="3期"),$AF73,"0")</f>
        <v>0</v>
      </c>
      <c r="DU73" s="326" t="str">
        <f>IF(AND($AW71=3,$AX71=4,$AY77="3期",$BA77="3期"),$AF73,"0")</f>
        <v>0</v>
      </c>
      <c r="DV73" s="326" t="str">
        <f>IF(AND($AW71=3,$AX71=5,$AY77="3期",$BA77="3期"),$AF73,"0")</f>
        <v>0</v>
      </c>
      <c r="DX73" s="326" t="str">
        <f>IF(AND($AW71=1,$AX71=1,$AY77="1期",$BA77="4期"),$AF73,"0")</f>
        <v>0</v>
      </c>
      <c r="DY73" s="326" t="str">
        <f>IF(AND($AW71=1,$AX71=2,$AY77="1期",$BA77="4期"),$AF73,"0")</f>
        <v>0</v>
      </c>
      <c r="DZ73" s="326" t="str">
        <f>IF(AND($AW71=1,$AX71=3,$AY77="1期",$BA77="4期"),$AF73,"0")</f>
        <v>0</v>
      </c>
      <c r="EA73" s="326" t="str">
        <f>IF(AND($AW71=1,$AX71=4,$AY77="1期",$BA77="4期"),$AF73,"0")</f>
        <v>0</v>
      </c>
      <c r="EB73" s="326" t="str">
        <f>IF(AND($AW71=1,$AX71=5,$AY77="1期",$BA77="4期"),$AF73,"0")</f>
        <v>0</v>
      </c>
      <c r="EC73" s="326" t="str">
        <f>IF(AND($AW71=2,$AX71=6,$AY77="1期",$BA77="4期"),$AF73,"0")</f>
        <v>0</v>
      </c>
      <c r="ED73" s="326" t="str">
        <f>IF(AND($AW71=3,$AX71=1,$AY77="1期",$BA77="4期"),$AF73,"0")</f>
        <v>0</v>
      </c>
      <c r="EE73" s="326" t="str">
        <f>IF(AND($AW71=3,$AX71=2,$AY77="1期",$BA77="4期"),$AF73,"0")</f>
        <v>0</v>
      </c>
      <c r="EF73" s="326" t="str">
        <f>IF(AND($AW71=3,$AX71=3,$AY77="1期",$BA77="4期"),$AF73,"0")</f>
        <v>0</v>
      </c>
      <c r="EG73" s="326" t="str">
        <f>IF(AND($AW71=3,$AX71=4,$AY77="1期",$BA77="4期"),$AF73,"0")</f>
        <v>0</v>
      </c>
      <c r="EH73" s="326" t="str">
        <f>IF(AND($AW71=3,$AX71=5,$AY77="1期",$BA77="4期"),$AF73,"0")</f>
        <v>0</v>
      </c>
      <c r="EJ73" s="326" t="str">
        <f>IF(AND($AW71=1,$AX71=1,$AY77="2期",$BA77="4期"),$AF73,"0")</f>
        <v>0</v>
      </c>
      <c r="EK73" s="326" t="str">
        <f>IF(AND($AW71=1,$AX71=2,$AY77="2期",$BA77="4期"),$AF73,"0")</f>
        <v>0</v>
      </c>
      <c r="EL73" s="326" t="str">
        <f>IF(AND($AW71=1,$AX71=3,$AY77="2期",$BA77="4期"),$AF73,"0")</f>
        <v>0</v>
      </c>
      <c r="EM73" s="326" t="str">
        <f>IF(AND($AW71=1,$AX71=4,$AY77="2期",$BA77="4期"),$AF73,"0")</f>
        <v>0</v>
      </c>
      <c r="EN73" s="326" t="str">
        <f>IF(AND($AW71=1,$AX71=5,$AY77="2期",$BA77="4期"),$AF73,"0")</f>
        <v>0</v>
      </c>
      <c r="EO73" s="326" t="str">
        <f>IF(AND($AW71=2,$AX71=6,$AY77="2期",$BA77="4期"),$AF73,"0")</f>
        <v>0</v>
      </c>
      <c r="EP73" s="326" t="str">
        <f>IF(AND($AW71=3,$AX71=1,$AY77="2期",$BA77="4期"),$AF73,"0")</f>
        <v>0</v>
      </c>
      <c r="EQ73" s="326" t="str">
        <f>IF(AND($AW71=3,$AX71=2,$AY77="2期",$BA77="4期"),$AF73,"0")</f>
        <v>0</v>
      </c>
      <c r="ER73" s="326" t="str">
        <f>IF(AND($AW71=3,$AX71=3,$AY77="2期",$BA77="4期"),$AF73,"0")</f>
        <v>0</v>
      </c>
      <c r="ES73" s="326" t="str">
        <f>IF(AND($AW71=3,$AX71=4,$AY77="2期",$BA77="4期"),$AF73,"0")</f>
        <v>0</v>
      </c>
      <c r="ET73" s="326" t="str">
        <f>IF(AND($AW71=3,$AX71=5,$AY77="2期",$BA77="4期"),$AF73,"0")</f>
        <v>0</v>
      </c>
      <c r="EV73" s="326" t="str">
        <f>IF(AND($AW71=1,$AX71=1,$AY77="3期",$BA77="4期"),$AF73,"0")</f>
        <v>0</v>
      </c>
      <c r="EW73" s="326" t="str">
        <f>IF(AND($AW71=1,$AX71=2,$AY77="3期",$BA77="4期"),$AF73,"0")</f>
        <v>0</v>
      </c>
      <c r="EX73" s="326" t="str">
        <f>IF(AND($AW71=1,$AX71=3,$AY77="3期",$BA77="4期"),$AF73,"0")</f>
        <v>0</v>
      </c>
      <c r="EY73" s="326" t="str">
        <f>IF(AND($AW71=1,$AX71=4,$AY77="3期",$BA77="4期"),$AF73,"0")</f>
        <v>0</v>
      </c>
      <c r="EZ73" s="326" t="str">
        <f>IF(AND($AW71=1,$AX71=5,$AY77="3期",$BA77="4期"),$AF73,"0")</f>
        <v>0</v>
      </c>
      <c r="FA73" s="326" t="str">
        <f>IF(AND($AW71=2,$AX71=6,$AY77="3期",$BA77="4期"),$AF73,"0")</f>
        <v>0</v>
      </c>
      <c r="FB73" s="326" t="str">
        <f>IF(AND($AW71=3,$AX71=1,$AY77="3期",$BA77="4期"),$AF73,"0")</f>
        <v>0</v>
      </c>
      <c r="FC73" s="326" t="str">
        <f>IF(AND($AW71=3,$AX71=2,$AY77="3期",$BA77="4期"),$AF73,"0")</f>
        <v>0</v>
      </c>
      <c r="FD73" s="326" t="str">
        <f>IF(AND($AW71=3,$AX71=3,$AY77="3期",$BA77="4期"),$AF73,"0")</f>
        <v>0</v>
      </c>
      <c r="FE73" s="326" t="str">
        <f>IF(AND($AW71=3,$AX71=4,$AY77="3期",$BA77="4期"),$AF73,"0")</f>
        <v>0</v>
      </c>
      <c r="FF73" s="326" t="str">
        <f>IF(AND($AW71=3,$AX71=5,$AY77="3期",$BA77="4期"),$AF73,"0")</f>
        <v>0</v>
      </c>
      <c r="FH73" s="326" t="str">
        <f>IF(AND($AW71=1,$AX71=1,$AY77="4期",$BA77="4期"),$AF73,"0")</f>
        <v>0</v>
      </c>
      <c r="FI73" s="326" t="str">
        <f>IF(AND($AW71=1,$AX71=2,$AY77="4期",$BA77="4期"),$AF73,"0")</f>
        <v>0</v>
      </c>
      <c r="FJ73" s="326" t="str">
        <f>IF(AND($AW71=1,$AX71=3,$AY77="4期",$BA77="4期"),$AF73,"0")</f>
        <v>0</v>
      </c>
      <c r="FK73" s="326" t="str">
        <f>IF(AND($AW71=1,$AX71=4,$AY77="4期",$BA77="4期"),$AF73,"0")</f>
        <v>0</v>
      </c>
      <c r="FL73" s="326" t="str">
        <f>IF(AND($AW71=1,$AX71=5,$AY77="4期",$BA77="4期"),$AF73,"0")</f>
        <v>0</v>
      </c>
      <c r="FM73" s="326" t="str">
        <f>IF(AND($AW71=2,$AX71=6,$AY77="4期",$BA77="4期"),$AF73,"0")</f>
        <v>0</v>
      </c>
      <c r="FN73" s="326" t="str">
        <f>IF(AND($AW71=3,$AX71=1,$AY77="4期",$BA77="4期"),$AF73,"0")</f>
        <v>0</v>
      </c>
      <c r="FO73" s="326" t="str">
        <f>IF(AND($AW71=3,$AX71=2,$AY77="4期",$BA77="4期"),$AF73,"0")</f>
        <v>0</v>
      </c>
      <c r="FP73" s="326" t="str">
        <f>IF(AND($AW71=3,$AX71=3,$AY77="4期",$BA77="4期"),$AF73,"0")</f>
        <v>0</v>
      </c>
      <c r="FQ73" s="326" t="str">
        <f>IF(AND($AW71=3,$AX71=4,$AY77="4期",$BA77="4期"),$AF73,"0")</f>
        <v>0</v>
      </c>
      <c r="FR73" s="326" t="str">
        <f>IF(AND($AW71=3,$AX71=5,$AY77="4期",$BA77="4期"),$AF73,"0")</f>
        <v>0</v>
      </c>
      <c r="FT73" s="327" t="s">
        <v>176</v>
      </c>
      <c r="FU73" s="326" t="str">
        <f>IF(AND($AW71=1,$AX71=1,$AY77="1期",$BA77="1期"),LEFT(RIGHT($I79,11),8),"0")</f>
        <v>0</v>
      </c>
      <c r="FV73" s="326" t="str">
        <f>IF(AND($AW71=1,$AX71=2,$AY77="1期",$BA77="1期"),LEFT(RIGHT($I79,11),8),"0")</f>
        <v>0</v>
      </c>
      <c r="FW73" s="326" t="str">
        <f>IF(AND($AW71=1,$AX71=3,$AY77="1期",$BA77="1期"),LEFT(RIGHT($I79,11),8),"0")</f>
        <v>0</v>
      </c>
      <c r="FX73" s="326" t="str">
        <f>IF(AND($AW71=1,$AX71=4,$AY77="1期",$BA77="1期"),LEFT(RIGHT($I79,11),8),"0")</f>
        <v>0</v>
      </c>
      <c r="FY73" s="326" t="str">
        <f>IF(AND($AW71=1,$AX71=5,$AY77="1期",$BA77="1期"),LEFT(RIGHT($I79,11),8),"0")</f>
        <v>0</v>
      </c>
      <c r="FZ73" s="326" t="str">
        <f>IF(AND($AW71=2,$AX71=6,$AY77="1期",$BA77="1期"),LEFT(RIGHT($I79,11),8),"0")</f>
        <v>0</v>
      </c>
      <c r="GA73" s="326" t="str">
        <f>IF(AND($AW71=3,$AX71=1,$AY77="1期",$BA77="1期"),LEFT(RIGHT($I79,11),8),"0")</f>
        <v>0</v>
      </c>
      <c r="GB73" s="326" t="str">
        <f>IF(AND($AW71=3,$AX71=2,$AY77="1期",$BA77="1期"),LEFT(RIGHT($I79,11),8),"0")</f>
        <v>0</v>
      </c>
      <c r="GC73" s="326" t="str">
        <f>IF(AND($AW71=3,$AX71=3,$AY77="1期",$BA77="1期"),LEFT(RIGHT($I79,11),8),"0")</f>
        <v>0</v>
      </c>
      <c r="GD73" s="326" t="str">
        <f>IF(AND($AW71=3,$AX71=4,$AY77="1期",$BA77="1期"),LEFT(RIGHT($I79,11),8),"0")</f>
        <v>0</v>
      </c>
      <c r="GE73" s="326" t="str">
        <f>IF(AND($AW71=3,$AX71=5,$AY77="1期",$BA77="1期"),LEFT(RIGHT($I79,11),8),"0")</f>
        <v>0</v>
      </c>
      <c r="GG73" s="326" t="str">
        <f>IF(AND($AW71=1,$AX71=1,$AY77="1期",$BA77="2期"),$AF73,"0")</f>
        <v>0</v>
      </c>
      <c r="GH73" s="326" t="str">
        <f>IF(AND($AW71=1,$AX71=2,$AY77="1期",$BA77="2期"),$AF73,"0")</f>
        <v>0</v>
      </c>
      <c r="GI73" s="326" t="str">
        <f>IF(AND($AW71=1,$AX71=3,$AY77="1期",$BA77="2期"),$AF73,"0")</f>
        <v>0</v>
      </c>
      <c r="GJ73" s="326" t="str">
        <f>IF(AND($AW71=1,$AX71=4,$AY77="1期",$BA77="2期"),$AF73,"0")</f>
        <v>0</v>
      </c>
      <c r="GK73" s="326" t="str">
        <f>IF(AND($AW71=1,$AX71=5,$AY77="1期",$BA77="2期"),$AF73,"0")</f>
        <v>0</v>
      </c>
      <c r="GL73" s="326" t="str">
        <f>IF(AND($AW71=2,$AX71=6,$AY77="1期",$BA77="2期"),$AF73,"0")</f>
        <v>0</v>
      </c>
      <c r="GM73" s="326" t="str">
        <f>IF(AND($AW71=3,$AX71=1,$AY77="1期",$BA77="2期"),$AF73,"0")</f>
        <v>0</v>
      </c>
      <c r="GN73" s="326" t="str">
        <f>IF(AND($AW71=3,$AX71=2,$AY77="1期",$BA77="2期"),$AF73,"0")</f>
        <v>0</v>
      </c>
      <c r="GO73" s="326" t="str">
        <f>IF(AND($AW71=3,$AX71=3,$AY77="1期",$BA77="2期"),$AF73,"0")</f>
        <v>0</v>
      </c>
      <c r="GP73" s="326" t="str">
        <f>IF(AND($AW71=3,$AX71=4,$AY77="1期",$BA77="2期"),$AF73,"0")</f>
        <v>0</v>
      </c>
      <c r="GQ73" s="326" t="str">
        <f>IF(AND($AW71=3,$AX71=5,$AY77="1期",$BA77="2期"),$AF73,"0")</f>
        <v>0</v>
      </c>
      <c r="GS73" s="326" t="str">
        <f>IF(AND($AW71=1,$AX71=1,$AY77="2期",$BA77="2期"),LEFT(RIGHT($I79,11),8),"0")</f>
        <v>0</v>
      </c>
      <c r="GT73" s="326" t="str">
        <f>IF(AND($AW71=1,$AX71=2,$AY77="2期",$BA77="2期"),LEFT(RIGHT($I79,11),8),"0")</f>
        <v>0</v>
      </c>
      <c r="GU73" s="326" t="str">
        <f>IF(AND($AW71=1,$AX71=3,$AY77="2期",$BA77="2期"),LEFT(RIGHT($I79,11),8),"0")</f>
        <v>0</v>
      </c>
      <c r="GV73" s="326" t="str">
        <f>IF(AND($AW71=1,$AX71=4,$AY77="2期",$BA77="2期"),LEFT(RIGHT($I79,11),8),"0")</f>
        <v>0</v>
      </c>
      <c r="GW73" s="326" t="str">
        <f>IF(AND($AW71=1,$AX71=5,$AY77="2期",$BA77="2期"),LEFT(RIGHT($I79,11),8),"0")</f>
        <v>0</v>
      </c>
      <c r="GX73" s="326" t="str">
        <f>IF(AND($AW71=2,$AX71=6,$AY77="2期",$BA77="2期"),LEFT(RIGHT($I79,11),8),"0")</f>
        <v>0</v>
      </c>
      <c r="GY73" s="326" t="str">
        <f>IF(AND($AW71=3,$AX71=1,$AY77="2期",$BA77="2期"),LEFT(RIGHT($I79,11),8),"0")</f>
        <v>0</v>
      </c>
      <c r="GZ73" s="326" t="str">
        <f>IF(AND($AW71=3,$AX71=2,$AY77="2期",$BA77="2期"),LEFT(RIGHT($I79,11),8),"0")</f>
        <v>0</v>
      </c>
      <c r="HA73" s="326" t="str">
        <f>IF(AND($AW71=3,$AX71=3,$AY77="2期",$BA77="2期"),LEFT(RIGHT($I79,11),8),"0")</f>
        <v>0</v>
      </c>
      <c r="HB73" s="326" t="str">
        <f>IF(AND($AW71=3,$AX71=4,$AY77="2期",$BA77="2期"),LEFT(RIGHT($I79,11),8),"0")</f>
        <v>0</v>
      </c>
      <c r="HC73" s="326" t="str">
        <f>IF(AND($AW71=3,$AX71=5,$AY77="2期",$BA77="2期"),LEFT(RIGHT($I79,11),8),"0")</f>
        <v>0</v>
      </c>
      <c r="HE73" s="326" t="str">
        <f>IF(AND($AW71=1,$AX71=1,$BA77="3期"),LEFT(RIGHT($I79,11),8),"0")</f>
        <v>0</v>
      </c>
      <c r="HF73" s="326" t="str">
        <f>IF(AND($AW71=1,$AX71=2,$BA77="3期"),LEFT(RIGHT($I79,11),8),"0")</f>
        <v>0</v>
      </c>
      <c r="HG73" s="326" t="str">
        <f>IF(AND($AW71=1,$AX71=3,$BA77="3期"),LEFT(RIGHT($I79,11),8),"0")</f>
        <v>0</v>
      </c>
      <c r="HH73" s="326" t="str">
        <f>IF(AND($AW71=1,$AX71=4,$BA77="3期"),LEFT(RIGHT($I79,11),8),"0")</f>
        <v>0</v>
      </c>
      <c r="HI73" s="326" t="str">
        <f>IF(AND($AW71=1,$AX71=5,$BA77="3期"),LEFT(RIGHT($I79,11),8),"0")</f>
        <v>0</v>
      </c>
      <c r="HJ73" s="326" t="str">
        <f>IF(AND($AW71=2,$AX71=6,$BA77="3期"),LEFT(RIGHT($I79,11),8),"0")</f>
        <v>0</v>
      </c>
      <c r="HK73" s="326" t="str">
        <f>IF(AND($AW71=3,$AX71=1,$BA77="3期"),LEFT(RIGHT($I79,11),8),"0")</f>
        <v>0</v>
      </c>
      <c r="HL73" s="326" t="str">
        <f>IF(AND($AW71=3,$AX71=2,$BA77="3期"),LEFT(RIGHT($I79,11),8),"0")</f>
        <v>0</v>
      </c>
      <c r="HM73" s="326" t="str">
        <f>IF(AND($AW71=3,$AX71=3,$BA77="3期"),LEFT(RIGHT($I79,11),8),"0")</f>
        <v>0</v>
      </c>
      <c r="HN73" s="326" t="str">
        <f>IF(AND($AW71=3,$AX71=4,$BA77="3期"),LEFT(RIGHT($I79,11),8),"0")</f>
        <v>0</v>
      </c>
      <c r="HO73" s="326" t="str">
        <f>IF(AND($AW71=3,$AX71=5,$BA77="3期"),LEFT(RIGHT($I79,11),8),"0")</f>
        <v>0</v>
      </c>
    </row>
    <row r="74" spans="2:223" ht="13.5" customHeight="1">
      <c r="B74" s="37"/>
      <c r="D74" s="229"/>
      <c r="E74" s="246"/>
      <c r="F74" s="247"/>
      <c r="G74" s="247"/>
      <c r="H74" s="248"/>
      <c r="I74" s="275"/>
      <c r="J74" s="276"/>
      <c r="K74" s="276"/>
      <c r="L74" s="276"/>
      <c r="M74" s="276"/>
      <c r="N74" s="276"/>
      <c r="O74" s="276"/>
      <c r="P74" s="276"/>
      <c r="Q74" s="277"/>
      <c r="R74" s="258"/>
      <c r="S74" s="259"/>
      <c r="T74" s="259"/>
      <c r="U74" s="260"/>
      <c r="V74" s="284"/>
      <c r="W74" s="285"/>
      <c r="X74" s="285"/>
      <c r="Y74" s="285"/>
      <c r="Z74" s="285"/>
      <c r="AA74" s="286"/>
      <c r="AB74" s="246"/>
      <c r="AC74" s="247"/>
      <c r="AD74" s="247"/>
      <c r="AE74" s="248"/>
      <c r="AF74" s="263"/>
      <c r="AG74" s="264"/>
      <c r="AH74" s="264"/>
      <c r="AI74" s="264"/>
      <c r="AJ74" s="267"/>
      <c r="AK74" s="268"/>
      <c r="AL74" s="40"/>
      <c r="AM74" s="39"/>
      <c r="BC74" s="328"/>
      <c r="BD74" s="326"/>
      <c r="BE74" s="326"/>
      <c r="BF74" s="326"/>
      <c r="BG74" s="326"/>
      <c r="BH74" s="326"/>
      <c r="BI74" s="326"/>
      <c r="BJ74" s="326"/>
      <c r="BK74" s="326"/>
      <c r="BL74" s="326"/>
      <c r="BM74" s="326"/>
      <c r="BN74" s="326"/>
      <c r="BP74" s="326"/>
      <c r="BQ74" s="326"/>
      <c r="BR74" s="326"/>
      <c r="BS74" s="326"/>
      <c r="BT74" s="326"/>
      <c r="BU74" s="326"/>
      <c r="BV74" s="326"/>
      <c r="BW74" s="326"/>
      <c r="BX74" s="326"/>
      <c r="BY74" s="326"/>
      <c r="BZ74" s="326"/>
      <c r="CB74" s="326"/>
      <c r="CC74" s="326"/>
      <c r="CD74" s="326"/>
      <c r="CE74" s="326"/>
      <c r="CF74" s="326"/>
      <c r="CG74" s="326"/>
      <c r="CH74" s="326"/>
      <c r="CI74" s="326"/>
      <c r="CJ74" s="326"/>
      <c r="CK74" s="326"/>
      <c r="CL74" s="326"/>
      <c r="CN74" s="326"/>
      <c r="CO74" s="326"/>
      <c r="CP74" s="326"/>
      <c r="CQ74" s="326"/>
      <c r="CR74" s="326"/>
      <c r="CS74" s="326"/>
      <c r="CT74" s="326"/>
      <c r="CU74" s="326"/>
      <c r="CV74" s="326"/>
      <c r="CW74" s="326"/>
      <c r="CX74" s="326"/>
      <c r="CZ74" s="326"/>
      <c r="DA74" s="326"/>
      <c r="DB74" s="326"/>
      <c r="DC74" s="326"/>
      <c r="DD74" s="326"/>
      <c r="DE74" s="326"/>
      <c r="DF74" s="326"/>
      <c r="DG74" s="326"/>
      <c r="DH74" s="326"/>
      <c r="DI74" s="326"/>
      <c r="DJ74" s="326"/>
      <c r="DL74" s="326"/>
      <c r="DM74" s="326"/>
      <c r="DN74" s="326"/>
      <c r="DO74" s="326"/>
      <c r="DP74" s="326"/>
      <c r="DQ74" s="326"/>
      <c r="DR74" s="326"/>
      <c r="DS74" s="326"/>
      <c r="DT74" s="326"/>
      <c r="DU74" s="326"/>
      <c r="DV74" s="326"/>
      <c r="DX74" s="326"/>
      <c r="DY74" s="326"/>
      <c r="DZ74" s="326"/>
      <c r="EA74" s="326"/>
      <c r="EB74" s="326"/>
      <c r="EC74" s="326"/>
      <c r="ED74" s="326"/>
      <c r="EE74" s="326"/>
      <c r="EF74" s="326"/>
      <c r="EG74" s="326"/>
      <c r="EH74" s="326"/>
      <c r="EJ74" s="326"/>
      <c r="EK74" s="326"/>
      <c r="EL74" s="326"/>
      <c r="EM74" s="326"/>
      <c r="EN74" s="326"/>
      <c r="EO74" s="326"/>
      <c r="EP74" s="326"/>
      <c r="EQ74" s="326"/>
      <c r="ER74" s="326"/>
      <c r="ES74" s="326"/>
      <c r="ET74" s="326"/>
      <c r="EV74" s="326"/>
      <c r="EW74" s="326"/>
      <c r="EX74" s="326"/>
      <c r="EY74" s="326"/>
      <c r="EZ74" s="326"/>
      <c r="FA74" s="326"/>
      <c r="FB74" s="326"/>
      <c r="FC74" s="326"/>
      <c r="FD74" s="326"/>
      <c r="FE74" s="326"/>
      <c r="FF74" s="326"/>
      <c r="FH74" s="326"/>
      <c r="FI74" s="326"/>
      <c r="FJ74" s="326"/>
      <c r="FK74" s="326"/>
      <c r="FL74" s="326"/>
      <c r="FM74" s="326"/>
      <c r="FN74" s="326"/>
      <c r="FO74" s="326"/>
      <c r="FP74" s="326"/>
      <c r="FQ74" s="326"/>
      <c r="FR74" s="326"/>
      <c r="FT74" s="328"/>
      <c r="FU74" s="326"/>
      <c r="FV74" s="326"/>
      <c r="FW74" s="326"/>
      <c r="FX74" s="326"/>
      <c r="FY74" s="326"/>
      <c r="FZ74" s="326"/>
      <c r="GA74" s="326"/>
      <c r="GB74" s="326"/>
      <c r="GC74" s="326"/>
      <c r="GD74" s="326"/>
      <c r="GE74" s="326"/>
      <c r="GG74" s="326"/>
      <c r="GH74" s="326"/>
      <c r="GI74" s="326"/>
      <c r="GJ74" s="326"/>
      <c r="GK74" s="326"/>
      <c r="GL74" s="326"/>
      <c r="GM74" s="326"/>
      <c r="GN74" s="326"/>
      <c r="GO74" s="326"/>
      <c r="GP74" s="326"/>
      <c r="GQ74" s="326"/>
      <c r="GS74" s="326"/>
      <c r="GT74" s="326"/>
      <c r="GU74" s="326"/>
      <c r="GV74" s="326"/>
      <c r="GW74" s="326"/>
      <c r="GX74" s="326"/>
      <c r="GY74" s="326"/>
      <c r="GZ74" s="326"/>
      <c r="HA74" s="326"/>
      <c r="HB74" s="326"/>
      <c r="HC74" s="326"/>
      <c r="HE74" s="326"/>
      <c r="HF74" s="326"/>
      <c r="HG74" s="326"/>
      <c r="HH74" s="326"/>
      <c r="HI74" s="326"/>
      <c r="HJ74" s="326"/>
      <c r="HK74" s="326"/>
      <c r="HL74" s="326"/>
      <c r="HM74" s="326"/>
      <c r="HN74" s="326"/>
      <c r="HO74" s="326"/>
    </row>
    <row r="75" spans="2:223" ht="13.5" customHeight="1">
      <c r="B75" s="37"/>
      <c r="D75" s="229"/>
      <c r="E75" s="269" t="s">
        <v>38</v>
      </c>
      <c r="F75" s="270"/>
      <c r="G75" s="270"/>
      <c r="H75" s="271"/>
      <c r="I75" s="291"/>
      <c r="J75" s="292"/>
      <c r="K75" s="292"/>
      <c r="L75" s="292"/>
      <c r="M75" s="292"/>
      <c r="N75" s="292"/>
      <c r="O75" s="292"/>
      <c r="P75" s="292"/>
      <c r="Q75" s="292"/>
      <c r="R75" s="292"/>
      <c r="S75" s="292"/>
      <c r="T75" s="292"/>
      <c r="U75" s="292"/>
      <c r="V75" s="292"/>
      <c r="W75" s="292"/>
      <c r="X75" s="292"/>
      <c r="Y75" s="292"/>
      <c r="Z75" s="292"/>
      <c r="AA75" s="293"/>
      <c r="AB75" s="269" t="s">
        <v>39</v>
      </c>
      <c r="AC75" s="270"/>
      <c r="AD75" s="270"/>
      <c r="AE75" s="271"/>
      <c r="AF75" s="294"/>
      <c r="AG75" s="295"/>
      <c r="AH75" s="295"/>
      <c r="AI75" s="295"/>
      <c r="AJ75" s="295"/>
      <c r="AK75" s="290" t="s">
        <v>354</v>
      </c>
      <c r="AL75" s="40"/>
      <c r="AM75" s="39"/>
    </row>
    <row r="76" spans="2:223" ht="13.5" customHeight="1">
      <c r="B76" s="37"/>
      <c r="D76" s="229"/>
      <c r="E76" s="246"/>
      <c r="F76" s="247"/>
      <c r="G76" s="247"/>
      <c r="H76" s="248"/>
      <c r="I76" s="252"/>
      <c r="J76" s="253"/>
      <c r="K76" s="253"/>
      <c r="L76" s="253"/>
      <c r="M76" s="253"/>
      <c r="N76" s="253"/>
      <c r="O76" s="253"/>
      <c r="P76" s="253"/>
      <c r="Q76" s="253"/>
      <c r="R76" s="253"/>
      <c r="S76" s="253"/>
      <c r="T76" s="253"/>
      <c r="U76" s="253"/>
      <c r="V76" s="253"/>
      <c r="W76" s="253"/>
      <c r="X76" s="253"/>
      <c r="Y76" s="253"/>
      <c r="Z76" s="253"/>
      <c r="AA76" s="254"/>
      <c r="AB76" s="246"/>
      <c r="AC76" s="247"/>
      <c r="AD76" s="247"/>
      <c r="AE76" s="248"/>
      <c r="AF76" s="296"/>
      <c r="AG76" s="297"/>
      <c r="AH76" s="297"/>
      <c r="AI76" s="297"/>
      <c r="AJ76" s="297"/>
      <c r="AK76" s="268"/>
      <c r="AL76" s="40"/>
      <c r="AM76" s="39"/>
      <c r="AW76" s="84" t="s">
        <v>102</v>
      </c>
      <c r="AX76" s="84" t="s">
        <v>103</v>
      </c>
      <c r="AY76" s="329" t="s">
        <v>105</v>
      </c>
      <c r="AZ76" s="330"/>
      <c r="BA76" s="322" t="s">
        <v>104</v>
      </c>
      <c r="BB76" s="322"/>
    </row>
    <row r="77" spans="2:223" ht="13.5" customHeight="1">
      <c r="B77" s="37"/>
      <c r="D77" s="229"/>
      <c r="E77" s="269" t="s">
        <v>74</v>
      </c>
      <c r="F77" s="270"/>
      <c r="G77" s="270"/>
      <c r="H77" s="271"/>
      <c r="I77" s="298" t="str">
        <f>IFERROR(YEAR(EDATE(AA77,-3)),"")</f>
        <v/>
      </c>
      <c r="J77" s="289"/>
      <c r="K77" s="289"/>
      <c r="L77" s="289" t="s">
        <v>37</v>
      </c>
      <c r="M77" s="289"/>
      <c r="N77" s="282"/>
      <c r="O77" s="282"/>
      <c r="P77" s="282"/>
      <c r="Q77" s="282"/>
      <c r="R77" s="282"/>
      <c r="S77" s="282"/>
      <c r="T77" s="282"/>
      <c r="U77" s="282"/>
      <c r="V77" s="282"/>
      <c r="W77" s="282"/>
      <c r="X77" s="282"/>
      <c r="Y77" s="282"/>
      <c r="Z77" s="300" t="s">
        <v>352</v>
      </c>
      <c r="AA77" s="282"/>
      <c r="AB77" s="282"/>
      <c r="AC77" s="282"/>
      <c r="AD77" s="282"/>
      <c r="AE77" s="282"/>
      <c r="AF77" s="282"/>
      <c r="AG77" s="282"/>
      <c r="AH77" s="282"/>
      <c r="AI77" s="282"/>
      <c r="AJ77" s="282"/>
      <c r="AK77" s="302"/>
      <c r="AL77" s="40"/>
      <c r="AM77" s="39"/>
      <c r="AW77" s="322" t="str">
        <f>I77</f>
        <v/>
      </c>
      <c r="AX77" s="322" t="str">
        <f>IF(V73="","",YEAR(V73)-IF(MONTH(V73)&lt;4,1,0))</f>
        <v/>
      </c>
      <c r="AY77" s="322" t="str">
        <f>IF(AND(2010&lt;=AW77,AW77&lt;=2014),"1期",IF(AND(2015&lt;=AW77,AW77&lt;=2019),"2期",IF(AND(2020&lt;=AW77,AW77&lt;=2024),"3期",IF(AND(2025&lt;=AW77,AW77&lt;=2029),"4期","-"))))</f>
        <v>-</v>
      </c>
      <c r="AZ77" s="323" t="str">
        <f>IF(AND(2010&lt;=AW77,AW77&lt;=2014),"2期",IF(AND(2015&lt;=AW77,AW77&lt;=2019),"3期",IF(AND(2020&lt;=AW77,AW77&lt;=2024),"4期",IF(AND(2025&lt;=AW77,AW77&lt;=2029),"4期","-"))))</f>
        <v>-</v>
      </c>
      <c r="BA77" s="322" t="str">
        <f>IF(AND(2010&lt;=AX77,AX77&lt;=2014),"1期",IF(AND(2015&lt;=AX77,AX77&lt;=2019),"2期",IF(AND(2020&lt;=AX77,AX77&lt;=2024),"3期",IF(AND(2025&lt;=AX77,AX77&lt;=2029),"4期","-"))))</f>
        <v>-</v>
      </c>
      <c r="BB77" s="323" t="str">
        <f>IF(AND(2010&lt;=AX77,AX77&lt;=2014),"2期",IF(AND(2015&lt;=AX77,AX77&lt;=2019),"3期",IF(AND(2020&lt;=AX77,AX77&lt;=2024),"4期",IF(AND(2024&lt;=AX77,AX77&lt;=2029),"4期","-"))))</f>
        <v>-</v>
      </c>
      <c r="BC77" s="40"/>
      <c r="FT77" s="40"/>
    </row>
    <row r="78" spans="2:223" ht="13.5" customHeight="1">
      <c r="B78" s="37"/>
      <c r="D78" s="229"/>
      <c r="E78" s="246"/>
      <c r="F78" s="247"/>
      <c r="G78" s="247"/>
      <c r="H78" s="248"/>
      <c r="I78" s="299"/>
      <c r="J78" s="267"/>
      <c r="K78" s="267"/>
      <c r="L78" s="267"/>
      <c r="M78" s="267"/>
      <c r="N78" s="285"/>
      <c r="O78" s="285"/>
      <c r="P78" s="285"/>
      <c r="Q78" s="285"/>
      <c r="R78" s="285"/>
      <c r="S78" s="285"/>
      <c r="T78" s="285"/>
      <c r="U78" s="285"/>
      <c r="V78" s="285"/>
      <c r="W78" s="285"/>
      <c r="X78" s="285"/>
      <c r="Y78" s="285"/>
      <c r="Z78" s="301"/>
      <c r="AA78" s="285"/>
      <c r="AB78" s="285"/>
      <c r="AC78" s="285"/>
      <c r="AD78" s="285"/>
      <c r="AE78" s="285"/>
      <c r="AF78" s="285"/>
      <c r="AG78" s="285"/>
      <c r="AH78" s="285"/>
      <c r="AI78" s="285"/>
      <c r="AJ78" s="285"/>
      <c r="AK78" s="303"/>
      <c r="AL78" s="40"/>
      <c r="AM78" s="39"/>
      <c r="AW78" s="325"/>
      <c r="AX78" s="322"/>
      <c r="AY78" s="322"/>
      <c r="AZ78" s="324"/>
      <c r="BA78" s="322"/>
      <c r="BB78" s="324"/>
      <c r="BC78" s="40"/>
      <c r="FT78" s="40"/>
    </row>
    <row r="79" spans="2:223" ht="13.5" customHeight="1">
      <c r="B79" s="37"/>
      <c r="D79" s="229"/>
      <c r="E79" s="220" t="s">
        <v>57</v>
      </c>
      <c r="F79" s="221"/>
      <c r="G79" s="221"/>
      <c r="H79" s="222"/>
      <c r="I79" s="226"/>
      <c r="J79" s="214"/>
      <c r="K79" s="214"/>
      <c r="L79" s="214"/>
      <c r="M79" s="214"/>
      <c r="N79" s="214"/>
      <c r="O79" s="214"/>
      <c r="P79" s="214"/>
      <c r="Q79" s="214"/>
      <c r="R79" s="214"/>
      <c r="S79" s="214"/>
      <c r="T79" s="214"/>
      <c r="U79" s="214"/>
      <c r="V79" s="214"/>
      <c r="W79" s="212" t="s">
        <v>352</v>
      </c>
      <c r="X79" s="214"/>
      <c r="Y79" s="214"/>
      <c r="Z79" s="214"/>
      <c r="AA79" s="214"/>
      <c r="AB79" s="214"/>
      <c r="AC79" s="214"/>
      <c r="AD79" s="214"/>
      <c r="AE79" s="214"/>
      <c r="AF79" s="214"/>
      <c r="AG79" s="214"/>
      <c r="AH79" s="214"/>
      <c r="AI79" s="214"/>
      <c r="AJ79" s="214"/>
      <c r="AK79" s="215"/>
      <c r="AL79" s="40"/>
      <c r="AM79" s="39"/>
      <c r="AY79" s="40" t="s">
        <v>121</v>
      </c>
      <c r="BA79" s="40" t="s">
        <v>122</v>
      </c>
      <c r="HO79" s="85"/>
    </row>
    <row r="80" spans="2:223" ht="13.5" customHeight="1" thickBot="1">
      <c r="B80" s="37"/>
      <c r="D80" s="230"/>
      <c r="E80" s="223"/>
      <c r="F80" s="224"/>
      <c r="G80" s="224"/>
      <c r="H80" s="225"/>
      <c r="I80" s="227"/>
      <c r="J80" s="216"/>
      <c r="K80" s="216"/>
      <c r="L80" s="216"/>
      <c r="M80" s="216"/>
      <c r="N80" s="216"/>
      <c r="O80" s="216"/>
      <c r="P80" s="216"/>
      <c r="Q80" s="216"/>
      <c r="R80" s="216"/>
      <c r="S80" s="216"/>
      <c r="T80" s="216"/>
      <c r="U80" s="216"/>
      <c r="V80" s="216"/>
      <c r="W80" s="213"/>
      <c r="X80" s="216"/>
      <c r="Y80" s="216"/>
      <c r="Z80" s="216"/>
      <c r="AA80" s="216"/>
      <c r="AB80" s="216"/>
      <c r="AC80" s="216"/>
      <c r="AD80" s="216"/>
      <c r="AE80" s="216"/>
      <c r="AF80" s="216"/>
      <c r="AG80" s="216"/>
      <c r="AH80" s="216"/>
      <c r="AI80" s="216"/>
      <c r="AJ80" s="216"/>
      <c r="AK80" s="217"/>
      <c r="AL80" s="40"/>
      <c r="AM80" s="39"/>
      <c r="AW80" s="83" t="s">
        <v>100</v>
      </c>
      <c r="AX80" s="83" t="s">
        <v>101</v>
      </c>
    </row>
    <row r="81" spans="2:223" ht="13.5" customHeight="1">
      <c r="B81" s="37"/>
      <c r="D81" s="228" t="s">
        <v>255</v>
      </c>
      <c r="E81" s="231" t="s">
        <v>42</v>
      </c>
      <c r="F81" s="232"/>
      <c r="G81" s="232"/>
      <c r="H81" s="233"/>
      <c r="I81" s="237"/>
      <c r="J81" s="238"/>
      <c r="K81" s="238"/>
      <c r="L81" s="238"/>
      <c r="M81" s="238"/>
      <c r="N81" s="238"/>
      <c r="O81" s="238"/>
      <c r="P81" s="238"/>
      <c r="Q81" s="239"/>
      <c r="R81" s="243" t="s">
        <v>43</v>
      </c>
      <c r="S81" s="244"/>
      <c r="T81" s="244"/>
      <c r="U81" s="245"/>
      <c r="V81" s="249"/>
      <c r="W81" s="250"/>
      <c r="X81" s="250"/>
      <c r="Y81" s="250"/>
      <c r="Z81" s="250"/>
      <c r="AA81" s="251"/>
      <c r="AB81" s="255" t="s">
        <v>40</v>
      </c>
      <c r="AC81" s="256"/>
      <c r="AD81" s="256"/>
      <c r="AE81" s="257"/>
      <c r="AF81" s="261"/>
      <c r="AG81" s="262"/>
      <c r="AH81" s="262"/>
      <c r="AI81" s="262"/>
      <c r="AJ81" s="265" t="str">
        <f>IF(I81="","",VLOOKUP(I81,$AO$4:$AR$6,2,FALSE))</f>
        <v/>
      </c>
      <c r="AK81" s="266"/>
      <c r="AL81" s="40"/>
      <c r="AM81" s="39"/>
      <c r="AW81" s="322" t="str">
        <f>IF(I81="グリーン電力証書",1,IF(I81="グリーン熱証書",2,IF(I81="新エネルギー等電気相当量",3,"-")))</f>
        <v>-</v>
      </c>
      <c r="AX81" s="322" t="str">
        <f>IF(V81="太陽光発電",1,IF(V81="風力発電",2,IF(V81="地熱発電",3,IF(V81="バイオマス発電",4,IF(V81="特定小水力発電",5,IF(V81="太陽熱",6,"-"))))))</f>
        <v>-</v>
      </c>
      <c r="BC81" s="32" t="s">
        <v>108</v>
      </c>
      <c r="BD81" s="86" t="s">
        <v>109</v>
      </c>
      <c r="BE81" s="86" t="s">
        <v>110</v>
      </c>
      <c r="BF81" s="86" t="s">
        <v>111</v>
      </c>
      <c r="BG81" s="86" t="s">
        <v>112</v>
      </c>
      <c r="BH81" s="86" t="s">
        <v>113</v>
      </c>
      <c r="BI81" s="86" t="s">
        <v>114</v>
      </c>
      <c r="BJ81" s="86" t="s">
        <v>115</v>
      </c>
      <c r="BK81" s="86" t="s">
        <v>116</v>
      </c>
      <c r="BL81" s="86" t="s">
        <v>117</v>
      </c>
      <c r="BM81" s="86" t="s">
        <v>118</v>
      </c>
      <c r="BN81" s="86" t="s">
        <v>119</v>
      </c>
      <c r="BP81" s="86" t="s">
        <v>109</v>
      </c>
      <c r="BQ81" s="86" t="s">
        <v>110</v>
      </c>
      <c r="BR81" s="86" t="s">
        <v>111</v>
      </c>
      <c r="BS81" s="86" t="s">
        <v>112</v>
      </c>
      <c r="BT81" s="86" t="s">
        <v>113</v>
      </c>
      <c r="BU81" s="86" t="s">
        <v>114</v>
      </c>
      <c r="BV81" s="86" t="s">
        <v>115</v>
      </c>
      <c r="BW81" s="86" t="s">
        <v>116</v>
      </c>
      <c r="BX81" s="86" t="s">
        <v>117</v>
      </c>
      <c r="BY81" s="86" t="s">
        <v>118</v>
      </c>
      <c r="BZ81" s="86" t="s">
        <v>119</v>
      </c>
      <c r="CB81" s="86" t="s">
        <v>109</v>
      </c>
      <c r="CC81" s="86" t="s">
        <v>110</v>
      </c>
      <c r="CD81" s="86" t="s">
        <v>111</v>
      </c>
      <c r="CE81" s="86" t="s">
        <v>112</v>
      </c>
      <c r="CF81" s="86" t="s">
        <v>113</v>
      </c>
      <c r="CG81" s="86" t="s">
        <v>114</v>
      </c>
      <c r="CH81" s="86" t="s">
        <v>115</v>
      </c>
      <c r="CI81" s="86" t="s">
        <v>116</v>
      </c>
      <c r="CJ81" s="86" t="s">
        <v>117</v>
      </c>
      <c r="CK81" s="86" t="s">
        <v>118</v>
      </c>
      <c r="CL81" s="86" t="s">
        <v>119</v>
      </c>
      <c r="CN81" s="86" t="s">
        <v>109</v>
      </c>
      <c r="CO81" s="86" t="s">
        <v>110</v>
      </c>
      <c r="CP81" s="86" t="s">
        <v>111</v>
      </c>
      <c r="CQ81" s="86" t="s">
        <v>112</v>
      </c>
      <c r="CR81" s="86" t="s">
        <v>113</v>
      </c>
      <c r="CS81" s="86" t="s">
        <v>114</v>
      </c>
      <c r="CT81" s="86" t="s">
        <v>115</v>
      </c>
      <c r="CU81" s="86" t="s">
        <v>116</v>
      </c>
      <c r="CV81" s="86" t="s">
        <v>117</v>
      </c>
      <c r="CW81" s="86" t="s">
        <v>118</v>
      </c>
      <c r="CX81" s="86" t="s">
        <v>119</v>
      </c>
      <c r="CZ81" s="86" t="s">
        <v>109</v>
      </c>
      <c r="DA81" s="86" t="s">
        <v>110</v>
      </c>
      <c r="DB81" s="86" t="s">
        <v>111</v>
      </c>
      <c r="DC81" s="86" t="s">
        <v>112</v>
      </c>
      <c r="DD81" s="86" t="s">
        <v>113</v>
      </c>
      <c r="DE81" s="86" t="s">
        <v>114</v>
      </c>
      <c r="DF81" s="86" t="s">
        <v>115</v>
      </c>
      <c r="DG81" s="86" t="s">
        <v>116</v>
      </c>
      <c r="DH81" s="86" t="s">
        <v>117</v>
      </c>
      <c r="DI81" s="86" t="s">
        <v>118</v>
      </c>
      <c r="DJ81" s="86" t="s">
        <v>119</v>
      </c>
      <c r="DL81" s="86" t="s">
        <v>109</v>
      </c>
      <c r="DM81" s="86" t="s">
        <v>110</v>
      </c>
      <c r="DN81" s="86" t="s">
        <v>111</v>
      </c>
      <c r="DO81" s="86" t="s">
        <v>112</v>
      </c>
      <c r="DP81" s="86" t="s">
        <v>113</v>
      </c>
      <c r="DQ81" s="86" t="s">
        <v>114</v>
      </c>
      <c r="DR81" s="86" t="s">
        <v>115</v>
      </c>
      <c r="DS81" s="86" t="s">
        <v>116</v>
      </c>
      <c r="DT81" s="86" t="s">
        <v>117</v>
      </c>
      <c r="DU81" s="86" t="s">
        <v>118</v>
      </c>
      <c r="DV81" s="86" t="s">
        <v>119</v>
      </c>
      <c r="DX81" s="86" t="s">
        <v>109</v>
      </c>
      <c r="DY81" s="86" t="s">
        <v>110</v>
      </c>
      <c r="DZ81" s="86" t="s">
        <v>111</v>
      </c>
      <c r="EA81" s="86" t="s">
        <v>112</v>
      </c>
      <c r="EB81" s="86" t="s">
        <v>113</v>
      </c>
      <c r="EC81" s="86" t="s">
        <v>114</v>
      </c>
      <c r="ED81" s="86" t="s">
        <v>115</v>
      </c>
      <c r="EE81" s="86" t="s">
        <v>116</v>
      </c>
      <c r="EF81" s="86" t="s">
        <v>117</v>
      </c>
      <c r="EG81" s="86" t="s">
        <v>118</v>
      </c>
      <c r="EH81" s="86" t="s">
        <v>119</v>
      </c>
      <c r="EJ81" s="86" t="s">
        <v>109</v>
      </c>
      <c r="EK81" s="86" t="s">
        <v>110</v>
      </c>
      <c r="EL81" s="86" t="s">
        <v>111</v>
      </c>
      <c r="EM81" s="86" t="s">
        <v>112</v>
      </c>
      <c r="EN81" s="86" t="s">
        <v>113</v>
      </c>
      <c r="EO81" s="86" t="s">
        <v>114</v>
      </c>
      <c r="EP81" s="86" t="s">
        <v>115</v>
      </c>
      <c r="EQ81" s="86" t="s">
        <v>116</v>
      </c>
      <c r="ER81" s="86" t="s">
        <v>117</v>
      </c>
      <c r="ES81" s="86" t="s">
        <v>118</v>
      </c>
      <c r="ET81" s="86" t="s">
        <v>119</v>
      </c>
      <c r="EV81" s="86" t="s">
        <v>109</v>
      </c>
      <c r="EW81" s="86" t="s">
        <v>110</v>
      </c>
      <c r="EX81" s="86" t="s">
        <v>111</v>
      </c>
      <c r="EY81" s="86" t="s">
        <v>112</v>
      </c>
      <c r="EZ81" s="86" t="s">
        <v>113</v>
      </c>
      <c r="FA81" s="86" t="s">
        <v>114</v>
      </c>
      <c r="FB81" s="86" t="s">
        <v>115</v>
      </c>
      <c r="FC81" s="86" t="s">
        <v>116</v>
      </c>
      <c r="FD81" s="86" t="s">
        <v>117</v>
      </c>
      <c r="FE81" s="86" t="s">
        <v>118</v>
      </c>
      <c r="FF81" s="86" t="s">
        <v>119</v>
      </c>
      <c r="FH81" s="86" t="s">
        <v>109</v>
      </c>
      <c r="FI81" s="86" t="s">
        <v>110</v>
      </c>
      <c r="FJ81" s="86" t="s">
        <v>111</v>
      </c>
      <c r="FK81" s="86" t="s">
        <v>112</v>
      </c>
      <c r="FL81" s="86" t="s">
        <v>113</v>
      </c>
      <c r="FM81" s="86" t="s">
        <v>114</v>
      </c>
      <c r="FN81" s="86" t="s">
        <v>115</v>
      </c>
      <c r="FO81" s="86" t="s">
        <v>116</v>
      </c>
      <c r="FP81" s="86" t="s">
        <v>117</v>
      </c>
      <c r="FQ81" s="86" t="s">
        <v>118</v>
      </c>
      <c r="FR81" s="86" t="s">
        <v>119</v>
      </c>
      <c r="FT81" s="32" t="s">
        <v>108</v>
      </c>
      <c r="FU81" s="86" t="s">
        <v>109</v>
      </c>
      <c r="FV81" s="86" t="s">
        <v>110</v>
      </c>
      <c r="FW81" s="86" t="s">
        <v>111</v>
      </c>
      <c r="FX81" s="86" t="s">
        <v>112</v>
      </c>
      <c r="FY81" s="86" t="s">
        <v>113</v>
      </c>
      <c r="FZ81" s="86" t="s">
        <v>114</v>
      </c>
      <c r="GA81" s="86" t="s">
        <v>115</v>
      </c>
      <c r="GB81" s="86" t="s">
        <v>116</v>
      </c>
      <c r="GC81" s="86" t="s">
        <v>117</v>
      </c>
      <c r="GD81" s="86" t="s">
        <v>118</v>
      </c>
      <c r="GE81" s="86" t="s">
        <v>119</v>
      </c>
      <c r="GG81" s="86" t="s">
        <v>109</v>
      </c>
      <c r="GH81" s="86" t="s">
        <v>110</v>
      </c>
      <c r="GI81" s="86" t="s">
        <v>111</v>
      </c>
      <c r="GJ81" s="86" t="s">
        <v>112</v>
      </c>
      <c r="GK81" s="86" t="s">
        <v>113</v>
      </c>
      <c r="GL81" s="86" t="s">
        <v>114</v>
      </c>
      <c r="GM81" s="86" t="s">
        <v>115</v>
      </c>
      <c r="GN81" s="86" t="s">
        <v>116</v>
      </c>
      <c r="GO81" s="86" t="s">
        <v>117</v>
      </c>
      <c r="GP81" s="86" t="s">
        <v>118</v>
      </c>
      <c r="GQ81" s="86" t="s">
        <v>119</v>
      </c>
      <c r="GS81" s="86" t="s">
        <v>109</v>
      </c>
      <c r="GT81" s="86" t="s">
        <v>110</v>
      </c>
      <c r="GU81" s="86" t="s">
        <v>111</v>
      </c>
      <c r="GV81" s="86" t="s">
        <v>112</v>
      </c>
      <c r="GW81" s="86" t="s">
        <v>113</v>
      </c>
      <c r="GX81" s="86" t="s">
        <v>114</v>
      </c>
      <c r="GY81" s="86" t="s">
        <v>115</v>
      </c>
      <c r="GZ81" s="86" t="s">
        <v>116</v>
      </c>
      <c r="HA81" s="86" t="s">
        <v>117</v>
      </c>
      <c r="HB81" s="86" t="s">
        <v>118</v>
      </c>
      <c r="HC81" s="86" t="s">
        <v>119</v>
      </c>
      <c r="HE81" s="86" t="s">
        <v>109</v>
      </c>
      <c r="HF81" s="86" t="s">
        <v>110</v>
      </c>
      <c r="HG81" s="86" t="s">
        <v>111</v>
      </c>
      <c r="HH81" s="86" t="s">
        <v>112</v>
      </c>
      <c r="HI81" s="86" t="s">
        <v>113</v>
      </c>
      <c r="HJ81" s="86" t="s">
        <v>114</v>
      </c>
      <c r="HK81" s="86" t="s">
        <v>115</v>
      </c>
      <c r="HL81" s="86" t="s">
        <v>116</v>
      </c>
      <c r="HM81" s="86" t="s">
        <v>117</v>
      </c>
      <c r="HN81" s="86" t="s">
        <v>118</v>
      </c>
      <c r="HO81" s="86" t="s">
        <v>119</v>
      </c>
    </row>
    <row r="82" spans="2:223" ht="13.5" customHeight="1">
      <c r="B82" s="37"/>
      <c r="D82" s="229"/>
      <c r="E82" s="234"/>
      <c r="F82" s="235"/>
      <c r="G82" s="235"/>
      <c r="H82" s="236"/>
      <c r="I82" s="240"/>
      <c r="J82" s="241"/>
      <c r="K82" s="241"/>
      <c r="L82" s="241"/>
      <c r="M82" s="241"/>
      <c r="N82" s="241"/>
      <c r="O82" s="241"/>
      <c r="P82" s="241"/>
      <c r="Q82" s="242"/>
      <c r="R82" s="246"/>
      <c r="S82" s="247"/>
      <c r="T82" s="247"/>
      <c r="U82" s="248"/>
      <c r="V82" s="252"/>
      <c r="W82" s="253"/>
      <c r="X82" s="253"/>
      <c r="Y82" s="253"/>
      <c r="Z82" s="253"/>
      <c r="AA82" s="254"/>
      <c r="AB82" s="258"/>
      <c r="AC82" s="259"/>
      <c r="AD82" s="259"/>
      <c r="AE82" s="260"/>
      <c r="AF82" s="263"/>
      <c r="AG82" s="264"/>
      <c r="AH82" s="264"/>
      <c r="AI82" s="264"/>
      <c r="AJ82" s="267"/>
      <c r="AK82" s="268"/>
      <c r="AL82" s="40"/>
      <c r="AM82" s="39"/>
      <c r="AW82" s="325"/>
      <c r="AX82" s="325"/>
      <c r="BD82" s="40"/>
      <c r="BE82" s="40"/>
      <c r="BF82" s="40"/>
      <c r="BG82" s="40"/>
      <c r="BH82" s="40"/>
      <c r="BI82" s="40"/>
      <c r="BJ82" s="40"/>
      <c r="BK82" s="40"/>
      <c r="BL82" s="40"/>
      <c r="BM82" s="40"/>
      <c r="BN82" s="40"/>
      <c r="BP82" s="40"/>
      <c r="BQ82" s="40"/>
      <c r="BR82" s="40"/>
      <c r="BS82" s="40"/>
      <c r="BT82" s="40"/>
      <c r="BU82" s="40"/>
      <c r="BV82" s="40"/>
      <c r="BW82" s="40"/>
      <c r="BX82" s="40"/>
      <c r="BY82" s="40"/>
      <c r="BZ82" s="40"/>
      <c r="CB82" s="40"/>
      <c r="CC82" s="40"/>
      <c r="CD82" s="40"/>
      <c r="CE82" s="40"/>
      <c r="CF82" s="40"/>
      <c r="CG82" s="40"/>
      <c r="CH82" s="40"/>
      <c r="CI82" s="40"/>
      <c r="CJ82" s="40"/>
      <c r="CK82" s="40"/>
      <c r="CL82" s="40"/>
      <c r="CN82" s="40"/>
      <c r="CO82" s="40"/>
      <c r="CP82" s="40"/>
      <c r="CQ82" s="40"/>
      <c r="CR82" s="40"/>
      <c r="CS82" s="40"/>
      <c r="CT82" s="40"/>
      <c r="CU82" s="40"/>
      <c r="CV82" s="40"/>
      <c r="CW82" s="40"/>
      <c r="CX82" s="40"/>
      <c r="CZ82" s="40"/>
      <c r="DA82" s="40"/>
      <c r="DB82" s="40"/>
      <c r="DC82" s="40"/>
      <c r="DD82" s="40"/>
      <c r="DE82" s="40"/>
      <c r="DF82" s="40"/>
      <c r="DG82" s="40"/>
      <c r="DH82" s="40"/>
      <c r="DI82" s="40"/>
      <c r="DJ82" s="40"/>
      <c r="DL82" s="40"/>
      <c r="DM82" s="40"/>
      <c r="DN82" s="40"/>
      <c r="DO82" s="40"/>
      <c r="DP82" s="40"/>
      <c r="DQ82" s="40"/>
      <c r="DR82" s="40"/>
      <c r="DS82" s="40"/>
      <c r="DT82" s="40"/>
      <c r="DU82" s="40"/>
      <c r="DV82" s="40"/>
      <c r="DX82" s="40"/>
      <c r="DY82" s="40"/>
      <c r="DZ82" s="40"/>
      <c r="EA82" s="40"/>
      <c r="EB82" s="40"/>
      <c r="EC82" s="40"/>
      <c r="ED82" s="40"/>
      <c r="EE82" s="40"/>
      <c r="EF82" s="40"/>
      <c r="EG82" s="40"/>
      <c r="EH82" s="40"/>
      <c r="EJ82" s="40"/>
      <c r="EK82" s="40"/>
      <c r="EL82" s="40"/>
      <c r="EM82" s="40"/>
      <c r="EN82" s="40"/>
      <c r="EO82" s="40"/>
      <c r="EP82" s="40"/>
      <c r="EQ82" s="40"/>
      <c r="ER82" s="40"/>
      <c r="ES82" s="40"/>
      <c r="ET82" s="40"/>
      <c r="EV82" s="40"/>
      <c r="EW82" s="40"/>
      <c r="EX82" s="40"/>
      <c r="EY82" s="40"/>
      <c r="EZ82" s="40"/>
      <c r="FA82" s="40"/>
      <c r="FB82" s="40"/>
      <c r="FC82" s="40"/>
      <c r="FD82" s="40"/>
      <c r="FE82" s="40"/>
      <c r="FF82" s="40"/>
      <c r="FH82" s="40"/>
      <c r="FI82" s="40"/>
      <c r="FJ82" s="40"/>
      <c r="FK82" s="40"/>
      <c r="FL82" s="40"/>
      <c r="FM82" s="40"/>
      <c r="FN82" s="40"/>
      <c r="FO82" s="40"/>
      <c r="FP82" s="40"/>
      <c r="FQ82" s="40"/>
      <c r="FR82" s="40"/>
      <c r="FU82" s="40"/>
      <c r="FV82" s="40"/>
      <c r="FW82" s="40"/>
      <c r="FX82" s="40"/>
      <c r="FY82" s="40"/>
      <c r="FZ82" s="40"/>
      <c r="GA82" s="40"/>
      <c r="GB82" s="40"/>
      <c r="GC82" s="40"/>
      <c r="GD82" s="40"/>
      <c r="GE82" s="40"/>
      <c r="GG82" s="40"/>
      <c r="GH82" s="40"/>
      <c r="GI82" s="40"/>
      <c r="GJ82" s="40"/>
      <c r="GK82" s="40"/>
      <c r="GL82" s="40"/>
      <c r="GM82" s="40"/>
      <c r="GN82" s="40"/>
      <c r="GO82" s="40"/>
      <c r="GP82" s="40"/>
      <c r="GQ82" s="40"/>
      <c r="GS82" s="40"/>
      <c r="GT82" s="40"/>
      <c r="GU82" s="40"/>
      <c r="GV82" s="40"/>
      <c r="GW82" s="40"/>
      <c r="GX82" s="40"/>
      <c r="GY82" s="40"/>
      <c r="GZ82" s="40"/>
      <c r="HA82" s="40"/>
      <c r="HB82" s="40"/>
      <c r="HC82" s="40"/>
      <c r="HE82" s="40"/>
      <c r="HF82" s="40"/>
      <c r="HG82" s="40"/>
      <c r="HH82" s="40"/>
      <c r="HI82" s="40"/>
      <c r="HJ82" s="40"/>
      <c r="HK82" s="40"/>
      <c r="HL82" s="40"/>
      <c r="HM82" s="40"/>
      <c r="HN82" s="40"/>
      <c r="HO82" s="40"/>
    </row>
    <row r="83" spans="2:223" ht="13.5" customHeight="1">
      <c r="B83" s="37"/>
      <c r="D83" s="229"/>
      <c r="E83" s="269" t="s">
        <v>64</v>
      </c>
      <c r="F83" s="270"/>
      <c r="G83" s="270"/>
      <c r="H83" s="271"/>
      <c r="I83" s="272"/>
      <c r="J83" s="273"/>
      <c r="K83" s="273"/>
      <c r="L83" s="273"/>
      <c r="M83" s="273"/>
      <c r="N83" s="273"/>
      <c r="O83" s="273"/>
      <c r="P83" s="273"/>
      <c r="Q83" s="274"/>
      <c r="R83" s="278" t="s">
        <v>41</v>
      </c>
      <c r="S83" s="279"/>
      <c r="T83" s="279"/>
      <c r="U83" s="280"/>
      <c r="V83" s="281"/>
      <c r="W83" s="282"/>
      <c r="X83" s="282"/>
      <c r="Y83" s="282"/>
      <c r="Z83" s="282"/>
      <c r="AA83" s="283"/>
      <c r="AB83" s="269" t="s">
        <v>28</v>
      </c>
      <c r="AC83" s="270"/>
      <c r="AD83" s="270"/>
      <c r="AE83" s="271"/>
      <c r="AF83" s="287"/>
      <c r="AG83" s="288"/>
      <c r="AH83" s="288"/>
      <c r="AI83" s="288"/>
      <c r="AJ83" s="289" t="str">
        <f>IF(I81="","",VLOOKUP(I81,$AO$4:$AR$6,3,FALSE))</f>
        <v/>
      </c>
      <c r="AK83" s="290"/>
      <c r="AL83" s="40"/>
      <c r="AM83" s="39"/>
      <c r="BC83" s="327" t="s">
        <v>106</v>
      </c>
      <c r="BD83" s="326" t="str">
        <f>IF(AND($AW81=1,$AX81=1,$AY87="1期",$BA87="1期"),$AF83,"0")</f>
        <v>0</v>
      </c>
      <c r="BE83" s="326" t="str">
        <f>IF(AND($AW81=1,$AX81=2,$AY87="1期",$BA87="1期"),$AF83,"0")</f>
        <v>0</v>
      </c>
      <c r="BF83" s="326" t="str">
        <f>IF(AND($AW81=1,$AX81=3,$AY87="1期",$BA87="1期"),$AF83,"0")</f>
        <v>0</v>
      </c>
      <c r="BG83" s="326" t="str">
        <f>IF(AND($AW81=1,$AX81=4,$AY87="1期",$BA87="1期"),$AF83,"0")</f>
        <v>0</v>
      </c>
      <c r="BH83" s="326" t="str">
        <f>IF(AND($AW81=1,$AX81=5,$AY87="1期",$BA87="1期"),$AF83,"0")</f>
        <v>0</v>
      </c>
      <c r="BI83" s="326" t="str">
        <f>IF(AND($AW81=2,$AX81=6,$AY87="1期",$BA87="1期"),$AF83,"0")</f>
        <v>0</v>
      </c>
      <c r="BJ83" s="326" t="str">
        <f>IF(AND($AW81=3,$AX81=1,$AY87="1期",$BA87="1期"),$AF83,"0")</f>
        <v>0</v>
      </c>
      <c r="BK83" s="326" t="str">
        <f>IF(AND($AW81=3,$AX81=2,$AY87="1期",$BA87="1期"),$AF83,"0")</f>
        <v>0</v>
      </c>
      <c r="BL83" s="326" t="str">
        <f>IF(AND($AW81=3,$AX81=3,$AY87="1期",$BA87="1期"),$AF83,"0")</f>
        <v>0</v>
      </c>
      <c r="BM83" s="326" t="str">
        <f>IF(AND($AW81=3,$AX81=4,$AY87="1期",$BA87="1期"),$AF83,"0")</f>
        <v>0</v>
      </c>
      <c r="BN83" s="326" t="str">
        <f>IF(AND($AW81=3,$AX81=5,$AY87="1期",$BA87="1期"),$AF83,"0")</f>
        <v>0</v>
      </c>
      <c r="BP83" s="326" t="str">
        <f>IF(AND($AW81=1,$AX81=1,$AY87="1期",$BA87="2期"),$AF83,"0")</f>
        <v>0</v>
      </c>
      <c r="BQ83" s="326" t="str">
        <f>IF(AND($AW81=1,$AX81=2,$AY87="1期",$BA87="2期"),$AF83,"0")</f>
        <v>0</v>
      </c>
      <c r="BR83" s="326" t="str">
        <f>IF(AND($AW81=1,$AX81=3,$AY87="1期",$BA87="2期"),$AF83,"0")</f>
        <v>0</v>
      </c>
      <c r="BS83" s="326" t="str">
        <f>IF(AND($AW81=1,$AX81=4,$AY87="1期",$BA87="2期"),$AF83,"0")</f>
        <v>0</v>
      </c>
      <c r="BT83" s="326" t="str">
        <f>IF(AND($AW81=1,$AX81=5,$AY87="1期",$BA87="2期"),$AF83,"0")</f>
        <v>0</v>
      </c>
      <c r="BU83" s="326" t="str">
        <f>IF(AND($AW81=2,$AX81=6,$AY87="1期",$BA87="2期"),$AF83,"0")</f>
        <v>0</v>
      </c>
      <c r="BV83" s="326" t="str">
        <f>IF(AND($AW81=3,$AX81=1,$AY87="1期",$BA87="2期"),$AF83,"0")</f>
        <v>0</v>
      </c>
      <c r="BW83" s="326" t="str">
        <f>IF(AND($AW81=3,$AX81=2,$AY87="1期",$BA87="2期"),$AF83,"0")</f>
        <v>0</v>
      </c>
      <c r="BX83" s="326" t="str">
        <f>IF(AND($AW81=3,$AX81=3,$AY87="1期",$BA87="2期"),$AF83,"0")</f>
        <v>0</v>
      </c>
      <c r="BY83" s="326" t="str">
        <f>IF(AND($AW81=3,$AX81=4,$AY87="1期",$BA87="2期"),$AF83,"0")</f>
        <v>0</v>
      </c>
      <c r="BZ83" s="326" t="str">
        <f>IF(AND($AW81=3,$AX81=5,$AY87="1期",$BA87="2期"),$AF83,"0")</f>
        <v>0</v>
      </c>
      <c r="CB83" s="326" t="str">
        <f>IF(AND($AW81=1,$AX81=1,$AY87="1期",$BA87="3期"),$AF83,"0")</f>
        <v>0</v>
      </c>
      <c r="CC83" s="326" t="str">
        <f>IF(AND($AW81=1,$AX81=2,$AY87="1期",$BA87="3期"),$AF83,"0")</f>
        <v>0</v>
      </c>
      <c r="CD83" s="326" t="str">
        <f>IF(AND($AW81=1,$AX81=3,$AY87="1期",$BA87="3期"),$AF83,"0")</f>
        <v>0</v>
      </c>
      <c r="CE83" s="326" t="str">
        <f>IF(AND($AW81=1,$AX81=4,$AY87="1期",$BA87="3期"),$AF83,"0")</f>
        <v>0</v>
      </c>
      <c r="CF83" s="326" t="str">
        <f>IF(AND($AW81=1,$AX81=5,$AY87="1期",$BA87="3期"),$AF83,"0")</f>
        <v>0</v>
      </c>
      <c r="CG83" s="326" t="str">
        <f>IF(AND($AW81=2,$AX81=6,$AY87="1期",$BA87="3期"),$AF83,"0")</f>
        <v>0</v>
      </c>
      <c r="CH83" s="326" t="str">
        <f>IF(AND($AW81=3,$AX81=1,$AY87="1期",$BA87="3期"),$AF83,"0")</f>
        <v>0</v>
      </c>
      <c r="CI83" s="326" t="str">
        <f>IF(AND($AW81=3,$AX81=2,$AY87="1期",$BA87="3期"),$AF83,"0")</f>
        <v>0</v>
      </c>
      <c r="CJ83" s="326" t="str">
        <f>IF(AND($AW81=3,$AX81=3,$AY87="1期",$BA87="3期"),$AF83,"0")</f>
        <v>0</v>
      </c>
      <c r="CK83" s="326" t="str">
        <f>IF(AND($AW81=3,$AX81=4,$AY87="1期",$BA87="3期"),$AF83,"0")</f>
        <v>0</v>
      </c>
      <c r="CL83" s="326" t="str">
        <f>IF(AND($AW81=3,$AX81=5,$AY87="1期",$BA87="3期"),$AF83,"0")</f>
        <v>0</v>
      </c>
      <c r="CN83" s="326" t="str">
        <f>IF(AND($AW81=1,$AX81=1,$AY87="2期",$BA87="2期"),$AF83,"0")</f>
        <v>0</v>
      </c>
      <c r="CO83" s="326" t="str">
        <f>IF(AND($AW81=1,$AX81=2,$AY87="2期",$BA87="2期"),$AF83,"0")</f>
        <v>0</v>
      </c>
      <c r="CP83" s="326" t="str">
        <f>IF(AND($AW81=1,$AX81=3,$AY87="2期",$BA87="2期"),$AF83,"0")</f>
        <v>0</v>
      </c>
      <c r="CQ83" s="326" t="str">
        <f>IF(AND($AW81=1,$AX81=4,$AY87="2期",$BA87="2期"),$AF83,"0")</f>
        <v>0</v>
      </c>
      <c r="CR83" s="326" t="str">
        <f>IF(AND($AW81=1,$AX81=5,$AY87="2期",$BA87="2期"),$AF83,"0")</f>
        <v>0</v>
      </c>
      <c r="CS83" s="326" t="str">
        <f>IF(AND($AW81=2,$AX81=6,$AY87="2期",$BA87="2期"),$AF83,"0")</f>
        <v>0</v>
      </c>
      <c r="CT83" s="326" t="str">
        <f>IF(AND($AW81=3,$AX81=1,$AY87="2期",$BA87="2期"),$AF83,"0")</f>
        <v>0</v>
      </c>
      <c r="CU83" s="326" t="str">
        <f>IF(AND($AW81=3,$AX81=2,$AY87="2期",$BA87="2期"),$AF83,"0")</f>
        <v>0</v>
      </c>
      <c r="CV83" s="326" t="str">
        <f>IF(AND($AW81=3,$AX81=3,$AY87="2期",$BA87="2期"),$AF83,"0")</f>
        <v>0</v>
      </c>
      <c r="CW83" s="326" t="str">
        <f>IF(AND($AW81=3,$AX81=4,$AY87="2期",$BA87="2期"),$AF83,"0")</f>
        <v>0</v>
      </c>
      <c r="CX83" s="326" t="str">
        <f>IF(AND($AW81=3,$AX81=5,$AY87="2期",$BA87="2期"),$AF83,"0")</f>
        <v>0</v>
      </c>
      <c r="CZ83" s="326" t="str">
        <f>IF(AND($AW81=1,$AX81=1,$AY87="2期",$BA87="3期"),$AF83,"0")</f>
        <v>0</v>
      </c>
      <c r="DA83" s="326" t="str">
        <f>IF(AND($AW81=1,$AX81=2,$AY87="2期",$BA87="3期"),$AF83,"0")</f>
        <v>0</v>
      </c>
      <c r="DB83" s="326" t="str">
        <f>IF(AND($AW81=1,$AX81=3,$AY87="2期",$BA87="3期"),$AF83,"0")</f>
        <v>0</v>
      </c>
      <c r="DC83" s="326" t="str">
        <f>IF(AND($AW81=1,$AX81=4,$AY87="2期",$BA87="3期"),$AF83,"0")</f>
        <v>0</v>
      </c>
      <c r="DD83" s="326" t="str">
        <f>IF(AND($AW81=1,$AX81=5,$AY87="2期",$BA87="3期"),$AF83,"0")</f>
        <v>0</v>
      </c>
      <c r="DE83" s="326" t="str">
        <f>IF(AND($AW81=2,$AX81=6,$AY87="2期",$BA87="3期"),$AF83,"0")</f>
        <v>0</v>
      </c>
      <c r="DF83" s="326" t="str">
        <f>IF(AND($AW81=3,$AX81=1,$AY87="2期",$BA87="3期"),$AF83,"0")</f>
        <v>0</v>
      </c>
      <c r="DG83" s="326" t="str">
        <f>IF(AND($AW81=3,$AX81=2,$AY87="2期",$BA87="3期"),$AF83,"0")</f>
        <v>0</v>
      </c>
      <c r="DH83" s="326" t="str">
        <f>IF(AND($AW81=3,$AX81=3,$AY87="2期",$BA87="3期"),$AF83,"0")</f>
        <v>0</v>
      </c>
      <c r="DI83" s="326" t="str">
        <f>IF(AND($AW81=3,$AX81=4,$AY87="2期",$BA87="3期"),$AF83,"0")</f>
        <v>0</v>
      </c>
      <c r="DJ83" s="326" t="str">
        <f>IF(AND($AW81=3,$AX81=5,$AY87="2期",$BA87="3期"),$AF83,"0")</f>
        <v>0</v>
      </c>
      <c r="DL83" s="326" t="str">
        <f>IF(AND($AW81=1,$AX81=1,$AY87="3期",$BA87="3期"),$AF83,"0")</f>
        <v>0</v>
      </c>
      <c r="DM83" s="326" t="str">
        <f>IF(AND($AW81=1,$AX81=2,$AY87="3期",$BA87="3期"),$AF83,"0")</f>
        <v>0</v>
      </c>
      <c r="DN83" s="326" t="str">
        <f>IF(AND($AW81=1,$AX81=3,$AY87="3期",$BA87="3期"),$AF83,"0")</f>
        <v>0</v>
      </c>
      <c r="DO83" s="326" t="str">
        <f>IF(AND($AW81=1,$AX81=4,$AY87="3期",$BA87="3期"),$AF83,"0")</f>
        <v>0</v>
      </c>
      <c r="DP83" s="326" t="str">
        <f>IF(AND($AW81=1,$AX81=5,$AY87="3期",$BA87="3期"),$AF83,"0")</f>
        <v>0</v>
      </c>
      <c r="DQ83" s="326" t="str">
        <f>IF(AND($AW81=2,$AX81=6,$AY87="3期",$BA87="3期"),$AF83,"0")</f>
        <v>0</v>
      </c>
      <c r="DR83" s="326" t="str">
        <f>IF(AND($AW81=3,$AX81=1,$AY87="3期",$BA87="3期"),$AF83,"0")</f>
        <v>0</v>
      </c>
      <c r="DS83" s="326" t="str">
        <f>IF(AND($AW81=3,$AX81=2,$AY87="3期",$BA87="3期"),$AF83,"0")</f>
        <v>0</v>
      </c>
      <c r="DT83" s="326" t="str">
        <f>IF(AND($AW81=3,$AX81=3,$AY87="3期",$BA87="3期"),$AF83,"0")</f>
        <v>0</v>
      </c>
      <c r="DU83" s="326" t="str">
        <f>IF(AND($AW81=3,$AX81=4,$AY87="3期",$BA87="3期"),$AF83,"0")</f>
        <v>0</v>
      </c>
      <c r="DV83" s="326" t="str">
        <f>IF(AND($AW81=3,$AX81=5,$AY87="3期",$BA87="3期"),$AF83,"0")</f>
        <v>0</v>
      </c>
      <c r="DX83" s="326" t="str">
        <f>IF(AND($AW81=1,$AX81=1,$AY87="1期",$BA87="4期"),$AF83,"0")</f>
        <v>0</v>
      </c>
      <c r="DY83" s="326" t="str">
        <f>IF(AND($AW81=1,$AX81=2,$AY87="1期",$BA87="4期"),$AF83,"0")</f>
        <v>0</v>
      </c>
      <c r="DZ83" s="326" t="str">
        <f>IF(AND($AW81=1,$AX81=3,$AY87="1期",$BA87="4期"),$AF83,"0")</f>
        <v>0</v>
      </c>
      <c r="EA83" s="326" t="str">
        <f>IF(AND($AW81=1,$AX81=4,$AY87="1期",$BA87="4期"),$AF83,"0")</f>
        <v>0</v>
      </c>
      <c r="EB83" s="326" t="str">
        <f>IF(AND($AW81=1,$AX81=5,$AY87="1期",$BA87="4期"),$AF83,"0")</f>
        <v>0</v>
      </c>
      <c r="EC83" s="326" t="str">
        <f>IF(AND($AW81=2,$AX81=6,$AY87="1期",$BA87="4期"),$AF83,"0")</f>
        <v>0</v>
      </c>
      <c r="ED83" s="326" t="str">
        <f>IF(AND($AW81=3,$AX81=1,$AY87="1期",$BA87="4期"),$AF83,"0")</f>
        <v>0</v>
      </c>
      <c r="EE83" s="326" t="str">
        <f>IF(AND($AW81=3,$AX81=2,$AY87="1期",$BA87="4期"),$AF83,"0")</f>
        <v>0</v>
      </c>
      <c r="EF83" s="326" t="str">
        <f>IF(AND($AW81=3,$AX81=3,$AY87="1期",$BA87="4期"),$AF83,"0")</f>
        <v>0</v>
      </c>
      <c r="EG83" s="326" t="str">
        <f>IF(AND($AW81=3,$AX81=4,$AY87="1期",$BA87="4期"),$AF83,"0")</f>
        <v>0</v>
      </c>
      <c r="EH83" s="326" t="str">
        <f>IF(AND($AW81=3,$AX81=5,$AY87="1期",$BA87="4期"),$AF83,"0")</f>
        <v>0</v>
      </c>
      <c r="EJ83" s="326" t="str">
        <f>IF(AND($AW81=1,$AX81=1,$AY87="2期",$BA87="4期"),$AF83,"0")</f>
        <v>0</v>
      </c>
      <c r="EK83" s="326" t="str">
        <f>IF(AND($AW81=1,$AX81=2,$AY87="2期",$BA87="4期"),$AF83,"0")</f>
        <v>0</v>
      </c>
      <c r="EL83" s="326" t="str">
        <f>IF(AND($AW81=1,$AX81=3,$AY87="2期",$BA87="4期"),$AF83,"0")</f>
        <v>0</v>
      </c>
      <c r="EM83" s="326" t="str">
        <f>IF(AND($AW81=1,$AX81=4,$AY87="2期",$BA87="4期"),$AF83,"0")</f>
        <v>0</v>
      </c>
      <c r="EN83" s="326" t="str">
        <f>IF(AND($AW81=1,$AX81=5,$AY87="2期",$BA87="4期"),$AF83,"0")</f>
        <v>0</v>
      </c>
      <c r="EO83" s="326" t="str">
        <f>IF(AND($AW81=2,$AX81=6,$AY87="2期",$BA87="4期"),$AF83,"0")</f>
        <v>0</v>
      </c>
      <c r="EP83" s="326" t="str">
        <f>IF(AND($AW81=3,$AX81=1,$AY87="2期",$BA87="4期"),$AF83,"0")</f>
        <v>0</v>
      </c>
      <c r="EQ83" s="326" t="str">
        <f>IF(AND($AW81=3,$AX81=2,$AY87="2期",$BA87="4期"),$AF83,"0")</f>
        <v>0</v>
      </c>
      <c r="ER83" s="326" t="str">
        <f>IF(AND($AW81=3,$AX81=3,$AY87="2期",$BA87="4期"),$AF83,"0")</f>
        <v>0</v>
      </c>
      <c r="ES83" s="326" t="str">
        <f>IF(AND($AW81=3,$AX81=4,$AY87="2期",$BA87="4期"),$AF83,"0")</f>
        <v>0</v>
      </c>
      <c r="ET83" s="326" t="str">
        <f>IF(AND($AW81=3,$AX81=5,$AY87="2期",$BA87="4期"),$AF83,"0")</f>
        <v>0</v>
      </c>
      <c r="EV83" s="326" t="str">
        <f>IF(AND($AW81=1,$AX81=1,$AY87="3期",$BA87="4期"),$AF83,"0")</f>
        <v>0</v>
      </c>
      <c r="EW83" s="326" t="str">
        <f>IF(AND($AW81=1,$AX81=2,$AY87="3期",$BA87="4期"),$AF83,"0")</f>
        <v>0</v>
      </c>
      <c r="EX83" s="326" t="str">
        <f>IF(AND($AW81=1,$AX81=3,$AY87="3期",$BA87="4期"),$AF83,"0")</f>
        <v>0</v>
      </c>
      <c r="EY83" s="326" t="str">
        <f>IF(AND($AW81=1,$AX81=4,$AY87="3期",$BA87="4期"),$AF83,"0")</f>
        <v>0</v>
      </c>
      <c r="EZ83" s="326" t="str">
        <f>IF(AND($AW81=1,$AX81=5,$AY87="3期",$BA87="4期"),$AF83,"0")</f>
        <v>0</v>
      </c>
      <c r="FA83" s="326" t="str">
        <f>IF(AND($AW81=2,$AX81=6,$AY87="3期",$BA87="4期"),$AF83,"0")</f>
        <v>0</v>
      </c>
      <c r="FB83" s="326" t="str">
        <f>IF(AND($AW81=3,$AX81=1,$AY87="3期",$BA87="4期"),$AF83,"0")</f>
        <v>0</v>
      </c>
      <c r="FC83" s="326" t="str">
        <f>IF(AND($AW81=3,$AX81=2,$AY87="3期",$BA87="4期"),$AF83,"0")</f>
        <v>0</v>
      </c>
      <c r="FD83" s="326" t="str">
        <f>IF(AND($AW81=3,$AX81=3,$AY87="3期",$BA87="4期"),$AF83,"0")</f>
        <v>0</v>
      </c>
      <c r="FE83" s="326" t="str">
        <f>IF(AND($AW81=3,$AX81=4,$AY87="3期",$BA87="4期"),$AF83,"0")</f>
        <v>0</v>
      </c>
      <c r="FF83" s="326" t="str">
        <f>IF(AND($AW81=3,$AX81=5,$AY87="3期",$BA87="4期"),$AF83,"0")</f>
        <v>0</v>
      </c>
      <c r="FH83" s="326" t="str">
        <f>IF(AND($AW81=1,$AX81=1,$AY87="4期",$BA87="4期"),$AF83,"0")</f>
        <v>0</v>
      </c>
      <c r="FI83" s="326" t="str">
        <f>IF(AND($AW81=1,$AX81=2,$AY87="4期",$BA87="4期"),$AF83,"0")</f>
        <v>0</v>
      </c>
      <c r="FJ83" s="326" t="str">
        <f>IF(AND($AW81=1,$AX81=3,$AY87="4期",$BA87="4期"),$AF83,"0")</f>
        <v>0</v>
      </c>
      <c r="FK83" s="326" t="str">
        <f>IF(AND($AW81=1,$AX81=4,$AY87="4期",$BA87="4期"),$AF83,"0")</f>
        <v>0</v>
      </c>
      <c r="FL83" s="326" t="str">
        <f>IF(AND($AW81=1,$AX81=5,$AY87="4期",$BA87="4期"),$AF83,"0")</f>
        <v>0</v>
      </c>
      <c r="FM83" s="326" t="str">
        <f>IF(AND($AW81=2,$AX81=6,$AY87="4期",$BA87="4期"),$AF83,"0")</f>
        <v>0</v>
      </c>
      <c r="FN83" s="326" t="str">
        <f>IF(AND($AW81=3,$AX81=1,$AY87="4期",$BA87="4期"),$AF83,"0")</f>
        <v>0</v>
      </c>
      <c r="FO83" s="326" t="str">
        <f>IF(AND($AW81=3,$AX81=2,$AY87="4期",$BA87="4期"),$AF83,"0")</f>
        <v>0</v>
      </c>
      <c r="FP83" s="326" t="str">
        <f>IF(AND($AW81=3,$AX81=3,$AY87="4期",$BA87="4期"),$AF83,"0")</f>
        <v>0</v>
      </c>
      <c r="FQ83" s="326" t="str">
        <f>IF(AND($AW81=3,$AX81=4,$AY87="4期",$BA87="4期"),$AF83,"0")</f>
        <v>0</v>
      </c>
      <c r="FR83" s="326" t="str">
        <f>IF(AND($AW81=3,$AX81=5,$AY87="4期",$BA87="4期"),$AF83,"0")</f>
        <v>0</v>
      </c>
      <c r="FT83" s="327" t="s">
        <v>176</v>
      </c>
      <c r="FU83" s="326" t="str">
        <f>IF(AND($AW81=1,$AX81=1,$AY87="1期",$BA87="1期"),LEFT(RIGHT($I89,11),8),"0")</f>
        <v>0</v>
      </c>
      <c r="FV83" s="326" t="str">
        <f>IF(AND($AW81=1,$AX81=2,$AY87="1期",$BA87="1期"),LEFT(RIGHT($I89,11),8),"0")</f>
        <v>0</v>
      </c>
      <c r="FW83" s="326" t="str">
        <f>IF(AND($AW81=1,$AX81=3,$AY87="1期",$BA87="1期"),LEFT(RIGHT($I89,11),8),"0")</f>
        <v>0</v>
      </c>
      <c r="FX83" s="326" t="str">
        <f>IF(AND($AW81=1,$AX81=4,$AY87="1期",$BA87="1期"),LEFT(RIGHT($I89,11),8),"0")</f>
        <v>0</v>
      </c>
      <c r="FY83" s="326" t="str">
        <f>IF(AND($AW81=1,$AX81=5,$AY87="1期",$BA87="1期"),LEFT(RIGHT($I89,11),8),"0")</f>
        <v>0</v>
      </c>
      <c r="FZ83" s="326" t="str">
        <f>IF(AND($AW81=2,$AX81=6,$AY87="1期",$BA87="1期"),LEFT(RIGHT($I89,11),8),"0")</f>
        <v>0</v>
      </c>
      <c r="GA83" s="326" t="str">
        <f>IF(AND($AW81=3,$AX81=1,$AY87="1期",$BA87="1期"),LEFT(RIGHT($I89,11),8),"0")</f>
        <v>0</v>
      </c>
      <c r="GB83" s="326" t="str">
        <f>IF(AND($AW81=3,$AX81=2,$AY87="1期",$BA87="1期"),LEFT(RIGHT($I89,11),8),"0")</f>
        <v>0</v>
      </c>
      <c r="GC83" s="326" t="str">
        <f>IF(AND($AW81=3,$AX81=3,$AY87="1期",$BA87="1期"),LEFT(RIGHT($I89,11),8),"0")</f>
        <v>0</v>
      </c>
      <c r="GD83" s="326" t="str">
        <f>IF(AND($AW81=3,$AX81=4,$AY87="1期",$BA87="1期"),LEFT(RIGHT($I89,11),8),"0")</f>
        <v>0</v>
      </c>
      <c r="GE83" s="326" t="str">
        <f>IF(AND($AW81=3,$AX81=5,$AY87="1期",$BA87="1期"),LEFT(RIGHT($I89,11),8),"0")</f>
        <v>0</v>
      </c>
      <c r="GG83" s="326" t="str">
        <f>IF(AND($AW81=1,$AX81=1,$AY87="1期",$BA87="2期"),$AF83,"0")</f>
        <v>0</v>
      </c>
      <c r="GH83" s="326" t="str">
        <f>IF(AND($AW81=1,$AX81=2,$AY87="1期",$BA87="2期"),$AF83,"0")</f>
        <v>0</v>
      </c>
      <c r="GI83" s="326" t="str">
        <f>IF(AND($AW81=1,$AX81=3,$AY87="1期",$BA87="2期"),$AF83,"0")</f>
        <v>0</v>
      </c>
      <c r="GJ83" s="326" t="str">
        <f>IF(AND($AW81=1,$AX81=4,$AY87="1期",$BA87="2期"),$AF83,"0")</f>
        <v>0</v>
      </c>
      <c r="GK83" s="326" t="str">
        <f>IF(AND($AW81=1,$AX81=5,$AY87="1期",$BA87="2期"),$AF83,"0")</f>
        <v>0</v>
      </c>
      <c r="GL83" s="326" t="str">
        <f>IF(AND($AW81=2,$AX81=6,$AY87="1期",$BA87="2期"),$AF83,"0")</f>
        <v>0</v>
      </c>
      <c r="GM83" s="326" t="str">
        <f>IF(AND($AW81=3,$AX81=1,$AY87="1期",$BA87="2期"),$AF83,"0")</f>
        <v>0</v>
      </c>
      <c r="GN83" s="326" t="str">
        <f>IF(AND($AW81=3,$AX81=2,$AY87="1期",$BA87="2期"),$AF83,"0")</f>
        <v>0</v>
      </c>
      <c r="GO83" s="326" t="str">
        <f>IF(AND($AW81=3,$AX81=3,$AY87="1期",$BA87="2期"),$AF83,"0")</f>
        <v>0</v>
      </c>
      <c r="GP83" s="326" t="str">
        <f>IF(AND($AW81=3,$AX81=4,$AY87="1期",$BA87="2期"),$AF83,"0")</f>
        <v>0</v>
      </c>
      <c r="GQ83" s="326" t="str">
        <f>IF(AND($AW81=3,$AX81=5,$AY87="1期",$BA87="2期"),$AF83,"0")</f>
        <v>0</v>
      </c>
      <c r="GS83" s="326" t="str">
        <f>IF(AND($AW81=1,$AX81=1,$AY87="2期",$BA87="2期"),LEFT(RIGHT($I89,11),8),"0")</f>
        <v>0</v>
      </c>
      <c r="GT83" s="326" t="str">
        <f>IF(AND($AW81=1,$AX81=2,$AY87="2期",$BA87="2期"),LEFT(RIGHT($I89,11),8),"0")</f>
        <v>0</v>
      </c>
      <c r="GU83" s="326" t="str">
        <f>IF(AND($AW81=1,$AX81=3,$AY87="2期",$BA87="2期"),LEFT(RIGHT($I89,11),8),"0")</f>
        <v>0</v>
      </c>
      <c r="GV83" s="326" t="str">
        <f>IF(AND($AW81=1,$AX81=4,$AY87="2期",$BA87="2期"),LEFT(RIGHT($I89,11),8),"0")</f>
        <v>0</v>
      </c>
      <c r="GW83" s="326" t="str">
        <f>IF(AND($AW81=1,$AX81=5,$AY87="2期",$BA87="2期"),LEFT(RIGHT($I89,11),8),"0")</f>
        <v>0</v>
      </c>
      <c r="GX83" s="326" t="str">
        <f>IF(AND($AW81=2,$AX81=6,$AY87="2期",$BA87="2期"),LEFT(RIGHT($I89,11),8),"0")</f>
        <v>0</v>
      </c>
      <c r="GY83" s="326" t="str">
        <f>IF(AND($AW81=3,$AX81=1,$AY87="2期",$BA87="2期"),LEFT(RIGHT($I89,11),8),"0")</f>
        <v>0</v>
      </c>
      <c r="GZ83" s="326" t="str">
        <f>IF(AND($AW81=3,$AX81=2,$AY87="2期",$BA87="2期"),LEFT(RIGHT($I89,11),8),"0")</f>
        <v>0</v>
      </c>
      <c r="HA83" s="326" t="str">
        <f>IF(AND($AW81=3,$AX81=3,$AY87="2期",$BA87="2期"),LEFT(RIGHT($I89,11),8),"0")</f>
        <v>0</v>
      </c>
      <c r="HB83" s="326" t="str">
        <f>IF(AND($AW81=3,$AX81=4,$AY87="2期",$BA87="2期"),LEFT(RIGHT($I89,11),8),"0")</f>
        <v>0</v>
      </c>
      <c r="HC83" s="326" t="str">
        <f>IF(AND($AW81=3,$AX81=5,$AY87="2期",$BA87="2期"),LEFT(RIGHT($I89,11),8),"0")</f>
        <v>0</v>
      </c>
      <c r="HE83" s="326" t="str">
        <f>IF(AND($AW81=1,$AX81=1,$BA87="3期"),LEFT(RIGHT($I89,11),8),"0")</f>
        <v>0</v>
      </c>
      <c r="HF83" s="326" t="str">
        <f>IF(AND($AW81=1,$AX81=2,$BA87="3期"),LEFT(RIGHT($I89,11),8),"0")</f>
        <v>0</v>
      </c>
      <c r="HG83" s="326" t="str">
        <f>IF(AND($AW81=1,$AX81=3,$BA87="3期"),LEFT(RIGHT($I89,11),8),"0")</f>
        <v>0</v>
      </c>
      <c r="HH83" s="326" t="str">
        <f>IF(AND($AW81=1,$AX81=4,$BA87="3期"),LEFT(RIGHT($I89,11),8),"0")</f>
        <v>0</v>
      </c>
      <c r="HI83" s="326" t="str">
        <f>IF(AND($AW81=1,$AX81=5,$BA87="3期"),LEFT(RIGHT($I89,11),8),"0")</f>
        <v>0</v>
      </c>
      <c r="HJ83" s="326" t="str">
        <f>IF(AND($AW81=2,$AX81=6,$BA87="3期"),LEFT(RIGHT($I89,11),8),"0")</f>
        <v>0</v>
      </c>
      <c r="HK83" s="326" t="str">
        <f>IF(AND($AW81=3,$AX81=1,$BA87="3期"),LEFT(RIGHT($I89,11),8),"0")</f>
        <v>0</v>
      </c>
      <c r="HL83" s="326" t="str">
        <f>IF(AND($AW81=3,$AX81=2,$BA87="3期"),LEFT(RIGHT($I89,11),8),"0")</f>
        <v>0</v>
      </c>
      <c r="HM83" s="326" t="str">
        <f>IF(AND($AW81=3,$AX81=3,$BA87="3期"),LEFT(RIGHT($I89,11),8),"0")</f>
        <v>0</v>
      </c>
      <c r="HN83" s="326" t="str">
        <f>IF(AND($AW81=3,$AX81=4,$BA87="3期"),LEFT(RIGHT($I89,11),8),"0")</f>
        <v>0</v>
      </c>
      <c r="HO83" s="326" t="str">
        <f>IF(AND($AW81=3,$AX81=5,$BA87="3期"),LEFT(RIGHT($I89,11),8),"0")</f>
        <v>0</v>
      </c>
    </row>
    <row r="84" spans="2:223" ht="13.5" customHeight="1">
      <c r="B84" s="37"/>
      <c r="D84" s="229"/>
      <c r="E84" s="246"/>
      <c r="F84" s="247"/>
      <c r="G84" s="247"/>
      <c r="H84" s="248"/>
      <c r="I84" s="275"/>
      <c r="J84" s="276"/>
      <c r="K84" s="276"/>
      <c r="L84" s="276"/>
      <c r="M84" s="276"/>
      <c r="N84" s="276"/>
      <c r="O84" s="276"/>
      <c r="P84" s="276"/>
      <c r="Q84" s="277"/>
      <c r="R84" s="258"/>
      <c r="S84" s="259"/>
      <c r="T84" s="259"/>
      <c r="U84" s="260"/>
      <c r="V84" s="284"/>
      <c r="W84" s="285"/>
      <c r="X84" s="285"/>
      <c r="Y84" s="285"/>
      <c r="Z84" s="285"/>
      <c r="AA84" s="286"/>
      <c r="AB84" s="246"/>
      <c r="AC84" s="247"/>
      <c r="AD84" s="247"/>
      <c r="AE84" s="248"/>
      <c r="AF84" s="263"/>
      <c r="AG84" s="264"/>
      <c r="AH84" s="264"/>
      <c r="AI84" s="264"/>
      <c r="AJ84" s="267"/>
      <c r="AK84" s="268"/>
      <c r="AL84" s="40"/>
      <c r="AM84" s="39"/>
      <c r="BC84" s="328"/>
      <c r="BD84" s="326"/>
      <c r="BE84" s="326"/>
      <c r="BF84" s="326"/>
      <c r="BG84" s="326"/>
      <c r="BH84" s="326"/>
      <c r="BI84" s="326"/>
      <c r="BJ84" s="326"/>
      <c r="BK84" s="326"/>
      <c r="BL84" s="326"/>
      <c r="BM84" s="326"/>
      <c r="BN84" s="326"/>
      <c r="BP84" s="326"/>
      <c r="BQ84" s="326"/>
      <c r="BR84" s="326"/>
      <c r="BS84" s="326"/>
      <c r="BT84" s="326"/>
      <c r="BU84" s="326"/>
      <c r="BV84" s="326"/>
      <c r="BW84" s="326"/>
      <c r="BX84" s="326"/>
      <c r="BY84" s="326"/>
      <c r="BZ84" s="326"/>
      <c r="CB84" s="326"/>
      <c r="CC84" s="326"/>
      <c r="CD84" s="326"/>
      <c r="CE84" s="326"/>
      <c r="CF84" s="326"/>
      <c r="CG84" s="326"/>
      <c r="CH84" s="326"/>
      <c r="CI84" s="326"/>
      <c r="CJ84" s="326"/>
      <c r="CK84" s="326"/>
      <c r="CL84" s="326"/>
      <c r="CN84" s="326"/>
      <c r="CO84" s="326"/>
      <c r="CP84" s="326"/>
      <c r="CQ84" s="326"/>
      <c r="CR84" s="326"/>
      <c r="CS84" s="326"/>
      <c r="CT84" s="326"/>
      <c r="CU84" s="326"/>
      <c r="CV84" s="326"/>
      <c r="CW84" s="326"/>
      <c r="CX84" s="326"/>
      <c r="CZ84" s="326"/>
      <c r="DA84" s="326"/>
      <c r="DB84" s="326"/>
      <c r="DC84" s="326"/>
      <c r="DD84" s="326"/>
      <c r="DE84" s="326"/>
      <c r="DF84" s="326"/>
      <c r="DG84" s="326"/>
      <c r="DH84" s="326"/>
      <c r="DI84" s="326"/>
      <c r="DJ84" s="326"/>
      <c r="DL84" s="326"/>
      <c r="DM84" s="326"/>
      <c r="DN84" s="326"/>
      <c r="DO84" s="326"/>
      <c r="DP84" s="326"/>
      <c r="DQ84" s="326"/>
      <c r="DR84" s="326"/>
      <c r="DS84" s="326"/>
      <c r="DT84" s="326"/>
      <c r="DU84" s="326"/>
      <c r="DV84" s="326"/>
      <c r="DX84" s="326"/>
      <c r="DY84" s="326"/>
      <c r="DZ84" s="326"/>
      <c r="EA84" s="326"/>
      <c r="EB84" s="326"/>
      <c r="EC84" s="326"/>
      <c r="ED84" s="326"/>
      <c r="EE84" s="326"/>
      <c r="EF84" s="326"/>
      <c r="EG84" s="326"/>
      <c r="EH84" s="326"/>
      <c r="EJ84" s="326"/>
      <c r="EK84" s="326"/>
      <c r="EL84" s="326"/>
      <c r="EM84" s="326"/>
      <c r="EN84" s="326"/>
      <c r="EO84" s="326"/>
      <c r="EP84" s="326"/>
      <c r="EQ84" s="326"/>
      <c r="ER84" s="326"/>
      <c r="ES84" s="326"/>
      <c r="ET84" s="326"/>
      <c r="EV84" s="326"/>
      <c r="EW84" s="326"/>
      <c r="EX84" s="326"/>
      <c r="EY84" s="326"/>
      <c r="EZ84" s="326"/>
      <c r="FA84" s="326"/>
      <c r="FB84" s="326"/>
      <c r="FC84" s="326"/>
      <c r="FD84" s="326"/>
      <c r="FE84" s="326"/>
      <c r="FF84" s="326"/>
      <c r="FH84" s="326"/>
      <c r="FI84" s="326"/>
      <c r="FJ84" s="326"/>
      <c r="FK84" s="326"/>
      <c r="FL84" s="326"/>
      <c r="FM84" s="326"/>
      <c r="FN84" s="326"/>
      <c r="FO84" s="326"/>
      <c r="FP84" s="326"/>
      <c r="FQ84" s="326"/>
      <c r="FR84" s="326"/>
      <c r="FT84" s="328"/>
      <c r="FU84" s="326"/>
      <c r="FV84" s="326"/>
      <c r="FW84" s="326"/>
      <c r="FX84" s="326"/>
      <c r="FY84" s="326"/>
      <c r="FZ84" s="326"/>
      <c r="GA84" s="326"/>
      <c r="GB84" s="326"/>
      <c r="GC84" s="326"/>
      <c r="GD84" s="326"/>
      <c r="GE84" s="326"/>
      <c r="GG84" s="326"/>
      <c r="GH84" s="326"/>
      <c r="GI84" s="326"/>
      <c r="GJ84" s="326"/>
      <c r="GK84" s="326"/>
      <c r="GL84" s="326"/>
      <c r="GM84" s="326"/>
      <c r="GN84" s="326"/>
      <c r="GO84" s="326"/>
      <c r="GP84" s="326"/>
      <c r="GQ84" s="326"/>
      <c r="GS84" s="326"/>
      <c r="GT84" s="326"/>
      <c r="GU84" s="326"/>
      <c r="GV84" s="326"/>
      <c r="GW84" s="326"/>
      <c r="GX84" s="326"/>
      <c r="GY84" s="326"/>
      <c r="GZ84" s="326"/>
      <c r="HA84" s="326"/>
      <c r="HB84" s="326"/>
      <c r="HC84" s="326"/>
      <c r="HE84" s="326"/>
      <c r="HF84" s="326"/>
      <c r="HG84" s="326"/>
      <c r="HH84" s="326"/>
      <c r="HI84" s="326"/>
      <c r="HJ84" s="326"/>
      <c r="HK84" s="326"/>
      <c r="HL84" s="326"/>
      <c r="HM84" s="326"/>
      <c r="HN84" s="326"/>
      <c r="HO84" s="326"/>
    </row>
    <row r="85" spans="2:223" ht="13.5" customHeight="1">
      <c r="B85" s="37"/>
      <c r="D85" s="229"/>
      <c r="E85" s="269" t="s">
        <v>38</v>
      </c>
      <c r="F85" s="270"/>
      <c r="G85" s="270"/>
      <c r="H85" s="271"/>
      <c r="I85" s="291"/>
      <c r="J85" s="292"/>
      <c r="K85" s="292"/>
      <c r="L85" s="292"/>
      <c r="M85" s="292"/>
      <c r="N85" s="292"/>
      <c r="O85" s="292"/>
      <c r="P85" s="292"/>
      <c r="Q85" s="292"/>
      <c r="R85" s="292"/>
      <c r="S85" s="292"/>
      <c r="T85" s="292"/>
      <c r="U85" s="292"/>
      <c r="V85" s="292"/>
      <c r="W85" s="292"/>
      <c r="X85" s="292"/>
      <c r="Y85" s="292"/>
      <c r="Z85" s="292"/>
      <c r="AA85" s="293"/>
      <c r="AB85" s="269" t="s">
        <v>39</v>
      </c>
      <c r="AC85" s="270"/>
      <c r="AD85" s="270"/>
      <c r="AE85" s="271"/>
      <c r="AF85" s="294"/>
      <c r="AG85" s="295"/>
      <c r="AH85" s="295"/>
      <c r="AI85" s="295"/>
      <c r="AJ85" s="295"/>
      <c r="AK85" s="290" t="s">
        <v>55</v>
      </c>
      <c r="AL85" s="40"/>
      <c r="AM85" s="39"/>
    </row>
    <row r="86" spans="2:223" ht="13.5" customHeight="1">
      <c r="B86" s="37"/>
      <c r="D86" s="229"/>
      <c r="E86" s="246"/>
      <c r="F86" s="247"/>
      <c r="G86" s="247"/>
      <c r="H86" s="248"/>
      <c r="I86" s="252"/>
      <c r="J86" s="253"/>
      <c r="K86" s="253"/>
      <c r="L86" s="253"/>
      <c r="M86" s="253"/>
      <c r="N86" s="253"/>
      <c r="O86" s="253"/>
      <c r="P86" s="253"/>
      <c r="Q86" s="253"/>
      <c r="R86" s="253"/>
      <c r="S86" s="253"/>
      <c r="T86" s="253"/>
      <c r="U86" s="253"/>
      <c r="V86" s="253"/>
      <c r="W86" s="253"/>
      <c r="X86" s="253"/>
      <c r="Y86" s="253"/>
      <c r="Z86" s="253"/>
      <c r="AA86" s="254"/>
      <c r="AB86" s="246"/>
      <c r="AC86" s="247"/>
      <c r="AD86" s="247"/>
      <c r="AE86" s="248"/>
      <c r="AF86" s="296"/>
      <c r="AG86" s="297"/>
      <c r="AH86" s="297"/>
      <c r="AI86" s="297"/>
      <c r="AJ86" s="297"/>
      <c r="AK86" s="268"/>
      <c r="AL86" s="40"/>
      <c r="AM86" s="39"/>
      <c r="AW86" s="84" t="s">
        <v>102</v>
      </c>
      <c r="AX86" s="84" t="s">
        <v>103</v>
      </c>
      <c r="AY86" s="329" t="s">
        <v>105</v>
      </c>
      <c r="AZ86" s="330"/>
      <c r="BA86" s="322" t="s">
        <v>104</v>
      </c>
      <c r="BB86" s="322"/>
    </row>
    <row r="87" spans="2:223" ht="13.5" customHeight="1">
      <c r="B87" s="37"/>
      <c r="D87" s="229"/>
      <c r="E87" s="269" t="s">
        <v>74</v>
      </c>
      <c r="F87" s="270"/>
      <c r="G87" s="270"/>
      <c r="H87" s="271"/>
      <c r="I87" s="298" t="str">
        <f>IFERROR(YEAR(EDATE(AA87,-3)),"")</f>
        <v/>
      </c>
      <c r="J87" s="289"/>
      <c r="K87" s="289"/>
      <c r="L87" s="289" t="s">
        <v>37</v>
      </c>
      <c r="M87" s="289"/>
      <c r="N87" s="282"/>
      <c r="O87" s="282"/>
      <c r="P87" s="282"/>
      <c r="Q87" s="282"/>
      <c r="R87" s="282"/>
      <c r="S87" s="282"/>
      <c r="T87" s="282"/>
      <c r="U87" s="282"/>
      <c r="V87" s="282"/>
      <c r="W87" s="282"/>
      <c r="X87" s="282"/>
      <c r="Y87" s="282"/>
      <c r="Z87" s="300" t="s">
        <v>355</v>
      </c>
      <c r="AA87" s="282"/>
      <c r="AB87" s="282"/>
      <c r="AC87" s="282"/>
      <c r="AD87" s="282"/>
      <c r="AE87" s="282"/>
      <c r="AF87" s="282"/>
      <c r="AG87" s="282"/>
      <c r="AH87" s="282"/>
      <c r="AI87" s="282"/>
      <c r="AJ87" s="282"/>
      <c r="AK87" s="302"/>
      <c r="AL87" s="40"/>
      <c r="AM87" s="39"/>
      <c r="AW87" s="322" t="str">
        <f>I87</f>
        <v/>
      </c>
      <c r="AX87" s="322" t="str">
        <f>IF(V83="","",YEAR(V83)-IF(MONTH(V83)&lt;4,1,0))</f>
        <v/>
      </c>
      <c r="AY87" s="322" t="str">
        <f>IF(AND(2010&lt;=AW87,AW87&lt;=2014),"1期",IF(AND(2015&lt;=AW87,AW87&lt;=2019),"2期",IF(AND(2020&lt;=AW87,AW87&lt;=2024),"3期",IF(AND(2025&lt;=AW87,AW87&lt;=2029),"4期","-"))))</f>
        <v>-</v>
      </c>
      <c r="AZ87" s="323" t="str">
        <f>IF(AND(2010&lt;=AW87,AW87&lt;=2014),"2期",IF(AND(2015&lt;=AW87,AW87&lt;=2019),"3期",IF(AND(2020&lt;=AW87,AW87&lt;=2024),"4期",IF(AND(2025&lt;=AW87,AW87&lt;=2029),"4期","-"))))</f>
        <v>-</v>
      </c>
      <c r="BA87" s="322" t="str">
        <f>IF(AND(2010&lt;=AX87,AX87&lt;=2014),"1期",IF(AND(2015&lt;=AX87,AX87&lt;=2019),"2期",IF(AND(2020&lt;=AX87,AX87&lt;=2024),"3期",IF(AND(2025&lt;=AX87,AX87&lt;=2029),"4期","-"))))</f>
        <v>-</v>
      </c>
      <c r="BB87" s="323" t="str">
        <f>IF(AND(2010&lt;=AX87,AX87&lt;=2014),"2期",IF(AND(2015&lt;=AX87,AX87&lt;=2019),"3期",IF(AND(2020&lt;=AX87,AX87&lt;=2024),"4期",IF(AND(2024&lt;=AX87,AX87&lt;=2029),"4期","-"))))</f>
        <v>-</v>
      </c>
      <c r="BC87" s="40"/>
      <c r="FT87" s="40"/>
    </row>
    <row r="88" spans="2:223" ht="13.5" customHeight="1">
      <c r="B88" s="37"/>
      <c r="D88" s="229"/>
      <c r="E88" s="246"/>
      <c r="F88" s="247"/>
      <c r="G88" s="247"/>
      <c r="H88" s="248"/>
      <c r="I88" s="299"/>
      <c r="J88" s="267"/>
      <c r="K88" s="267"/>
      <c r="L88" s="267"/>
      <c r="M88" s="267"/>
      <c r="N88" s="285"/>
      <c r="O88" s="285"/>
      <c r="P88" s="285"/>
      <c r="Q88" s="285"/>
      <c r="R88" s="285"/>
      <c r="S88" s="285"/>
      <c r="T88" s="285"/>
      <c r="U88" s="285"/>
      <c r="V88" s="285"/>
      <c r="W88" s="285"/>
      <c r="X88" s="285"/>
      <c r="Y88" s="285"/>
      <c r="Z88" s="301"/>
      <c r="AA88" s="285"/>
      <c r="AB88" s="285"/>
      <c r="AC88" s="285"/>
      <c r="AD88" s="285"/>
      <c r="AE88" s="285"/>
      <c r="AF88" s="285"/>
      <c r="AG88" s="285"/>
      <c r="AH88" s="285"/>
      <c r="AI88" s="285"/>
      <c r="AJ88" s="285"/>
      <c r="AK88" s="303"/>
      <c r="AL88" s="40"/>
      <c r="AM88" s="39"/>
      <c r="AW88" s="325"/>
      <c r="AX88" s="322"/>
      <c r="AY88" s="322"/>
      <c r="AZ88" s="324"/>
      <c r="BA88" s="322"/>
      <c r="BB88" s="324"/>
      <c r="BC88" s="40"/>
      <c r="FT88" s="40"/>
    </row>
    <row r="89" spans="2:223" ht="13.5" customHeight="1">
      <c r="B89" s="37"/>
      <c r="D89" s="229"/>
      <c r="E89" s="220" t="s">
        <v>57</v>
      </c>
      <c r="F89" s="221"/>
      <c r="G89" s="221"/>
      <c r="H89" s="222"/>
      <c r="I89" s="226"/>
      <c r="J89" s="214"/>
      <c r="K89" s="214"/>
      <c r="L89" s="214"/>
      <c r="M89" s="214"/>
      <c r="N89" s="214"/>
      <c r="O89" s="214"/>
      <c r="P89" s="214"/>
      <c r="Q89" s="214"/>
      <c r="R89" s="214"/>
      <c r="S89" s="214"/>
      <c r="T89" s="214"/>
      <c r="U89" s="214"/>
      <c r="V89" s="214"/>
      <c r="W89" s="212" t="s">
        <v>355</v>
      </c>
      <c r="X89" s="214"/>
      <c r="Y89" s="214"/>
      <c r="Z89" s="214"/>
      <c r="AA89" s="214"/>
      <c r="AB89" s="214"/>
      <c r="AC89" s="214"/>
      <c r="AD89" s="214"/>
      <c r="AE89" s="214"/>
      <c r="AF89" s="214"/>
      <c r="AG89" s="214"/>
      <c r="AH89" s="214"/>
      <c r="AI89" s="214"/>
      <c r="AJ89" s="214"/>
      <c r="AK89" s="215"/>
      <c r="AL89" s="40"/>
      <c r="AM89" s="39"/>
      <c r="AY89" s="40" t="s">
        <v>121</v>
      </c>
      <c r="BA89" s="40" t="s">
        <v>122</v>
      </c>
      <c r="HO89" s="85"/>
    </row>
    <row r="90" spans="2:223" ht="13.5" customHeight="1" thickBot="1">
      <c r="B90" s="37"/>
      <c r="D90" s="230"/>
      <c r="E90" s="223"/>
      <c r="F90" s="224"/>
      <c r="G90" s="224"/>
      <c r="H90" s="225"/>
      <c r="I90" s="227"/>
      <c r="J90" s="216"/>
      <c r="K90" s="216"/>
      <c r="L90" s="216"/>
      <c r="M90" s="216"/>
      <c r="N90" s="216"/>
      <c r="O90" s="216"/>
      <c r="P90" s="216"/>
      <c r="Q90" s="216"/>
      <c r="R90" s="216"/>
      <c r="S90" s="216"/>
      <c r="T90" s="216"/>
      <c r="U90" s="216"/>
      <c r="V90" s="216"/>
      <c r="W90" s="213"/>
      <c r="X90" s="216"/>
      <c r="Y90" s="216"/>
      <c r="Z90" s="216"/>
      <c r="AA90" s="216"/>
      <c r="AB90" s="216"/>
      <c r="AC90" s="216"/>
      <c r="AD90" s="216"/>
      <c r="AE90" s="216"/>
      <c r="AF90" s="216"/>
      <c r="AG90" s="216"/>
      <c r="AH90" s="216"/>
      <c r="AI90" s="216"/>
      <c r="AJ90" s="216"/>
      <c r="AK90" s="217"/>
      <c r="AL90" s="40"/>
      <c r="AM90" s="39"/>
      <c r="AW90" s="83" t="s">
        <v>100</v>
      </c>
      <c r="AX90" s="83" t="s">
        <v>101</v>
      </c>
    </row>
    <row r="91" spans="2:223" ht="13.5" customHeight="1">
      <c r="B91" s="37"/>
      <c r="D91" s="228" t="s">
        <v>256</v>
      </c>
      <c r="E91" s="231" t="s">
        <v>42</v>
      </c>
      <c r="F91" s="232"/>
      <c r="G91" s="232"/>
      <c r="H91" s="233"/>
      <c r="I91" s="237"/>
      <c r="J91" s="238"/>
      <c r="K91" s="238"/>
      <c r="L91" s="238"/>
      <c r="M91" s="238"/>
      <c r="N91" s="238"/>
      <c r="O91" s="238"/>
      <c r="P91" s="238"/>
      <c r="Q91" s="239"/>
      <c r="R91" s="243" t="s">
        <v>43</v>
      </c>
      <c r="S91" s="244"/>
      <c r="T91" s="244"/>
      <c r="U91" s="245"/>
      <c r="V91" s="249"/>
      <c r="W91" s="250"/>
      <c r="X91" s="250"/>
      <c r="Y91" s="250"/>
      <c r="Z91" s="250"/>
      <c r="AA91" s="251"/>
      <c r="AB91" s="255" t="s">
        <v>40</v>
      </c>
      <c r="AC91" s="256"/>
      <c r="AD91" s="256"/>
      <c r="AE91" s="257"/>
      <c r="AF91" s="261"/>
      <c r="AG91" s="262"/>
      <c r="AH91" s="262"/>
      <c r="AI91" s="262"/>
      <c r="AJ91" s="265" t="str">
        <f>IF(I91="","",VLOOKUP(I91,$AO$4:$AR$6,2,FALSE))</f>
        <v/>
      </c>
      <c r="AK91" s="266"/>
      <c r="AL91" s="40"/>
      <c r="AM91" s="39"/>
      <c r="AW91" s="322" t="str">
        <f>IF(I91="グリーン電力証書",1,IF(I91="グリーン熱証書",2,IF(I91="新エネルギー等電気相当量",3,"-")))</f>
        <v>-</v>
      </c>
      <c r="AX91" s="322" t="str">
        <f>IF(V91="太陽光発電",1,IF(V91="風力発電",2,IF(V91="地熱発電",3,IF(V91="バイオマス発電",4,IF(V91="特定小水力発電",5,IF(V91="太陽熱",6,"-"))))))</f>
        <v>-</v>
      </c>
      <c r="BC91" s="32" t="s">
        <v>108</v>
      </c>
      <c r="BD91" s="86" t="s">
        <v>109</v>
      </c>
      <c r="BE91" s="86" t="s">
        <v>110</v>
      </c>
      <c r="BF91" s="86" t="s">
        <v>111</v>
      </c>
      <c r="BG91" s="86" t="s">
        <v>112</v>
      </c>
      <c r="BH91" s="86" t="s">
        <v>113</v>
      </c>
      <c r="BI91" s="86" t="s">
        <v>114</v>
      </c>
      <c r="BJ91" s="86" t="s">
        <v>115</v>
      </c>
      <c r="BK91" s="86" t="s">
        <v>116</v>
      </c>
      <c r="BL91" s="86" t="s">
        <v>117</v>
      </c>
      <c r="BM91" s="86" t="s">
        <v>118</v>
      </c>
      <c r="BN91" s="86" t="s">
        <v>119</v>
      </c>
      <c r="BP91" s="86" t="s">
        <v>109</v>
      </c>
      <c r="BQ91" s="86" t="s">
        <v>110</v>
      </c>
      <c r="BR91" s="86" t="s">
        <v>111</v>
      </c>
      <c r="BS91" s="86" t="s">
        <v>112</v>
      </c>
      <c r="BT91" s="86" t="s">
        <v>113</v>
      </c>
      <c r="BU91" s="86" t="s">
        <v>114</v>
      </c>
      <c r="BV91" s="86" t="s">
        <v>115</v>
      </c>
      <c r="BW91" s="86" t="s">
        <v>116</v>
      </c>
      <c r="BX91" s="86" t="s">
        <v>117</v>
      </c>
      <c r="BY91" s="86" t="s">
        <v>118</v>
      </c>
      <c r="BZ91" s="86" t="s">
        <v>119</v>
      </c>
      <c r="CB91" s="86" t="s">
        <v>109</v>
      </c>
      <c r="CC91" s="86" t="s">
        <v>110</v>
      </c>
      <c r="CD91" s="86" t="s">
        <v>111</v>
      </c>
      <c r="CE91" s="86" t="s">
        <v>112</v>
      </c>
      <c r="CF91" s="86" t="s">
        <v>113</v>
      </c>
      <c r="CG91" s="86" t="s">
        <v>114</v>
      </c>
      <c r="CH91" s="86" t="s">
        <v>115</v>
      </c>
      <c r="CI91" s="86" t="s">
        <v>116</v>
      </c>
      <c r="CJ91" s="86" t="s">
        <v>117</v>
      </c>
      <c r="CK91" s="86" t="s">
        <v>118</v>
      </c>
      <c r="CL91" s="86" t="s">
        <v>119</v>
      </c>
      <c r="CN91" s="86" t="s">
        <v>109</v>
      </c>
      <c r="CO91" s="86" t="s">
        <v>110</v>
      </c>
      <c r="CP91" s="86" t="s">
        <v>111</v>
      </c>
      <c r="CQ91" s="86" t="s">
        <v>112</v>
      </c>
      <c r="CR91" s="86" t="s">
        <v>113</v>
      </c>
      <c r="CS91" s="86" t="s">
        <v>114</v>
      </c>
      <c r="CT91" s="86" t="s">
        <v>115</v>
      </c>
      <c r="CU91" s="86" t="s">
        <v>116</v>
      </c>
      <c r="CV91" s="86" t="s">
        <v>117</v>
      </c>
      <c r="CW91" s="86" t="s">
        <v>118</v>
      </c>
      <c r="CX91" s="86" t="s">
        <v>119</v>
      </c>
      <c r="CZ91" s="86" t="s">
        <v>109</v>
      </c>
      <c r="DA91" s="86" t="s">
        <v>110</v>
      </c>
      <c r="DB91" s="86" t="s">
        <v>111</v>
      </c>
      <c r="DC91" s="86" t="s">
        <v>112</v>
      </c>
      <c r="DD91" s="86" t="s">
        <v>113</v>
      </c>
      <c r="DE91" s="86" t="s">
        <v>114</v>
      </c>
      <c r="DF91" s="86" t="s">
        <v>115</v>
      </c>
      <c r="DG91" s="86" t="s">
        <v>116</v>
      </c>
      <c r="DH91" s="86" t="s">
        <v>117</v>
      </c>
      <c r="DI91" s="86" t="s">
        <v>118</v>
      </c>
      <c r="DJ91" s="86" t="s">
        <v>119</v>
      </c>
      <c r="DL91" s="86" t="s">
        <v>109</v>
      </c>
      <c r="DM91" s="86" t="s">
        <v>110</v>
      </c>
      <c r="DN91" s="86" t="s">
        <v>111</v>
      </c>
      <c r="DO91" s="86" t="s">
        <v>112</v>
      </c>
      <c r="DP91" s="86" t="s">
        <v>113</v>
      </c>
      <c r="DQ91" s="86" t="s">
        <v>114</v>
      </c>
      <c r="DR91" s="86" t="s">
        <v>115</v>
      </c>
      <c r="DS91" s="86" t="s">
        <v>116</v>
      </c>
      <c r="DT91" s="86" t="s">
        <v>117</v>
      </c>
      <c r="DU91" s="86" t="s">
        <v>118</v>
      </c>
      <c r="DV91" s="86" t="s">
        <v>119</v>
      </c>
      <c r="DX91" s="86" t="s">
        <v>109</v>
      </c>
      <c r="DY91" s="86" t="s">
        <v>110</v>
      </c>
      <c r="DZ91" s="86" t="s">
        <v>111</v>
      </c>
      <c r="EA91" s="86" t="s">
        <v>112</v>
      </c>
      <c r="EB91" s="86" t="s">
        <v>113</v>
      </c>
      <c r="EC91" s="86" t="s">
        <v>114</v>
      </c>
      <c r="ED91" s="86" t="s">
        <v>115</v>
      </c>
      <c r="EE91" s="86" t="s">
        <v>116</v>
      </c>
      <c r="EF91" s="86" t="s">
        <v>117</v>
      </c>
      <c r="EG91" s="86" t="s">
        <v>118</v>
      </c>
      <c r="EH91" s="86" t="s">
        <v>119</v>
      </c>
      <c r="EJ91" s="86" t="s">
        <v>109</v>
      </c>
      <c r="EK91" s="86" t="s">
        <v>110</v>
      </c>
      <c r="EL91" s="86" t="s">
        <v>111</v>
      </c>
      <c r="EM91" s="86" t="s">
        <v>112</v>
      </c>
      <c r="EN91" s="86" t="s">
        <v>113</v>
      </c>
      <c r="EO91" s="86" t="s">
        <v>114</v>
      </c>
      <c r="EP91" s="86" t="s">
        <v>115</v>
      </c>
      <c r="EQ91" s="86" t="s">
        <v>116</v>
      </c>
      <c r="ER91" s="86" t="s">
        <v>117</v>
      </c>
      <c r="ES91" s="86" t="s">
        <v>118</v>
      </c>
      <c r="ET91" s="86" t="s">
        <v>119</v>
      </c>
      <c r="EV91" s="86" t="s">
        <v>109</v>
      </c>
      <c r="EW91" s="86" t="s">
        <v>110</v>
      </c>
      <c r="EX91" s="86" t="s">
        <v>111</v>
      </c>
      <c r="EY91" s="86" t="s">
        <v>112</v>
      </c>
      <c r="EZ91" s="86" t="s">
        <v>113</v>
      </c>
      <c r="FA91" s="86" t="s">
        <v>114</v>
      </c>
      <c r="FB91" s="86" t="s">
        <v>115</v>
      </c>
      <c r="FC91" s="86" t="s">
        <v>116</v>
      </c>
      <c r="FD91" s="86" t="s">
        <v>117</v>
      </c>
      <c r="FE91" s="86" t="s">
        <v>118</v>
      </c>
      <c r="FF91" s="86" t="s">
        <v>119</v>
      </c>
      <c r="FH91" s="86" t="s">
        <v>109</v>
      </c>
      <c r="FI91" s="86" t="s">
        <v>110</v>
      </c>
      <c r="FJ91" s="86" t="s">
        <v>111</v>
      </c>
      <c r="FK91" s="86" t="s">
        <v>112</v>
      </c>
      <c r="FL91" s="86" t="s">
        <v>113</v>
      </c>
      <c r="FM91" s="86" t="s">
        <v>114</v>
      </c>
      <c r="FN91" s="86" t="s">
        <v>115</v>
      </c>
      <c r="FO91" s="86" t="s">
        <v>116</v>
      </c>
      <c r="FP91" s="86" t="s">
        <v>117</v>
      </c>
      <c r="FQ91" s="86" t="s">
        <v>118</v>
      </c>
      <c r="FR91" s="86" t="s">
        <v>119</v>
      </c>
      <c r="FT91" s="32" t="s">
        <v>108</v>
      </c>
      <c r="FU91" s="86" t="s">
        <v>109</v>
      </c>
      <c r="FV91" s="86" t="s">
        <v>110</v>
      </c>
      <c r="FW91" s="86" t="s">
        <v>111</v>
      </c>
      <c r="FX91" s="86" t="s">
        <v>112</v>
      </c>
      <c r="FY91" s="86" t="s">
        <v>113</v>
      </c>
      <c r="FZ91" s="86" t="s">
        <v>114</v>
      </c>
      <c r="GA91" s="86" t="s">
        <v>115</v>
      </c>
      <c r="GB91" s="86" t="s">
        <v>116</v>
      </c>
      <c r="GC91" s="86" t="s">
        <v>117</v>
      </c>
      <c r="GD91" s="86" t="s">
        <v>118</v>
      </c>
      <c r="GE91" s="86" t="s">
        <v>119</v>
      </c>
      <c r="GG91" s="86" t="s">
        <v>109</v>
      </c>
      <c r="GH91" s="86" t="s">
        <v>110</v>
      </c>
      <c r="GI91" s="86" t="s">
        <v>111</v>
      </c>
      <c r="GJ91" s="86" t="s">
        <v>112</v>
      </c>
      <c r="GK91" s="86" t="s">
        <v>113</v>
      </c>
      <c r="GL91" s="86" t="s">
        <v>114</v>
      </c>
      <c r="GM91" s="86" t="s">
        <v>115</v>
      </c>
      <c r="GN91" s="86" t="s">
        <v>116</v>
      </c>
      <c r="GO91" s="86" t="s">
        <v>117</v>
      </c>
      <c r="GP91" s="86" t="s">
        <v>118</v>
      </c>
      <c r="GQ91" s="86" t="s">
        <v>119</v>
      </c>
      <c r="GS91" s="86" t="s">
        <v>109</v>
      </c>
      <c r="GT91" s="86" t="s">
        <v>110</v>
      </c>
      <c r="GU91" s="86" t="s">
        <v>111</v>
      </c>
      <c r="GV91" s="86" t="s">
        <v>112</v>
      </c>
      <c r="GW91" s="86" t="s">
        <v>113</v>
      </c>
      <c r="GX91" s="86" t="s">
        <v>114</v>
      </c>
      <c r="GY91" s="86" t="s">
        <v>115</v>
      </c>
      <c r="GZ91" s="86" t="s">
        <v>116</v>
      </c>
      <c r="HA91" s="86" t="s">
        <v>117</v>
      </c>
      <c r="HB91" s="86" t="s">
        <v>118</v>
      </c>
      <c r="HC91" s="86" t="s">
        <v>119</v>
      </c>
      <c r="HE91" s="86" t="s">
        <v>109</v>
      </c>
      <c r="HF91" s="86" t="s">
        <v>110</v>
      </c>
      <c r="HG91" s="86" t="s">
        <v>111</v>
      </c>
      <c r="HH91" s="86" t="s">
        <v>112</v>
      </c>
      <c r="HI91" s="86" t="s">
        <v>113</v>
      </c>
      <c r="HJ91" s="86" t="s">
        <v>114</v>
      </c>
      <c r="HK91" s="86" t="s">
        <v>115</v>
      </c>
      <c r="HL91" s="86" t="s">
        <v>116</v>
      </c>
      <c r="HM91" s="86" t="s">
        <v>117</v>
      </c>
      <c r="HN91" s="86" t="s">
        <v>118</v>
      </c>
      <c r="HO91" s="86" t="s">
        <v>119</v>
      </c>
    </row>
    <row r="92" spans="2:223" ht="13.5" customHeight="1">
      <c r="B92" s="37"/>
      <c r="D92" s="229"/>
      <c r="E92" s="234"/>
      <c r="F92" s="235"/>
      <c r="G92" s="235"/>
      <c r="H92" s="236"/>
      <c r="I92" s="240"/>
      <c r="J92" s="241"/>
      <c r="K92" s="241"/>
      <c r="L92" s="241"/>
      <c r="M92" s="241"/>
      <c r="N92" s="241"/>
      <c r="O92" s="241"/>
      <c r="P92" s="241"/>
      <c r="Q92" s="242"/>
      <c r="R92" s="246"/>
      <c r="S92" s="247"/>
      <c r="T92" s="247"/>
      <c r="U92" s="248"/>
      <c r="V92" s="252"/>
      <c r="W92" s="253"/>
      <c r="X92" s="253"/>
      <c r="Y92" s="253"/>
      <c r="Z92" s="253"/>
      <c r="AA92" s="254"/>
      <c r="AB92" s="258"/>
      <c r="AC92" s="259"/>
      <c r="AD92" s="259"/>
      <c r="AE92" s="260"/>
      <c r="AF92" s="263"/>
      <c r="AG92" s="264"/>
      <c r="AH92" s="264"/>
      <c r="AI92" s="264"/>
      <c r="AJ92" s="267"/>
      <c r="AK92" s="268"/>
      <c r="AL92" s="40"/>
      <c r="AM92" s="39"/>
      <c r="AW92" s="325"/>
      <c r="AX92" s="325"/>
      <c r="BD92" s="40"/>
      <c r="BE92" s="40"/>
      <c r="BF92" s="40"/>
      <c r="BG92" s="40"/>
      <c r="BH92" s="40"/>
      <c r="BI92" s="40"/>
      <c r="BJ92" s="40"/>
      <c r="BK92" s="40"/>
      <c r="BL92" s="40"/>
      <c r="BM92" s="40"/>
      <c r="BN92" s="40"/>
      <c r="BP92" s="40"/>
      <c r="BQ92" s="40"/>
      <c r="BR92" s="40"/>
      <c r="BS92" s="40"/>
      <c r="BT92" s="40"/>
      <c r="BU92" s="40"/>
      <c r="BV92" s="40"/>
      <c r="BW92" s="40"/>
      <c r="BX92" s="40"/>
      <c r="BY92" s="40"/>
      <c r="BZ92" s="40"/>
      <c r="CB92" s="40"/>
      <c r="CC92" s="40"/>
      <c r="CD92" s="40"/>
      <c r="CE92" s="40"/>
      <c r="CF92" s="40"/>
      <c r="CG92" s="40"/>
      <c r="CH92" s="40"/>
      <c r="CI92" s="40"/>
      <c r="CJ92" s="40"/>
      <c r="CK92" s="40"/>
      <c r="CL92" s="40"/>
      <c r="CN92" s="40"/>
      <c r="CO92" s="40"/>
      <c r="CP92" s="40"/>
      <c r="CQ92" s="40"/>
      <c r="CR92" s="40"/>
      <c r="CS92" s="40"/>
      <c r="CT92" s="40"/>
      <c r="CU92" s="40"/>
      <c r="CV92" s="40"/>
      <c r="CW92" s="40"/>
      <c r="CX92" s="40"/>
      <c r="CZ92" s="40"/>
      <c r="DA92" s="40"/>
      <c r="DB92" s="40"/>
      <c r="DC92" s="40"/>
      <c r="DD92" s="40"/>
      <c r="DE92" s="40"/>
      <c r="DF92" s="40"/>
      <c r="DG92" s="40"/>
      <c r="DH92" s="40"/>
      <c r="DI92" s="40"/>
      <c r="DJ92" s="40"/>
      <c r="DL92" s="40"/>
      <c r="DM92" s="40"/>
      <c r="DN92" s="40"/>
      <c r="DO92" s="40"/>
      <c r="DP92" s="40"/>
      <c r="DQ92" s="40"/>
      <c r="DR92" s="40"/>
      <c r="DS92" s="40"/>
      <c r="DT92" s="40"/>
      <c r="DU92" s="40"/>
      <c r="DV92" s="40"/>
      <c r="DX92" s="40"/>
      <c r="DY92" s="40"/>
      <c r="DZ92" s="40"/>
      <c r="EA92" s="40"/>
      <c r="EB92" s="40"/>
      <c r="EC92" s="40"/>
      <c r="ED92" s="40"/>
      <c r="EE92" s="40"/>
      <c r="EF92" s="40"/>
      <c r="EG92" s="40"/>
      <c r="EH92" s="40"/>
      <c r="EJ92" s="40"/>
      <c r="EK92" s="40"/>
      <c r="EL92" s="40"/>
      <c r="EM92" s="40"/>
      <c r="EN92" s="40"/>
      <c r="EO92" s="40"/>
      <c r="EP92" s="40"/>
      <c r="EQ92" s="40"/>
      <c r="ER92" s="40"/>
      <c r="ES92" s="40"/>
      <c r="ET92" s="40"/>
      <c r="EV92" s="40"/>
      <c r="EW92" s="40"/>
      <c r="EX92" s="40"/>
      <c r="EY92" s="40"/>
      <c r="EZ92" s="40"/>
      <c r="FA92" s="40"/>
      <c r="FB92" s="40"/>
      <c r="FC92" s="40"/>
      <c r="FD92" s="40"/>
      <c r="FE92" s="40"/>
      <c r="FF92" s="40"/>
      <c r="FH92" s="40"/>
      <c r="FI92" s="40"/>
      <c r="FJ92" s="40"/>
      <c r="FK92" s="40"/>
      <c r="FL92" s="40"/>
      <c r="FM92" s="40"/>
      <c r="FN92" s="40"/>
      <c r="FO92" s="40"/>
      <c r="FP92" s="40"/>
      <c r="FQ92" s="40"/>
      <c r="FR92" s="40"/>
      <c r="FU92" s="40"/>
      <c r="FV92" s="40"/>
      <c r="FW92" s="40"/>
      <c r="FX92" s="40"/>
      <c r="FY92" s="40"/>
      <c r="FZ92" s="40"/>
      <c r="GA92" s="40"/>
      <c r="GB92" s="40"/>
      <c r="GC92" s="40"/>
      <c r="GD92" s="40"/>
      <c r="GE92" s="40"/>
      <c r="GG92" s="40"/>
      <c r="GH92" s="40"/>
      <c r="GI92" s="40"/>
      <c r="GJ92" s="40"/>
      <c r="GK92" s="40"/>
      <c r="GL92" s="40"/>
      <c r="GM92" s="40"/>
      <c r="GN92" s="40"/>
      <c r="GO92" s="40"/>
      <c r="GP92" s="40"/>
      <c r="GQ92" s="40"/>
      <c r="GS92" s="40"/>
      <c r="GT92" s="40"/>
      <c r="GU92" s="40"/>
      <c r="GV92" s="40"/>
      <c r="GW92" s="40"/>
      <c r="GX92" s="40"/>
      <c r="GY92" s="40"/>
      <c r="GZ92" s="40"/>
      <c r="HA92" s="40"/>
      <c r="HB92" s="40"/>
      <c r="HC92" s="40"/>
      <c r="HE92" s="40"/>
      <c r="HF92" s="40"/>
      <c r="HG92" s="40"/>
      <c r="HH92" s="40"/>
      <c r="HI92" s="40"/>
      <c r="HJ92" s="40"/>
      <c r="HK92" s="40"/>
      <c r="HL92" s="40"/>
      <c r="HM92" s="40"/>
      <c r="HN92" s="40"/>
      <c r="HO92" s="40"/>
    </row>
    <row r="93" spans="2:223" ht="13.5" customHeight="1">
      <c r="B93" s="37"/>
      <c r="D93" s="229"/>
      <c r="E93" s="269" t="s">
        <v>64</v>
      </c>
      <c r="F93" s="270"/>
      <c r="G93" s="270"/>
      <c r="H93" s="271"/>
      <c r="I93" s="272"/>
      <c r="J93" s="273"/>
      <c r="K93" s="273"/>
      <c r="L93" s="273"/>
      <c r="M93" s="273"/>
      <c r="N93" s="273"/>
      <c r="O93" s="273"/>
      <c r="P93" s="273"/>
      <c r="Q93" s="274"/>
      <c r="R93" s="278" t="s">
        <v>41</v>
      </c>
      <c r="S93" s="279"/>
      <c r="T93" s="279"/>
      <c r="U93" s="280"/>
      <c r="V93" s="281"/>
      <c r="W93" s="282"/>
      <c r="X93" s="282"/>
      <c r="Y93" s="282"/>
      <c r="Z93" s="282"/>
      <c r="AA93" s="283"/>
      <c r="AB93" s="269" t="s">
        <v>28</v>
      </c>
      <c r="AC93" s="270"/>
      <c r="AD93" s="270"/>
      <c r="AE93" s="271"/>
      <c r="AF93" s="287"/>
      <c r="AG93" s="288"/>
      <c r="AH93" s="288"/>
      <c r="AI93" s="288"/>
      <c r="AJ93" s="289" t="str">
        <f>IF(I91="","",VLOOKUP(I91,$AO$4:$AR$6,3,FALSE))</f>
        <v/>
      </c>
      <c r="AK93" s="290"/>
      <c r="AL93" s="40"/>
      <c r="AM93" s="39"/>
      <c r="BC93" s="327" t="s">
        <v>106</v>
      </c>
      <c r="BD93" s="326" t="str">
        <f>IF(AND($AW91=1,$AX91=1,$AY97="1期",$BA97="1期"),$AF93,"0")</f>
        <v>0</v>
      </c>
      <c r="BE93" s="326" t="str">
        <f>IF(AND($AW91=1,$AX91=2,$AY97="1期",$BA97="1期"),$AF93,"0")</f>
        <v>0</v>
      </c>
      <c r="BF93" s="326" t="str">
        <f>IF(AND($AW91=1,$AX91=3,$AY97="1期",$BA97="1期"),$AF93,"0")</f>
        <v>0</v>
      </c>
      <c r="BG93" s="326" t="str">
        <f>IF(AND($AW91=1,$AX91=4,$AY97="1期",$BA97="1期"),$AF93,"0")</f>
        <v>0</v>
      </c>
      <c r="BH93" s="326" t="str">
        <f>IF(AND($AW91=1,$AX91=5,$AY97="1期",$BA97="1期"),$AF93,"0")</f>
        <v>0</v>
      </c>
      <c r="BI93" s="326" t="str">
        <f>IF(AND($AW91=2,$AX91=6,$AY97="1期",$BA97="1期"),$AF93,"0")</f>
        <v>0</v>
      </c>
      <c r="BJ93" s="326" t="str">
        <f>IF(AND($AW91=3,$AX91=1,$AY97="1期",$BA97="1期"),$AF93,"0")</f>
        <v>0</v>
      </c>
      <c r="BK93" s="326" t="str">
        <f>IF(AND($AW91=3,$AX91=2,$AY97="1期",$BA97="1期"),$AF93,"0")</f>
        <v>0</v>
      </c>
      <c r="BL93" s="326" t="str">
        <f>IF(AND($AW91=3,$AX91=3,$AY97="1期",$BA97="1期"),$AF93,"0")</f>
        <v>0</v>
      </c>
      <c r="BM93" s="326" t="str">
        <f>IF(AND($AW91=3,$AX91=4,$AY97="1期",$BA97="1期"),$AF93,"0")</f>
        <v>0</v>
      </c>
      <c r="BN93" s="326" t="str">
        <f>IF(AND($AW91=3,$AX91=5,$AY97="1期",$BA97="1期"),$AF93,"0")</f>
        <v>0</v>
      </c>
      <c r="BP93" s="326" t="str">
        <f>IF(AND($AW91=1,$AX91=1,$AY97="1期",$BA97="2期"),$AF93,"0")</f>
        <v>0</v>
      </c>
      <c r="BQ93" s="326" t="str">
        <f>IF(AND($AW91=1,$AX91=2,$AY97="1期",$BA97="2期"),$AF93,"0")</f>
        <v>0</v>
      </c>
      <c r="BR93" s="326" t="str">
        <f>IF(AND($AW91=1,$AX91=3,$AY97="1期",$BA97="2期"),$AF93,"0")</f>
        <v>0</v>
      </c>
      <c r="BS93" s="326" t="str">
        <f>IF(AND($AW91=1,$AX91=4,$AY97="1期",$BA97="2期"),$AF93,"0")</f>
        <v>0</v>
      </c>
      <c r="BT93" s="326" t="str">
        <f>IF(AND($AW91=1,$AX91=5,$AY97="1期",$BA97="2期"),$AF93,"0")</f>
        <v>0</v>
      </c>
      <c r="BU93" s="326" t="str">
        <f>IF(AND($AW91=2,$AX91=6,$AY97="1期",$BA97="2期"),$AF93,"0")</f>
        <v>0</v>
      </c>
      <c r="BV93" s="326" t="str">
        <f>IF(AND($AW91=3,$AX91=1,$AY97="1期",$BA97="2期"),$AF93,"0")</f>
        <v>0</v>
      </c>
      <c r="BW93" s="326" t="str">
        <f>IF(AND($AW91=3,$AX91=2,$AY97="1期",$BA97="2期"),$AF93,"0")</f>
        <v>0</v>
      </c>
      <c r="BX93" s="326" t="str">
        <f>IF(AND($AW91=3,$AX91=3,$AY97="1期",$BA97="2期"),$AF93,"0")</f>
        <v>0</v>
      </c>
      <c r="BY93" s="326" t="str">
        <f>IF(AND($AW91=3,$AX91=4,$AY97="1期",$BA97="2期"),$AF93,"0")</f>
        <v>0</v>
      </c>
      <c r="BZ93" s="326" t="str">
        <f>IF(AND($AW91=3,$AX91=5,$AY97="1期",$BA97="2期"),$AF93,"0")</f>
        <v>0</v>
      </c>
      <c r="CB93" s="326" t="str">
        <f>IF(AND($AW91=1,$AX91=1,$AY97="1期",$BA97="3期"),$AF93,"0")</f>
        <v>0</v>
      </c>
      <c r="CC93" s="326" t="str">
        <f>IF(AND($AW91=1,$AX91=2,$AY97="1期",$BA97="3期"),$AF93,"0")</f>
        <v>0</v>
      </c>
      <c r="CD93" s="326" t="str">
        <f>IF(AND($AW91=1,$AX91=3,$AY97="1期",$BA97="3期"),$AF93,"0")</f>
        <v>0</v>
      </c>
      <c r="CE93" s="326" t="str">
        <f>IF(AND($AW91=1,$AX91=4,$AY97="1期",$BA97="3期"),$AF93,"0")</f>
        <v>0</v>
      </c>
      <c r="CF93" s="326" t="str">
        <f>IF(AND($AW91=1,$AX91=5,$AY97="1期",$BA97="3期"),$AF93,"0")</f>
        <v>0</v>
      </c>
      <c r="CG93" s="326" t="str">
        <f>IF(AND($AW91=2,$AX91=6,$AY97="1期",$BA97="3期"),$AF93,"0")</f>
        <v>0</v>
      </c>
      <c r="CH93" s="326" t="str">
        <f>IF(AND($AW91=3,$AX91=1,$AY97="1期",$BA97="3期"),$AF93,"0")</f>
        <v>0</v>
      </c>
      <c r="CI93" s="326" t="str">
        <f>IF(AND($AW91=3,$AX91=2,$AY97="1期",$BA97="3期"),$AF93,"0")</f>
        <v>0</v>
      </c>
      <c r="CJ93" s="326" t="str">
        <f>IF(AND($AW91=3,$AX91=3,$AY97="1期",$BA97="3期"),$AF93,"0")</f>
        <v>0</v>
      </c>
      <c r="CK93" s="326" t="str">
        <f>IF(AND($AW91=3,$AX91=4,$AY97="1期",$BA97="3期"),$AF93,"0")</f>
        <v>0</v>
      </c>
      <c r="CL93" s="326" t="str">
        <f>IF(AND($AW91=3,$AX91=5,$AY97="1期",$BA97="3期"),$AF93,"0")</f>
        <v>0</v>
      </c>
      <c r="CN93" s="326" t="str">
        <f>IF(AND($AW91=1,$AX91=1,$AY97="2期",$BA97="2期"),$AF93,"0")</f>
        <v>0</v>
      </c>
      <c r="CO93" s="326" t="str">
        <f>IF(AND($AW91=1,$AX91=2,$AY97="2期",$BA97="2期"),$AF93,"0")</f>
        <v>0</v>
      </c>
      <c r="CP93" s="326" t="str">
        <f>IF(AND($AW91=1,$AX91=3,$AY97="2期",$BA97="2期"),$AF93,"0")</f>
        <v>0</v>
      </c>
      <c r="CQ93" s="326" t="str">
        <f>IF(AND($AW91=1,$AX91=4,$AY97="2期",$BA97="2期"),$AF93,"0")</f>
        <v>0</v>
      </c>
      <c r="CR93" s="326" t="str">
        <f>IF(AND($AW91=1,$AX91=5,$AY97="2期",$BA97="2期"),$AF93,"0")</f>
        <v>0</v>
      </c>
      <c r="CS93" s="326" t="str">
        <f>IF(AND($AW91=2,$AX91=6,$AY97="2期",$BA97="2期"),$AF93,"0")</f>
        <v>0</v>
      </c>
      <c r="CT93" s="326" t="str">
        <f>IF(AND($AW91=3,$AX91=1,$AY97="2期",$BA97="2期"),$AF93,"0")</f>
        <v>0</v>
      </c>
      <c r="CU93" s="326" t="str">
        <f>IF(AND($AW91=3,$AX91=2,$AY97="2期",$BA97="2期"),$AF93,"0")</f>
        <v>0</v>
      </c>
      <c r="CV93" s="326" t="str">
        <f>IF(AND($AW91=3,$AX91=3,$AY97="2期",$BA97="2期"),$AF93,"0")</f>
        <v>0</v>
      </c>
      <c r="CW93" s="326" t="str">
        <f>IF(AND($AW91=3,$AX91=4,$AY97="2期",$BA97="2期"),$AF93,"0")</f>
        <v>0</v>
      </c>
      <c r="CX93" s="326" t="str">
        <f>IF(AND($AW91=3,$AX91=5,$AY97="2期",$BA97="2期"),$AF93,"0")</f>
        <v>0</v>
      </c>
      <c r="CZ93" s="326" t="str">
        <f>IF(AND($AW91=1,$AX91=1,$AY97="2期",$BA97="3期"),$AF93,"0")</f>
        <v>0</v>
      </c>
      <c r="DA93" s="326" t="str">
        <f>IF(AND($AW91=1,$AX91=2,$AY97="2期",$BA97="3期"),$AF93,"0")</f>
        <v>0</v>
      </c>
      <c r="DB93" s="326" t="str">
        <f>IF(AND($AW91=1,$AX91=3,$AY97="2期",$BA97="3期"),$AF93,"0")</f>
        <v>0</v>
      </c>
      <c r="DC93" s="326" t="str">
        <f>IF(AND($AW91=1,$AX91=4,$AY97="2期",$BA97="3期"),$AF93,"0")</f>
        <v>0</v>
      </c>
      <c r="DD93" s="326" t="str">
        <f>IF(AND($AW91=1,$AX91=5,$AY97="2期",$BA97="3期"),$AF93,"0")</f>
        <v>0</v>
      </c>
      <c r="DE93" s="326" t="str">
        <f>IF(AND($AW91=2,$AX91=6,$AY97="2期",$BA97="3期"),$AF93,"0")</f>
        <v>0</v>
      </c>
      <c r="DF93" s="326" t="str">
        <f>IF(AND($AW91=3,$AX91=1,$AY97="2期",$BA97="3期"),$AF93,"0")</f>
        <v>0</v>
      </c>
      <c r="DG93" s="326" t="str">
        <f>IF(AND($AW91=3,$AX91=2,$AY97="2期",$BA97="3期"),$AF93,"0")</f>
        <v>0</v>
      </c>
      <c r="DH93" s="326" t="str">
        <f>IF(AND($AW91=3,$AX91=3,$AY97="2期",$BA97="3期"),$AF93,"0")</f>
        <v>0</v>
      </c>
      <c r="DI93" s="326" t="str">
        <f>IF(AND($AW91=3,$AX91=4,$AY97="2期",$BA97="3期"),$AF93,"0")</f>
        <v>0</v>
      </c>
      <c r="DJ93" s="326" t="str">
        <f>IF(AND($AW91=3,$AX91=5,$AY97="2期",$BA97="3期"),$AF93,"0")</f>
        <v>0</v>
      </c>
      <c r="DL93" s="326" t="str">
        <f>IF(AND($AW91=1,$AX91=1,$AY97="3期",$BA97="3期"),$AF93,"0")</f>
        <v>0</v>
      </c>
      <c r="DM93" s="326" t="str">
        <f>IF(AND($AW91=1,$AX91=2,$AY97="3期",$BA97="3期"),$AF93,"0")</f>
        <v>0</v>
      </c>
      <c r="DN93" s="326" t="str">
        <f>IF(AND($AW91=1,$AX91=3,$AY97="3期",$BA97="3期"),$AF93,"0")</f>
        <v>0</v>
      </c>
      <c r="DO93" s="326" t="str">
        <f>IF(AND($AW91=1,$AX91=4,$AY97="3期",$BA97="3期"),$AF93,"0")</f>
        <v>0</v>
      </c>
      <c r="DP93" s="326" t="str">
        <f>IF(AND($AW91=1,$AX91=5,$AY97="3期",$BA97="3期"),$AF93,"0")</f>
        <v>0</v>
      </c>
      <c r="DQ93" s="326" t="str">
        <f>IF(AND($AW91=2,$AX91=6,$AY97="3期",$BA97="3期"),$AF93,"0")</f>
        <v>0</v>
      </c>
      <c r="DR93" s="326" t="str">
        <f>IF(AND($AW91=3,$AX91=1,$AY97="3期",$BA97="3期"),$AF93,"0")</f>
        <v>0</v>
      </c>
      <c r="DS93" s="326" t="str">
        <f>IF(AND($AW91=3,$AX91=2,$AY97="3期",$BA97="3期"),$AF93,"0")</f>
        <v>0</v>
      </c>
      <c r="DT93" s="326" t="str">
        <f>IF(AND($AW91=3,$AX91=3,$AY97="3期",$BA97="3期"),$AF93,"0")</f>
        <v>0</v>
      </c>
      <c r="DU93" s="326" t="str">
        <f>IF(AND($AW91=3,$AX91=4,$AY97="3期",$BA97="3期"),$AF93,"0")</f>
        <v>0</v>
      </c>
      <c r="DV93" s="326" t="str">
        <f>IF(AND($AW91=3,$AX91=5,$AY97="3期",$BA97="3期"),$AF93,"0")</f>
        <v>0</v>
      </c>
      <c r="DX93" s="326" t="str">
        <f>IF(AND($AW91=1,$AX91=1,$AY97="1期",$BA97="4期"),$AF93,"0")</f>
        <v>0</v>
      </c>
      <c r="DY93" s="326" t="str">
        <f>IF(AND($AW91=1,$AX91=2,$AY97="1期",$BA97="4期"),$AF93,"0")</f>
        <v>0</v>
      </c>
      <c r="DZ93" s="326" t="str">
        <f>IF(AND($AW91=1,$AX91=3,$AY97="1期",$BA97="4期"),$AF93,"0")</f>
        <v>0</v>
      </c>
      <c r="EA93" s="326" t="str">
        <f>IF(AND($AW91=1,$AX91=4,$AY97="1期",$BA97="4期"),$AF93,"0")</f>
        <v>0</v>
      </c>
      <c r="EB93" s="326" t="str">
        <f>IF(AND($AW91=1,$AX91=5,$AY97="1期",$BA97="4期"),$AF93,"0")</f>
        <v>0</v>
      </c>
      <c r="EC93" s="326" t="str">
        <f>IF(AND($AW91=2,$AX91=6,$AY97="1期",$BA97="4期"),$AF93,"0")</f>
        <v>0</v>
      </c>
      <c r="ED93" s="326" t="str">
        <f>IF(AND($AW91=3,$AX91=1,$AY97="1期",$BA97="4期"),$AF93,"0")</f>
        <v>0</v>
      </c>
      <c r="EE93" s="326" t="str">
        <f>IF(AND($AW91=3,$AX91=2,$AY97="1期",$BA97="4期"),$AF93,"0")</f>
        <v>0</v>
      </c>
      <c r="EF93" s="326" t="str">
        <f>IF(AND($AW91=3,$AX91=3,$AY97="1期",$BA97="4期"),$AF93,"0")</f>
        <v>0</v>
      </c>
      <c r="EG93" s="326" t="str">
        <f>IF(AND($AW91=3,$AX91=4,$AY97="1期",$BA97="4期"),$AF93,"0")</f>
        <v>0</v>
      </c>
      <c r="EH93" s="326" t="str">
        <f>IF(AND($AW91=3,$AX91=5,$AY97="1期",$BA97="4期"),$AF93,"0")</f>
        <v>0</v>
      </c>
      <c r="EJ93" s="326" t="str">
        <f>IF(AND($AW91=1,$AX91=1,$AY97="2期",$BA97="4期"),$AF93,"0")</f>
        <v>0</v>
      </c>
      <c r="EK93" s="326" t="str">
        <f>IF(AND($AW91=1,$AX91=2,$AY97="2期",$BA97="4期"),$AF93,"0")</f>
        <v>0</v>
      </c>
      <c r="EL93" s="326" t="str">
        <f>IF(AND($AW91=1,$AX91=3,$AY97="2期",$BA97="4期"),$AF93,"0")</f>
        <v>0</v>
      </c>
      <c r="EM93" s="326" t="str">
        <f>IF(AND($AW91=1,$AX91=4,$AY97="2期",$BA97="4期"),$AF93,"0")</f>
        <v>0</v>
      </c>
      <c r="EN93" s="326" t="str">
        <f>IF(AND($AW91=1,$AX91=5,$AY97="2期",$BA97="4期"),$AF93,"0")</f>
        <v>0</v>
      </c>
      <c r="EO93" s="326" t="str">
        <f>IF(AND($AW91=2,$AX91=6,$AY97="2期",$BA97="4期"),$AF93,"0")</f>
        <v>0</v>
      </c>
      <c r="EP93" s="326" t="str">
        <f>IF(AND($AW91=3,$AX91=1,$AY97="2期",$BA97="4期"),$AF93,"0")</f>
        <v>0</v>
      </c>
      <c r="EQ93" s="326" t="str">
        <f>IF(AND($AW91=3,$AX91=2,$AY97="2期",$BA97="4期"),$AF93,"0")</f>
        <v>0</v>
      </c>
      <c r="ER93" s="326" t="str">
        <f>IF(AND($AW91=3,$AX91=3,$AY97="2期",$BA97="4期"),$AF93,"0")</f>
        <v>0</v>
      </c>
      <c r="ES93" s="326" t="str">
        <f>IF(AND($AW91=3,$AX91=4,$AY97="2期",$BA97="4期"),$AF93,"0")</f>
        <v>0</v>
      </c>
      <c r="ET93" s="326" t="str">
        <f>IF(AND($AW91=3,$AX91=5,$AY97="2期",$BA97="4期"),$AF93,"0")</f>
        <v>0</v>
      </c>
      <c r="EV93" s="326" t="str">
        <f>IF(AND($AW91=1,$AX91=1,$AY97="3期",$BA97="4期"),$AF93,"0")</f>
        <v>0</v>
      </c>
      <c r="EW93" s="326" t="str">
        <f>IF(AND($AW91=1,$AX91=2,$AY97="3期",$BA97="4期"),$AF93,"0")</f>
        <v>0</v>
      </c>
      <c r="EX93" s="326" t="str">
        <f>IF(AND($AW91=1,$AX91=3,$AY97="3期",$BA97="4期"),$AF93,"0")</f>
        <v>0</v>
      </c>
      <c r="EY93" s="326" t="str">
        <f>IF(AND($AW91=1,$AX91=4,$AY97="3期",$BA97="4期"),$AF93,"0")</f>
        <v>0</v>
      </c>
      <c r="EZ93" s="326" t="str">
        <f>IF(AND($AW91=1,$AX91=5,$AY97="3期",$BA97="4期"),$AF93,"0")</f>
        <v>0</v>
      </c>
      <c r="FA93" s="326" t="str">
        <f>IF(AND($AW91=2,$AX91=6,$AY97="3期",$BA97="4期"),$AF93,"0")</f>
        <v>0</v>
      </c>
      <c r="FB93" s="326" t="str">
        <f>IF(AND($AW91=3,$AX91=1,$AY97="3期",$BA97="4期"),$AF93,"0")</f>
        <v>0</v>
      </c>
      <c r="FC93" s="326" t="str">
        <f>IF(AND($AW91=3,$AX91=2,$AY97="3期",$BA97="4期"),$AF93,"0")</f>
        <v>0</v>
      </c>
      <c r="FD93" s="326" t="str">
        <f>IF(AND($AW91=3,$AX91=3,$AY97="3期",$BA97="4期"),$AF93,"0")</f>
        <v>0</v>
      </c>
      <c r="FE93" s="326" t="str">
        <f>IF(AND($AW91=3,$AX91=4,$AY97="3期",$BA97="4期"),$AF93,"0")</f>
        <v>0</v>
      </c>
      <c r="FF93" s="326" t="str">
        <f>IF(AND($AW91=3,$AX91=5,$AY97="3期",$BA97="4期"),$AF93,"0")</f>
        <v>0</v>
      </c>
      <c r="FH93" s="326" t="str">
        <f>IF(AND($AW91=1,$AX91=1,$AY97="4期",$BA97="4期"),$AF93,"0")</f>
        <v>0</v>
      </c>
      <c r="FI93" s="326" t="str">
        <f>IF(AND($AW91=1,$AX91=2,$AY97="4期",$BA97="4期"),$AF93,"0")</f>
        <v>0</v>
      </c>
      <c r="FJ93" s="326" t="str">
        <f>IF(AND($AW91=1,$AX91=3,$AY97="4期",$BA97="4期"),$AF93,"0")</f>
        <v>0</v>
      </c>
      <c r="FK93" s="326" t="str">
        <f>IF(AND($AW91=1,$AX91=4,$AY97="4期",$BA97="4期"),$AF93,"0")</f>
        <v>0</v>
      </c>
      <c r="FL93" s="326" t="str">
        <f>IF(AND($AW91=1,$AX91=5,$AY97="4期",$BA97="4期"),$AF93,"0")</f>
        <v>0</v>
      </c>
      <c r="FM93" s="326" t="str">
        <f>IF(AND($AW91=2,$AX91=6,$AY97="4期",$BA97="4期"),$AF93,"0")</f>
        <v>0</v>
      </c>
      <c r="FN93" s="326" t="str">
        <f>IF(AND($AW91=3,$AX91=1,$AY97="4期",$BA97="4期"),$AF93,"0")</f>
        <v>0</v>
      </c>
      <c r="FO93" s="326" t="str">
        <f>IF(AND($AW91=3,$AX91=2,$AY97="4期",$BA97="4期"),$AF93,"0")</f>
        <v>0</v>
      </c>
      <c r="FP93" s="326" t="str">
        <f>IF(AND($AW91=3,$AX91=3,$AY97="4期",$BA97="4期"),$AF93,"0")</f>
        <v>0</v>
      </c>
      <c r="FQ93" s="326" t="str">
        <f>IF(AND($AW91=3,$AX91=4,$AY97="4期",$BA97="4期"),$AF93,"0")</f>
        <v>0</v>
      </c>
      <c r="FR93" s="326" t="str">
        <f>IF(AND($AW91=3,$AX91=5,$AY97="4期",$BA97="4期"),$AF93,"0")</f>
        <v>0</v>
      </c>
      <c r="FT93" s="327" t="s">
        <v>176</v>
      </c>
      <c r="FU93" s="326" t="str">
        <f>IF(AND($AW91=1,$AX91=1,$AY97="1期",$BA97="1期"),LEFT(RIGHT($I99,11),8),"0")</f>
        <v>0</v>
      </c>
      <c r="FV93" s="326" t="str">
        <f>IF(AND($AW91=1,$AX91=2,$AY97="1期",$BA97="1期"),LEFT(RIGHT($I99,11),8),"0")</f>
        <v>0</v>
      </c>
      <c r="FW93" s="326" t="str">
        <f>IF(AND($AW91=1,$AX91=3,$AY97="1期",$BA97="1期"),LEFT(RIGHT($I99,11),8),"0")</f>
        <v>0</v>
      </c>
      <c r="FX93" s="326" t="str">
        <f>IF(AND($AW91=1,$AX91=4,$AY97="1期",$BA97="1期"),LEFT(RIGHT($I99,11),8),"0")</f>
        <v>0</v>
      </c>
      <c r="FY93" s="326" t="str">
        <f>IF(AND($AW91=1,$AX91=5,$AY97="1期",$BA97="1期"),LEFT(RIGHT($I99,11),8),"0")</f>
        <v>0</v>
      </c>
      <c r="FZ93" s="326" t="str">
        <f>IF(AND($AW91=2,$AX91=6,$AY97="1期",$BA97="1期"),LEFT(RIGHT($I99,11),8),"0")</f>
        <v>0</v>
      </c>
      <c r="GA93" s="326" t="str">
        <f>IF(AND($AW91=3,$AX91=1,$AY97="1期",$BA97="1期"),LEFT(RIGHT($I99,11),8),"0")</f>
        <v>0</v>
      </c>
      <c r="GB93" s="326" t="str">
        <f>IF(AND($AW91=3,$AX91=2,$AY97="1期",$BA97="1期"),LEFT(RIGHT($I99,11),8),"0")</f>
        <v>0</v>
      </c>
      <c r="GC93" s="326" t="str">
        <f>IF(AND($AW91=3,$AX91=3,$AY97="1期",$BA97="1期"),LEFT(RIGHT($I99,11),8),"0")</f>
        <v>0</v>
      </c>
      <c r="GD93" s="326" t="str">
        <f>IF(AND($AW91=3,$AX91=4,$AY97="1期",$BA97="1期"),LEFT(RIGHT($I99,11),8),"0")</f>
        <v>0</v>
      </c>
      <c r="GE93" s="326" t="str">
        <f>IF(AND($AW91=3,$AX91=5,$AY97="1期",$BA97="1期"),LEFT(RIGHT($I99,11),8),"0")</f>
        <v>0</v>
      </c>
      <c r="GG93" s="326" t="str">
        <f>IF(AND($AW91=1,$AX91=1,$AY97="1期",$BA97="2期"),$AF93,"0")</f>
        <v>0</v>
      </c>
      <c r="GH93" s="326" t="str">
        <f>IF(AND($AW91=1,$AX91=2,$AY97="1期",$BA97="2期"),$AF93,"0")</f>
        <v>0</v>
      </c>
      <c r="GI93" s="326" t="str">
        <f>IF(AND($AW91=1,$AX91=3,$AY97="1期",$BA97="2期"),$AF93,"0")</f>
        <v>0</v>
      </c>
      <c r="GJ93" s="326" t="str">
        <f>IF(AND($AW91=1,$AX91=4,$AY97="1期",$BA97="2期"),$AF93,"0")</f>
        <v>0</v>
      </c>
      <c r="GK93" s="326" t="str">
        <f>IF(AND($AW91=1,$AX91=5,$AY97="1期",$BA97="2期"),$AF93,"0")</f>
        <v>0</v>
      </c>
      <c r="GL93" s="326" t="str">
        <f>IF(AND($AW91=2,$AX91=6,$AY97="1期",$BA97="2期"),$AF93,"0")</f>
        <v>0</v>
      </c>
      <c r="GM93" s="326" t="str">
        <f>IF(AND($AW91=3,$AX91=1,$AY97="1期",$BA97="2期"),$AF93,"0")</f>
        <v>0</v>
      </c>
      <c r="GN93" s="326" t="str">
        <f>IF(AND($AW91=3,$AX91=2,$AY97="1期",$BA97="2期"),$AF93,"0")</f>
        <v>0</v>
      </c>
      <c r="GO93" s="326" t="str">
        <f>IF(AND($AW91=3,$AX91=3,$AY97="1期",$BA97="2期"),$AF93,"0")</f>
        <v>0</v>
      </c>
      <c r="GP93" s="326" t="str">
        <f>IF(AND($AW91=3,$AX91=4,$AY97="1期",$BA97="2期"),$AF93,"0")</f>
        <v>0</v>
      </c>
      <c r="GQ93" s="326" t="str">
        <f>IF(AND($AW91=3,$AX91=5,$AY97="1期",$BA97="2期"),$AF93,"0")</f>
        <v>0</v>
      </c>
      <c r="GS93" s="326" t="str">
        <f>IF(AND($AW91=1,$AX91=1,$AY97="2期",$BA97="2期"),LEFT(RIGHT($I99,11),8),"0")</f>
        <v>0</v>
      </c>
      <c r="GT93" s="326" t="str">
        <f>IF(AND($AW91=1,$AX91=2,$AY97="2期",$BA97="2期"),LEFT(RIGHT($I99,11),8),"0")</f>
        <v>0</v>
      </c>
      <c r="GU93" s="326" t="str">
        <f>IF(AND($AW91=1,$AX91=3,$AY97="2期",$BA97="2期"),LEFT(RIGHT($I99,11),8),"0")</f>
        <v>0</v>
      </c>
      <c r="GV93" s="326" t="str">
        <f>IF(AND($AW91=1,$AX91=4,$AY97="2期",$BA97="2期"),LEFT(RIGHT($I99,11),8),"0")</f>
        <v>0</v>
      </c>
      <c r="GW93" s="326" t="str">
        <f>IF(AND($AW91=1,$AX91=5,$AY97="2期",$BA97="2期"),LEFT(RIGHT($I99,11),8),"0")</f>
        <v>0</v>
      </c>
      <c r="GX93" s="326" t="str">
        <f>IF(AND($AW91=2,$AX91=6,$AY97="2期",$BA97="2期"),LEFT(RIGHT($I99,11),8),"0")</f>
        <v>0</v>
      </c>
      <c r="GY93" s="326" t="str">
        <f>IF(AND($AW91=3,$AX91=1,$AY97="2期",$BA97="2期"),LEFT(RIGHT($I99,11),8),"0")</f>
        <v>0</v>
      </c>
      <c r="GZ93" s="326" t="str">
        <f>IF(AND($AW91=3,$AX91=2,$AY97="2期",$BA97="2期"),LEFT(RIGHT($I99,11),8),"0")</f>
        <v>0</v>
      </c>
      <c r="HA93" s="326" t="str">
        <f>IF(AND($AW91=3,$AX91=3,$AY97="2期",$BA97="2期"),LEFT(RIGHT($I99,11),8),"0")</f>
        <v>0</v>
      </c>
      <c r="HB93" s="326" t="str">
        <f>IF(AND($AW91=3,$AX91=4,$AY97="2期",$BA97="2期"),LEFT(RIGHT($I99,11),8),"0")</f>
        <v>0</v>
      </c>
      <c r="HC93" s="326" t="str">
        <f>IF(AND($AW91=3,$AX91=5,$AY97="2期",$BA97="2期"),LEFT(RIGHT($I99,11),8),"0")</f>
        <v>0</v>
      </c>
      <c r="HE93" s="326" t="str">
        <f>IF(AND($AW91=1,$AX91=1,$BA97="3期"),LEFT(RIGHT($I99,11),8),"0")</f>
        <v>0</v>
      </c>
      <c r="HF93" s="326" t="str">
        <f>IF(AND($AW91=1,$AX91=2,$BA97="3期"),LEFT(RIGHT($I99,11),8),"0")</f>
        <v>0</v>
      </c>
      <c r="HG93" s="326" t="str">
        <f>IF(AND($AW91=1,$AX91=3,$BA97="3期"),LEFT(RIGHT($I99,11),8),"0")</f>
        <v>0</v>
      </c>
      <c r="HH93" s="326" t="str">
        <f>IF(AND($AW91=1,$AX91=4,$BA97="3期"),LEFT(RIGHT($I99,11),8),"0")</f>
        <v>0</v>
      </c>
      <c r="HI93" s="326" t="str">
        <f>IF(AND($AW91=1,$AX91=5,$BA97="3期"),LEFT(RIGHT($I99,11),8),"0")</f>
        <v>0</v>
      </c>
      <c r="HJ93" s="326" t="str">
        <f>IF(AND($AW91=2,$AX91=6,$BA97="3期"),LEFT(RIGHT($I99,11),8),"0")</f>
        <v>0</v>
      </c>
      <c r="HK93" s="326" t="str">
        <f>IF(AND($AW91=3,$AX91=1,$BA97="3期"),LEFT(RIGHT($I99,11),8),"0")</f>
        <v>0</v>
      </c>
      <c r="HL93" s="326" t="str">
        <f>IF(AND($AW91=3,$AX91=2,$BA97="3期"),LEFT(RIGHT($I99,11),8),"0")</f>
        <v>0</v>
      </c>
      <c r="HM93" s="326" t="str">
        <f>IF(AND($AW91=3,$AX91=3,$BA97="3期"),LEFT(RIGHT($I99,11),8),"0")</f>
        <v>0</v>
      </c>
      <c r="HN93" s="326" t="str">
        <f>IF(AND($AW91=3,$AX91=4,$BA97="3期"),LEFT(RIGHT($I99,11),8),"0")</f>
        <v>0</v>
      </c>
      <c r="HO93" s="326" t="str">
        <f>IF(AND($AW91=3,$AX91=5,$BA97="3期"),LEFT(RIGHT($I99,11),8),"0")</f>
        <v>0</v>
      </c>
    </row>
    <row r="94" spans="2:223" ht="13.5" customHeight="1">
      <c r="B94" s="37"/>
      <c r="D94" s="229"/>
      <c r="E94" s="246"/>
      <c r="F94" s="247"/>
      <c r="G94" s="247"/>
      <c r="H94" s="248"/>
      <c r="I94" s="275"/>
      <c r="J94" s="276"/>
      <c r="K94" s="276"/>
      <c r="L94" s="276"/>
      <c r="M94" s="276"/>
      <c r="N94" s="276"/>
      <c r="O94" s="276"/>
      <c r="P94" s="276"/>
      <c r="Q94" s="277"/>
      <c r="R94" s="258"/>
      <c r="S94" s="259"/>
      <c r="T94" s="259"/>
      <c r="U94" s="260"/>
      <c r="V94" s="284"/>
      <c r="W94" s="285"/>
      <c r="X94" s="285"/>
      <c r="Y94" s="285"/>
      <c r="Z94" s="285"/>
      <c r="AA94" s="286"/>
      <c r="AB94" s="246"/>
      <c r="AC94" s="247"/>
      <c r="AD94" s="247"/>
      <c r="AE94" s="248"/>
      <c r="AF94" s="263"/>
      <c r="AG94" s="264"/>
      <c r="AH94" s="264"/>
      <c r="AI94" s="264"/>
      <c r="AJ94" s="267"/>
      <c r="AK94" s="268"/>
      <c r="AL94" s="40"/>
      <c r="AM94" s="39"/>
      <c r="BC94" s="328"/>
      <c r="BD94" s="326"/>
      <c r="BE94" s="326"/>
      <c r="BF94" s="326"/>
      <c r="BG94" s="326"/>
      <c r="BH94" s="326"/>
      <c r="BI94" s="326"/>
      <c r="BJ94" s="326"/>
      <c r="BK94" s="326"/>
      <c r="BL94" s="326"/>
      <c r="BM94" s="326"/>
      <c r="BN94" s="326"/>
      <c r="BP94" s="326"/>
      <c r="BQ94" s="326"/>
      <c r="BR94" s="326"/>
      <c r="BS94" s="326"/>
      <c r="BT94" s="326"/>
      <c r="BU94" s="326"/>
      <c r="BV94" s="326"/>
      <c r="BW94" s="326"/>
      <c r="BX94" s="326"/>
      <c r="BY94" s="326"/>
      <c r="BZ94" s="326"/>
      <c r="CB94" s="326"/>
      <c r="CC94" s="326"/>
      <c r="CD94" s="326"/>
      <c r="CE94" s="326"/>
      <c r="CF94" s="326"/>
      <c r="CG94" s="326"/>
      <c r="CH94" s="326"/>
      <c r="CI94" s="326"/>
      <c r="CJ94" s="326"/>
      <c r="CK94" s="326"/>
      <c r="CL94" s="326"/>
      <c r="CN94" s="326"/>
      <c r="CO94" s="326"/>
      <c r="CP94" s="326"/>
      <c r="CQ94" s="326"/>
      <c r="CR94" s="326"/>
      <c r="CS94" s="326"/>
      <c r="CT94" s="326"/>
      <c r="CU94" s="326"/>
      <c r="CV94" s="326"/>
      <c r="CW94" s="326"/>
      <c r="CX94" s="326"/>
      <c r="CZ94" s="326"/>
      <c r="DA94" s="326"/>
      <c r="DB94" s="326"/>
      <c r="DC94" s="326"/>
      <c r="DD94" s="326"/>
      <c r="DE94" s="326"/>
      <c r="DF94" s="326"/>
      <c r="DG94" s="326"/>
      <c r="DH94" s="326"/>
      <c r="DI94" s="326"/>
      <c r="DJ94" s="326"/>
      <c r="DL94" s="326"/>
      <c r="DM94" s="326"/>
      <c r="DN94" s="326"/>
      <c r="DO94" s="326"/>
      <c r="DP94" s="326"/>
      <c r="DQ94" s="326"/>
      <c r="DR94" s="326"/>
      <c r="DS94" s="326"/>
      <c r="DT94" s="326"/>
      <c r="DU94" s="326"/>
      <c r="DV94" s="326"/>
      <c r="DX94" s="326"/>
      <c r="DY94" s="326"/>
      <c r="DZ94" s="326"/>
      <c r="EA94" s="326"/>
      <c r="EB94" s="326"/>
      <c r="EC94" s="326"/>
      <c r="ED94" s="326"/>
      <c r="EE94" s="326"/>
      <c r="EF94" s="326"/>
      <c r="EG94" s="326"/>
      <c r="EH94" s="326"/>
      <c r="EJ94" s="326"/>
      <c r="EK94" s="326"/>
      <c r="EL94" s="326"/>
      <c r="EM94" s="326"/>
      <c r="EN94" s="326"/>
      <c r="EO94" s="326"/>
      <c r="EP94" s="326"/>
      <c r="EQ94" s="326"/>
      <c r="ER94" s="326"/>
      <c r="ES94" s="326"/>
      <c r="ET94" s="326"/>
      <c r="EV94" s="326"/>
      <c r="EW94" s="326"/>
      <c r="EX94" s="326"/>
      <c r="EY94" s="326"/>
      <c r="EZ94" s="326"/>
      <c r="FA94" s="326"/>
      <c r="FB94" s="326"/>
      <c r="FC94" s="326"/>
      <c r="FD94" s="326"/>
      <c r="FE94" s="326"/>
      <c r="FF94" s="326"/>
      <c r="FH94" s="326"/>
      <c r="FI94" s="326"/>
      <c r="FJ94" s="326"/>
      <c r="FK94" s="326"/>
      <c r="FL94" s="326"/>
      <c r="FM94" s="326"/>
      <c r="FN94" s="326"/>
      <c r="FO94" s="326"/>
      <c r="FP94" s="326"/>
      <c r="FQ94" s="326"/>
      <c r="FR94" s="326"/>
      <c r="FT94" s="328"/>
      <c r="FU94" s="326"/>
      <c r="FV94" s="326"/>
      <c r="FW94" s="326"/>
      <c r="FX94" s="326"/>
      <c r="FY94" s="326"/>
      <c r="FZ94" s="326"/>
      <c r="GA94" s="326"/>
      <c r="GB94" s="326"/>
      <c r="GC94" s="326"/>
      <c r="GD94" s="326"/>
      <c r="GE94" s="326"/>
      <c r="GG94" s="326"/>
      <c r="GH94" s="326"/>
      <c r="GI94" s="326"/>
      <c r="GJ94" s="326"/>
      <c r="GK94" s="326"/>
      <c r="GL94" s="326"/>
      <c r="GM94" s="326"/>
      <c r="GN94" s="326"/>
      <c r="GO94" s="326"/>
      <c r="GP94" s="326"/>
      <c r="GQ94" s="326"/>
      <c r="GS94" s="326"/>
      <c r="GT94" s="326"/>
      <c r="GU94" s="326"/>
      <c r="GV94" s="326"/>
      <c r="GW94" s="326"/>
      <c r="GX94" s="326"/>
      <c r="GY94" s="326"/>
      <c r="GZ94" s="326"/>
      <c r="HA94" s="326"/>
      <c r="HB94" s="326"/>
      <c r="HC94" s="326"/>
      <c r="HE94" s="326"/>
      <c r="HF94" s="326"/>
      <c r="HG94" s="326"/>
      <c r="HH94" s="326"/>
      <c r="HI94" s="326"/>
      <c r="HJ94" s="326"/>
      <c r="HK94" s="326"/>
      <c r="HL94" s="326"/>
      <c r="HM94" s="326"/>
      <c r="HN94" s="326"/>
      <c r="HO94" s="326"/>
    </row>
    <row r="95" spans="2:223" ht="13.5" customHeight="1">
      <c r="B95" s="37"/>
      <c r="D95" s="229"/>
      <c r="E95" s="269" t="s">
        <v>38</v>
      </c>
      <c r="F95" s="270"/>
      <c r="G95" s="270"/>
      <c r="H95" s="271"/>
      <c r="I95" s="291"/>
      <c r="J95" s="292"/>
      <c r="K95" s="292"/>
      <c r="L95" s="292"/>
      <c r="M95" s="292"/>
      <c r="N95" s="292"/>
      <c r="O95" s="292"/>
      <c r="P95" s="292"/>
      <c r="Q95" s="292"/>
      <c r="R95" s="292"/>
      <c r="S95" s="292"/>
      <c r="T95" s="292"/>
      <c r="U95" s="292"/>
      <c r="V95" s="292"/>
      <c r="W95" s="292"/>
      <c r="X95" s="292"/>
      <c r="Y95" s="292"/>
      <c r="Z95" s="292"/>
      <c r="AA95" s="293"/>
      <c r="AB95" s="269" t="s">
        <v>39</v>
      </c>
      <c r="AC95" s="270"/>
      <c r="AD95" s="270"/>
      <c r="AE95" s="271"/>
      <c r="AF95" s="294"/>
      <c r="AG95" s="295"/>
      <c r="AH95" s="295"/>
      <c r="AI95" s="295"/>
      <c r="AJ95" s="295"/>
      <c r="AK95" s="290" t="s">
        <v>55</v>
      </c>
      <c r="AL95" s="40"/>
      <c r="AM95" s="39"/>
    </row>
    <row r="96" spans="2:223" ht="13.5" customHeight="1">
      <c r="B96" s="37"/>
      <c r="D96" s="229"/>
      <c r="E96" s="246"/>
      <c r="F96" s="247"/>
      <c r="G96" s="247"/>
      <c r="H96" s="248"/>
      <c r="I96" s="252"/>
      <c r="J96" s="253"/>
      <c r="K96" s="253"/>
      <c r="L96" s="253"/>
      <c r="M96" s="253"/>
      <c r="N96" s="253"/>
      <c r="O96" s="253"/>
      <c r="P96" s="253"/>
      <c r="Q96" s="253"/>
      <c r="R96" s="253"/>
      <c r="S96" s="253"/>
      <c r="T96" s="253"/>
      <c r="U96" s="253"/>
      <c r="V96" s="253"/>
      <c r="W96" s="253"/>
      <c r="X96" s="253"/>
      <c r="Y96" s="253"/>
      <c r="Z96" s="253"/>
      <c r="AA96" s="254"/>
      <c r="AB96" s="246"/>
      <c r="AC96" s="247"/>
      <c r="AD96" s="247"/>
      <c r="AE96" s="248"/>
      <c r="AF96" s="296"/>
      <c r="AG96" s="297"/>
      <c r="AH96" s="297"/>
      <c r="AI96" s="297"/>
      <c r="AJ96" s="297"/>
      <c r="AK96" s="268"/>
      <c r="AL96" s="40"/>
      <c r="AM96" s="39"/>
      <c r="AW96" s="84" t="s">
        <v>102</v>
      </c>
      <c r="AX96" s="84" t="s">
        <v>103</v>
      </c>
      <c r="AY96" s="329" t="s">
        <v>105</v>
      </c>
      <c r="AZ96" s="330"/>
      <c r="BA96" s="322" t="s">
        <v>104</v>
      </c>
      <c r="BB96" s="322"/>
    </row>
    <row r="97" spans="2:223" ht="13.5" customHeight="1">
      <c r="B97" s="37"/>
      <c r="D97" s="229"/>
      <c r="E97" s="269" t="s">
        <v>74</v>
      </c>
      <c r="F97" s="270"/>
      <c r="G97" s="270"/>
      <c r="H97" s="271"/>
      <c r="I97" s="298" t="str">
        <f>IFERROR(YEAR(EDATE(AA97,-3)),"")</f>
        <v/>
      </c>
      <c r="J97" s="289"/>
      <c r="K97" s="289"/>
      <c r="L97" s="289" t="s">
        <v>37</v>
      </c>
      <c r="M97" s="289"/>
      <c r="N97" s="282"/>
      <c r="O97" s="282"/>
      <c r="P97" s="282"/>
      <c r="Q97" s="282"/>
      <c r="R97" s="282"/>
      <c r="S97" s="282"/>
      <c r="T97" s="282"/>
      <c r="U97" s="282"/>
      <c r="V97" s="282"/>
      <c r="W97" s="282"/>
      <c r="X97" s="282"/>
      <c r="Y97" s="282"/>
      <c r="Z97" s="300" t="s">
        <v>56</v>
      </c>
      <c r="AA97" s="282"/>
      <c r="AB97" s="282"/>
      <c r="AC97" s="282"/>
      <c r="AD97" s="282"/>
      <c r="AE97" s="282"/>
      <c r="AF97" s="282"/>
      <c r="AG97" s="282"/>
      <c r="AH97" s="282"/>
      <c r="AI97" s="282"/>
      <c r="AJ97" s="282"/>
      <c r="AK97" s="302"/>
      <c r="AL97" s="40"/>
      <c r="AM97" s="39"/>
      <c r="AW97" s="322" t="str">
        <f>I97</f>
        <v/>
      </c>
      <c r="AX97" s="322" t="str">
        <f>IF(V93="","",YEAR(V93)-IF(MONTH(V93)&lt;4,1,0))</f>
        <v/>
      </c>
      <c r="AY97" s="322" t="str">
        <f>IF(AND(2010&lt;=AW97,AW97&lt;=2014),"1期",IF(AND(2015&lt;=AW97,AW97&lt;=2019),"2期",IF(AND(2020&lt;=AW97,AW97&lt;=2024),"3期",IF(AND(2025&lt;=AW97,AW97&lt;=2029),"4期","-"))))</f>
        <v>-</v>
      </c>
      <c r="AZ97" s="323" t="str">
        <f>IF(AND(2010&lt;=AW97,AW97&lt;=2014),"2期",IF(AND(2015&lt;=AW97,AW97&lt;=2019),"3期",IF(AND(2020&lt;=AW97,AW97&lt;=2024),"4期",IF(AND(2025&lt;=AW97,AW97&lt;=2029),"4期","-"))))</f>
        <v>-</v>
      </c>
      <c r="BA97" s="322" t="str">
        <f>IF(AND(2010&lt;=AX97,AX97&lt;=2014),"1期",IF(AND(2015&lt;=AX97,AX97&lt;=2019),"2期",IF(AND(2020&lt;=AX97,AX97&lt;=2024),"3期",IF(AND(2025&lt;=AX97,AX97&lt;=2029),"4期","-"))))</f>
        <v>-</v>
      </c>
      <c r="BB97" s="323" t="str">
        <f>IF(AND(2010&lt;=AX97,AX97&lt;=2014),"2期",IF(AND(2015&lt;=AX97,AX97&lt;=2019),"3期",IF(AND(2020&lt;=AX97,AX97&lt;=2024),"4期",IF(AND(2024&lt;=AX97,AX97&lt;=2029),"4期","-"))))</f>
        <v>-</v>
      </c>
      <c r="BC97" s="40"/>
      <c r="FT97" s="40"/>
    </row>
    <row r="98" spans="2:223" ht="13.5" customHeight="1">
      <c r="B98" s="37"/>
      <c r="D98" s="229"/>
      <c r="E98" s="246"/>
      <c r="F98" s="247"/>
      <c r="G98" s="247"/>
      <c r="H98" s="248"/>
      <c r="I98" s="299"/>
      <c r="J98" s="267"/>
      <c r="K98" s="267"/>
      <c r="L98" s="267"/>
      <c r="M98" s="267"/>
      <c r="N98" s="285"/>
      <c r="O98" s="285"/>
      <c r="P98" s="285"/>
      <c r="Q98" s="285"/>
      <c r="R98" s="285"/>
      <c r="S98" s="285"/>
      <c r="T98" s="285"/>
      <c r="U98" s="285"/>
      <c r="V98" s="285"/>
      <c r="W98" s="285"/>
      <c r="X98" s="285"/>
      <c r="Y98" s="285"/>
      <c r="Z98" s="301"/>
      <c r="AA98" s="285"/>
      <c r="AB98" s="285"/>
      <c r="AC98" s="285"/>
      <c r="AD98" s="285"/>
      <c r="AE98" s="285"/>
      <c r="AF98" s="285"/>
      <c r="AG98" s="285"/>
      <c r="AH98" s="285"/>
      <c r="AI98" s="285"/>
      <c r="AJ98" s="285"/>
      <c r="AK98" s="303"/>
      <c r="AL98" s="40"/>
      <c r="AM98" s="39"/>
      <c r="AW98" s="325"/>
      <c r="AX98" s="322"/>
      <c r="AY98" s="322"/>
      <c r="AZ98" s="324"/>
      <c r="BA98" s="322"/>
      <c r="BB98" s="324"/>
      <c r="BC98" s="40"/>
      <c r="FT98" s="40"/>
    </row>
    <row r="99" spans="2:223" ht="13.5" customHeight="1">
      <c r="B99" s="37"/>
      <c r="D99" s="229"/>
      <c r="E99" s="220" t="s">
        <v>57</v>
      </c>
      <c r="F99" s="221"/>
      <c r="G99" s="221"/>
      <c r="H99" s="222"/>
      <c r="I99" s="226"/>
      <c r="J99" s="214"/>
      <c r="K99" s="214"/>
      <c r="L99" s="214"/>
      <c r="M99" s="214"/>
      <c r="N99" s="214"/>
      <c r="O99" s="214"/>
      <c r="P99" s="214"/>
      <c r="Q99" s="214"/>
      <c r="R99" s="214"/>
      <c r="S99" s="214"/>
      <c r="T99" s="214"/>
      <c r="U99" s="214"/>
      <c r="V99" s="214"/>
      <c r="W99" s="212" t="s">
        <v>352</v>
      </c>
      <c r="X99" s="214"/>
      <c r="Y99" s="214"/>
      <c r="Z99" s="214"/>
      <c r="AA99" s="214"/>
      <c r="AB99" s="214"/>
      <c r="AC99" s="214"/>
      <c r="AD99" s="214"/>
      <c r="AE99" s="214"/>
      <c r="AF99" s="214"/>
      <c r="AG99" s="214"/>
      <c r="AH99" s="214"/>
      <c r="AI99" s="214"/>
      <c r="AJ99" s="214"/>
      <c r="AK99" s="215"/>
      <c r="AL99" s="40"/>
      <c r="AM99" s="39"/>
      <c r="AY99" s="40" t="s">
        <v>121</v>
      </c>
      <c r="BA99" s="40" t="s">
        <v>122</v>
      </c>
      <c r="HO99" s="85"/>
    </row>
    <row r="100" spans="2:223" ht="13.5" customHeight="1" thickBot="1">
      <c r="B100" s="37"/>
      <c r="D100" s="230"/>
      <c r="E100" s="223"/>
      <c r="F100" s="224"/>
      <c r="G100" s="224"/>
      <c r="H100" s="225"/>
      <c r="I100" s="227"/>
      <c r="J100" s="216"/>
      <c r="K100" s="216"/>
      <c r="L100" s="216"/>
      <c r="M100" s="216"/>
      <c r="N100" s="216"/>
      <c r="O100" s="216"/>
      <c r="P100" s="216"/>
      <c r="Q100" s="216"/>
      <c r="R100" s="216"/>
      <c r="S100" s="216"/>
      <c r="T100" s="216"/>
      <c r="U100" s="216"/>
      <c r="V100" s="216"/>
      <c r="W100" s="213"/>
      <c r="X100" s="216"/>
      <c r="Y100" s="216"/>
      <c r="Z100" s="216"/>
      <c r="AA100" s="216"/>
      <c r="AB100" s="216"/>
      <c r="AC100" s="216"/>
      <c r="AD100" s="216"/>
      <c r="AE100" s="216"/>
      <c r="AF100" s="216"/>
      <c r="AG100" s="216"/>
      <c r="AH100" s="216"/>
      <c r="AI100" s="216"/>
      <c r="AJ100" s="216"/>
      <c r="AK100" s="217"/>
      <c r="AL100" s="40"/>
      <c r="AM100" s="39"/>
      <c r="AW100" s="83" t="s">
        <v>100</v>
      </c>
      <c r="AX100" s="83" t="s">
        <v>101</v>
      </c>
    </row>
    <row r="101" spans="2:223" ht="13.5" customHeight="1">
      <c r="B101" s="37"/>
      <c r="D101" s="228" t="s">
        <v>257</v>
      </c>
      <c r="E101" s="231" t="s">
        <v>42</v>
      </c>
      <c r="F101" s="232"/>
      <c r="G101" s="232"/>
      <c r="H101" s="233"/>
      <c r="I101" s="237"/>
      <c r="J101" s="238"/>
      <c r="K101" s="238"/>
      <c r="L101" s="238"/>
      <c r="M101" s="238"/>
      <c r="N101" s="238"/>
      <c r="O101" s="238"/>
      <c r="P101" s="238"/>
      <c r="Q101" s="239"/>
      <c r="R101" s="243" t="s">
        <v>43</v>
      </c>
      <c r="S101" s="244"/>
      <c r="T101" s="244"/>
      <c r="U101" s="245"/>
      <c r="V101" s="249"/>
      <c r="W101" s="250"/>
      <c r="X101" s="250"/>
      <c r="Y101" s="250"/>
      <c r="Z101" s="250"/>
      <c r="AA101" s="251"/>
      <c r="AB101" s="255" t="s">
        <v>40</v>
      </c>
      <c r="AC101" s="256"/>
      <c r="AD101" s="256"/>
      <c r="AE101" s="257"/>
      <c r="AF101" s="261"/>
      <c r="AG101" s="262"/>
      <c r="AH101" s="262"/>
      <c r="AI101" s="262"/>
      <c r="AJ101" s="265" t="str">
        <f>IF(I101="","",VLOOKUP(I101,$AO$4:$AR$6,2,FALSE))</f>
        <v/>
      </c>
      <c r="AK101" s="266"/>
      <c r="AL101" s="40"/>
      <c r="AM101" s="39"/>
      <c r="AW101" s="322" t="str">
        <f>IF(I101="グリーン電力証書",1,IF(I101="グリーン熱証書",2,IF(I101="新エネルギー等電気相当量",3,"-")))</f>
        <v>-</v>
      </c>
      <c r="AX101" s="322" t="str">
        <f>IF(V101="太陽光発電",1,IF(V101="風力発電",2,IF(V101="地熱発電",3,IF(V101="バイオマス発電",4,IF(V101="特定小水力発電",5,IF(V101="太陽熱",6,"-"))))))</f>
        <v>-</v>
      </c>
      <c r="BC101" s="32" t="s">
        <v>108</v>
      </c>
      <c r="BD101" s="86" t="s">
        <v>109</v>
      </c>
      <c r="BE101" s="86" t="s">
        <v>110</v>
      </c>
      <c r="BF101" s="86" t="s">
        <v>111</v>
      </c>
      <c r="BG101" s="86" t="s">
        <v>112</v>
      </c>
      <c r="BH101" s="86" t="s">
        <v>113</v>
      </c>
      <c r="BI101" s="86" t="s">
        <v>114</v>
      </c>
      <c r="BJ101" s="86" t="s">
        <v>115</v>
      </c>
      <c r="BK101" s="86" t="s">
        <v>116</v>
      </c>
      <c r="BL101" s="86" t="s">
        <v>117</v>
      </c>
      <c r="BM101" s="86" t="s">
        <v>118</v>
      </c>
      <c r="BN101" s="86" t="s">
        <v>119</v>
      </c>
      <c r="BP101" s="86" t="s">
        <v>109</v>
      </c>
      <c r="BQ101" s="86" t="s">
        <v>110</v>
      </c>
      <c r="BR101" s="86" t="s">
        <v>111</v>
      </c>
      <c r="BS101" s="86" t="s">
        <v>112</v>
      </c>
      <c r="BT101" s="86" t="s">
        <v>113</v>
      </c>
      <c r="BU101" s="86" t="s">
        <v>114</v>
      </c>
      <c r="BV101" s="86" t="s">
        <v>115</v>
      </c>
      <c r="BW101" s="86" t="s">
        <v>116</v>
      </c>
      <c r="BX101" s="86" t="s">
        <v>117</v>
      </c>
      <c r="BY101" s="86" t="s">
        <v>118</v>
      </c>
      <c r="BZ101" s="86" t="s">
        <v>119</v>
      </c>
      <c r="CB101" s="86" t="s">
        <v>109</v>
      </c>
      <c r="CC101" s="86" t="s">
        <v>110</v>
      </c>
      <c r="CD101" s="86" t="s">
        <v>111</v>
      </c>
      <c r="CE101" s="86" t="s">
        <v>112</v>
      </c>
      <c r="CF101" s="86" t="s">
        <v>113</v>
      </c>
      <c r="CG101" s="86" t="s">
        <v>114</v>
      </c>
      <c r="CH101" s="86" t="s">
        <v>115</v>
      </c>
      <c r="CI101" s="86" t="s">
        <v>116</v>
      </c>
      <c r="CJ101" s="86" t="s">
        <v>117</v>
      </c>
      <c r="CK101" s="86" t="s">
        <v>118</v>
      </c>
      <c r="CL101" s="86" t="s">
        <v>119</v>
      </c>
      <c r="CN101" s="86" t="s">
        <v>109</v>
      </c>
      <c r="CO101" s="86" t="s">
        <v>110</v>
      </c>
      <c r="CP101" s="86" t="s">
        <v>111</v>
      </c>
      <c r="CQ101" s="86" t="s">
        <v>112</v>
      </c>
      <c r="CR101" s="86" t="s">
        <v>113</v>
      </c>
      <c r="CS101" s="86" t="s">
        <v>114</v>
      </c>
      <c r="CT101" s="86" t="s">
        <v>115</v>
      </c>
      <c r="CU101" s="86" t="s">
        <v>116</v>
      </c>
      <c r="CV101" s="86" t="s">
        <v>117</v>
      </c>
      <c r="CW101" s="86" t="s">
        <v>118</v>
      </c>
      <c r="CX101" s="86" t="s">
        <v>119</v>
      </c>
      <c r="CZ101" s="86" t="s">
        <v>109</v>
      </c>
      <c r="DA101" s="86" t="s">
        <v>110</v>
      </c>
      <c r="DB101" s="86" t="s">
        <v>111</v>
      </c>
      <c r="DC101" s="86" t="s">
        <v>112</v>
      </c>
      <c r="DD101" s="86" t="s">
        <v>113</v>
      </c>
      <c r="DE101" s="86" t="s">
        <v>114</v>
      </c>
      <c r="DF101" s="86" t="s">
        <v>115</v>
      </c>
      <c r="DG101" s="86" t="s">
        <v>116</v>
      </c>
      <c r="DH101" s="86" t="s">
        <v>117</v>
      </c>
      <c r="DI101" s="86" t="s">
        <v>118</v>
      </c>
      <c r="DJ101" s="86" t="s">
        <v>119</v>
      </c>
      <c r="DL101" s="86" t="s">
        <v>109</v>
      </c>
      <c r="DM101" s="86" t="s">
        <v>110</v>
      </c>
      <c r="DN101" s="86" t="s">
        <v>111</v>
      </c>
      <c r="DO101" s="86" t="s">
        <v>112</v>
      </c>
      <c r="DP101" s="86" t="s">
        <v>113</v>
      </c>
      <c r="DQ101" s="86" t="s">
        <v>114</v>
      </c>
      <c r="DR101" s="86" t="s">
        <v>115</v>
      </c>
      <c r="DS101" s="86" t="s">
        <v>116</v>
      </c>
      <c r="DT101" s="86" t="s">
        <v>117</v>
      </c>
      <c r="DU101" s="86" t="s">
        <v>118</v>
      </c>
      <c r="DV101" s="86" t="s">
        <v>119</v>
      </c>
      <c r="DX101" s="86" t="s">
        <v>109</v>
      </c>
      <c r="DY101" s="86" t="s">
        <v>110</v>
      </c>
      <c r="DZ101" s="86" t="s">
        <v>111</v>
      </c>
      <c r="EA101" s="86" t="s">
        <v>112</v>
      </c>
      <c r="EB101" s="86" t="s">
        <v>113</v>
      </c>
      <c r="EC101" s="86" t="s">
        <v>114</v>
      </c>
      <c r="ED101" s="86" t="s">
        <v>115</v>
      </c>
      <c r="EE101" s="86" t="s">
        <v>116</v>
      </c>
      <c r="EF101" s="86" t="s">
        <v>117</v>
      </c>
      <c r="EG101" s="86" t="s">
        <v>118</v>
      </c>
      <c r="EH101" s="86" t="s">
        <v>119</v>
      </c>
      <c r="EJ101" s="86" t="s">
        <v>109</v>
      </c>
      <c r="EK101" s="86" t="s">
        <v>110</v>
      </c>
      <c r="EL101" s="86" t="s">
        <v>111</v>
      </c>
      <c r="EM101" s="86" t="s">
        <v>112</v>
      </c>
      <c r="EN101" s="86" t="s">
        <v>113</v>
      </c>
      <c r="EO101" s="86" t="s">
        <v>114</v>
      </c>
      <c r="EP101" s="86" t="s">
        <v>115</v>
      </c>
      <c r="EQ101" s="86" t="s">
        <v>116</v>
      </c>
      <c r="ER101" s="86" t="s">
        <v>117</v>
      </c>
      <c r="ES101" s="86" t="s">
        <v>118</v>
      </c>
      <c r="ET101" s="86" t="s">
        <v>119</v>
      </c>
      <c r="EV101" s="86" t="s">
        <v>109</v>
      </c>
      <c r="EW101" s="86" t="s">
        <v>110</v>
      </c>
      <c r="EX101" s="86" t="s">
        <v>111</v>
      </c>
      <c r="EY101" s="86" t="s">
        <v>112</v>
      </c>
      <c r="EZ101" s="86" t="s">
        <v>113</v>
      </c>
      <c r="FA101" s="86" t="s">
        <v>114</v>
      </c>
      <c r="FB101" s="86" t="s">
        <v>115</v>
      </c>
      <c r="FC101" s="86" t="s">
        <v>116</v>
      </c>
      <c r="FD101" s="86" t="s">
        <v>117</v>
      </c>
      <c r="FE101" s="86" t="s">
        <v>118</v>
      </c>
      <c r="FF101" s="86" t="s">
        <v>119</v>
      </c>
      <c r="FH101" s="86" t="s">
        <v>109</v>
      </c>
      <c r="FI101" s="86" t="s">
        <v>110</v>
      </c>
      <c r="FJ101" s="86" t="s">
        <v>111</v>
      </c>
      <c r="FK101" s="86" t="s">
        <v>112</v>
      </c>
      <c r="FL101" s="86" t="s">
        <v>113</v>
      </c>
      <c r="FM101" s="86" t="s">
        <v>114</v>
      </c>
      <c r="FN101" s="86" t="s">
        <v>115</v>
      </c>
      <c r="FO101" s="86" t="s">
        <v>116</v>
      </c>
      <c r="FP101" s="86" t="s">
        <v>117</v>
      </c>
      <c r="FQ101" s="86" t="s">
        <v>118</v>
      </c>
      <c r="FR101" s="86" t="s">
        <v>119</v>
      </c>
      <c r="FT101" s="32" t="s">
        <v>108</v>
      </c>
      <c r="FU101" s="86" t="s">
        <v>109</v>
      </c>
      <c r="FV101" s="86" t="s">
        <v>110</v>
      </c>
      <c r="FW101" s="86" t="s">
        <v>111</v>
      </c>
      <c r="FX101" s="86" t="s">
        <v>112</v>
      </c>
      <c r="FY101" s="86" t="s">
        <v>113</v>
      </c>
      <c r="FZ101" s="86" t="s">
        <v>114</v>
      </c>
      <c r="GA101" s="86" t="s">
        <v>115</v>
      </c>
      <c r="GB101" s="86" t="s">
        <v>116</v>
      </c>
      <c r="GC101" s="86" t="s">
        <v>117</v>
      </c>
      <c r="GD101" s="86" t="s">
        <v>118</v>
      </c>
      <c r="GE101" s="86" t="s">
        <v>119</v>
      </c>
      <c r="GG101" s="86" t="s">
        <v>109</v>
      </c>
      <c r="GH101" s="86" t="s">
        <v>110</v>
      </c>
      <c r="GI101" s="86" t="s">
        <v>111</v>
      </c>
      <c r="GJ101" s="86" t="s">
        <v>112</v>
      </c>
      <c r="GK101" s="86" t="s">
        <v>113</v>
      </c>
      <c r="GL101" s="86" t="s">
        <v>114</v>
      </c>
      <c r="GM101" s="86" t="s">
        <v>115</v>
      </c>
      <c r="GN101" s="86" t="s">
        <v>116</v>
      </c>
      <c r="GO101" s="86" t="s">
        <v>117</v>
      </c>
      <c r="GP101" s="86" t="s">
        <v>118</v>
      </c>
      <c r="GQ101" s="86" t="s">
        <v>119</v>
      </c>
      <c r="GS101" s="86" t="s">
        <v>109</v>
      </c>
      <c r="GT101" s="86" t="s">
        <v>110</v>
      </c>
      <c r="GU101" s="86" t="s">
        <v>111</v>
      </c>
      <c r="GV101" s="86" t="s">
        <v>112</v>
      </c>
      <c r="GW101" s="86" t="s">
        <v>113</v>
      </c>
      <c r="GX101" s="86" t="s">
        <v>114</v>
      </c>
      <c r="GY101" s="86" t="s">
        <v>115</v>
      </c>
      <c r="GZ101" s="86" t="s">
        <v>116</v>
      </c>
      <c r="HA101" s="86" t="s">
        <v>117</v>
      </c>
      <c r="HB101" s="86" t="s">
        <v>118</v>
      </c>
      <c r="HC101" s="86" t="s">
        <v>119</v>
      </c>
      <c r="HE101" s="86" t="s">
        <v>109</v>
      </c>
      <c r="HF101" s="86" t="s">
        <v>110</v>
      </c>
      <c r="HG101" s="86" t="s">
        <v>111</v>
      </c>
      <c r="HH101" s="86" t="s">
        <v>112</v>
      </c>
      <c r="HI101" s="86" t="s">
        <v>113</v>
      </c>
      <c r="HJ101" s="86" t="s">
        <v>114</v>
      </c>
      <c r="HK101" s="86" t="s">
        <v>115</v>
      </c>
      <c r="HL101" s="86" t="s">
        <v>116</v>
      </c>
      <c r="HM101" s="86" t="s">
        <v>117</v>
      </c>
      <c r="HN101" s="86" t="s">
        <v>118</v>
      </c>
      <c r="HO101" s="86" t="s">
        <v>119</v>
      </c>
    </row>
    <row r="102" spans="2:223" ht="13.5" customHeight="1">
      <c r="B102" s="37"/>
      <c r="D102" s="229"/>
      <c r="E102" s="234"/>
      <c r="F102" s="235"/>
      <c r="G102" s="235"/>
      <c r="H102" s="236"/>
      <c r="I102" s="240"/>
      <c r="J102" s="241"/>
      <c r="K102" s="241"/>
      <c r="L102" s="241"/>
      <c r="M102" s="241"/>
      <c r="N102" s="241"/>
      <c r="O102" s="241"/>
      <c r="P102" s="241"/>
      <c r="Q102" s="242"/>
      <c r="R102" s="246"/>
      <c r="S102" s="247"/>
      <c r="T102" s="247"/>
      <c r="U102" s="248"/>
      <c r="V102" s="252"/>
      <c r="W102" s="253"/>
      <c r="X102" s="253"/>
      <c r="Y102" s="253"/>
      <c r="Z102" s="253"/>
      <c r="AA102" s="254"/>
      <c r="AB102" s="258"/>
      <c r="AC102" s="259"/>
      <c r="AD102" s="259"/>
      <c r="AE102" s="260"/>
      <c r="AF102" s="263"/>
      <c r="AG102" s="264"/>
      <c r="AH102" s="264"/>
      <c r="AI102" s="264"/>
      <c r="AJ102" s="267"/>
      <c r="AK102" s="268"/>
      <c r="AL102" s="40"/>
      <c r="AM102" s="39"/>
      <c r="AW102" s="325"/>
      <c r="AX102" s="325"/>
      <c r="BD102" s="40"/>
      <c r="BE102" s="40"/>
      <c r="BF102" s="40"/>
      <c r="BG102" s="40"/>
      <c r="BH102" s="40"/>
      <c r="BI102" s="40"/>
      <c r="BJ102" s="40"/>
      <c r="BK102" s="40"/>
      <c r="BL102" s="40"/>
      <c r="BM102" s="40"/>
      <c r="BN102" s="40"/>
      <c r="BP102" s="40"/>
      <c r="BQ102" s="40"/>
      <c r="BR102" s="40"/>
      <c r="BS102" s="40"/>
      <c r="BT102" s="40"/>
      <c r="BU102" s="40"/>
      <c r="BV102" s="40"/>
      <c r="BW102" s="40"/>
      <c r="BX102" s="40"/>
      <c r="BY102" s="40"/>
      <c r="BZ102" s="40"/>
      <c r="CB102" s="40"/>
      <c r="CC102" s="40"/>
      <c r="CD102" s="40"/>
      <c r="CE102" s="40"/>
      <c r="CF102" s="40"/>
      <c r="CG102" s="40"/>
      <c r="CH102" s="40"/>
      <c r="CI102" s="40"/>
      <c r="CJ102" s="40"/>
      <c r="CK102" s="40"/>
      <c r="CL102" s="40"/>
      <c r="CN102" s="40"/>
      <c r="CO102" s="40"/>
      <c r="CP102" s="40"/>
      <c r="CQ102" s="40"/>
      <c r="CR102" s="40"/>
      <c r="CS102" s="40"/>
      <c r="CT102" s="40"/>
      <c r="CU102" s="40"/>
      <c r="CV102" s="40"/>
      <c r="CW102" s="40"/>
      <c r="CX102" s="40"/>
      <c r="CZ102" s="40"/>
      <c r="DA102" s="40"/>
      <c r="DB102" s="40"/>
      <c r="DC102" s="40"/>
      <c r="DD102" s="40"/>
      <c r="DE102" s="40"/>
      <c r="DF102" s="40"/>
      <c r="DG102" s="40"/>
      <c r="DH102" s="40"/>
      <c r="DI102" s="40"/>
      <c r="DJ102" s="40"/>
      <c r="DL102" s="40"/>
      <c r="DM102" s="40"/>
      <c r="DN102" s="40"/>
      <c r="DO102" s="40"/>
      <c r="DP102" s="40"/>
      <c r="DQ102" s="40"/>
      <c r="DR102" s="40"/>
      <c r="DS102" s="40"/>
      <c r="DT102" s="40"/>
      <c r="DU102" s="40"/>
      <c r="DV102" s="40"/>
      <c r="DX102" s="40"/>
      <c r="DY102" s="40"/>
      <c r="DZ102" s="40"/>
      <c r="EA102" s="40"/>
      <c r="EB102" s="40"/>
      <c r="EC102" s="40"/>
      <c r="ED102" s="40"/>
      <c r="EE102" s="40"/>
      <c r="EF102" s="40"/>
      <c r="EG102" s="40"/>
      <c r="EH102" s="40"/>
      <c r="EJ102" s="40"/>
      <c r="EK102" s="40"/>
      <c r="EL102" s="40"/>
      <c r="EM102" s="40"/>
      <c r="EN102" s="40"/>
      <c r="EO102" s="40"/>
      <c r="EP102" s="40"/>
      <c r="EQ102" s="40"/>
      <c r="ER102" s="40"/>
      <c r="ES102" s="40"/>
      <c r="ET102" s="40"/>
      <c r="EV102" s="40"/>
      <c r="EW102" s="40"/>
      <c r="EX102" s="40"/>
      <c r="EY102" s="40"/>
      <c r="EZ102" s="40"/>
      <c r="FA102" s="40"/>
      <c r="FB102" s="40"/>
      <c r="FC102" s="40"/>
      <c r="FD102" s="40"/>
      <c r="FE102" s="40"/>
      <c r="FF102" s="40"/>
      <c r="FH102" s="40"/>
      <c r="FI102" s="40"/>
      <c r="FJ102" s="40"/>
      <c r="FK102" s="40"/>
      <c r="FL102" s="40"/>
      <c r="FM102" s="40"/>
      <c r="FN102" s="40"/>
      <c r="FO102" s="40"/>
      <c r="FP102" s="40"/>
      <c r="FQ102" s="40"/>
      <c r="FR102" s="40"/>
      <c r="FU102" s="40"/>
      <c r="FV102" s="40"/>
      <c r="FW102" s="40"/>
      <c r="FX102" s="40"/>
      <c r="FY102" s="40"/>
      <c r="FZ102" s="40"/>
      <c r="GA102" s="40"/>
      <c r="GB102" s="40"/>
      <c r="GC102" s="40"/>
      <c r="GD102" s="40"/>
      <c r="GE102" s="40"/>
      <c r="GG102" s="40"/>
      <c r="GH102" s="40"/>
      <c r="GI102" s="40"/>
      <c r="GJ102" s="40"/>
      <c r="GK102" s="40"/>
      <c r="GL102" s="40"/>
      <c r="GM102" s="40"/>
      <c r="GN102" s="40"/>
      <c r="GO102" s="40"/>
      <c r="GP102" s="40"/>
      <c r="GQ102" s="40"/>
      <c r="GS102" s="40"/>
      <c r="GT102" s="40"/>
      <c r="GU102" s="40"/>
      <c r="GV102" s="40"/>
      <c r="GW102" s="40"/>
      <c r="GX102" s="40"/>
      <c r="GY102" s="40"/>
      <c r="GZ102" s="40"/>
      <c r="HA102" s="40"/>
      <c r="HB102" s="40"/>
      <c r="HC102" s="40"/>
      <c r="HE102" s="40"/>
      <c r="HF102" s="40"/>
      <c r="HG102" s="40"/>
      <c r="HH102" s="40"/>
      <c r="HI102" s="40"/>
      <c r="HJ102" s="40"/>
      <c r="HK102" s="40"/>
      <c r="HL102" s="40"/>
      <c r="HM102" s="40"/>
      <c r="HN102" s="40"/>
      <c r="HO102" s="40"/>
    </row>
    <row r="103" spans="2:223" ht="13.5" customHeight="1">
      <c r="B103" s="37"/>
      <c r="D103" s="229"/>
      <c r="E103" s="269" t="s">
        <v>64</v>
      </c>
      <c r="F103" s="270"/>
      <c r="G103" s="270"/>
      <c r="H103" s="271"/>
      <c r="I103" s="272"/>
      <c r="J103" s="273"/>
      <c r="K103" s="273"/>
      <c r="L103" s="273"/>
      <c r="M103" s="273"/>
      <c r="N103" s="273"/>
      <c r="O103" s="273"/>
      <c r="P103" s="273"/>
      <c r="Q103" s="274"/>
      <c r="R103" s="278" t="s">
        <v>41</v>
      </c>
      <c r="S103" s="279"/>
      <c r="T103" s="279"/>
      <c r="U103" s="280"/>
      <c r="V103" s="281"/>
      <c r="W103" s="282"/>
      <c r="X103" s="282"/>
      <c r="Y103" s="282"/>
      <c r="Z103" s="282"/>
      <c r="AA103" s="283"/>
      <c r="AB103" s="269" t="s">
        <v>28</v>
      </c>
      <c r="AC103" s="270"/>
      <c r="AD103" s="270"/>
      <c r="AE103" s="271"/>
      <c r="AF103" s="287"/>
      <c r="AG103" s="288"/>
      <c r="AH103" s="288"/>
      <c r="AI103" s="288"/>
      <c r="AJ103" s="289" t="str">
        <f>IF(I101="","",VLOOKUP(I101,$AO$4:$AR$6,3,FALSE))</f>
        <v/>
      </c>
      <c r="AK103" s="290"/>
      <c r="AL103" s="40"/>
      <c r="AM103" s="39"/>
      <c r="BC103" s="327" t="s">
        <v>106</v>
      </c>
      <c r="BD103" s="326" t="str">
        <f>IF(AND($AW101=1,$AX101=1,$AY107="1期",$BA107="1期"),$AF103,"0")</f>
        <v>0</v>
      </c>
      <c r="BE103" s="326" t="str">
        <f>IF(AND($AW101=1,$AX101=2,$AY107="1期",$BA107="1期"),$AF103,"0")</f>
        <v>0</v>
      </c>
      <c r="BF103" s="326" t="str">
        <f>IF(AND($AW101=1,$AX101=3,$AY107="1期",$BA107="1期"),$AF103,"0")</f>
        <v>0</v>
      </c>
      <c r="BG103" s="326" t="str">
        <f>IF(AND($AW101=1,$AX101=4,$AY107="1期",$BA107="1期"),$AF103,"0")</f>
        <v>0</v>
      </c>
      <c r="BH103" s="326" t="str">
        <f>IF(AND($AW101=1,$AX101=5,$AY107="1期",$BA107="1期"),$AF103,"0")</f>
        <v>0</v>
      </c>
      <c r="BI103" s="326" t="str">
        <f>IF(AND($AW101=2,$AX101=6,$AY107="1期",$BA107="1期"),$AF103,"0")</f>
        <v>0</v>
      </c>
      <c r="BJ103" s="326" t="str">
        <f>IF(AND($AW101=3,$AX101=1,$AY107="1期",$BA107="1期"),$AF103,"0")</f>
        <v>0</v>
      </c>
      <c r="BK103" s="326" t="str">
        <f>IF(AND($AW101=3,$AX101=2,$AY107="1期",$BA107="1期"),$AF103,"0")</f>
        <v>0</v>
      </c>
      <c r="BL103" s="326" t="str">
        <f>IF(AND($AW101=3,$AX101=3,$AY107="1期",$BA107="1期"),$AF103,"0")</f>
        <v>0</v>
      </c>
      <c r="BM103" s="326" t="str">
        <f>IF(AND($AW101=3,$AX101=4,$AY107="1期",$BA107="1期"),$AF103,"0")</f>
        <v>0</v>
      </c>
      <c r="BN103" s="326" t="str">
        <f>IF(AND($AW101=3,$AX101=5,$AY107="1期",$BA107="1期"),$AF103,"0")</f>
        <v>0</v>
      </c>
      <c r="BP103" s="326" t="str">
        <f>IF(AND($AW101=1,$AX101=1,$AY107="1期",$BA107="2期"),$AF103,"0")</f>
        <v>0</v>
      </c>
      <c r="BQ103" s="326" t="str">
        <f>IF(AND($AW101=1,$AX101=2,$AY107="1期",$BA107="2期"),$AF103,"0")</f>
        <v>0</v>
      </c>
      <c r="BR103" s="326" t="str">
        <f>IF(AND($AW101=1,$AX101=3,$AY107="1期",$BA107="2期"),$AF103,"0")</f>
        <v>0</v>
      </c>
      <c r="BS103" s="326" t="str">
        <f>IF(AND($AW101=1,$AX101=4,$AY107="1期",$BA107="2期"),$AF103,"0")</f>
        <v>0</v>
      </c>
      <c r="BT103" s="326" t="str">
        <f>IF(AND($AW101=1,$AX101=5,$AY107="1期",$BA107="2期"),$AF103,"0")</f>
        <v>0</v>
      </c>
      <c r="BU103" s="326" t="str">
        <f>IF(AND($AW101=2,$AX101=6,$AY107="1期",$BA107="2期"),$AF103,"0")</f>
        <v>0</v>
      </c>
      <c r="BV103" s="326" t="str">
        <f>IF(AND($AW101=3,$AX101=1,$AY107="1期",$BA107="2期"),$AF103,"0")</f>
        <v>0</v>
      </c>
      <c r="BW103" s="326" t="str">
        <f>IF(AND($AW101=3,$AX101=2,$AY107="1期",$BA107="2期"),$AF103,"0")</f>
        <v>0</v>
      </c>
      <c r="BX103" s="326" t="str">
        <f>IF(AND($AW101=3,$AX101=3,$AY107="1期",$BA107="2期"),$AF103,"0")</f>
        <v>0</v>
      </c>
      <c r="BY103" s="326" t="str">
        <f>IF(AND($AW101=3,$AX101=4,$AY107="1期",$BA107="2期"),$AF103,"0")</f>
        <v>0</v>
      </c>
      <c r="BZ103" s="326" t="str">
        <f>IF(AND($AW101=3,$AX101=5,$AY107="1期",$BA107="2期"),$AF103,"0")</f>
        <v>0</v>
      </c>
      <c r="CB103" s="326" t="str">
        <f>IF(AND($AW101=1,$AX101=1,$AY107="1期",$BA107="3期"),$AF103,"0")</f>
        <v>0</v>
      </c>
      <c r="CC103" s="326" t="str">
        <f>IF(AND($AW101=1,$AX101=2,$AY107="1期",$BA107="3期"),$AF103,"0")</f>
        <v>0</v>
      </c>
      <c r="CD103" s="326" t="str">
        <f>IF(AND($AW101=1,$AX101=3,$AY107="1期",$BA107="3期"),$AF103,"0")</f>
        <v>0</v>
      </c>
      <c r="CE103" s="326" t="str">
        <f>IF(AND($AW101=1,$AX101=4,$AY107="1期",$BA107="3期"),$AF103,"0")</f>
        <v>0</v>
      </c>
      <c r="CF103" s="326" t="str">
        <f>IF(AND($AW101=1,$AX101=5,$AY107="1期",$BA107="3期"),$AF103,"0")</f>
        <v>0</v>
      </c>
      <c r="CG103" s="326" t="str">
        <f>IF(AND($AW101=2,$AX101=6,$AY107="1期",$BA107="3期"),$AF103,"0")</f>
        <v>0</v>
      </c>
      <c r="CH103" s="326" t="str">
        <f>IF(AND($AW101=3,$AX101=1,$AY107="1期",$BA107="3期"),$AF103,"0")</f>
        <v>0</v>
      </c>
      <c r="CI103" s="326" t="str">
        <f>IF(AND($AW101=3,$AX101=2,$AY107="1期",$BA107="3期"),$AF103,"0")</f>
        <v>0</v>
      </c>
      <c r="CJ103" s="326" t="str">
        <f>IF(AND($AW101=3,$AX101=3,$AY107="1期",$BA107="3期"),$AF103,"0")</f>
        <v>0</v>
      </c>
      <c r="CK103" s="326" t="str">
        <f>IF(AND($AW101=3,$AX101=4,$AY107="1期",$BA107="3期"),$AF103,"0")</f>
        <v>0</v>
      </c>
      <c r="CL103" s="326" t="str">
        <f>IF(AND($AW101=3,$AX101=5,$AY107="1期",$BA107="3期"),$AF103,"0")</f>
        <v>0</v>
      </c>
      <c r="CN103" s="326" t="str">
        <f>IF(AND($AW101=1,$AX101=1,$AY107="2期",$BA107="2期"),$AF103,"0")</f>
        <v>0</v>
      </c>
      <c r="CO103" s="326" t="str">
        <f>IF(AND($AW101=1,$AX101=2,$AY107="2期",$BA107="2期"),$AF103,"0")</f>
        <v>0</v>
      </c>
      <c r="CP103" s="326" t="str">
        <f>IF(AND($AW101=1,$AX101=3,$AY107="2期",$BA107="2期"),$AF103,"0")</f>
        <v>0</v>
      </c>
      <c r="CQ103" s="326" t="str">
        <f>IF(AND($AW101=1,$AX101=4,$AY107="2期",$BA107="2期"),$AF103,"0")</f>
        <v>0</v>
      </c>
      <c r="CR103" s="326" t="str">
        <f>IF(AND($AW101=1,$AX101=5,$AY107="2期",$BA107="2期"),$AF103,"0")</f>
        <v>0</v>
      </c>
      <c r="CS103" s="326" t="str">
        <f>IF(AND($AW101=2,$AX101=6,$AY107="2期",$BA107="2期"),$AF103,"0")</f>
        <v>0</v>
      </c>
      <c r="CT103" s="326" t="str">
        <f>IF(AND($AW101=3,$AX101=1,$AY107="2期",$BA107="2期"),$AF103,"0")</f>
        <v>0</v>
      </c>
      <c r="CU103" s="326" t="str">
        <f>IF(AND($AW101=3,$AX101=2,$AY107="2期",$BA107="2期"),$AF103,"0")</f>
        <v>0</v>
      </c>
      <c r="CV103" s="326" t="str">
        <f>IF(AND($AW101=3,$AX101=3,$AY107="2期",$BA107="2期"),$AF103,"0")</f>
        <v>0</v>
      </c>
      <c r="CW103" s="326" t="str">
        <f>IF(AND($AW101=3,$AX101=4,$AY107="2期",$BA107="2期"),$AF103,"0")</f>
        <v>0</v>
      </c>
      <c r="CX103" s="326" t="str">
        <f>IF(AND($AW101=3,$AX101=5,$AY107="2期",$BA107="2期"),$AF103,"0")</f>
        <v>0</v>
      </c>
      <c r="CZ103" s="326" t="str">
        <f>IF(AND($AW101=1,$AX101=1,$AY107="2期",$BA107="3期"),$AF103,"0")</f>
        <v>0</v>
      </c>
      <c r="DA103" s="326" t="str">
        <f>IF(AND($AW101=1,$AX101=2,$AY107="2期",$BA107="3期"),$AF103,"0")</f>
        <v>0</v>
      </c>
      <c r="DB103" s="326" t="str">
        <f>IF(AND($AW101=1,$AX101=3,$AY107="2期",$BA107="3期"),$AF103,"0")</f>
        <v>0</v>
      </c>
      <c r="DC103" s="326" t="str">
        <f>IF(AND($AW101=1,$AX101=4,$AY107="2期",$BA107="3期"),$AF103,"0")</f>
        <v>0</v>
      </c>
      <c r="DD103" s="326" t="str">
        <f>IF(AND($AW101=1,$AX101=5,$AY107="2期",$BA107="3期"),$AF103,"0")</f>
        <v>0</v>
      </c>
      <c r="DE103" s="326" t="str">
        <f>IF(AND($AW101=2,$AX101=6,$AY107="2期",$BA107="3期"),$AF103,"0")</f>
        <v>0</v>
      </c>
      <c r="DF103" s="326" t="str">
        <f>IF(AND($AW101=3,$AX101=1,$AY107="2期",$BA107="3期"),$AF103,"0")</f>
        <v>0</v>
      </c>
      <c r="DG103" s="326" t="str">
        <f>IF(AND($AW101=3,$AX101=2,$AY107="2期",$BA107="3期"),$AF103,"0")</f>
        <v>0</v>
      </c>
      <c r="DH103" s="326" t="str">
        <f>IF(AND($AW101=3,$AX101=3,$AY107="2期",$BA107="3期"),$AF103,"0")</f>
        <v>0</v>
      </c>
      <c r="DI103" s="326" t="str">
        <f>IF(AND($AW101=3,$AX101=4,$AY107="2期",$BA107="3期"),$AF103,"0")</f>
        <v>0</v>
      </c>
      <c r="DJ103" s="326" t="str">
        <f>IF(AND($AW101=3,$AX101=5,$AY107="2期",$BA107="3期"),$AF103,"0")</f>
        <v>0</v>
      </c>
      <c r="DL103" s="326" t="str">
        <f>IF(AND($AW101=1,$AX101=1,$AY107="3期",$BA107="3期"),$AF103,"0")</f>
        <v>0</v>
      </c>
      <c r="DM103" s="326" t="str">
        <f>IF(AND($AW101=1,$AX101=2,$AY107="3期",$BA107="3期"),$AF103,"0")</f>
        <v>0</v>
      </c>
      <c r="DN103" s="326" t="str">
        <f>IF(AND($AW101=1,$AX101=3,$AY107="3期",$BA107="3期"),$AF103,"0")</f>
        <v>0</v>
      </c>
      <c r="DO103" s="326" t="str">
        <f>IF(AND($AW101=1,$AX101=4,$AY107="3期",$BA107="3期"),$AF103,"0")</f>
        <v>0</v>
      </c>
      <c r="DP103" s="326" t="str">
        <f>IF(AND($AW101=1,$AX101=5,$AY107="3期",$BA107="3期"),$AF103,"0")</f>
        <v>0</v>
      </c>
      <c r="DQ103" s="326" t="str">
        <f>IF(AND($AW101=2,$AX101=6,$AY107="3期",$BA107="3期"),$AF103,"0")</f>
        <v>0</v>
      </c>
      <c r="DR103" s="326" t="str">
        <f>IF(AND($AW101=3,$AX101=1,$AY107="3期",$BA107="3期"),$AF103,"0")</f>
        <v>0</v>
      </c>
      <c r="DS103" s="326" t="str">
        <f>IF(AND($AW101=3,$AX101=2,$AY107="3期",$BA107="3期"),$AF103,"0")</f>
        <v>0</v>
      </c>
      <c r="DT103" s="326" t="str">
        <f>IF(AND($AW101=3,$AX101=3,$AY107="3期",$BA107="3期"),$AF103,"0")</f>
        <v>0</v>
      </c>
      <c r="DU103" s="326" t="str">
        <f>IF(AND($AW101=3,$AX101=4,$AY107="3期",$BA107="3期"),$AF103,"0")</f>
        <v>0</v>
      </c>
      <c r="DV103" s="326" t="str">
        <f>IF(AND($AW101=3,$AX101=5,$AY107="3期",$BA107="3期"),$AF103,"0")</f>
        <v>0</v>
      </c>
      <c r="DX103" s="326" t="str">
        <f>IF(AND($AW101=1,$AX101=1,$AY107="1期",$BA107="4期"),$AF103,"0")</f>
        <v>0</v>
      </c>
      <c r="DY103" s="326" t="str">
        <f>IF(AND($AW101=1,$AX101=2,$AY107="1期",$BA107="4期"),$AF103,"0")</f>
        <v>0</v>
      </c>
      <c r="DZ103" s="326" t="str">
        <f>IF(AND($AW101=1,$AX101=3,$AY107="1期",$BA107="4期"),$AF103,"0")</f>
        <v>0</v>
      </c>
      <c r="EA103" s="326" t="str">
        <f>IF(AND($AW101=1,$AX101=4,$AY107="1期",$BA107="4期"),$AF103,"0")</f>
        <v>0</v>
      </c>
      <c r="EB103" s="326" t="str">
        <f>IF(AND($AW101=1,$AX101=5,$AY107="1期",$BA107="4期"),$AF103,"0")</f>
        <v>0</v>
      </c>
      <c r="EC103" s="326" t="str">
        <f>IF(AND($AW101=2,$AX101=6,$AY107="1期",$BA107="4期"),$AF103,"0")</f>
        <v>0</v>
      </c>
      <c r="ED103" s="326" t="str">
        <f>IF(AND($AW101=3,$AX101=1,$AY107="1期",$BA107="4期"),$AF103,"0")</f>
        <v>0</v>
      </c>
      <c r="EE103" s="326" t="str">
        <f>IF(AND($AW101=3,$AX101=2,$AY107="1期",$BA107="4期"),$AF103,"0")</f>
        <v>0</v>
      </c>
      <c r="EF103" s="326" t="str">
        <f>IF(AND($AW101=3,$AX101=3,$AY107="1期",$BA107="4期"),$AF103,"0")</f>
        <v>0</v>
      </c>
      <c r="EG103" s="326" t="str">
        <f>IF(AND($AW101=3,$AX101=4,$AY107="1期",$BA107="4期"),$AF103,"0")</f>
        <v>0</v>
      </c>
      <c r="EH103" s="326" t="str">
        <f>IF(AND($AW101=3,$AX101=5,$AY107="1期",$BA107="4期"),$AF103,"0")</f>
        <v>0</v>
      </c>
      <c r="EJ103" s="326" t="str">
        <f>IF(AND($AW101=1,$AX101=1,$AY107="2期",$BA107="4期"),$AF103,"0")</f>
        <v>0</v>
      </c>
      <c r="EK103" s="326" t="str">
        <f>IF(AND($AW101=1,$AX101=2,$AY107="2期",$BA107="4期"),$AF103,"0")</f>
        <v>0</v>
      </c>
      <c r="EL103" s="326" t="str">
        <f>IF(AND($AW101=1,$AX101=3,$AY107="2期",$BA107="4期"),$AF103,"0")</f>
        <v>0</v>
      </c>
      <c r="EM103" s="326" t="str">
        <f>IF(AND($AW101=1,$AX101=4,$AY107="2期",$BA107="4期"),$AF103,"0")</f>
        <v>0</v>
      </c>
      <c r="EN103" s="326" t="str">
        <f>IF(AND($AW101=1,$AX101=5,$AY107="2期",$BA107="4期"),$AF103,"0")</f>
        <v>0</v>
      </c>
      <c r="EO103" s="326" t="str">
        <f>IF(AND($AW101=2,$AX101=6,$AY107="2期",$BA107="4期"),$AF103,"0")</f>
        <v>0</v>
      </c>
      <c r="EP103" s="326" t="str">
        <f>IF(AND($AW101=3,$AX101=1,$AY107="2期",$BA107="4期"),$AF103,"0")</f>
        <v>0</v>
      </c>
      <c r="EQ103" s="326" t="str">
        <f>IF(AND($AW101=3,$AX101=2,$AY107="2期",$BA107="4期"),$AF103,"0")</f>
        <v>0</v>
      </c>
      <c r="ER103" s="326" t="str">
        <f>IF(AND($AW101=3,$AX101=3,$AY107="2期",$BA107="4期"),$AF103,"0")</f>
        <v>0</v>
      </c>
      <c r="ES103" s="326" t="str">
        <f>IF(AND($AW101=3,$AX101=4,$AY107="2期",$BA107="4期"),$AF103,"0")</f>
        <v>0</v>
      </c>
      <c r="ET103" s="326" t="str">
        <f>IF(AND($AW101=3,$AX101=5,$AY107="2期",$BA107="4期"),$AF103,"0")</f>
        <v>0</v>
      </c>
      <c r="EV103" s="326" t="str">
        <f>IF(AND($AW101=1,$AX101=1,$AY107="3期",$BA107="4期"),$AF103,"0")</f>
        <v>0</v>
      </c>
      <c r="EW103" s="326" t="str">
        <f>IF(AND($AW101=1,$AX101=2,$AY107="3期",$BA107="4期"),$AF103,"0")</f>
        <v>0</v>
      </c>
      <c r="EX103" s="326" t="str">
        <f>IF(AND($AW101=1,$AX101=3,$AY107="3期",$BA107="4期"),$AF103,"0")</f>
        <v>0</v>
      </c>
      <c r="EY103" s="326" t="str">
        <f>IF(AND($AW101=1,$AX101=4,$AY107="3期",$BA107="4期"),$AF103,"0")</f>
        <v>0</v>
      </c>
      <c r="EZ103" s="326" t="str">
        <f>IF(AND($AW101=1,$AX101=5,$AY107="3期",$BA107="4期"),$AF103,"0")</f>
        <v>0</v>
      </c>
      <c r="FA103" s="326" t="str">
        <f>IF(AND($AW101=2,$AX101=6,$AY107="3期",$BA107="4期"),$AF103,"0")</f>
        <v>0</v>
      </c>
      <c r="FB103" s="326" t="str">
        <f>IF(AND($AW101=3,$AX101=1,$AY107="3期",$BA107="4期"),$AF103,"0")</f>
        <v>0</v>
      </c>
      <c r="FC103" s="326" t="str">
        <f>IF(AND($AW101=3,$AX101=2,$AY107="3期",$BA107="4期"),$AF103,"0")</f>
        <v>0</v>
      </c>
      <c r="FD103" s="326" t="str">
        <f>IF(AND($AW101=3,$AX101=3,$AY107="3期",$BA107="4期"),$AF103,"0")</f>
        <v>0</v>
      </c>
      <c r="FE103" s="326" t="str">
        <f>IF(AND($AW101=3,$AX101=4,$AY107="3期",$BA107="4期"),$AF103,"0")</f>
        <v>0</v>
      </c>
      <c r="FF103" s="326" t="str">
        <f>IF(AND($AW101=3,$AX101=5,$AY107="3期",$BA107="4期"),$AF103,"0")</f>
        <v>0</v>
      </c>
      <c r="FH103" s="326" t="str">
        <f>IF(AND($AW101=1,$AX101=1,$AY107="4期",$BA107="4期"),$AF103,"0")</f>
        <v>0</v>
      </c>
      <c r="FI103" s="326" t="str">
        <f>IF(AND($AW101=1,$AX101=2,$AY107="4期",$BA107="4期"),$AF103,"0")</f>
        <v>0</v>
      </c>
      <c r="FJ103" s="326" t="str">
        <f>IF(AND($AW101=1,$AX101=3,$AY107="4期",$BA107="4期"),$AF103,"0")</f>
        <v>0</v>
      </c>
      <c r="FK103" s="326" t="str">
        <f>IF(AND($AW101=1,$AX101=4,$AY107="4期",$BA107="4期"),$AF103,"0")</f>
        <v>0</v>
      </c>
      <c r="FL103" s="326" t="str">
        <f>IF(AND($AW101=1,$AX101=5,$AY107="4期",$BA107="4期"),$AF103,"0")</f>
        <v>0</v>
      </c>
      <c r="FM103" s="326" t="str">
        <f>IF(AND($AW101=2,$AX101=6,$AY107="4期",$BA107="4期"),$AF103,"0")</f>
        <v>0</v>
      </c>
      <c r="FN103" s="326" t="str">
        <f>IF(AND($AW101=3,$AX101=1,$AY107="4期",$BA107="4期"),$AF103,"0")</f>
        <v>0</v>
      </c>
      <c r="FO103" s="326" t="str">
        <f>IF(AND($AW101=3,$AX101=2,$AY107="4期",$BA107="4期"),$AF103,"0")</f>
        <v>0</v>
      </c>
      <c r="FP103" s="326" t="str">
        <f>IF(AND($AW101=3,$AX101=3,$AY107="4期",$BA107="4期"),$AF103,"0")</f>
        <v>0</v>
      </c>
      <c r="FQ103" s="326" t="str">
        <f>IF(AND($AW101=3,$AX101=4,$AY107="4期",$BA107="4期"),$AF103,"0")</f>
        <v>0</v>
      </c>
      <c r="FR103" s="326" t="str">
        <f>IF(AND($AW101=3,$AX101=5,$AY107="4期",$BA107="4期"),$AF103,"0")</f>
        <v>0</v>
      </c>
      <c r="FT103" s="327" t="s">
        <v>176</v>
      </c>
      <c r="FU103" s="326" t="str">
        <f>IF(AND($AW101=1,$AX101=1,$AY107="1期",$BA107="1期"),LEFT(RIGHT($I109,11),8),"0")</f>
        <v>0</v>
      </c>
      <c r="FV103" s="326" t="str">
        <f>IF(AND($AW101=1,$AX101=2,$AY107="1期",$BA107="1期"),LEFT(RIGHT($I109,11),8),"0")</f>
        <v>0</v>
      </c>
      <c r="FW103" s="326" t="str">
        <f>IF(AND($AW101=1,$AX101=3,$AY107="1期",$BA107="1期"),LEFT(RIGHT($I109,11),8),"0")</f>
        <v>0</v>
      </c>
      <c r="FX103" s="326" t="str">
        <f>IF(AND($AW101=1,$AX101=4,$AY107="1期",$BA107="1期"),LEFT(RIGHT($I109,11),8),"0")</f>
        <v>0</v>
      </c>
      <c r="FY103" s="326" t="str">
        <f>IF(AND($AW101=1,$AX101=5,$AY107="1期",$BA107="1期"),LEFT(RIGHT($I109,11),8),"0")</f>
        <v>0</v>
      </c>
      <c r="FZ103" s="326" t="str">
        <f>IF(AND($AW101=2,$AX101=6,$AY107="1期",$BA107="1期"),LEFT(RIGHT($I109,11),8),"0")</f>
        <v>0</v>
      </c>
      <c r="GA103" s="326" t="str">
        <f>IF(AND($AW101=3,$AX101=1,$AY107="1期",$BA107="1期"),LEFT(RIGHT($I109,11),8),"0")</f>
        <v>0</v>
      </c>
      <c r="GB103" s="326" t="str">
        <f>IF(AND($AW101=3,$AX101=2,$AY107="1期",$BA107="1期"),LEFT(RIGHT($I109,11),8),"0")</f>
        <v>0</v>
      </c>
      <c r="GC103" s="326" t="str">
        <f>IF(AND($AW101=3,$AX101=3,$AY107="1期",$BA107="1期"),LEFT(RIGHT($I109,11),8),"0")</f>
        <v>0</v>
      </c>
      <c r="GD103" s="326" t="str">
        <f>IF(AND($AW101=3,$AX101=4,$AY107="1期",$BA107="1期"),LEFT(RIGHT($I109,11),8),"0")</f>
        <v>0</v>
      </c>
      <c r="GE103" s="326" t="str">
        <f>IF(AND($AW101=3,$AX101=5,$AY107="1期",$BA107="1期"),LEFT(RIGHT($I109,11),8),"0")</f>
        <v>0</v>
      </c>
      <c r="GG103" s="326" t="str">
        <f>IF(AND($AW101=1,$AX101=1,$AY107="1期",$BA107="2期"),$AF103,"0")</f>
        <v>0</v>
      </c>
      <c r="GH103" s="326" t="str">
        <f>IF(AND($AW101=1,$AX101=2,$AY107="1期",$BA107="2期"),$AF103,"0")</f>
        <v>0</v>
      </c>
      <c r="GI103" s="326" t="str">
        <f>IF(AND($AW101=1,$AX101=3,$AY107="1期",$BA107="2期"),$AF103,"0")</f>
        <v>0</v>
      </c>
      <c r="GJ103" s="326" t="str">
        <f>IF(AND($AW101=1,$AX101=4,$AY107="1期",$BA107="2期"),$AF103,"0")</f>
        <v>0</v>
      </c>
      <c r="GK103" s="326" t="str">
        <f>IF(AND($AW101=1,$AX101=5,$AY107="1期",$BA107="2期"),$AF103,"0")</f>
        <v>0</v>
      </c>
      <c r="GL103" s="326" t="str">
        <f>IF(AND($AW101=2,$AX101=6,$AY107="1期",$BA107="2期"),$AF103,"0")</f>
        <v>0</v>
      </c>
      <c r="GM103" s="326" t="str">
        <f>IF(AND($AW101=3,$AX101=1,$AY107="1期",$BA107="2期"),$AF103,"0")</f>
        <v>0</v>
      </c>
      <c r="GN103" s="326" t="str">
        <f>IF(AND($AW101=3,$AX101=2,$AY107="1期",$BA107="2期"),$AF103,"0")</f>
        <v>0</v>
      </c>
      <c r="GO103" s="326" t="str">
        <f>IF(AND($AW101=3,$AX101=3,$AY107="1期",$BA107="2期"),$AF103,"0")</f>
        <v>0</v>
      </c>
      <c r="GP103" s="326" t="str">
        <f>IF(AND($AW101=3,$AX101=4,$AY107="1期",$BA107="2期"),$AF103,"0")</f>
        <v>0</v>
      </c>
      <c r="GQ103" s="326" t="str">
        <f>IF(AND($AW101=3,$AX101=5,$AY107="1期",$BA107="2期"),$AF103,"0")</f>
        <v>0</v>
      </c>
      <c r="GS103" s="326" t="str">
        <f>IF(AND($AW101=1,$AX101=1,$AY107="2期",$BA107="2期"),LEFT(RIGHT($I109,11),8),"0")</f>
        <v>0</v>
      </c>
      <c r="GT103" s="326" t="str">
        <f>IF(AND($AW101=1,$AX101=2,$AY107="2期",$BA107="2期"),LEFT(RIGHT($I109,11),8),"0")</f>
        <v>0</v>
      </c>
      <c r="GU103" s="326" t="str">
        <f>IF(AND($AW101=1,$AX101=3,$AY107="2期",$BA107="2期"),LEFT(RIGHT($I109,11),8),"0")</f>
        <v>0</v>
      </c>
      <c r="GV103" s="326" t="str">
        <f>IF(AND($AW101=1,$AX101=4,$AY107="2期",$BA107="2期"),LEFT(RIGHT($I109,11),8),"0")</f>
        <v>0</v>
      </c>
      <c r="GW103" s="326" t="str">
        <f>IF(AND($AW101=1,$AX101=5,$AY107="2期",$BA107="2期"),LEFT(RIGHT($I109,11),8),"0")</f>
        <v>0</v>
      </c>
      <c r="GX103" s="326" t="str">
        <f>IF(AND($AW101=2,$AX101=6,$AY107="2期",$BA107="2期"),LEFT(RIGHT($I109,11),8),"0")</f>
        <v>0</v>
      </c>
      <c r="GY103" s="326" t="str">
        <f>IF(AND($AW101=3,$AX101=1,$AY107="2期",$BA107="2期"),LEFT(RIGHT($I109,11),8),"0")</f>
        <v>0</v>
      </c>
      <c r="GZ103" s="326" t="str">
        <f>IF(AND($AW101=3,$AX101=2,$AY107="2期",$BA107="2期"),LEFT(RIGHT($I109,11),8),"0")</f>
        <v>0</v>
      </c>
      <c r="HA103" s="326" t="str">
        <f>IF(AND($AW101=3,$AX101=3,$AY107="2期",$BA107="2期"),LEFT(RIGHT($I109,11),8),"0")</f>
        <v>0</v>
      </c>
      <c r="HB103" s="326" t="str">
        <f>IF(AND($AW101=3,$AX101=4,$AY107="2期",$BA107="2期"),LEFT(RIGHT($I109,11),8),"0")</f>
        <v>0</v>
      </c>
      <c r="HC103" s="326" t="str">
        <f>IF(AND($AW101=3,$AX101=5,$AY107="2期",$BA107="2期"),LEFT(RIGHT($I109,11),8),"0")</f>
        <v>0</v>
      </c>
      <c r="HE103" s="326" t="str">
        <f>IF(AND($AW101=1,$AX101=1,$BA107="3期"),LEFT(RIGHT($I109,11),8),"0")</f>
        <v>0</v>
      </c>
      <c r="HF103" s="326" t="str">
        <f>IF(AND($AW101=1,$AX101=2,$BA107="3期"),LEFT(RIGHT($I109,11),8),"0")</f>
        <v>0</v>
      </c>
      <c r="HG103" s="326" t="str">
        <f>IF(AND($AW101=1,$AX101=3,$BA107="3期"),LEFT(RIGHT($I109,11),8),"0")</f>
        <v>0</v>
      </c>
      <c r="HH103" s="326" t="str">
        <f>IF(AND($AW101=1,$AX101=4,$BA107="3期"),LEFT(RIGHT($I109,11),8),"0")</f>
        <v>0</v>
      </c>
      <c r="HI103" s="326" t="str">
        <f>IF(AND($AW101=1,$AX101=5,$BA107="3期"),LEFT(RIGHT($I109,11),8),"0")</f>
        <v>0</v>
      </c>
      <c r="HJ103" s="326" t="str">
        <f>IF(AND($AW101=2,$AX101=6,$BA107="3期"),LEFT(RIGHT($I109,11),8),"0")</f>
        <v>0</v>
      </c>
      <c r="HK103" s="326" t="str">
        <f>IF(AND($AW101=3,$AX101=1,$BA107="3期"),LEFT(RIGHT($I109,11),8),"0")</f>
        <v>0</v>
      </c>
      <c r="HL103" s="326" t="str">
        <f>IF(AND($AW101=3,$AX101=2,$BA107="3期"),LEFT(RIGHT($I109,11),8),"0")</f>
        <v>0</v>
      </c>
      <c r="HM103" s="326" t="str">
        <f>IF(AND($AW101=3,$AX101=3,$BA107="3期"),LEFT(RIGHT($I109,11),8),"0")</f>
        <v>0</v>
      </c>
      <c r="HN103" s="326" t="str">
        <f>IF(AND($AW101=3,$AX101=4,$BA107="3期"),LEFT(RIGHT($I109,11),8),"0")</f>
        <v>0</v>
      </c>
      <c r="HO103" s="326" t="str">
        <f>IF(AND($AW101=3,$AX101=5,$BA107="3期"),LEFT(RIGHT($I109,11),8),"0")</f>
        <v>0</v>
      </c>
    </row>
    <row r="104" spans="2:223" ht="13.5" customHeight="1">
      <c r="B104" s="37"/>
      <c r="D104" s="229"/>
      <c r="E104" s="246"/>
      <c r="F104" s="247"/>
      <c r="G104" s="247"/>
      <c r="H104" s="248"/>
      <c r="I104" s="275"/>
      <c r="J104" s="276"/>
      <c r="K104" s="276"/>
      <c r="L104" s="276"/>
      <c r="M104" s="276"/>
      <c r="N104" s="276"/>
      <c r="O104" s="276"/>
      <c r="P104" s="276"/>
      <c r="Q104" s="277"/>
      <c r="R104" s="258"/>
      <c r="S104" s="259"/>
      <c r="T104" s="259"/>
      <c r="U104" s="260"/>
      <c r="V104" s="284"/>
      <c r="W104" s="285"/>
      <c r="X104" s="285"/>
      <c r="Y104" s="285"/>
      <c r="Z104" s="285"/>
      <c r="AA104" s="286"/>
      <c r="AB104" s="246"/>
      <c r="AC104" s="247"/>
      <c r="AD104" s="247"/>
      <c r="AE104" s="248"/>
      <c r="AF104" s="263"/>
      <c r="AG104" s="264"/>
      <c r="AH104" s="264"/>
      <c r="AI104" s="264"/>
      <c r="AJ104" s="267"/>
      <c r="AK104" s="268"/>
      <c r="AL104" s="40"/>
      <c r="AM104" s="39"/>
      <c r="BC104" s="328"/>
      <c r="BD104" s="326"/>
      <c r="BE104" s="326"/>
      <c r="BF104" s="326"/>
      <c r="BG104" s="326"/>
      <c r="BH104" s="326"/>
      <c r="BI104" s="326"/>
      <c r="BJ104" s="326"/>
      <c r="BK104" s="326"/>
      <c r="BL104" s="326"/>
      <c r="BM104" s="326"/>
      <c r="BN104" s="326"/>
      <c r="BP104" s="326"/>
      <c r="BQ104" s="326"/>
      <c r="BR104" s="326"/>
      <c r="BS104" s="326"/>
      <c r="BT104" s="326"/>
      <c r="BU104" s="326"/>
      <c r="BV104" s="326"/>
      <c r="BW104" s="326"/>
      <c r="BX104" s="326"/>
      <c r="BY104" s="326"/>
      <c r="BZ104" s="326"/>
      <c r="CB104" s="326"/>
      <c r="CC104" s="326"/>
      <c r="CD104" s="326"/>
      <c r="CE104" s="326"/>
      <c r="CF104" s="326"/>
      <c r="CG104" s="326"/>
      <c r="CH104" s="326"/>
      <c r="CI104" s="326"/>
      <c r="CJ104" s="326"/>
      <c r="CK104" s="326"/>
      <c r="CL104" s="326"/>
      <c r="CN104" s="326"/>
      <c r="CO104" s="326"/>
      <c r="CP104" s="326"/>
      <c r="CQ104" s="326"/>
      <c r="CR104" s="326"/>
      <c r="CS104" s="326"/>
      <c r="CT104" s="326"/>
      <c r="CU104" s="326"/>
      <c r="CV104" s="326"/>
      <c r="CW104" s="326"/>
      <c r="CX104" s="326"/>
      <c r="CZ104" s="326"/>
      <c r="DA104" s="326"/>
      <c r="DB104" s="326"/>
      <c r="DC104" s="326"/>
      <c r="DD104" s="326"/>
      <c r="DE104" s="326"/>
      <c r="DF104" s="326"/>
      <c r="DG104" s="326"/>
      <c r="DH104" s="326"/>
      <c r="DI104" s="326"/>
      <c r="DJ104" s="326"/>
      <c r="DL104" s="326"/>
      <c r="DM104" s="326"/>
      <c r="DN104" s="326"/>
      <c r="DO104" s="326"/>
      <c r="DP104" s="326"/>
      <c r="DQ104" s="326"/>
      <c r="DR104" s="326"/>
      <c r="DS104" s="326"/>
      <c r="DT104" s="326"/>
      <c r="DU104" s="326"/>
      <c r="DV104" s="326"/>
      <c r="DX104" s="326"/>
      <c r="DY104" s="326"/>
      <c r="DZ104" s="326"/>
      <c r="EA104" s="326"/>
      <c r="EB104" s="326"/>
      <c r="EC104" s="326"/>
      <c r="ED104" s="326"/>
      <c r="EE104" s="326"/>
      <c r="EF104" s="326"/>
      <c r="EG104" s="326"/>
      <c r="EH104" s="326"/>
      <c r="EJ104" s="326"/>
      <c r="EK104" s="326"/>
      <c r="EL104" s="326"/>
      <c r="EM104" s="326"/>
      <c r="EN104" s="326"/>
      <c r="EO104" s="326"/>
      <c r="EP104" s="326"/>
      <c r="EQ104" s="326"/>
      <c r="ER104" s="326"/>
      <c r="ES104" s="326"/>
      <c r="ET104" s="326"/>
      <c r="EV104" s="326"/>
      <c r="EW104" s="326"/>
      <c r="EX104" s="326"/>
      <c r="EY104" s="326"/>
      <c r="EZ104" s="326"/>
      <c r="FA104" s="326"/>
      <c r="FB104" s="326"/>
      <c r="FC104" s="326"/>
      <c r="FD104" s="326"/>
      <c r="FE104" s="326"/>
      <c r="FF104" s="326"/>
      <c r="FH104" s="326"/>
      <c r="FI104" s="326"/>
      <c r="FJ104" s="326"/>
      <c r="FK104" s="326"/>
      <c r="FL104" s="326"/>
      <c r="FM104" s="326"/>
      <c r="FN104" s="326"/>
      <c r="FO104" s="326"/>
      <c r="FP104" s="326"/>
      <c r="FQ104" s="326"/>
      <c r="FR104" s="326"/>
      <c r="FT104" s="328"/>
      <c r="FU104" s="326"/>
      <c r="FV104" s="326"/>
      <c r="FW104" s="326"/>
      <c r="FX104" s="326"/>
      <c r="FY104" s="326"/>
      <c r="FZ104" s="326"/>
      <c r="GA104" s="326"/>
      <c r="GB104" s="326"/>
      <c r="GC104" s="326"/>
      <c r="GD104" s="326"/>
      <c r="GE104" s="326"/>
      <c r="GG104" s="326"/>
      <c r="GH104" s="326"/>
      <c r="GI104" s="326"/>
      <c r="GJ104" s="326"/>
      <c r="GK104" s="326"/>
      <c r="GL104" s="326"/>
      <c r="GM104" s="326"/>
      <c r="GN104" s="326"/>
      <c r="GO104" s="326"/>
      <c r="GP104" s="326"/>
      <c r="GQ104" s="326"/>
      <c r="GS104" s="326"/>
      <c r="GT104" s="326"/>
      <c r="GU104" s="326"/>
      <c r="GV104" s="326"/>
      <c r="GW104" s="326"/>
      <c r="GX104" s="326"/>
      <c r="GY104" s="326"/>
      <c r="GZ104" s="326"/>
      <c r="HA104" s="326"/>
      <c r="HB104" s="326"/>
      <c r="HC104" s="326"/>
      <c r="HE104" s="326"/>
      <c r="HF104" s="326"/>
      <c r="HG104" s="326"/>
      <c r="HH104" s="326"/>
      <c r="HI104" s="326"/>
      <c r="HJ104" s="326"/>
      <c r="HK104" s="326"/>
      <c r="HL104" s="326"/>
      <c r="HM104" s="326"/>
      <c r="HN104" s="326"/>
      <c r="HO104" s="326"/>
    </row>
    <row r="105" spans="2:223" ht="13.5" customHeight="1">
      <c r="B105" s="37"/>
      <c r="D105" s="229"/>
      <c r="E105" s="269" t="s">
        <v>38</v>
      </c>
      <c r="F105" s="270"/>
      <c r="G105" s="270"/>
      <c r="H105" s="271"/>
      <c r="I105" s="291"/>
      <c r="J105" s="292"/>
      <c r="K105" s="292"/>
      <c r="L105" s="292"/>
      <c r="M105" s="292"/>
      <c r="N105" s="292"/>
      <c r="O105" s="292"/>
      <c r="P105" s="292"/>
      <c r="Q105" s="292"/>
      <c r="R105" s="292"/>
      <c r="S105" s="292"/>
      <c r="T105" s="292"/>
      <c r="U105" s="292"/>
      <c r="V105" s="292"/>
      <c r="W105" s="292"/>
      <c r="X105" s="292"/>
      <c r="Y105" s="292"/>
      <c r="Z105" s="292"/>
      <c r="AA105" s="293"/>
      <c r="AB105" s="269" t="s">
        <v>39</v>
      </c>
      <c r="AC105" s="270"/>
      <c r="AD105" s="270"/>
      <c r="AE105" s="271"/>
      <c r="AF105" s="294"/>
      <c r="AG105" s="295"/>
      <c r="AH105" s="295"/>
      <c r="AI105" s="295"/>
      <c r="AJ105" s="295"/>
      <c r="AK105" s="290" t="s">
        <v>353</v>
      </c>
      <c r="AL105" s="40"/>
      <c r="AM105" s="39"/>
    </row>
    <row r="106" spans="2:223" ht="13.5" customHeight="1">
      <c r="B106" s="37"/>
      <c r="D106" s="229"/>
      <c r="E106" s="246"/>
      <c r="F106" s="247"/>
      <c r="G106" s="247"/>
      <c r="H106" s="248"/>
      <c r="I106" s="252"/>
      <c r="J106" s="253"/>
      <c r="K106" s="253"/>
      <c r="L106" s="253"/>
      <c r="M106" s="253"/>
      <c r="N106" s="253"/>
      <c r="O106" s="253"/>
      <c r="P106" s="253"/>
      <c r="Q106" s="253"/>
      <c r="R106" s="253"/>
      <c r="S106" s="253"/>
      <c r="T106" s="253"/>
      <c r="U106" s="253"/>
      <c r="V106" s="253"/>
      <c r="W106" s="253"/>
      <c r="X106" s="253"/>
      <c r="Y106" s="253"/>
      <c r="Z106" s="253"/>
      <c r="AA106" s="254"/>
      <c r="AB106" s="246"/>
      <c r="AC106" s="247"/>
      <c r="AD106" s="247"/>
      <c r="AE106" s="248"/>
      <c r="AF106" s="296"/>
      <c r="AG106" s="297"/>
      <c r="AH106" s="297"/>
      <c r="AI106" s="297"/>
      <c r="AJ106" s="297"/>
      <c r="AK106" s="268"/>
      <c r="AL106" s="40"/>
      <c r="AM106" s="39"/>
      <c r="AW106" s="84" t="s">
        <v>102</v>
      </c>
      <c r="AX106" s="84" t="s">
        <v>103</v>
      </c>
      <c r="AY106" s="329" t="s">
        <v>105</v>
      </c>
      <c r="AZ106" s="330"/>
      <c r="BA106" s="322" t="s">
        <v>104</v>
      </c>
      <c r="BB106" s="322"/>
    </row>
    <row r="107" spans="2:223" ht="13.5" customHeight="1">
      <c r="B107" s="37"/>
      <c r="D107" s="229"/>
      <c r="E107" s="269" t="s">
        <v>74</v>
      </c>
      <c r="F107" s="270"/>
      <c r="G107" s="270"/>
      <c r="H107" s="271"/>
      <c r="I107" s="298" t="str">
        <f>IFERROR(YEAR(EDATE(AA107,-3)),"")</f>
        <v/>
      </c>
      <c r="J107" s="289"/>
      <c r="K107" s="289"/>
      <c r="L107" s="289" t="s">
        <v>37</v>
      </c>
      <c r="M107" s="289"/>
      <c r="N107" s="282"/>
      <c r="O107" s="282"/>
      <c r="P107" s="282"/>
      <c r="Q107" s="282"/>
      <c r="R107" s="282"/>
      <c r="S107" s="282"/>
      <c r="T107" s="282"/>
      <c r="U107" s="282"/>
      <c r="V107" s="282"/>
      <c r="W107" s="282"/>
      <c r="X107" s="282"/>
      <c r="Y107" s="282"/>
      <c r="Z107" s="300" t="s">
        <v>56</v>
      </c>
      <c r="AA107" s="282"/>
      <c r="AB107" s="282"/>
      <c r="AC107" s="282"/>
      <c r="AD107" s="282"/>
      <c r="AE107" s="282"/>
      <c r="AF107" s="282"/>
      <c r="AG107" s="282"/>
      <c r="AH107" s="282"/>
      <c r="AI107" s="282"/>
      <c r="AJ107" s="282"/>
      <c r="AK107" s="302"/>
      <c r="AL107" s="40"/>
      <c r="AM107" s="39"/>
      <c r="AW107" s="322" t="str">
        <f>I107</f>
        <v/>
      </c>
      <c r="AX107" s="322" t="str">
        <f>IF(V103="","",YEAR(V103)-IF(MONTH(V103)&lt;4,1,0))</f>
        <v/>
      </c>
      <c r="AY107" s="322" t="str">
        <f>IF(AND(2010&lt;=AW107,AW107&lt;=2014),"1期",IF(AND(2015&lt;=AW107,AW107&lt;=2019),"2期",IF(AND(2020&lt;=AW107,AW107&lt;=2024),"3期",IF(AND(2025&lt;=AW107,AW107&lt;=2029),"4期","-"))))</f>
        <v>-</v>
      </c>
      <c r="AZ107" s="323" t="str">
        <f>IF(AND(2010&lt;=AW107,AW107&lt;=2014),"2期",IF(AND(2015&lt;=AW107,AW107&lt;=2019),"3期",IF(AND(2020&lt;=AW107,AW107&lt;=2024),"4期",IF(AND(2025&lt;=AW107,AW107&lt;=2029),"4期","-"))))</f>
        <v>-</v>
      </c>
      <c r="BA107" s="322" t="str">
        <f>IF(AND(2010&lt;=AX107,AX107&lt;=2014),"1期",IF(AND(2015&lt;=AX107,AX107&lt;=2019),"2期",IF(AND(2020&lt;=AX107,AX107&lt;=2024),"3期",IF(AND(2025&lt;=AX107,AX107&lt;=2029),"4期","-"))))</f>
        <v>-</v>
      </c>
      <c r="BB107" s="323" t="str">
        <f>IF(AND(2010&lt;=AX107,AX107&lt;=2014),"2期",IF(AND(2015&lt;=AX107,AX107&lt;=2019),"3期",IF(AND(2020&lt;=AX107,AX107&lt;=2024),"4期",IF(AND(2024&lt;=AX107,AX107&lt;=2029),"4期","-"))))</f>
        <v>-</v>
      </c>
      <c r="BC107" s="40"/>
      <c r="FT107" s="40"/>
    </row>
    <row r="108" spans="2:223" ht="13.5" customHeight="1">
      <c r="B108" s="37"/>
      <c r="D108" s="229"/>
      <c r="E108" s="246"/>
      <c r="F108" s="247"/>
      <c r="G108" s="247"/>
      <c r="H108" s="248"/>
      <c r="I108" s="299"/>
      <c r="J108" s="267"/>
      <c r="K108" s="267"/>
      <c r="L108" s="267"/>
      <c r="M108" s="267"/>
      <c r="N108" s="285"/>
      <c r="O108" s="285"/>
      <c r="P108" s="285"/>
      <c r="Q108" s="285"/>
      <c r="R108" s="285"/>
      <c r="S108" s="285"/>
      <c r="T108" s="285"/>
      <c r="U108" s="285"/>
      <c r="V108" s="285"/>
      <c r="W108" s="285"/>
      <c r="X108" s="285"/>
      <c r="Y108" s="285"/>
      <c r="Z108" s="301"/>
      <c r="AA108" s="285"/>
      <c r="AB108" s="285"/>
      <c r="AC108" s="285"/>
      <c r="AD108" s="285"/>
      <c r="AE108" s="285"/>
      <c r="AF108" s="285"/>
      <c r="AG108" s="285"/>
      <c r="AH108" s="285"/>
      <c r="AI108" s="285"/>
      <c r="AJ108" s="285"/>
      <c r="AK108" s="303"/>
      <c r="AL108" s="40"/>
      <c r="AM108" s="39"/>
      <c r="AW108" s="325"/>
      <c r="AX108" s="322"/>
      <c r="AY108" s="322"/>
      <c r="AZ108" s="324"/>
      <c r="BA108" s="322"/>
      <c r="BB108" s="324"/>
      <c r="BC108" s="40"/>
      <c r="FT108" s="40"/>
    </row>
    <row r="109" spans="2:223" ht="13.5" customHeight="1">
      <c r="B109" s="37"/>
      <c r="D109" s="229"/>
      <c r="E109" s="220" t="s">
        <v>57</v>
      </c>
      <c r="F109" s="221"/>
      <c r="G109" s="221"/>
      <c r="H109" s="222"/>
      <c r="I109" s="226"/>
      <c r="J109" s="214"/>
      <c r="K109" s="214"/>
      <c r="L109" s="214"/>
      <c r="M109" s="214"/>
      <c r="N109" s="214"/>
      <c r="O109" s="214"/>
      <c r="P109" s="214"/>
      <c r="Q109" s="214"/>
      <c r="R109" s="214"/>
      <c r="S109" s="214"/>
      <c r="T109" s="214"/>
      <c r="U109" s="214"/>
      <c r="V109" s="214"/>
      <c r="W109" s="212" t="s">
        <v>352</v>
      </c>
      <c r="X109" s="214"/>
      <c r="Y109" s="214"/>
      <c r="Z109" s="214"/>
      <c r="AA109" s="214"/>
      <c r="AB109" s="214"/>
      <c r="AC109" s="214"/>
      <c r="AD109" s="214"/>
      <c r="AE109" s="214"/>
      <c r="AF109" s="214"/>
      <c r="AG109" s="214"/>
      <c r="AH109" s="214"/>
      <c r="AI109" s="214"/>
      <c r="AJ109" s="214"/>
      <c r="AK109" s="215"/>
      <c r="AL109" s="40"/>
      <c r="AM109" s="39"/>
      <c r="AY109" s="40" t="s">
        <v>121</v>
      </c>
      <c r="BA109" s="40" t="s">
        <v>122</v>
      </c>
      <c r="HO109" s="85"/>
    </row>
    <row r="110" spans="2:223" ht="13.5" customHeight="1" thickBot="1">
      <c r="B110" s="37"/>
      <c r="D110" s="230"/>
      <c r="E110" s="223"/>
      <c r="F110" s="224"/>
      <c r="G110" s="224"/>
      <c r="H110" s="225"/>
      <c r="I110" s="227"/>
      <c r="J110" s="216"/>
      <c r="K110" s="216"/>
      <c r="L110" s="216"/>
      <c r="M110" s="216"/>
      <c r="N110" s="216"/>
      <c r="O110" s="216"/>
      <c r="P110" s="216"/>
      <c r="Q110" s="216"/>
      <c r="R110" s="216"/>
      <c r="S110" s="216"/>
      <c r="T110" s="216"/>
      <c r="U110" s="216"/>
      <c r="V110" s="216"/>
      <c r="W110" s="213"/>
      <c r="X110" s="216"/>
      <c r="Y110" s="216"/>
      <c r="Z110" s="216"/>
      <c r="AA110" s="216"/>
      <c r="AB110" s="216"/>
      <c r="AC110" s="216"/>
      <c r="AD110" s="216"/>
      <c r="AE110" s="216"/>
      <c r="AF110" s="216"/>
      <c r="AG110" s="216"/>
      <c r="AH110" s="216"/>
      <c r="AI110" s="216"/>
      <c r="AJ110" s="216"/>
      <c r="AK110" s="217"/>
      <c r="AL110" s="40"/>
      <c r="AM110" s="39"/>
      <c r="AW110" s="83" t="s">
        <v>100</v>
      </c>
      <c r="AX110" s="83" t="s">
        <v>101</v>
      </c>
    </row>
    <row r="111" spans="2:223" ht="13.5" customHeight="1">
      <c r="B111" s="37"/>
      <c r="D111" s="228" t="s">
        <v>258</v>
      </c>
      <c r="E111" s="231" t="s">
        <v>42</v>
      </c>
      <c r="F111" s="232"/>
      <c r="G111" s="232"/>
      <c r="H111" s="233"/>
      <c r="I111" s="237"/>
      <c r="J111" s="238"/>
      <c r="K111" s="238"/>
      <c r="L111" s="238"/>
      <c r="M111" s="238"/>
      <c r="N111" s="238"/>
      <c r="O111" s="238"/>
      <c r="P111" s="238"/>
      <c r="Q111" s="239"/>
      <c r="R111" s="243" t="s">
        <v>43</v>
      </c>
      <c r="S111" s="244"/>
      <c r="T111" s="244"/>
      <c r="U111" s="245"/>
      <c r="V111" s="249"/>
      <c r="W111" s="250"/>
      <c r="X111" s="250"/>
      <c r="Y111" s="250"/>
      <c r="Z111" s="250"/>
      <c r="AA111" s="251"/>
      <c r="AB111" s="255" t="s">
        <v>40</v>
      </c>
      <c r="AC111" s="256"/>
      <c r="AD111" s="256"/>
      <c r="AE111" s="257"/>
      <c r="AF111" s="261"/>
      <c r="AG111" s="262"/>
      <c r="AH111" s="262"/>
      <c r="AI111" s="262"/>
      <c r="AJ111" s="265" t="str">
        <f>IF(I111="","",VLOOKUP(I111,$AO$4:$AR$6,2,FALSE))</f>
        <v/>
      </c>
      <c r="AK111" s="266"/>
      <c r="AL111" s="40"/>
      <c r="AM111" s="39"/>
      <c r="AW111" s="322" t="str">
        <f>IF(I111="グリーン電力証書",1,IF(I111="グリーン熱証書",2,IF(I111="新エネルギー等電気相当量",3,"-")))</f>
        <v>-</v>
      </c>
      <c r="AX111" s="322" t="str">
        <f>IF(V111="太陽光発電",1,IF(V111="風力発電",2,IF(V111="地熱発電",3,IF(V111="バイオマス発電",4,IF(V111="特定小水力発電",5,IF(V111="太陽熱",6,"-"))))))</f>
        <v>-</v>
      </c>
      <c r="BC111" s="32" t="s">
        <v>108</v>
      </c>
      <c r="BD111" s="86" t="s">
        <v>109</v>
      </c>
      <c r="BE111" s="86" t="s">
        <v>110</v>
      </c>
      <c r="BF111" s="86" t="s">
        <v>111</v>
      </c>
      <c r="BG111" s="86" t="s">
        <v>112</v>
      </c>
      <c r="BH111" s="86" t="s">
        <v>113</v>
      </c>
      <c r="BI111" s="86" t="s">
        <v>114</v>
      </c>
      <c r="BJ111" s="86" t="s">
        <v>115</v>
      </c>
      <c r="BK111" s="86" t="s">
        <v>116</v>
      </c>
      <c r="BL111" s="86" t="s">
        <v>117</v>
      </c>
      <c r="BM111" s="86" t="s">
        <v>118</v>
      </c>
      <c r="BN111" s="86" t="s">
        <v>119</v>
      </c>
      <c r="BP111" s="86" t="s">
        <v>109</v>
      </c>
      <c r="BQ111" s="86" t="s">
        <v>110</v>
      </c>
      <c r="BR111" s="86" t="s">
        <v>111</v>
      </c>
      <c r="BS111" s="86" t="s">
        <v>112</v>
      </c>
      <c r="BT111" s="86" t="s">
        <v>113</v>
      </c>
      <c r="BU111" s="86" t="s">
        <v>114</v>
      </c>
      <c r="BV111" s="86" t="s">
        <v>115</v>
      </c>
      <c r="BW111" s="86" t="s">
        <v>116</v>
      </c>
      <c r="BX111" s="86" t="s">
        <v>117</v>
      </c>
      <c r="BY111" s="86" t="s">
        <v>118</v>
      </c>
      <c r="BZ111" s="86" t="s">
        <v>119</v>
      </c>
      <c r="CB111" s="86" t="s">
        <v>109</v>
      </c>
      <c r="CC111" s="86" t="s">
        <v>110</v>
      </c>
      <c r="CD111" s="86" t="s">
        <v>111</v>
      </c>
      <c r="CE111" s="86" t="s">
        <v>112</v>
      </c>
      <c r="CF111" s="86" t="s">
        <v>113</v>
      </c>
      <c r="CG111" s="86" t="s">
        <v>114</v>
      </c>
      <c r="CH111" s="86" t="s">
        <v>115</v>
      </c>
      <c r="CI111" s="86" t="s">
        <v>116</v>
      </c>
      <c r="CJ111" s="86" t="s">
        <v>117</v>
      </c>
      <c r="CK111" s="86" t="s">
        <v>118</v>
      </c>
      <c r="CL111" s="86" t="s">
        <v>119</v>
      </c>
      <c r="CN111" s="86" t="s">
        <v>109</v>
      </c>
      <c r="CO111" s="86" t="s">
        <v>110</v>
      </c>
      <c r="CP111" s="86" t="s">
        <v>111</v>
      </c>
      <c r="CQ111" s="86" t="s">
        <v>112</v>
      </c>
      <c r="CR111" s="86" t="s">
        <v>113</v>
      </c>
      <c r="CS111" s="86" t="s">
        <v>114</v>
      </c>
      <c r="CT111" s="86" t="s">
        <v>115</v>
      </c>
      <c r="CU111" s="86" t="s">
        <v>116</v>
      </c>
      <c r="CV111" s="86" t="s">
        <v>117</v>
      </c>
      <c r="CW111" s="86" t="s">
        <v>118</v>
      </c>
      <c r="CX111" s="86" t="s">
        <v>119</v>
      </c>
      <c r="CZ111" s="86" t="s">
        <v>109</v>
      </c>
      <c r="DA111" s="86" t="s">
        <v>110</v>
      </c>
      <c r="DB111" s="86" t="s">
        <v>111</v>
      </c>
      <c r="DC111" s="86" t="s">
        <v>112</v>
      </c>
      <c r="DD111" s="86" t="s">
        <v>113</v>
      </c>
      <c r="DE111" s="86" t="s">
        <v>114</v>
      </c>
      <c r="DF111" s="86" t="s">
        <v>115</v>
      </c>
      <c r="DG111" s="86" t="s">
        <v>116</v>
      </c>
      <c r="DH111" s="86" t="s">
        <v>117</v>
      </c>
      <c r="DI111" s="86" t="s">
        <v>118</v>
      </c>
      <c r="DJ111" s="86" t="s">
        <v>119</v>
      </c>
      <c r="DL111" s="86" t="s">
        <v>109</v>
      </c>
      <c r="DM111" s="86" t="s">
        <v>110</v>
      </c>
      <c r="DN111" s="86" t="s">
        <v>111</v>
      </c>
      <c r="DO111" s="86" t="s">
        <v>112</v>
      </c>
      <c r="DP111" s="86" t="s">
        <v>113</v>
      </c>
      <c r="DQ111" s="86" t="s">
        <v>114</v>
      </c>
      <c r="DR111" s="86" t="s">
        <v>115</v>
      </c>
      <c r="DS111" s="86" t="s">
        <v>116</v>
      </c>
      <c r="DT111" s="86" t="s">
        <v>117</v>
      </c>
      <c r="DU111" s="86" t="s">
        <v>118</v>
      </c>
      <c r="DV111" s="86" t="s">
        <v>119</v>
      </c>
      <c r="DX111" s="86" t="s">
        <v>109</v>
      </c>
      <c r="DY111" s="86" t="s">
        <v>110</v>
      </c>
      <c r="DZ111" s="86" t="s">
        <v>111</v>
      </c>
      <c r="EA111" s="86" t="s">
        <v>112</v>
      </c>
      <c r="EB111" s="86" t="s">
        <v>113</v>
      </c>
      <c r="EC111" s="86" t="s">
        <v>114</v>
      </c>
      <c r="ED111" s="86" t="s">
        <v>115</v>
      </c>
      <c r="EE111" s="86" t="s">
        <v>116</v>
      </c>
      <c r="EF111" s="86" t="s">
        <v>117</v>
      </c>
      <c r="EG111" s="86" t="s">
        <v>118</v>
      </c>
      <c r="EH111" s="86" t="s">
        <v>119</v>
      </c>
      <c r="EJ111" s="86" t="s">
        <v>109</v>
      </c>
      <c r="EK111" s="86" t="s">
        <v>110</v>
      </c>
      <c r="EL111" s="86" t="s">
        <v>111</v>
      </c>
      <c r="EM111" s="86" t="s">
        <v>112</v>
      </c>
      <c r="EN111" s="86" t="s">
        <v>113</v>
      </c>
      <c r="EO111" s="86" t="s">
        <v>114</v>
      </c>
      <c r="EP111" s="86" t="s">
        <v>115</v>
      </c>
      <c r="EQ111" s="86" t="s">
        <v>116</v>
      </c>
      <c r="ER111" s="86" t="s">
        <v>117</v>
      </c>
      <c r="ES111" s="86" t="s">
        <v>118</v>
      </c>
      <c r="ET111" s="86" t="s">
        <v>119</v>
      </c>
      <c r="EV111" s="86" t="s">
        <v>109</v>
      </c>
      <c r="EW111" s="86" t="s">
        <v>110</v>
      </c>
      <c r="EX111" s="86" t="s">
        <v>111</v>
      </c>
      <c r="EY111" s="86" t="s">
        <v>112</v>
      </c>
      <c r="EZ111" s="86" t="s">
        <v>113</v>
      </c>
      <c r="FA111" s="86" t="s">
        <v>114</v>
      </c>
      <c r="FB111" s="86" t="s">
        <v>115</v>
      </c>
      <c r="FC111" s="86" t="s">
        <v>116</v>
      </c>
      <c r="FD111" s="86" t="s">
        <v>117</v>
      </c>
      <c r="FE111" s="86" t="s">
        <v>118</v>
      </c>
      <c r="FF111" s="86" t="s">
        <v>119</v>
      </c>
      <c r="FH111" s="86" t="s">
        <v>109</v>
      </c>
      <c r="FI111" s="86" t="s">
        <v>110</v>
      </c>
      <c r="FJ111" s="86" t="s">
        <v>111</v>
      </c>
      <c r="FK111" s="86" t="s">
        <v>112</v>
      </c>
      <c r="FL111" s="86" t="s">
        <v>113</v>
      </c>
      <c r="FM111" s="86" t="s">
        <v>114</v>
      </c>
      <c r="FN111" s="86" t="s">
        <v>115</v>
      </c>
      <c r="FO111" s="86" t="s">
        <v>116</v>
      </c>
      <c r="FP111" s="86" t="s">
        <v>117</v>
      </c>
      <c r="FQ111" s="86" t="s">
        <v>118</v>
      </c>
      <c r="FR111" s="86" t="s">
        <v>119</v>
      </c>
      <c r="FT111" s="32" t="s">
        <v>108</v>
      </c>
      <c r="FU111" s="86" t="s">
        <v>109</v>
      </c>
      <c r="FV111" s="86" t="s">
        <v>110</v>
      </c>
      <c r="FW111" s="86" t="s">
        <v>111</v>
      </c>
      <c r="FX111" s="86" t="s">
        <v>112</v>
      </c>
      <c r="FY111" s="86" t="s">
        <v>113</v>
      </c>
      <c r="FZ111" s="86" t="s">
        <v>114</v>
      </c>
      <c r="GA111" s="86" t="s">
        <v>115</v>
      </c>
      <c r="GB111" s="86" t="s">
        <v>116</v>
      </c>
      <c r="GC111" s="86" t="s">
        <v>117</v>
      </c>
      <c r="GD111" s="86" t="s">
        <v>118</v>
      </c>
      <c r="GE111" s="86" t="s">
        <v>119</v>
      </c>
      <c r="GG111" s="86" t="s">
        <v>109</v>
      </c>
      <c r="GH111" s="86" t="s">
        <v>110</v>
      </c>
      <c r="GI111" s="86" t="s">
        <v>111</v>
      </c>
      <c r="GJ111" s="86" t="s">
        <v>112</v>
      </c>
      <c r="GK111" s="86" t="s">
        <v>113</v>
      </c>
      <c r="GL111" s="86" t="s">
        <v>114</v>
      </c>
      <c r="GM111" s="86" t="s">
        <v>115</v>
      </c>
      <c r="GN111" s="86" t="s">
        <v>116</v>
      </c>
      <c r="GO111" s="86" t="s">
        <v>117</v>
      </c>
      <c r="GP111" s="86" t="s">
        <v>118</v>
      </c>
      <c r="GQ111" s="86" t="s">
        <v>119</v>
      </c>
      <c r="GS111" s="86" t="s">
        <v>109</v>
      </c>
      <c r="GT111" s="86" t="s">
        <v>110</v>
      </c>
      <c r="GU111" s="86" t="s">
        <v>111</v>
      </c>
      <c r="GV111" s="86" t="s">
        <v>112</v>
      </c>
      <c r="GW111" s="86" t="s">
        <v>113</v>
      </c>
      <c r="GX111" s="86" t="s">
        <v>114</v>
      </c>
      <c r="GY111" s="86" t="s">
        <v>115</v>
      </c>
      <c r="GZ111" s="86" t="s">
        <v>116</v>
      </c>
      <c r="HA111" s="86" t="s">
        <v>117</v>
      </c>
      <c r="HB111" s="86" t="s">
        <v>118</v>
      </c>
      <c r="HC111" s="86" t="s">
        <v>119</v>
      </c>
      <c r="HE111" s="86" t="s">
        <v>109</v>
      </c>
      <c r="HF111" s="86" t="s">
        <v>110</v>
      </c>
      <c r="HG111" s="86" t="s">
        <v>111</v>
      </c>
      <c r="HH111" s="86" t="s">
        <v>112</v>
      </c>
      <c r="HI111" s="86" t="s">
        <v>113</v>
      </c>
      <c r="HJ111" s="86" t="s">
        <v>114</v>
      </c>
      <c r="HK111" s="86" t="s">
        <v>115</v>
      </c>
      <c r="HL111" s="86" t="s">
        <v>116</v>
      </c>
      <c r="HM111" s="86" t="s">
        <v>117</v>
      </c>
      <c r="HN111" s="86" t="s">
        <v>118</v>
      </c>
      <c r="HO111" s="86" t="s">
        <v>119</v>
      </c>
    </row>
    <row r="112" spans="2:223" ht="13.5" customHeight="1">
      <c r="B112" s="37"/>
      <c r="D112" s="229"/>
      <c r="E112" s="234"/>
      <c r="F112" s="235"/>
      <c r="G112" s="235"/>
      <c r="H112" s="236"/>
      <c r="I112" s="240"/>
      <c r="J112" s="241"/>
      <c r="K112" s="241"/>
      <c r="L112" s="241"/>
      <c r="M112" s="241"/>
      <c r="N112" s="241"/>
      <c r="O112" s="241"/>
      <c r="P112" s="241"/>
      <c r="Q112" s="242"/>
      <c r="R112" s="246"/>
      <c r="S112" s="247"/>
      <c r="T112" s="247"/>
      <c r="U112" s="248"/>
      <c r="V112" s="252"/>
      <c r="W112" s="253"/>
      <c r="X112" s="253"/>
      <c r="Y112" s="253"/>
      <c r="Z112" s="253"/>
      <c r="AA112" s="254"/>
      <c r="AB112" s="258"/>
      <c r="AC112" s="259"/>
      <c r="AD112" s="259"/>
      <c r="AE112" s="260"/>
      <c r="AF112" s="263"/>
      <c r="AG112" s="264"/>
      <c r="AH112" s="264"/>
      <c r="AI112" s="264"/>
      <c r="AJ112" s="267"/>
      <c r="AK112" s="268"/>
      <c r="AL112" s="40"/>
      <c r="AM112" s="39"/>
      <c r="AW112" s="325"/>
      <c r="AX112" s="325"/>
      <c r="BD112" s="40"/>
      <c r="BE112" s="40"/>
      <c r="BF112" s="40"/>
      <c r="BG112" s="40"/>
      <c r="BH112" s="40"/>
      <c r="BI112" s="40"/>
      <c r="BJ112" s="40"/>
      <c r="BK112" s="40"/>
      <c r="BL112" s="40"/>
      <c r="BM112" s="40"/>
      <c r="BN112" s="40"/>
      <c r="BP112" s="40"/>
      <c r="BQ112" s="40"/>
      <c r="BR112" s="40"/>
      <c r="BS112" s="40"/>
      <c r="BT112" s="40"/>
      <c r="BU112" s="40"/>
      <c r="BV112" s="40"/>
      <c r="BW112" s="40"/>
      <c r="BX112" s="40"/>
      <c r="BY112" s="40"/>
      <c r="BZ112" s="40"/>
      <c r="CB112" s="40"/>
      <c r="CC112" s="40"/>
      <c r="CD112" s="40"/>
      <c r="CE112" s="40"/>
      <c r="CF112" s="40"/>
      <c r="CG112" s="40"/>
      <c r="CH112" s="40"/>
      <c r="CI112" s="40"/>
      <c r="CJ112" s="40"/>
      <c r="CK112" s="40"/>
      <c r="CL112" s="40"/>
      <c r="CN112" s="40"/>
      <c r="CO112" s="40"/>
      <c r="CP112" s="40"/>
      <c r="CQ112" s="40"/>
      <c r="CR112" s="40"/>
      <c r="CS112" s="40"/>
      <c r="CT112" s="40"/>
      <c r="CU112" s="40"/>
      <c r="CV112" s="40"/>
      <c r="CW112" s="40"/>
      <c r="CX112" s="40"/>
      <c r="CZ112" s="40"/>
      <c r="DA112" s="40"/>
      <c r="DB112" s="40"/>
      <c r="DC112" s="40"/>
      <c r="DD112" s="40"/>
      <c r="DE112" s="40"/>
      <c r="DF112" s="40"/>
      <c r="DG112" s="40"/>
      <c r="DH112" s="40"/>
      <c r="DI112" s="40"/>
      <c r="DJ112" s="40"/>
      <c r="DL112" s="40"/>
      <c r="DM112" s="40"/>
      <c r="DN112" s="40"/>
      <c r="DO112" s="40"/>
      <c r="DP112" s="40"/>
      <c r="DQ112" s="40"/>
      <c r="DR112" s="40"/>
      <c r="DS112" s="40"/>
      <c r="DT112" s="40"/>
      <c r="DU112" s="40"/>
      <c r="DV112" s="40"/>
      <c r="DX112" s="40"/>
      <c r="DY112" s="40"/>
      <c r="DZ112" s="40"/>
      <c r="EA112" s="40"/>
      <c r="EB112" s="40"/>
      <c r="EC112" s="40"/>
      <c r="ED112" s="40"/>
      <c r="EE112" s="40"/>
      <c r="EF112" s="40"/>
      <c r="EG112" s="40"/>
      <c r="EH112" s="40"/>
      <c r="EJ112" s="40"/>
      <c r="EK112" s="40"/>
      <c r="EL112" s="40"/>
      <c r="EM112" s="40"/>
      <c r="EN112" s="40"/>
      <c r="EO112" s="40"/>
      <c r="EP112" s="40"/>
      <c r="EQ112" s="40"/>
      <c r="ER112" s="40"/>
      <c r="ES112" s="40"/>
      <c r="ET112" s="40"/>
      <c r="EV112" s="40"/>
      <c r="EW112" s="40"/>
      <c r="EX112" s="40"/>
      <c r="EY112" s="40"/>
      <c r="EZ112" s="40"/>
      <c r="FA112" s="40"/>
      <c r="FB112" s="40"/>
      <c r="FC112" s="40"/>
      <c r="FD112" s="40"/>
      <c r="FE112" s="40"/>
      <c r="FF112" s="40"/>
      <c r="FH112" s="40"/>
      <c r="FI112" s="40"/>
      <c r="FJ112" s="40"/>
      <c r="FK112" s="40"/>
      <c r="FL112" s="40"/>
      <c r="FM112" s="40"/>
      <c r="FN112" s="40"/>
      <c r="FO112" s="40"/>
      <c r="FP112" s="40"/>
      <c r="FQ112" s="40"/>
      <c r="FR112" s="40"/>
      <c r="FU112" s="40"/>
      <c r="FV112" s="40"/>
      <c r="FW112" s="40"/>
      <c r="FX112" s="40"/>
      <c r="FY112" s="40"/>
      <c r="FZ112" s="40"/>
      <c r="GA112" s="40"/>
      <c r="GB112" s="40"/>
      <c r="GC112" s="40"/>
      <c r="GD112" s="40"/>
      <c r="GE112" s="40"/>
      <c r="GG112" s="40"/>
      <c r="GH112" s="40"/>
      <c r="GI112" s="40"/>
      <c r="GJ112" s="40"/>
      <c r="GK112" s="40"/>
      <c r="GL112" s="40"/>
      <c r="GM112" s="40"/>
      <c r="GN112" s="40"/>
      <c r="GO112" s="40"/>
      <c r="GP112" s="40"/>
      <c r="GQ112" s="40"/>
      <c r="GS112" s="40"/>
      <c r="GT112" s="40"/>
      <c r="GU112" s="40"/>
      <c r="GV112" s="40"/>
      <c r="GW112" s="40"/>
      <c r="GX112" s="40"/>
      <c r="GY112" s="40"/>
      <c r="GZ112" s="40"/>
      <c r="HA112" s="40"/>
      <c r="HB112" s="40"/>
      <c r="HC112" s="40"/>
      <c r="HE112" s="40"/>
      <c r="HF112" s="40"/>
      <c r="HG112" s="40"/>
      <c r="HH112" s="40"/>
      <c r="HI112" s="40"/>
      <c r="HJ112" s="40"/>
      <c r="HK112" s="40"/>
      <c r="HL112" s="40"/>
      <c r="HM112" s="40"/>
      <c r="HN112" s="40"/>
      <c r="HO112" s="40"/>
    </row>
    <row r="113" spans="2:223" ht="13.5" customHeight="1">
      <c r="B113" s="37"/>
      <c r="D113" s="229"/>
      <c r="E113" s="269" t="s">
        <v>64</v>
      </c>
      <c r="F113" s="270"/>
      <c r="G113" s="270"/>
      <c r="H113" s="271"/>
      <c r="I113" s="272"/>
      <c r="J113" s="273"/>
      <c r="K113" s="273"/>
      <c r="L113" s="273"/>
      <c r="M113" s="273"/>
      <c r="N113" s="273"/>
      <c r="O113" s="273"/>
      <c r="P113" s="273"/>
      <c r="Q113" s="274"/>
      <c r="R113" s="278" t="s">
        <v>41</v>
      </c>
      <c r="S113" s="279"/>
      <c r="T113" s="279"/>
      <c r="U113" s="280"/>
      <c r="V113" s="281"/>
      <c r="W113" s="282"/>
      <c r="X113" s="282"/>
      <c r="Y113" s="282"/>
      <c r="Z113" s="282"/>
      <c r="AA113" s="283"/>
      <c r="AB113" s="269" t="s">
        <v>28</v>
      </c>
      <c r="AC113" s="270"/>
      <c r="AD113" s="270"/>
      <c r="AE113" s="271"/>
      <c r="AF113" s="287"/>
      <c r="AG113" s="288"/>
      <c r="AH113" s="288"/>
      <c r="AI113" s="288"/>
      <c r="AJ113" s="289" t="str">
        <f>IF(I111="","",VLOOKUP(I111,$AO$4:$AR$6,3,FALSE))</f>
        <v/>
      </c>
      <c r="AK113" s="290"/>
      <c r="AL113" s="40"/>
      <c r="AM113" s="39"/>
      <c r="BC113" s="327" t="s">
        <v>106</v>
      </c>
      <c r="BD113" s="326" t="str">
        <f>IF(AND($AW111=1,$AX111=1,$AY117="1期",$BA117="1期"),$AF113,"0")</f>
        <v>0</v>
      </c>
      <c r="BE113" s="326" t="str">
        <f>IF(AND($AW111=1,$AX111=2,$AY117="1期",$BA117="1期"),$AF113,"0")</f>
        <v>0</v>
      </c>
      <c r="BF113" s="326" t="str">
        <f>IF(AND($AW111=1,$AX111=3,$AY117="1期",$BA117="1期"),$AF113,"0")</f>
        <v>0</v>
      </c>
      <c r="BG113" s="326" t="str">
        <f>IF(AND($AW111=1,$AX111=4,$AY117="1期",$BA117="1期"),$AF113,"0")</f>
        <v>0</v>
      </c>
      <c r="BH113" s="326" t="str">
        <f>IF(AND($AW111=1,$AX111=5,$AY117="1期",$BA117="1期"),$AF113,"0")</f>
        <v>0</v>
      </c>
      <c r="BI113" s="326" t="str">
        <f>IF(AND($AW111=2,$AX111=6,$AY117="1期",$BA117="1期"),$AF113,"0")</f>
        <v>0</v>
      </c>
      <c r="BJ113" s="326" t="str">
        <f>IF(AND($AW111=3,$AX111=1,$AY117="1期",$BA117="1期"),$AF113,"0")</f>
        <v>0</v>
      </c>
      <c r="BK113" s="326" t="str">
        <f>IF(AND($AW111=3,$AX111=2,$AY117="1期",$BA117="1期"),$AF113,"0")</f>
        <v>0</v>
      </c>
      <c r="BL113" s="326" t="str">
        <f>IF(AND($AW111=3,$AX111=3,$AY117="1期",$BA117="1期"),$AF113,"0")</f>
        <v>0</v>
      </c>
      <c r="BM113" s="326" t="str">
        <f>IF(AND($AW111=3,$AX111=4,$AY117="1期",$BA117="1期"),$AF113,"0")</f>
        <v>0</v>
      </c>
      <c r="BN113" s="326" t="str">
        <f>IF(AND($AW111=3,$AX111=5,$AY117="1期",$BA117="1期"),$AF113,"0")</f>
        <v>0</v>
      </c>
      <c r="BP113" s="326" t="str">
        <f>IF(AND($AW111=1,$AX111=1,$AY117="1期",$BA117="2期"),$AF113,"0")</f>
        <v>0</v>
      </c>
      <c r="BQ113" s="326" t="str">
        <f>IF(AND($AW111=1,$AX111=2,$AY117="1期",$BA117="2期"),$AF113,"0")</f>
        <v>0</v>
      </c>
      <c r="BR113" s="326" t="str">
        <f>IF(AND($AW111=1,$AX111=3,$AY117="1期",$BA117="2期"),$AF113,"0")</f>
        <v>0</v>
      </c>
      <c r="BS113" s="326" t="str">
        <f>IF(AND($AW111=1,$AX111=4,$AY117="1期",$BA117="2期"),$AF113,"0")</f>
        <v>0</v>
      </c>
      <c r="BT113" s="326" t="str">
        <f>IF(AND($AW111=1,$AX111=5,$AY117="1期",$BA117="2期"),$AF113,"0")</f>
        <v>0</v>
      </c>
      <c r="BU113" s="326" t="str">
        <f>IF(AND($AW111=2,$AX111=6,$AY117="1期",$BA117="2期"),$AF113,"0")</f>
        <v>0</v>
      </c>
      <c r="BV113" s="326" t="str">
        <f>IF(AND($AW111=3,$AX111=1,$AY117="1期",$BA117="2期"),$AF113,"0")</f>
        <v>0</v>
      </c>
      <c r="BW113" s="326" t="str">
        <f>IF(AND($AW111=3,$AX111=2,$AY117="1期",$BA117="2期"),$AF113,"0")</f>
        <v>0</v>
      </c>
      <c r="BX113" s="326" t="str">
        <f>IF(AND($AW111=3,$AX111=3,$AY117="1期",$BA117="2期"),$AF113,"0")</f>
        <v>0</v>
      </c>
      <c r="BY113" s="326" t="str">
        <f>IF(AND($AW111=3,$AX111=4,$AY117="1期",$BA117="2期"),$AF113,"0")</f>
        <v>0</v>
      </c>
      <c r="BZ113" s="326" t="str">
        <f>IF(AND($AW111=3,$AX111=5,$AY117="1期",$BA117="2期"),$AF113,"0")</f>
        <v>0</v>
      </c>
      <c r="CB113" s="326" t="str">
        <f>IF(AND($AW111=1,$AX111=1,$AY117="1期",$BA117="3期"),$AF113,"0")</f>
        <v>0</v>
      </c>
      <c r="CC113" s="326" t="str">
        <f>IF(AND($AW111=1,$AX111=2,$AY117="1期",$BA117="3期"),$AF113,"0")</f>
        <v>0</v>
      </c>
      <c r="CD113" s="326" t="str">
        <f>IF(AND($AW111=1,$AX111=3,$AY117="1期",$BA117="3期"),$AF113,"0")</f>
        <v>0</v>
      </c>
      <c r="CE113" s="326" t="str">
        <f>IF(AND($AW111=1,$AX111=4,$AY117="1期",$BA117="3期"),$AF113,"0")</f>
        <v>0</v>
      </c>
      <c r="CF113" s="326" t="str">
        <f>IF(AND($AW111=1,$AX111=5,$AY117="1期",$BA117="3期"),$AF113,"0")</f>
        <v>0</v>
      </c>
      <c r="CG113" s="326" t="str">
        <f>IF(AND($AW111=2,$AX111=6,$AY117="1期",$BA117="3期"),$AF113,"0")</f>
        <v>0</v>
      </c>
      <c r="CH113" s="326" t="str">
        <f>IF(AND($AW111=3,$AX111=1,$AY117="1期",$BA117="3期"),$AF113,"0")</f>
        <v>0</v>
      </c>
      <c r="CI113" s="326" t="str">
        <f>IF(AND($AW111=3,$AX111=2,$AY117="1期",$BA117="3期"),$AF113,"0")</f>
        <v>0</v>
      </c>
      <c r="CJ113" s="326" t="str">
        <f>IF(AND($AW111=3,$AX111=3,$AY117="1期",$BA117="3期"),$AF113,"0")</f>
        <v>0</v>
      </c>
      <c r="CK113" s="326" t="str">
        <f>IF(AND($AW111=3,$AX111=4,$AY117="1期",$BA117="3期"),$AF113,"0")</f>
        <v>0</v>
      </c>
      <c r="CL113" s="326" t="str">
        <f>IF(AND($AW111=3,$AX111=5,$AY117="1期",$BA117="3期"),$AF113,"0")</f>
        <v>0</v>
      </c>
      <c r="CN113" s="326" t="str">
        <f>IF(AND($AW111=1,$AX111=1,$AY117="2期",$BA117="2期"),$AF113,"0")</f>
        <v>0</v>
      </c>
      <c r="CO113" s="326" t="str">
        <f>IF(AND($AW111=1,$AX111=2,$AY117="2期",$BA117="2期"),$AF113,"0")</f>
        <v>0</v>
      </c>
      <c r="CP113" s="326" t="str">
        <f>IF(AND($AW111=1,$AX111=3,$AY117="2期",$BA117="2期"),$AF113,"0")</f>
        <v>0</v>
      </c>
      <c r="CQ113" s="326" t="str">
        <f>IF(AND($AW111=1,$AX111=4,$AY117="2期",$BA117="2期"),$AF113,"0")</f>
        <v>0</v>
      </c>
      <c r="CR113" s="326" t="str">
        <f>IF(AND($AW111=1,$AX111=5,$AY117="2期",$BA117="2期"),$AF113,"0")</f>
        <v>0</v>
      </c>
      <c r="CS113" s="326" t="str">
        <f>IF(AND($AW111=2,$AX111=6,$AY117="2期",$BA117="2期"),$AF113,"0")</f>
        <v>0</v>
      </c>
      <c r="CT113" s="326" t="str">
        <f>IF(AND($AW111=3,$AX111=1,$AY117="2期",$BA117="2期"),$AF113,"0")</f>
        <v>0</v>
      </c>
      <c r="CU113" s="326" t="str">
        <f>IF(AND($AW111=3,$AX111=2,$AY117="2期",$BA117="2期"),$AF113,"0")</f>
        <v>0</v>
      </c>
      <c r="CV113" s="326" t="str">
        <f>IF(AND($AW111=3,$AX111=3,$AY117="2期",$BA117="2期"),$AF113,"0")</f>
        <v>0</v>
      </c>
      <c r="CW113" s="326" t="str">
        <f>IF(AND($AW111=3,$AX111=4,$AY117="2期",$BA117="2期"),$AF113,"0")</f>
        <v>0</v>
      </c>
      <c r="CX113" s="326" t="str">
        <f>IF(AND($AW111=3,$AX111=5,$AY117="2期",$BA117="2期"),$AF113,"0")</f>
        <v>0</v>
      </c>
      <c r="CZ113" s="326" t="str">
        <f>IF(AND($AW111=1,$AX111=1,$AY117="2期",$BA117="3期"),$AF113,"0")</f>
        <v>0</v>
      </c>
      <c r="DA113" s="326" t="str">
        <f>IF(AND($AW111=1,$AX111=2,$AY117="2期",$BA117="3期"),$AF113,"0")</f>
        <v>0</v>
      </c>
      <c r="DB113" s="326" t="str">
        <f>IF(AND($AW111=1,$AX111=3,$AY117="2期",$BA117="3期"),$AF113,"0")</f>
        <v>0</v>
      </c>
      <c r="DC113" s="326" t="str">
        <f>IF(AND($AW111=1,$AX111=4,$AY117="2期",$BA117="3期"),$AF113,"0")</f>
        <v>0</v>
      </c>
      <c r="DD113" s="326" t="str">
        <f>IF(AND($AW111=1,$AX111=5,$AY117="2期",$BA117="3期"),$AF113,"0")</f>
        <v>0</v>
      </c>
      <c r="DE113" s="326" t="str">
        <f>IF(AND($AW111=2,$AX111=6,$AY117="2期",$BA117="3期"),$AF113,"0")</f>
        <v>0</v>
      </c>
      <c r="DF113" s="326" t="str">
        <f>IF(AND($AW111=3,$AX111=1,$AY117="2期",$BA117="3期"),$AF113,"0")</f>
        <v>0</v>
      </c>
      <c r="DG113" s="326" t="str">
        <f>IF(AND($AW111=3,$AX111=2,$AY117="2期",$BA117="3期"),$AF113,"0")</f>
        <v>0</v>
      </c>
      <c r="DH113" s="326" t="str">
        <f>IF(AND($AW111=3,$AX111=3,$AY117="2期",$BA117="3期"),$AF113,"0")</f>
        <v>0</v>
      </c>
      <c r="DI113" s="326" t="str">
        <f>IF(AND($AW111=3,$AX111=4,$AY117="2期",$BA117="3期"),$AF113,"0")</f>
        <v>0</v>
      </c>
      <c r="DJ113" s="326" t="str">
        <f>IF(AND($AW111=3,$AX111=5,$AY117="2期",$BA117="3期"),$AF113,"0")</f>
        <v>0</v>
      </c>
      <c r="DL113" s="326" t="str">
        <f>IF(AND($AW111=1,$AX111=1,$AY117="3期",$BA117="3期"),$AF113,"0")</f>
        <v>0</v>
      </c>
      <c r="DM113" s="326" t="str">
        <f>IF(AND($AW111=1,$AX111=2,$AY117="3期",$BA117="3期"),$AF113,"0")</f>
        <v>0</v>
      </c>
      <c r="DN113" s="326" t="str">
        <f>IF(AND($AW111=1,$AX111=3,$AY117="3期",$BA117="3期"),$AF113,"0")</f>
        <v>0</v>
      </c>
      <c r="DO113" s="326" t="str">
        <f>IF(AND($AW111=1,$AX111=4,$AY117="3期",$BA117="3期"),$AF113,"0")</f>
        <v>0</v>
      </c>
      <c r="DP113" s="326" t="str">
        <f>IF(AND($AW111=1,$AX111=5,$AY117="3期",$BA117="3期"),$AF113,"0")</f>
        <v>0</v>
      </c>
      <c r="DQ113" s="326" t="str">
        <f>IF(AND($AW111=2,$AX111=6,$AY117="3期",$BA117="3期"),$AF113,"0")</f>
        <v>0</v>
      </c>
      <c r="DR113" s="326" t="str">
        <f>IF(AND($AW111=3,$AX111=1,$AY117="3期",$BA117="3期"),$AF113,"0")</f>
        <v>0</v>
      </c>
      <c r="DS113" s="326" t="str">
        <f>IF(AND($AW111=3,$AX111=2,$AY117="3期",$BA117="3期"),$AF113,"0")</f>
        <v>0</v>
      </c>
      <c r="DT113" s="326" t="str">
        <f>IF(AND($AW111=3,$AX111=3,$AY117="3期",$BA117="3期"),$AF113,"0")</f>
        <v>0</v>
      </c>
      <c r="DU113" s="326" t="str">
        <f>IF(AND($AW111=3,$AX111=4,$AY117="3期",$BA117="3期"),$AF113,"0")</f>
        <v>0</v>
      </c>
      <c r="DV113" s="326" t="str">
        <f>IF(AND($AW111=3,$AX111=5,$AY117="3期",$BA117="3期"),$AF113,"0")</f>
        <v>0</v>
      </c>
      <c r="DX113" s="326" t="str">
        <f>IF(AND($AW111=1,$AX111=1,$AY117="1期",$BA117="4期"),$AF113,"0")</f>
        <v>0</v>
      </c>
      <c r="DY113" s="326" t="str">
        <f>IF(AND($AW111=1,$AX111=2,$AY117="1期",$BA117="4期"),$AF113,"0")</f>
        <v>0</v>
      </c>
      <c r="DZ113" s="326" t="str">
        <f>IF(AND($AW111=1,$AX111=3,$AY117="1期",$BA117="4期"),$AF113,"0")</f>
        <v>0</v>
      </c>
      <c r="EA113" s="326" t="str">
        <f>IF(AND($AW111=1,$AX111=4,$AY117="1期",$BA117="4期"),$AF113,"0")</f>
        <v>0</v>
      </c>
      <c r="EB113" s="326" t="str">
        <f>IF(AND($AW111=1,$AX111=5,$AY117="1期",$BA117="4期"),$AF113,"0")</f>
        <v>0</v>
      </c>
      <c r="EC113" s="326" t="str">
        <f>IF(AND($AW111=2,$AX111=6,$AY117="1期",$BA117="4期"),$AF113,"0")</f>
        <v>0</v>
      </c>
      <c r="ED113" s="326" t="str">
        <f>IF(AND($AW111=3,$AX111=1,$AY117="1期",$BA117="4期"),$AF113,"0")</f>
        <v>0</v>
      </c>
      <c r="EE113" s="326" t="str">
        <f>IF(AND($AW111=3,$AX111=2,$AY117="1期",$BA117="4期"),$AF113,"0")</f>
        <v>0</v>
      </c>
      <c r="EF113" s="326" t="str">
        <f>IF(AND($AW111=3,$AX111=3,$AY117="1期",$BA117="4期"),$AF113,"0")</f>
        <v>0</v>
      </c>
      <c r="EG113" s="326" t="str">
        <f>IF(AND($AW111=3,$AX111=4,$AY117="1期",$BA117="4期"),$AF113,"0")</f>
        <v>0</v>
      </c>
      <c r="EH113" s="326" t="str">
        <f>IF(AND($AW111=3,$AX111=5,$AY117="1期",$BA117="4期"),$AF113,"0")</f>
        <v>0</v>
      </c>
      <c r="EJ113" s="326" t="str">
        <f>IF(AND($AW111=1,$AX111=1,$AY117="2期",$BA117="4期"),$AF113,"0")</f>
        <v>0</v>
      </c>
      <c r="EK113" s="326" t="str">
        <f>IF(AND($AW111=1,$AX111=2,$AY117="2期",$BA117="4期"),$AF113,"0")</f>
        <v>0</v>
      </c>
      <c r="EL113" s="326" t="str">
        <f>IF(AND($AW111=1,$AX111=3,$AY117="2期",$BA117="4期"),$AF113,"0")</f>
        <v>0</v>
      </c>
      <c r="EM113" s="326" t="str">
        <f>IF(AND($AW111=1,$AX111=4,$AY117="2期",$BA117="4期"),$AF113,"0")</f>
        <v>0</v>
      </c>
      <c r="EN113" s="326" t="str">
        <f>IF(AND($AW111=1,$AX111=5,$AY117="2期",$BA117="4期"),$AF113,"0")</f>
        <v>0</v>
      </c>
      <c r="EO113" s="326" t="str">
        <f>IF(AND($AW111=2,$AX111=6,$AY117="2期",$BA117="4期"),$AF113,"0")</f>
        <v>0</v>
      </c>
      <c r="EP113" s="326" t="str">
        <f>IF(AND($AW111=3,$AX111=1,$AY117="2期",$BA117="4期"),$AF113,"0")</f>
        <v>0</v>
      </c>
      <c r="EQ113" s="326" t="str">
        <f>IF(AND($AW111=3,$AX111=2,$AY117="2期",$BA117="4期"),$AF113,"0")</f>
        <v>0</v>
      </c>
      <c r="ER113" s="326" t="str">
        <f>IF(AND($AW111=3,$AX111=3,$AY117="2期",$BA117="4期"),$AF113,"0")</f>
        <v>0</v>
      </c>
      <c r="ES113" s="326" t="str">
        <f>IF(AND($AW111=3,$AX111=4,$AY117="2期",$BA117="4期"),$AF113,"0")</f>
        <v>0</v>
      </c>
      <c r="ET113" s="326" t="str">
        <f>IF(AND($AW111=3,$AX111=5,$AY117="2期",$BA117="4期"),$AF113,"0")</f>
        <v>0</v>
      </c>
      <c r="EV113" s="326" t="str">
        <f>IF(AND($AW111=1,$AX111=1,$AY117="3期",$BA117="4期"),$AF113,"0")</f>
        <v>0</v>
      </c>
      <c r="EW113" s="326" t="str">
        <f>IF(AND($AW111=1,$AX111=2,$AY117="3期",$BA117="4期"),$AF113,"0")</f>
        <v>0</v>
      </c>
      <c r="EX113" s="326" t="str">
        <f>IF(AND($AW111=1,$AX111=3,$AY117="3期",$BA117="4期"),$AF113,"0")</f>
        <v>0</v>
      </c>
      <c r="EY113" s="326" t="str">
        <f>IF(AND($AW111=1,$AX111=4,$AY117="3期",$BA117="4期"),$AF113,"0")</f>
        <v>0</v>
      </c>
      <c r="EZ113" s="326" t="str">
        <f>IF(AND($AW111=1,$AX111=5,$AY117="3期",$BA117="4期"),$AF113,"0")</f>
        <v>0</v>
      </c>
      <c r="FA113" s="326" t="str">
        <f>IF(AND($AW111=2,$AX111=6,$AY117="3期",$BA117="4期"),$AF113,"0")</f>
        <v>0</v>
      </c>
      <c r="FB113" s="326" t="str">
        <f>IF(AND($AW111=3,$AX111=1,$AY117="3期",$BA117="4期"),$AF113,"0")</f>
        <v>0</v>
      </c>
      <c r="FC113" s="326" t="str">
        <f>IF(AND($AW111=3,$AX111=2,$AY117="3期",$BA117="4期"),$AF113,"0")</f>
        <v>0</v>
      </c>
      <c r="FD113" s="326" t="str">
        <f>IF(AND($AW111=3,$AX111=3,$AY117="3期",$BA117="4期"),$AF113,"0")</f>
        <v>0</v>
      </c>
      <c r="FE113" s="326" t="str">
        <f>IF(AND($AW111=3,$AX111=4,$AY117="3期",$BA117="4期"),$AF113,"0")</f>
        <v>0</v>
      </c>
      <c r="FF113" s="326" t="str">
        <f>IF(AND($AW111=3,$AX111=5,$AY117="3期",$BA117="4期"),$AF113,"0")</f>
        <v>0</v>
      </c>
      <c r="FH113" s="326" t="str">
        <f>IF(AND($AW111=1,$AX111=1,$AY117="4期",$BA117="4期"),$AF113,"0")</f>
        <v>0</v>
      </c>
      <c r="FI113" s="326" t="str">
        <f>IF(AND($AW111=1,$AX111=2,$AY117="4期",$BA117="4期"),$AF113,"0")</f>
        <v>0</v>
      </c>
      <c r="FJ113" s="326" t="str">
        <f>IF(AND($AW111=1,$AX111=3,$AY117="4期",$BA117="4期"),$AF113,"0")</f>
        <v>0</v>
      </c>
      <c r="FK113" s="326" t="str">
        <f>IF(AND($AW111=1,$AX111=4,$AY117="4期",$BA117="4期"),$AF113,"0")</f>
        <v>0</v>
      </c>
      <c r="FL113" s="326" t="str">
        <f>IF(AND($AW111=1,$AX111=5,$AY117="4期",$BA117="4期"),$AF113,"0")</f>
        <v>0</v>
      </c>
      <c r="FM113" s="326" t="str">
        <f>IF(AND($AW111=2,$AX111=6,$AY117="4期",$BA117="4期"),$AF113,"0")</f>
        <v>0</v>
      </c>
      <c r="FN113" s="326" t="str">
        <f>IF(AND($AW111=3,$AX111=1,$AY117="4期",$BA117="4期"),$AF113,"0")</f>
        <v>0</v>
      </c>
      <c r="FO113" s="326" t="str">
        <f>IF(AND($AW111=3,$AX111=2,$AY117="4期",$BA117="4期"),$AF113,"0")</f>
        <v>0</v>
      </c>
      <c r="FP113" s="326" t="str">
        <f>IF(AND($AW111=3,$AX111=3,$AY117="4期",$BA117="4期"),$AF113,"0")</f>
        <v>0</v>
      </c>
      <c r="FQ113" s="326" t="str">
        <f>IF(AND($AW111=3,$AX111=4,$AY117="4期",$BA117="4期"),$AF113,"0")</f>
        <v>0</v>
      </c>
      <c r="FR113" s="326" t="str">
        <f>IF(AND($AW111=3,$AX111=5,$AY117="4期",$BA117="4期"),$AF113,"0")</f>
        <v>0</v>
      </c>
      <c r="FT113" s="327" t="s">
        <v>176</v>
      </c>
      <c r="FU113" s="326" t="str">
        <f>IF(AND($AW111=1,$AX111=1,$AY117="1期",$BA117="1期"),LEFT(RIGHT($I119,11),8),"0")</f>
        <v>0</v>
      </c>
      <c r="FV113" s="326" t="str">
        <f>IF(AND($AW111=1,$AX111=2,$AY117="1期",$BA117="1期"),LEFT(RIGHT($I119,11),8),"0")</f>
        <v>0</v>
      </c>
      <c r="FW113" s="326" t="str">
        <f>IF(AND($AW111=1,$AX111=3,$AY117="1期",$BA117="1期"),LEFT(RIGHT($I119,11),8),"0")</f>
        <v>0</v>
      </c>
      <c r="FX113" s="326" t="str">
        <f>IF(AND($AW111=1,$AX111=4,$AY117="1期",$BA117="1期"),LEFT(RIGHT($I119,11),8),"0")</f>
        <v>0</v>
      </c>
      <c r="FY113" s="326" t="str">
        <f>IF(AND($AW111=1,$AX111=5,$AY117="1期",$BA117="1期"),LEFT(RIGHT($I119,11),8),"0")</f>
        <v>0</v>
      </c>
      <c r="FZ113" s="326" t="str">
        <f>IF(AND($AW111=2,$AX111=6,$AY117="1期",$BA117="1期"),LEFT(RIGHT($I119,11),8),"0")</f>
        <v>0</v>
      </c>
      <c r="GA113" s="326" t="str">
        <f>IF(AND($AW111=3,$AX111=1,$AY117="1期",$BA117="1期"),LEFT(RIGHT($I119,11),8),"0")</f>
        <v>0</v>
      </c>
      <c r="GB113" s="326" t="str">
        <f>IF(AND($AW111=3,$AX111=2,$AY117="1期",$BA117="1期"),LEFT(RIGHT($I119,11),8),"0")</f>
        <v>0</v>
      </c>
      <c r="GC113" s="326" t="str">
        <f>IF(AND($AW111=3,$AX111=3,$AY117="1期",$BA117="1期"),LEFT(RIGHT($I119,11),8),"0")</f>
        <v>0</v>
      </c>
      <c r="GD113" s="326" t="str">
        <f>IF(AND($AW111=3,$AX111=4,$AY117="1期",$BA117="1期"),LEFT(RIGHT($I119,11),8),"0")</f>
        <v>0</v>
      </c>
      <c r="GE113" s="326" t="str">
        <f>IF(AND($AW111=3,$AX111=5,$AY117="1期",$BA117="1期"),LEFT(RIGHT($I119,11),8),"0")</f>
        <v>0</v>
      </c>
      <c r="GG113" s="326" t="str">
        <f>IF(AND($AW111=1,$AX111=1,$AY117="1期",$BA117="2期"),$AF113,"0")</f>
        <v>0</v>
      </c>
      <c r="GH113" s="326" t="str">
        <f>IF(AND($AW111=1,$AX111=2,$AY117="1期",$BA117="2期"),$AF113,"0")</f>
        <v>0</v>
      </c>
      <c r="GI113" s="326" t="str">
        <f>IF(AND($AW111=1,$AX111=3,$AY117="1期",$BA117="2期"),$AF113,"0")</f>
        <v>0</v>
      </c>
      <c r="GJ113" s="326" t="str">
        <f>IF(AND($AW111=1,$AX111=4,$AY117="1期",$BA117="2期"),$AF113,"0")</f>
        <v>0</v>
      </c>
      <c r="GK113" s="326" t="str">
        <f>IF(AND($AW111=1,$AX111=5,$AY117="1期",$BA117="2期"),$AF113,"0")</f>
        <v>0</v>
      </c>
      <c r="GL113" s="326" t="str">
        <f>IF(AND($AW111=2,$AX111=6,$AY117="1期",$BA117="2期"),$AF113,"0")</f>
        <v>0</v>
      </c>
      <c r="GM113" s="326" t="str">
        <f>IF(AND($AW111=3,$AX111=1,$AY117="1期",$BA117="2期"),$AF113,"0")</f>
        <v>0</v>
      </c>
      <c r="GN113" s="326" t="str">
        <f>IF(AND($AW111=3,$AX111=2,$AY117="1期",$BA117="2期"),$AF113,"0")</f>
        <v>0</v>
      </c>
      <c r="GO113" s="326" t="str">
        <f>IF(AND($AW111=3,$AX111=3,$AY117="1期",$BA117="2期"),$AF113,"0")</f>
        <v>0</v>
      </c>
      <c r="GP113" s="326" t="str">
        <f>IF(AND($AW111=3,$AX111=4,$AY117="1期",$BA117="2期"),$AF113,"0")</f>
        <v>0</v>
      </c>
      <c r="GQ113" s="326" t="str">
        <f>IF(AND($AW111=3,$AX111=5,$AY117="1期",$BA117="2期"),$AF113,"0")</f>
        <v>0</v>
      </c>
      <c r="GS113" s="326" t="str">
        <f>IF(AND($AW111=1,$AX111=1,$AY117="2期",$BA117="2期"),LEFT(RIGHT($I119,11),8),"0")</f>
        <v>0</v>
      </c>
      <c r="GT113" s="326" t="str">
        <f>IF(AND($AW111=1,$AX111=2,$AY117="2期",$BA117="2期"),LEFT(RIGHT($I119,11),8),"0")</f>
        <v>0</v>
      </c>
      <c r="GU113" s="326" t="str">
        <f>IF(AND($AW111=1,$AX111=3,$AY117="2期",$BA117="2期"),LEFT(RIGHT($I119,11),8),"0")</f>
        <v>0</v>
      </c>
      <c r="GV113" s="326" t="str">
        <f>IF(AND($AW111=1,$AX111=4,$AY117="2期",$BA117="2期"),LEFT(RIGHT($I119,11),8),"0")</f>
        <v>0</v>
      </c>
      <c r="GW113" s="326" t="str">
        <f>IF(AND($AW111=1,$AX111=5,$AY117="2期",$BA117="2期"),LEFT(RIGHT($I119,11),8),"0")</f>
        <v>0</v>
      </c>
      <c r="GX113" s="326" t="str">
        <f>IF(AND($AW111=2,$AX111=6,$AY117="2期",$BA117="2期"),LEFT(RIGHT($I119,11),8),"0")</f>
        <v>0</v>
      </c>
      <c r="GY113" s="326" t="str">
        <f>IF(AND($AW111=3,$AX111=1,$AY117="2期",$BA117="2期"),LEFT(RIGHT($I119,11),8),"0")</f>
        <v>0</v>
      </c>
      <c r="GZ113" s="326" t="str">
        <f>IF(AND($AW111=3,$AX111=2,$AY117="2期",$BA117="2期"),LEFT(RIGHT($I119,11),8),"0")</f>
        <v>0</v>
      </c>
      <c r="HA113" s="326" t="str">
        <f>IF(AND($AW111=3,$AX111=3,$AY117="2期",$BA117="2期"),LEFT(RIGHT($I119,11),8),"0")</f>
        <v>0</v>
      </c>
      <c r="HB113" s="326" t="str">
        <f>IF(AND($AW111=3,$AX111=4,$AY117="2期",$BA117="2期"),LEFT(RIGHT($I119,11),8),"0")</f>
        <v>0</v>
      </c>
      <c r="HC113" s="326" t="str">
        <f>IF(AND($AW111=3,$AX111=5,$AY117="2期",$BA117="2期"),LEFT(RIGHT($I119,11),8),"0")</f>
        <v>0</v>
      </c>
      <c r="HE113" s="326" t="str">
        <f>IF(AND($AW111=1,$AX111=1,$BA117="3期"),LEFT(RIGHT($I119,11),8),"0")</f>
        <v>0</v>
      </c>
      <c r="HF113" s="326" t="str">
        <f>IF(AND($AW111=1,$AX111=2,$BA117="3期"),LEFT(RIGHT($I119,11),8),"0")</f>
        <v>0</v>
      </c>
      <c r="HG113" s="326" t="str">
        <f>IF(AND($AW111=1,$AX111=3,$BA117="3期"),LEFT(RIGHT($I119,11),8),"0")</f>
        <v>0</v>
      </c>
      <c r="HH113" s="326" t="str">
        <f>IF(AND($AW111=1,$AX111=4,$BA117="3期"),LEFT(RIGHT($I119,11),8),"0")</f>
        <v>0</v>
      </c>
      <c r="HI113" s="326" t="str">
        <f>IF(AND($AW111=1,$AX111=5,$BA117="3期"),LEFT(RIGHT($I119,11),8),"0")</f>
        <v>0</v>
      </c>
      <c r="HJ113" s="326" t="str">
        <f>IF(AND($AW111=2,$AX111=6,$BA117="3期"),LEFT(RIGHT($I119,11),8),"0")</f>
        <v>0</v>
      </c>
      <c r="HK113" s="326" t="str">
        <f>IF(AND($AW111=3,$AX111=1,$BA117="3期"),LEFT(RIGHT($I119,11),8),"0")</f>
        <v>0</v>
      </c>
      <c r="HL113" s="326" t="str">
        <f>IF(AND($AW111=3,$AX111=2,$BA117="3期"),LEFT(RIGHT($I119,11),8),"0")</f>
        <v>0</v>
      </c>
      <c r="HM113" s="326" t="str">
        <f>IF(AND($AW111=3,$AX111=3,$BA117="3期"),LEFT(RIGHT($I119,11),8),"0")</f>
        <v>0</v>
      </c>
      <c r="HN113" s="326" t="str">
        <f>IF(AND($AW111=3,$AX111=4,$BA117="3期"),LEFT(RIGHT($I119,11),8),"0")</f>
        <v>0</v>
      </c>
      <c r="HO113" s="326" t="str">
        <f>IF(AND($AW111=3,$AX111=5,$BA117="3期"),LEFT(RIGHT($I119,11),8),"0")</f>
        <v>0</v>
      </c>
    </row>
    <row r="114" spans="2:223" ht="13.5" customHeight="1">
      <c r="B114" s="37"/>
      <c r="D114" s="229"/>
      <c r="E114" s="246"/>
      <c r="F114" s="247"/>
      <c r="G114" s="247"/>
      <c r="H114" s="248"/>
      <c r="I114" s="275"/>
      <c r="J114" s="276"/>
      <c r="K114" s="276"/>
      <c r="L114" s="276"/>
      <c r="M114" s="276"/>
      <c r="N114" s="276"/>
      <c r="O114" s="276"/>
      <c r="P114" s="276"/>
      <c r="Q114" s="277"/>
      <c r="R114" s="258"/>
      <c r="S114" s="259"/>
      <c r="T114" s="259"/>
      <c r="U114" s="260"/>
      <c r="V114" s="284"/>
      <c r="W114" s="285"/>
      <c r="X114" s="285"/>
      <c r="Y114" s="285"/>
      <c r="Z114" s="285"/>
      <c r="AA114" s="286"/>
      <c r="AB114" s="246"/>
      <c r="AC114" s="247"/>
      <c r="AD114" s="247"/>
      <c r="AE114" s="248"/>
      <c r="AF114" s="263"/>
      <c r="AG114" s="264"/>
      <c r="AH114" s="264"/>
      <c r="AI114" s="264"/>
      <c r="AJ114" s="267"/>
      <c r="AK114" s="268"/>
      <c r="AL114" s="40"/>
      <c r="AM114" s="39"/>
      <c r="BC114" s="328"/>
      <c r="BD114" s="326"/>
      <c r="BE114" s="326"/>
      <c r="BF114" s="326"/>
      <c r="BG114" s="326"/>
      <c r="BH114" s="326"/>
      <c r="BI114" s="326"/>
      <c r="BJ114" s="326"/>
      <c r="BK114" s="326"/>
      <c r="BL114" s="326"/>
      <c r="BM114" s="326"/>
      <c r="BN114" s="326"/>
      <c r="BP114" s="326"/>
      <c r="BQ114" s="326"/>
      <c r="BR114" s="326"/>
      <c r="BS114" s="326"/>
      <c r="BT114" s="326"/>
      <c r="BU114" s="326"/>
      <c r="BV114" s="326"/>
      <c r="BW114" s="326"/>
      <c r="BX114" s="326"/>
      <c r="BY114" s="326"/>
      <c r="BZ114" s="326"/>
      <c r="CB114" s="326"/>
      <c r="CC114" s="326"/>
      <c r="CD114" s="326"/>
      <c r="CE114" s="326"/>
      <c r="CF114" s="326"/>
      <c r="CG114" s="326"/>
      <c r="CH114" s="326"/>
      <c r="CI114" s="326"/>
      <c r="CJ114" s="326"/>
      <c r="CK114" s="326"/>
      <c r="CL114" s="326"/>
      <c r="CN114" s="326"/>
      <c r="CO114" s="326"/>
      <c r="CP114" s="326"/>
      <c r="CQ114" s="326"/>
      <c r="CR114" s="326"/>
      <c r="CS114" s="326"/>
      <c r="CT114" s="326"/>
      <c r="CU114" s="326"/>
      <c r="CV114" s="326"/>
      <c r="CW114" s="326"/>
      <c r="CX114" s="326"/>
      <c r="CZ114" s="326"/>
      <c r="DA114" s="326"/>
      <c r="DB114" s="326"/>
      <c r="DC114" s="326"/>
      <c r="DD114" s="326"/>
      <c r="DE114" s="326"/>
      <c r="DF114" s="326"/>
      <c r="DG114" s="326"/>
      <c r="DH114" s="326"/>
      <c r="DI114" s="326"/>
      <c r="DJ114" s="326"/>
      <c r="DL114" s="326"/>
      <c r="DM114" s="326"/>
      <c r="DN114" s="326"/>
      <c r="DO114" s="326"/>
      <c r="DP114" s="326"/>
      <c r="DQ114" s="326"/>
      <c r="DR114" s="326"/>
      <c r="DS114" s="326"/>
      <c r="DT114" s="326"/>
      <c r="DU114" s="326"/>
      <c r="DV114" s="326"/>
      <c r="DX114" s="326"/>
      <c r="DY114" s="326"/>
      <c r="DZ114" s="326"/>
      <c r="EA114" s="326"/>
      <c r="EB114" s="326"/>
      <c r="EC114" s="326"/>
      <c r="ED114" s="326"/>
      <c r="EE114" s="326"/>
      <c r="EF114" s="326"/>
      <c r="EG114" s="326"/>
      <c r="EH114" s="326"/>
      <c r="EJ114" s="326"/>
      <c r="EK114" s="326"/>
      <c r="EL114" s="326"/>
      <c r="EM114" s="326"/>
      <c r="EN114" s="326"/>
      <c r="EO114" s="326"/>
      <c r="EP114" s="326"/>
      <c r="EQ114" s="326"/>
      <c r="ER114" s="326"/>
      <c r="ES114" s="326"/>
      <c r="ET114" s="326"/>
      <c r="EV114" s="326"/>
      <c r="EW114" s="326"/>
      <c r="EX114" s="326"/>
      <c r="EY114" s="326"/>
      <c r="EZ114" s="326"/>
      <c r="FA114" s="326"/>
      <c r="FB114" s="326"/>
      <c r="FC114" s="326"/>
      <c r="FD114" s="326"/>
      <c r="FE114" s="326"/>
      <c r="FF114" s="326"/>
      <c r="FH114" s="326"/>
      <c r="FI114" s="326"/>
      <c r="FJ114" s="326"/>
      <c r="FK114" s="326"/>
      <c r="FL114" s="326"/>
      <c r="FM114" s="326"/>
      <c r="FN114" s="326"/>
      <c r="FO114" s="326"/>
      <c r="FP114" s="326"/>
      <c r="FQ114" s="326"/>
      <c r="FR114" s="326"/>
      <c r="FT114" s="328"/>
      <c r="FU114" s="326"/>
      <c r="FV114" s="326"/>
      <c r="FW114" s="326"/>
      <c r="FX114" s="326"/>
      <c r="FY114" s="326"/>
      <c r="FZ114" s="326"/>
      <c r="GA114" s="326"/>
      <c r="GB114" s="326"/>
      <c r="GC114" s="326"/>
      <c r="GD114" s="326"/>
      <c r="GE114" s="326"/>
      <c r="GG114" s="326"/>
      <c r="GH114" s="326"/>
      <c r="GI114" s="326"/>
      <c r="GJ114" s="326"/>
      <c r="GK114" s="326"/>
      <c r="GL114" s="326"/>
      <c r="GM114" s="326"/>
      <c r="GN114" s="326"/>
      <c r="GO114" s="326"/>
      <c r="GP114" s="326"/>
      <c r="GQ114" s="326"/>
      <c r="GS114" s="326"/>
      <c r="GT114" s="326"/>
      <c r="GU114" s="326"/>
      <c r="GV114" s="326"/>
      <c r="GW114" s="326"/>
      <c r="GX114" s="326"/>
      <c r="GY114" s="326"/>
      <c r="GZ114" s="326"/>
      <c r="HA114" s="326"/>
      <c r="HB114" s="326"/>
      <c r="HC114" s="326"/>
      <c r="HE114" s="326"/>
      <c r="HF114" s="326"/>
      <c r="HG114" s="326"/>
      <c r="HH114" s="326"/>
      <c r="HI114" s="326"/>
      <c r="HJ114" s="326"/>
      <c r="HK114" s="326"/>
      <c r="HL114" s="326"/>
      <c r="HM114" s="326"/>
      <c r="HN114" s="326"/>
      <c r="HO114" s="326"/>
    </row>
    <row r="115" spans="2:223" ht="13.5" customHeight="1">
      <c r="B115" s="37"/>
      <c r="D115" s="229"/>
      <c r="E115" s="269" t="s">
        <v>38</v>
      </c>
      <c r="F115" s="270"/>
      <c r="G115" s="270"/>
      <c r="H115" s="271"/>
      <c r="I115" s="291"/>
      <c r="J115" s="292"/>
      <c r="K115" s="292"/>
      <c r="L115" s="292"/>
      <c r="M115" s="292"/>
      <c r="N115" s="292"/>
      <c r="O115" s="292"/>
      <c r="P115" s="292"/>
      <c r="Q115" s="292"/>
      <c r="R115" s="292"/>
      <c r="S115" s="292"/>
      <c r="T115" s="292"/>
      <c r="U115" s="292"/>
      <c r="V115" s="292"/>
      <c r="W115" s="292"/>
      <c r="X115" s="292"/>
      <c r="Y115" s="292"/>
      <c r="Z115" s="292"/>
      <c r="AA115" s="293"/>
      <c r="AB115" s="269" t="s">
        <v>39</v>
      </c>
      <c r="AC115" s="270"/>
      <c r="AD115" s="270"/>
      <c r="AE115" s="271"/>
      <c r="AF115" s="294"/>
      <c r="AG115" s="295"/>
      <c r="AH115" s="295"/>
      <c r="AI115" s="295"/>
      <c r="AJ115" s="295"/>
      <c r="AK115" s="290" t="s">
        <v>353</v>
      </c>
      <c r="AL115" s="40"/>
      <c r="AM115" s="39"/>
    </row>
    <row r="116" spans="2:223" ht="13.5" customHeight="1">
      <c r="B116" s="37"/>
      <c r="D116" s="229"/>
      <c r="E116" s="246"/>
      <c r="F116" s="247"/>
      <c r="G116" s="247"/>
      <c r="H116" s="248"/>
      <c r="I116" s="252"/>
      <c r="J116" s="253"/>
      <c r="K116" s="253"/>
      <c r="L116" s="253"/>
      <c r="M116" s="253"/>
      <c r="N116" s="253"/>
      <c r="O116" s="253"/>
      <c r="P116" s="253"/>
      <c r="Q116" s="253"/>
      <c r="R116" s="253"/>
      <c r="S116" s="253"/>
      <c r="T116" s="253"/>
      <c r="U116" s="253"/>
      <c r="V116" s="253"/>
      <c r="W116" s="253"/>
      <c r="X116" s="253"/>
      <c r="Y116" s="253"/>
      <c r="Z116" s="253"/>
      <c r="AA116" s="254"/>
      <c r="AB116" s="246"/>
      <c r="AC116" s="247"/>
      <c r="AD116" s="247"/>
      <c r="AE116" s="248"/>
      <c r="AF116" s="296"/>
      <c r="AG116" s="297"/>
      <c r="AH116" s="297"/>
      <c r="AI116" s="297"/>
      <c r="AJ116" s="297"/>
      <c r="AK116" s="268"/>
      <c r="AL116" s="40"/>
      <c r="AM116" s="39"/>
      <c r="AW116" s="84" t="s">
        <v>102</v>
      </c>
      <c r="AX116" s="84" t="s">
        <v>103</v>
      </c>
      <c r="AY116" s="329" t="s">
        <v>105</v>
      </c>
      <c r="AZ116" s="330"/>
      <c r="BA116" s="322" t="s">
        <v>104</v>
      </c>
      <c r="BB116" s="322"/>
    </row>
    <row r="117" spans="2:223" ht="13.5" customHeight="1">
      <c r="B117" s="37"/>
      <c r="D117" s="229"/>
      <c r="E117" s="269" t="s">
        <v>74</v>
      </c>
      <c r="F117" s="270"/>
      <c r="G117" s="270"/>
      <c r="H117" s="271"/>
      <c r="I117" s="298" t="str">
        <f>IFERROR(YEAR(EDATE(AA117,-3)),"")</f>
        <v/>
      </c>
      <c r="J117" s="289"/>
      <c r="K117" s="289"/>
      <c r="L117" s="289" t="s">
        <v>37</v>
      </c>
      <c r="M117" s="289"/>
      <c r="N117" s="282"/>
      <c r="O117" s="282"/>
      <c r="P117" s="282"/>
      <c r="Q117" s="282"/>
      <c r="R117" s="282"/>
      <c r="S117" s="282"/>
      <c r="T117" s="282"/>
      <c r="U117" s="282"/>
      <c r="V117" s="282"/>
      <c r="W117" s="282"/>
      <c r="X117" s="282"/>
      <c r="Y117" s="282"/>
      <c r="Z117" s="300" t="s">
        <v>56</v>
      </c>
      <c r="AA117" s="282"/>
      <c r="AB117" s="282"/>
      <c r="AC117" s="282"/>
      <c r="AD117" s="282"/>
      <c r="AE117" s="282"/>
      <c r="AF117" s="282"/>
      <c r="AG117" s="282"/>
      <c r="AH117" s="282"/>
      <c r="AI117" s="282"/>
      <c r="AJ117" s="282"/>
      <c r="AK117" s="302"/>
      <c r="AL117" s="40"/>
      <c r="AM117" s="39"/>
      <c r="AW117" s="322" t="str">
        <f>I117</f>
        <v/>
      </c>
      <c r="AX117" s="322" t="str">
        <f>IF(V113="","",YEAR(V113)-IF(MONTH(V113)&lt;4,1,0))</f>
        <v/>
      </c>
      <c r="AY117" s="322" t="str">
        <f>IF(AND(2010&lt;=AW117,AW117&lt;=2014),"1期",IF(AND(2015&lt;=AW117,AW117&lt;=2019),"2期",IF(AND(2020&lt;=AW117,AW117&lt;=2024),"3期",IF(AND(2025&lt;=AW117,AW117&lt;=2029),"4期","-"))))</f>
        <v>-</v>
      </c>
      <c r="AZ117" s="323" t="str">
        <f>IF(AND(2010&lt;=AW117,AW117&lt;=2014),"2期",IF(AND(2015&lt;=AW117,AW117&lt;=2019),"3期",IF(AND(2020&lt;=AW117,AW117&lt;=2024),"4期",IF(AND(2025&lt;=AW117,AW117&lt;=2029),"4期","-"))))</f>
        <v>-</v>
      </c>
      <c r="BA117" s="322" t="str">
        <f>IF(AND(2010&lt;=AX117,AX117&lt;=2014),"1期",IF(AND(2015&lt;=AX117,AX117&lt;=2019),"2期",IF(AND(2020&lt;=AX117,AX117&lt;=2024),"3期",IF(AND(2025&lt;=AX117,AX117&lt;=2029),"4期","-"))))</f>
        <v>-</v>
      </c>
      <c r="BB117" s="323" t="str">
        <f>IF(AND(2010&lt;=AX117,AX117&lt;=2014),"2期",IF(AND(2015&lt;=AX117,AX117&lt;=2019),"3期",IF(AND(2020&lt;=AX117,AX117&lt;=2024),"4期",IF(AND(2024&lt;=AX117,AX117&lt;=2029),"4期","-"))))</f>
        <v>-</v>
      </c>
      <c r="BC117" s="40"/>
      <c r="FT117" s="40"/>
    </row>
    <row r="118" spans="2:223" ht="13.5" customHeight="1">
      <c r="B118" s="37"/>
      <c r="D118" s="229"/>
      <c r="E118" s="246"/>
      <c r="F118" s="247"/>
      <c r="G118" s="247"/>
      <c r="H118" s="248"/>
      <c r="I118" s="299"/>
      <c r="J118" s="267"/>
      <c r="K118" s="267"/>
      <c r="L118" s="267"/>
      <c r="M118" s="267"/>
      <c r="N118" s="285"/>
      <c r="O118" s="285"/>
      <c r="P118" s="285"/>
      <c r="Q118" s="285"/>
      <c r="R118" s="285"/>
      <c r="S118" s="285"/>
      <c r="T118" s="285"/>
      <c r="U118" s="285"/>
      <c r="V118" s="285"/>
      <c r="W118" s="285"/>
      <c r="X118" s="285"/>
      <c r="Y118" s="285"/>
      <c r="Z118" s="301"/>
      <c r="AA118" s="285"/>
      <c r="AB118" s="285"/>
      <c r="AC118" s="285"/>
      <c r="AD118" s="285"/>
      <c r="AE118" s="285"/>
      <c r="AF118" s="285"/>
      <c r="AG118" s="285"/>
      <c r="AH118" s="285"/>
      <c r="AI118" s="285"/>
      <c r="AJ118" s="285"/>
      <c r="AK118" s="303"/>
      <c r="AL118" s="40"/>
      <c r="AM118" s="39"/>
      <c r="AW118" s="325"/>
      <c r="AX118" s="322"/>
      <c r="AY118" s="322"/>
      <c r="AZ118" s="324"/>
      <c r="BA118" s="322"/>
      <c r="BB118" s="324"/>
      <c r="BC118" s="40"/>
      <c r="FT118" s="40"/>
    </row>
    <row r="119" spans="2:223" ht="13.5" customHeight="1">
      <c r="B119" s="37"/>
      <c r="D119" s="229"/>
      <c r="E119" s="220" t="s">
        <v>57</v>
      </c>
      <c r="F119" s="221"/>
      <c r="G119" s="221"/>
      <c r="H119" s="222"/>
      <c r="I119" s="226"/>
      <c r="J119" s="214"/>
      <c r="K119" s="214"/>
      <c r="L119" s="214"/>
      <c r="M119" s="214"/>
      <c r="N119" s="214"/>
      <c r="O119" s="214"/>
      <c r="P119" s="214"/>
      <c r="Q119" s="214"/>
      <c r="R119" s="214"/>
      <c r="S119" s="214"/>
      <c r="T119" s="214"/>
      <c r="U119" s="214"/>
      <c r="V119" s="214"/>
      <c r="W119" s="212" t="s">
        <v>56</v>
      </c>
      <c r="X119" s="214"/>
      <c r="Y119" s="214"/>
      <c r="Z119" s="214"/>
      <c r="AA119" s="214"/>
      <c r="AB119" s="214"/>
      <c r="AC119" s="214"/>
      <c r="AD119" s="214"/>
      <c r="AE119" s="214"/>
      <c r="AF119" s="214"/>
      <c r="AG119" s="214"/>
      <c r="AH119" s="214"/>
      <c r="AI119" s="214"/>
      <c r="AJ119" s="214"/>
      <c r="AK119" s="215"/>
      <c r="AL119" s="40"/>
      <c r="AM119" s="39"/>
      <c r="AY119" s="40" t="s">
        <v>121</v>
      </c>
      <c r="BA119" s="40" t="s">
        <v>122</v>
      </c>
      <c r="HO119" s="85"/>
    </row>
    <row r="120" spans="2:223" ht="13.5" customHeight="1" thickBot="1">
      <c r="B120" s="37"/>
      <c r="D120" s="230"/>
      <c r="E120" s="223"/>
      <c r="F120" s="224"/>
      <c r="G120" s="224"/>
      <c r="H120" s="225"/>
      <c r="I120" s="227"/>
      <c r="J120" s="216"/>
      <c r="K120" s="216"/>
      <c r="L120" s="216"/>
      <c r="M120" s="216"/>
      <c r="N120" s="216"/>
      <c r="O120" s="216"/>
      <c r="P120" s="216"/>
      <c r="Q120" s="216"/>
      <c r="R120" s="216"/>
      <c r="S120" s="216"/>
      <c r="T120" s="216"/>
      <c r="U120" s="216"/>
      <c r="V120" s="216"/>
      <c r="W120" s="213"/>
      <c r="X120" s="216"/>
      <c r="Y120" s="216"/>
      <c r="Z120" s="216"/>
      <c r="AA120" s="216"/>
      <c r="AB120" s="216"/>
      <c r="AC120" s="216"/>
      <c r="AD120" s="216"/>
      <c r="AE120" s="216"/>
      <c r="AF120" s="216"/>
      <c r="AG120" s="216"/>
      <c r="AH120" s="216"/>
      <c r="AI120" s="216"/>
      <c r="AJ120" s="216"/>
      <c r="AK120" s="217"/>
      <c r="AL120" s="40"/>
      <c r="AM120" s="39"/>
    </row>
    <row r="121" spans="2:223">
      <c r="B121" s="37"/>
      <c r="D121" s="42" t="s">
        <v>72</v>
      </c>
      <c r="E121" s="40"/>
      <c r="F121" s="218" t="s">
        <v>65</v>
      </c>
      <c r="G121" s="218"/>
      <c r="H121" s="218"/>
      <c r="I121" s="218"/>
      <c r="J121" s="218"/>
      <c r="K121" s="218"/>
      <c r="L121" s="218"/>
      <c r="M121" s="218"/>
      <c r="N121" s="218"/>
      <c r="O121" s="218"/>
      <c r="P121" s="218"/>
      <c r="Q121" s="218"/>
      <c r="R121" s="218"/>
      <c r="S121" s="218"/>
      <c r="T121" s="218"/>
      <c r="U121" s="218"/>
      <c r="V121" s="218"/>
      <c r="W121" s="218"/>
      <c r="X121" s="218"/>
      <c r="Y121" s="218"/>
      <c r="Z121" s="218"/>
      <c r="AA121" s="218"/>
      <c r="AB121" s="218"/>
      <c r="AC121" s="218"/>
      <c r="AD121" s="218"/>
      <c r="AE121" s="218"/>
      <c r="AF121" s="218"/>
      <c r="AG121" s="218"/>
      <c r="AH121" s="218"/>
      <c r="AI121" s="218"/>
      <c r="AJ121" s="218"/>
      <c r="AK121" s="218"/>
      <c r="AL121" s="40"/>
      <c r="AM121" s="39"/>
    </row>
    <row r="122" spans="2:223">
      <c r="B122" s="37"/>
      <c r="D122" s="40"/>
      <c r="E122" s="40"/>
      <c r="F122" s="219"/>
      <c r="G122" s="219"/>
      <c r="H122" s="219"/>
      <c r="I122" s="219"/>
      <c r="J122" s="219"/>
      <c r="K122" s="219"/>
      <c r="L122" s="219"/>
      <c r="M122" s="219"/>
      <c r="N122" s="219"/>
      <c r="O122" s="219"/>
      <c r="P122" s="219"/>
      <c r="Q122" s="219"/>
      <c r="R122" s="219"/>
      <c r="S122" s="219"/>
      <c r="T122" s="219"/>
      <c r="U122" s="219"/>
      <c r="V122" s="219"/>
      <c r="W122" s="219"/>
      <c r="X122" s="219"/>
      <c r="Y122" s="219"/>
      <c r="Z122" s="219"/>
      <c r="AA122" s="219"/>
      <c r="AB122" s="219"/>
      <c r="AC122" s="219"/>
      <c r="AD122" s="219"/>
      <c r="AE122" s="219"/>
      <c r="AF122" s="219"/>
      <c r="AG122" s="219"/>
      <c r="AH122" s="219"/>
      <c r="AI122" s="219"/>
      <c r="AJ122" s="219"/>
      <c r="AK122" s="219"/>
      <c r="AL122" s="40"/>
      <c r="AM122" s="39"/>
    </row>
    <row r="123" spans="2:223">
      <c r="B123" s="37"/>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33"/>
      <c r="AL123" s="40"/>
      <c r="AM123" s="39"/>
    </row>
    <row r="124" spans="2:223">
      <c r="B124" s="37"/>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33"/>
      <c r="AL124" s="40"/>
      <c r="AM124" s="39"/>
    </row>
    <row r="125" spans="2:223">
      <c r="B125" s="37"/>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33"/>
      <c r="AL125" s="40"/>
      <c r="AM125" s="39"/>
    </row>
    <row r="126" spans="2:223">
      <c r="B126" s="112"/>
      <c r="C126" s="112"/>
      <c r="D126" s="113"/>
      <c r="E126" s="113"/>
      <c r="F126" s="113"/>
      <c r="G126" s="113"/>
      <c r="H126" s="113"/>
      <c r="I126" s="113"/>
      <c r="J126" s="113"/>
      <c r="K126" s="113"/>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4"/>
      <c r="AL126" s="113"/>
      <c r="AM126" s="112"/>
    </row>
    <row r="127" spans="2:223" ht="15.75" customHeight="1">
      <c r="B127" s="34"/>
      <c r="C127" s="35"/>
      <c r="D127" s="110"/>
      <c r="E127" s="110"/>
      <c r="F127" s="110"/>
      <c r="G127" s="110"/>
      <c r="H127" s="110"/>
      <c r="I127" s="110"/>
      <c r="J127" s="110"/>
      <c r="K127" s="110"/>
      <c r="L127" s="110"/>
      <c r="M127" s="110"/>
      <c r="N127" s="110"/>
      <c r="O127" s="110"/>
      <c r="P127" s="110"/>
      <c r="Q127" s="110"/>
      <c r="R127" s="110"/>
      <c r="S127" s="110"/>
      <c r="T127" s="110"/>
      <c r="U127" s="110"/>
      <c r="V127" s="110"/>
      <c r="W127" s="110"/>
      <c r="X127" s="110"/>
      <c r="Y127" s="110"/>
      <c r="Z127" s="110"/>
      <c r="AA127" s="110"/>
      <c r="AB127" s="110"/>
      <c r="AC127" s="110"/>
      <c r="AD127" s="110"/>
      <c r="AE127" s="110"/>
      <c r="AF127" s="110"/>
      <c r="AG127" s="110"/>
      <c r="AH127" s="110"/>
      <c r="AI127" s="110"/>
      <c r="AJ127" s="110"/>
      <c r="AK127" s="111"/>
      <c r="AL127" s="110"/>
      <c r="AM127" s="36"/>
    </row>
    <row r="128" spans="2:223" ht="13.5" customHeight="1">
      <c r="B128" s="37"/>
      <c r="O128" s="304" t="s">
        <v>25</v>
      </c>
      <c r="P128" s="305"/>
      <c r="Q128" s="305"/>
      <c r="R128" s="305"/>
      <c r="S128" s="305"/>
      <c r="T128" s="305"/>
      <c r="U128" s="306"/>
      <c r="V128" s="307" t="str">
        <f>IF(その1!$X$8="","",その1!$X$8)</f>
        <v/>
      </c>
      <c r="W128" s="308"/>
      <c r="X128" s="308"/>
      <c r="Y128" s="308"/>
      <c r="Z128" s="308"/>
      <c r="AA128" s="308"/>
      <c r="AB128" s="308"/>
      <c r="AC128" s="308"/>
      <c r="AD128" s="308"/>
      <c r="AE128" s="308"/>
      <c r="AF128" s="308"/>
      <c r="AG128" s="308"/>
      <c r="AH128" s="308"/>
      <c r="AI128" s="308"/>
      <c r="AJ128" s="308"/>
      <c r="AK128" s="309"/>
      <c r="AL128" s="40"/>
      <c r="AM128" s="39"/>
    </row>
    <row r="129" spans="2:223" ht="13.5" customHeight="1">
      <c r="B129" s="37"/>
      <c r="O129" s="310" t="s">
        <v>26</v>
      </c>
      <c r="P129" s="311"/>
      <c r="Q129" s="311"/>
      <c r="R129" s="311"/>
      <c r="S129" s="311"/>
      <c r="T129" s="311"/>
      <c r="U129" s="312"/>
      <c r="V129" s="316" t="str">
        <f>IF(その1!$X$10="","",その1!$X$10)</f>
        <v/>
      </c>
      <c r="W129" s="317"/>
      <c r="X129" s="317"/>
      <c r="Y129" s="317"/>
      <c r="Z129" s="317"/>
      <c r="AA129" s="317"/>
      <c r="AB129" s="317"/>
      <c r="AC129" s="317"/>
      <c r="AD129" s="317"/>
      <c r="AE129" s="317"/>
      <c r="AF129" s="317"/>
      <c r="AG129" s="317"/>
      <c r="AH129" s="317"/>
      <c r="AI129" s="317"/>
      <c r="AJ129" s="317"/>
      <c r="AK129" s="318"/>
      <c r="AL129" s="40"/>
      <c r="AM129" s="39"/>
    </row>
    <row r="130" spans="2:223" ht="13.5" customHeight="1">
      <c r="B130" s="37"/>
      <c r="O130" s="313"/>
      <c r="P130" s="314"/>
      <c r="Q130" s="314"/>
      <c r="R130" s="314"/>
      <c r="S130" s="314"/>
      <c r="T130" s="314"/>
      <c r="U130" s="315"/>
      <c r="V130" s="319" t="str">
        <f>IF(その1!$X$12="","",その1!$X$12)</f>
        <v/>
      </c>
      <c r="W130" s="320"/>
      <c r="X130" s="320"/>
      <c r="Y130" s="320"/>
      <c r="Z130" s="320"/>
      <c r="AA130" s="320"/>
      <c r="AB130" s="320"/>
      <c r="AC130" s="320"/>
      <c r="AD130" s="320"/>
      <c r="AE130" s="320"/>
      <c r="AF130" s="320"/>
      <c r="AG130" s="320"/>
      <c r="AH130" s="320"/>
      <c r="AI130" s="320"/>
      <c r="AJ130" s="320"/>
      <c r="AK130" s="321"/>
      <c r="AL130" s="40"/>
      <c r="AM130" s="39"/>
    </row>
    <row r="131" spans="2:223" ht="13.5" customHeight="1">
      <c r="B131" s="37"/>
      <c r="X131" s="41"/>
      <c r="Y131" s="41"/>
      <c r="Z131" s="41"/>
      <c r="AA131" s="41"/>
      <c r="AB131" s="41"/>
      <c r="AC131" s="40"/>
      <c r="AD131" s="40"/>
      <c r="AE131" s="40"/>
      <c r="AF131" s="40"/>
      <c r="AG131" s="40"/>
      <c r="AH131" s="40"/>
      <c r="AI131" s="40"/>
      <c r="AJ131" s="40"/>
      <c r="AK131" s="40"/>
      <c r="AL131" s="40"/>
      <c r="AM131" s="39"/>
    </row>
    <row r="132" spans="2:223" ht="14.25" thickBot="1">
      <c r="B132" s="37"/>
      <c r="C132" s="32">
        <v>1</v>
      </c>
      <c r="D132" s="42" t="s">
        <v>27</v>
      </c>
      <c r="E132" s="40"/>
      <c r="R132" s="40"/>
      <c r="S132" s="40"/>
      <c r="T132" s="40"/>
      <c r="U132" s="40"/>
      <c r="V132" s="40"/>
      <c r="W132" s="40"/>
      <c r="AM132" s="39"/>
      <c r="AW132" s="83" t="s">
        <v>100</v>
      </c>
      <c r="AX132" s="83" t="s">
        <v>101</v>
      </c>
    </row>
    <row r="133" spans="2:223" ht="13.5" customHeight="1">
      <c r="B133" s="37"/>
      <c r="D133" s="228" t="s">
        <v>259</v>
      </c>
      <c r="E133" s="231" t="s">
        <v>42</v>
      </c>
      <c r="F133" s="232"/>
      <c r="G133" s="232"/>
      <c r="H133" s="233"/>
      <c r="I133" s="237"/>
      <c r="J133" s="238"/>
      <c r="K133" s="238"/>
      <c r="L133" s="238"/>
      <c r="M133" s="238"/>
      <c r="N133" s="238"/>
      <c r="O133" s="238"/>
      <c r="P133" s="238"/>
      <c r="Q133" s="239"/>
      <c r="R133" s="243" t="s">
        <v>43</v>
      </c>
      <c r="S133" s="244"/>
      <c r="T133" s="244"/>
      <c r="U133" s="245"/>
      <c r="V133" s="249"/>
      <c r="W133" s="250"/>
      <c r="X133" s="250"/>
      <c r="Y133" s="250"/>
      <c r="Z133" s="250"/>
      <c r="AA133" s="251"/>
      <c r="AB133" s="255" t="s">
        <v>40</v>
      </c>
      <c r="AC133" s="256"/>
      <c r="AD133" s="256"/>
      <c r="AE133" s="257"/>
      <c r="AF133" s="261"/>
      <c r="AG133" s="262"/>
      <c r="AH133" s="262"/>
      <c r="AI133" s="262"/>
      <c r="AJ133" s="265" t="str">
        <f>IF(I133="","",VLOOKUP(I133,$AO$4:$AR$6,2,FALSE))</f>
        <v/>
      </c>
      <c r="AK133" s="266"/>
      <c r="AL133" s="40"/>
      <c r="AM133" s="39"/>
      <c r="AW133" s="322" t="str">
        <f>IF(I133="グリーン電力証書",1,IF(I133="グリーン熱証書",2,IF(I133="新エネルギー等電気相当量",3,"-")))</f>
        <v>-</v>
      </c>
      <c r="AX133" s="322" t="str">
        <f>IF(V133="太陽光発電",1,IF(V133="風力発電",2,IF(V133="地熱発電",3,IF(V133="バイオマス発電",4,IF(V133="特定小水力発電",5,IF(V133="太陽熱",6,"-"))))))</f>
        <v>-</v>
      </c>
      <c r="BC133" s="32" t="s">
        <v>108</v>
      </c>
      <c r="BD133" s="86" t="s">
        <v>109</v>
      </c>
      <c r="BE133" s="86" t="s">
        <v>110</v>
      </c>
      <c r="BF133" s="86" t="s">
        <v>111</v>
      </c>
      <c r="BG133" s="86" t="s">
        <v>112</v>
      </c>
      <c r="BH133" s="86" t="s">
        <v>113</v>
      </c>
      <c r="BI133" s="86" t="s">
        <v>114</v>
      </c>
      <c r="BJ133" s="86" t="s">
        <v>115</v>
      </c>
      <c r="BK133" s="86" t="s">
        <v>116</v>
      </c>
      <c r="BL133" s="86" t="s">
        <v>117</v>
      </c>
      <c r="BM133" s="86" t="s">
        <v>118</v>
      </c>
      <c r="BN133" s="86" t="s">
        <v>119</v>
      </c>
      <c r="BP133" s="86" t="s">
        <v>109</v>
      </c>
      <c r="BQ133" s="86" t="s">
        <v>110</v>
      </c>
      <c r="BR133" s="86" t="s">
        <v>111</v>
      </c>
      <c r="BS133" s="86" t="s">
        <v>112</v>
      </c>
      <c r="BT133" s="86" t="s">
        <v>113</v>
      </c>
      <c r="BU133" s="86" t="s">
        <v>114</v>
      </c>
      <c r="BV133" s="86" t="s">
        <v>115</v>
      </c>
      <c r="BW133" s="86" t="s">
        <v>116</v>
      </c>
      <c r="BX133" s="86" t="s">
        <v>117</v>
      </c>
      <c r="BY133" s="86" t="s">
        <v>118</v>
      </c>
      <c r="BZ133" s="86" t="s">
        <v>119</v>
      </c>
      <c r="CB133" s="86" t="s">
        <v>109</v>
      </c>
      <c r="CC133" s="86" t="s">
        <v>110</v>
      </c>
      <c r="CD133" s="86" t="s">
        <v>111</v>
      </c>
      <c r="CE133" s="86" t="s">
        <v>112</v>
      </c>
      <c r="CF133" s="86" t="s">
        <v>113</v>
      </c>
      <c r="CG133" s="86" t="s">
        <v>114</v>
      </c>
      <c r="CH133" s="86" t="s">
        <v>115</v>
      </c>
      <c r="CI133" s="86" t="s">
        <v>116</v>
      </c>
      <c r="CJ133" s="86" t="s">
        <v>117</v>
      </c>
      <c r="CK133" s="86" t="s">
        <v>118</v>
      </c>
      <c r="CL133" s="86" t="s">
        <v>119</v>
      </c>
      <c r="CN133" s="86" t="s">
        <v>109</v>
      </c>
      <c r="CO133" s="86" t="s">
        <v>110</v>
      </c>
      <c r="CP133" s="86" t="s">
        <v>111</v>
      </c>
      <c r="CQ133" s="86" t="s">
        <v>112</v>
      </c>
      <c r="CR133" s="86" t="s">
        <v>113</v>
      </c>
      <c r="CS133" s="86" t="s">
        <v>114</v>
      </c>
      <c r="CT133" s="86" t="s">
        <v>115</v>
      </c>
      <c r="CU133" s="86" t="s">
        <v>116</v>
      </c>
      <c r="CV133" s="86" t="s">
        <v>117</v>
      </c>
      <c r="CW133" s="86" t="s">
        <v>118</v>
      </c>
      <c r="CX133" s="86" t="s">
        <v>119</v>
      </c>
      <c r="CZ133" s="86" t="s">
        <v>109</v>
      </c>
      <c r="DA133" s="86" t="s">
        <v>110</v>
      </c>
      <c r="DB133" s="86" t="s">
        <v>111</v>
      </c>
      <c r="DC133" s="86" t="s">
        <v>112</v>
      </c>
      <c r="DD133" s="86" t="s">
        <v>113</v>
      </c>
      <c r="DE133" s="86" t="s">
        <v>114</v>
      </c>
      <c r="DF133" s="86" t="s">
        <v>115</v>
      </c>
      <c r="DG133" s="86" t="s">
        <v>116</v>
      </c>
      <c r="DH133" s="86" t="s">
        <v>117</v>
      </c>
      <c r="DI133" s="86" t="s">
        <v>118</v>
      </c>
      <c r="DJ133" s="86" t="s">
        <v>119</v>
      </c>
      <c r="DL133" s="86" t="s">
        <v>109</v>
      </c>
      <c r="DM133" s="86" t="s">
        <v>110</v>
      </c>
      <c r="DN133" s="86" t="s">
        <v>111</v>
      </c>
      <c r="DO133" s="86" t="s">
        <v>112</v>
      </c>
      <c r="DP133" s="86" t="s">
        <v>113</v>
      </c>
      <c r="DQ133" s="86" t="s">
        <v>114</v>
      </c>
      <c r="DR133" s="86" t="s">
        <v>115</v>
      </c>
      <c r="DS133" s="86" t="s">
        <v>116</v>
      </c>
      <c r="DT133" s="86" t="s">
        <v>117</v>
      </c>
      <c r="DU133" s="86" t="s">
        <v>118</v>
      </c>
      <c r="DV133" s="86" t="s">
        <v>119</v>
      </c>
      <c r="DX133" s="86" t="s">
        <v>109</v>
      </c>
      <c r="DY133" s="86" t="s">
        <v>110</v>
      </c>
      <c r="DZ133" s="86" t="s">
        <v>111</v>
      </c>
      <c r="EA133" s="86" t="s">
        <v>112</v>
      </c>
      <c r="EB133" s="86" t="s">
        <v>113</v>
      </c>
      <c r="EC133" s="86" t="s">
        <v>114</v>
      </c>
      <c r="ED133" s="86" t="s">
        <v>115</v>
      </c>
      <c r="EE133" s="86" t="s">
        <v>116</v>
      </c>
      <c r="EF133" s="86" t="s">
        <v>117</v>
      </c>
      <c r="EG133" s="86" t="s">
        <v>118</v>
      </c>
      <c r="EH133" s="86" t="s">
        <v>119</v>
      </c>
      <c r="EJ133" s="86" t="s">
        <v>109</v>
      </c>
      <c r="EK133" s="86" t="s">
        <v>110</v>
      </c>
      <c r="EL133" s="86" t="s">
        <v>111</v>
      </c>
      <c r="EM133" s="86" t="s">
        <v>112</v>
      </c>
      <c r="EN133" s="86" t="s">
        <v>113</v>
      </c>
      <c r="EO133" s="86" t="s">
        <v>114</v>
      </c>
      <c r="EP133" s="86" t="s">
        <v>115</v>
      </c>
      <c r="EQ133" s="86" t="s">
        <v>116</v>
      </c>
      <c r="ER133" s="86" t="s">
        <v>117</v>
      </c>
      <c r="ES133" s="86" t="s">
        <v>118</v>
      </c>
      <c r="ET133" s="86" t="s">
        <v>119</v>
      </c>
      <c r="EV133" s="86" t="s">
        <v>109</v>
      </c>
      <c r="EW133" s="86" t="s">
        <v>110</v>
      </c>
      <c r="EX133" s="86" t="s">
        <v>111</v>
      </c>
      <c r="EY133" s="86" t="s">
        <v>112</v>
      </c>
      <c r="EZ133" s="86" t="s">
        <v>113</v>
      </c>
      <c r="FA133" s="86" t="s">
        <v>114</v>
      </c>
      <c r="FB133" s="86" t="s">
        <v>115</v>
      </c>
      <c r="FC133" s="86" t="s">
        <v>116</v>
      </c>
      <c r="FD133" s="86" t="s">
        <v>117</v>
      </c>
      <c r="FE133" s="86" t="s">
        <v>118</v>
      </c>
      <c r="FF133" s="86" t="s">
        <v>119</v>
      </c>
      <c r="FH133" s="86" t="s">
        <v>109</v>
      </c>
      <c r="FI133" s="86" t="s">
        <v>110</v>
      </c>
      <c r="FJ133" s="86" t="s">
        <v>111</v>
      </c>
      <c r="FK133" s="86" t="s">
        <v>112</v>
      </c>
      <c r="FL133" s="86" t="s">
        <v>113</v>
      </c>
      <c r="FM133" s="86" t="s">
        <v>114</v>
      </c>
      <c r="FN133" s="86" t="s">
        <v>115</v>
      </c>
      <c r="FO133" s="86" t="s">
        <v>116</v>
      </c>
      <c r="FP133" s="86" t="s">
        <v>117</v>
      </c>
      <c r="FQ133" s="86" t="s">
        <v>118</v>
      </c>
      <c r="FR133" s="86" t="s">
        <v>119</v>
      </c>
      <c r="FT133" s="32" t="s">
        <v>108</v>
      </c>
      <c r="FU133" s="86" t="s">
        <v>109</v>
      </c>
      <c r="FV133" s="86" t="s">
        <v>110</v>
      </c>
      <c r="FW133" s="86" t="s">
        <v>111</v>
      </c>
      <c r="FX133" s="86" t="s">
        <v>112</v>
      </c>
      <c r="FY133" s="86" t="s">
        <v>113</v>
      </c>
      <c r="FZ133" s="86" t="s">
        <v>114</v>
      </c>
      <c r="GA133" s="86" t="s">
        <v>115</v>
      </c>
      <c r="GB133" s="86" t="s">
        <v>116</v>
      </c>
      <c r="GC133" s="86" t="s">
        <v>117</v>
      </c>
      <c r="GD133" s="86" t="s">
        <v>118</v>
      </c>
      <c r="GE133" s="86" t="s">
        <v>119</v>
      </c>
      <c r="GG133" s="86" t="s">
        <v>109</v>
      </c>
      <c r="GH133" s="86" t="s">
        <v>110</v>
      </c>
      <c r="GI133" s="86" t="s">
        <v>111</v>
      </c>
      <c r="GJ133" s="86" t="s">
        <v>112</v>
      </c>
      <c r="GK133" s="86" t="s">
        <v>113</v>
      </c>
      <c r="GL133" s="86" t="s">
        <v>114</v>
      </c>
      <c r="GM133" s="86" t="s">
        <v>115</v>
      </c>
      <c r="GN133" s="86" t="s">
        <v>116</v>
      </c>
      <c r="GO133" s="86" t="s">
        <v>117</v>
      </c>
      <c r="GP133" s="86" t="s">
        <v>118</v>
      </c>
      <c r="GQ133" s="86" t="s">
        <v>119</v>
      </c>
      <c r="GS133" s="86" t="s">
        <v>109</v>
      </c>
      <c r="GT133" s="86" t="s">
        <v>110</v>
      </c>
      <c r="GU133" s="86" t="s">
        <v>111</v>
      </c>
      <c r="GV133" s="86" t="s">
        <v>112</v>
      </c>
      <c r="GW133" s="86" t="s">
        <v>113</v>
      </c>
      <c r="GX133" s="86" t="s">
        <v>114</v>
      </c>
      <c r="GY133" s="86" t="s">
        <v>115</v>
      </c>
      <c r="GZ133" s="86" t="s">
        <v>116</v>
      </c>
      <c r="HA133" s="86" t="s">
        <v>117</v>
      </c>
      <c r="HB133" s="86" t="s">
        <v>118</v>
      </c>
      <c r="HC133" s="86" t="s">
        <v>119</v>
      </c>
      <c r="HE133" s="86" t="s">
        <v>109</v>
      </c>
      <c r="HF133" s="86" t="s">
        <v>110</v>
      </c>
      <c r="HG133" s="86" t="s">
        <v>111</v>
      </c>
      <c r="HH133" s="86" t="s">
        <v>112</v>
      </c>
      <c r="HI133" s="86" t="s">
        <v>113</v>
      </c>
      <c r="HJ133" s="86" t="s">
        <v>114</v>
      </c>
      <c r="HK133" s="86" t="s">
        <v>115</v>
      </c>
      <c r="HL133" s="86" t="s">
        <v>116</v>
      </c>
      <c r="HM133" s="86" t="s">
        <v>117</v>
      </c>
      <c r="HN133" s="86" t="s">
        <v>118</v>
      </c>
      <c r="HO133" s="86" t="s">
        <v>119</v>
      </c>
    </row>
    <row r="134" spans="2:223" ht="13.5" customHeight="1">
      <c r="B134" s="37"/>
      <c r="D134" s="229"/>
      <c r="E134" s="234"/>
      <c r="F134" s="235"/>
      <c r="G134" s="235"/>
      <c r="H134" s="236"/>
      <c r="I134" s="240"/>
      <c r="J134" s="241"/>
      <c r="K134" s="241"/>
      <c r="L134" s="241"/>
      <c r="M134" s="241"/>
      <c r="N134" s="241"/>
      <c r="O134" s="241"/>
      <c r="P134" s="241"/>
      <c r="Q134" s="242"/>
      <c r="R134" s="246"/>
      <c r="S134" s="247"/>
      <c r="T134" s="247"/>
      <c r="U134" s="248"/>
      <c r="V134" s="252"/>
      <c r="W134" s="253"/>
      <c r="X134" s="253"/>
      <c r="Y134" s="253"/>
      <c r="Z134" s="253"/>
      <c r="AA134" s="254"/>
      <c r="AB134" s="258"/>
      <c r="AC134" s="259"/>
      <c r="AD134" s="259"/>
      <c r="AE134" s="260"/>
      <c r="AF134" s="263"/>
      <c r="AG134" s="264"/>
      <c r="AH134" s="264"/>
      <c r="AI134" s="264"/>
      <c r="AJ134" s="267"/>
      <c r="AK134" s="268"/>
      <c r="AL134" s="40"/>
      <c r="AM134" s="39"/>
      <c r="AW134" s="325"/>
      <c r="AX134" s="325"/>
      <c r="BD134" s="40"/>
      <c r="BE134" s="40"/>
      <c r="BF134" s="40"/>
      <c r="BG134" s="40"/>
      <c r="BH134" s="40"/>
      <c r="BI134" s="40"/>
      <c r="BJ134" s="40"/>
      <c r="BK134" s="40"/>
      <c r="BL134" s="40"/>
      <c r="BM134" s="40"/>
      <c r="BN134" s="40"/>
      <c r="BP134" s="40"/>
      <c r="BQ134" s="40"/>
      <c r="BR134" s="40"/>
      <c r="BS134" s="40"/>
      <c r="BT134" s="40"/>
      <c r="BU134" s="40"/>
      <c r="BV134" s="40"/>
      <c r="BW134" s="40"/>
      <c r="BX134" s="40"/>
      <c r="BY134" s="40"/>
      <c r="BZ134" s="40"/>
      <c r="CB134" s="40"/>
      <c r="CC134" s="40"/>
      <c r="CD134" s="40"/>
      <c r="CE134" s="40"/>
      <c r="CF134" s="40"/>
      <c r="CG134" s="40"/>
      <c r="CH134" s="40"/>
      <c r="CI134" s="40"/>
      <c r="CJ134" s="40"/>
      <c r="CK134" s="40"/>
      <c r="CL134" s="40"/>
      <c r="CN134" s="40"/>
      <c r="CO134" s="40"/>
      <c r="CP134" s="40"/>
      <c r="CQ134" s="40"/>
      <c r="CR134" s="40"/>
      <c r="CS134" s="40"/>
      <c r="CT134" s="40"/>
      <c r="CU134" s="40"/>
      <c r="CV134" s="40"/>
      <c r="CW134" s="40"/>
      <c r="CX134" s="40"/>
      <c r="CZ134" s="40"/>
      <c r="DA134" s="40"/>
      <c r="DB134" s="40"/>
      <c r="DC134" s="40"/>
      <c r="DD134" s="40"/>
      <c r="DE134" s="40"/>
      <c r="DF134" s="40"/>
      <c r="DG134" s="40"/>
      <c r="DH134" s="40"/>
      <c r="DI134" s="40"/>
      <c r="DJ134" s="40"/>
      <c r="DL134" s="40"/>
      <c r="DM134" s="40"/>
      <c r="DN134" s="40"/>
      <c r="DO134" s="40"/>
      <c r="DP134" s="40"/>
      <c r="DQ134" s="40"/>
      <c r="DR134" s="40"/>
      <c r="DS134" s="40"/>
      <c r="DT134" s="40"/>
      <c r="DU134" s="40"/>
      <c r="DV134" s="40"/>
      <c r="DX134" s="40"/>
      <c r="DY134" s="40"/>
      <c r="DZ134" s="40"/>
      <c r="EA134" s="40"/>
      <c r="EB134" s="40"/>
      <c r="EC134" s="40"/>
      <c r="ED134" s="40"/>
      <c r="EE134" s="40"/>
      <c r="EF134" s="40"/>
      <c r="EG134" s="40"/>
      <c r="EH134" s="40"/>
      <c r="EJ134" s="40"/>
      <c r="EK134" s="40"/>
      <c r="EL134" s="40"/>
      <c r="EM134" s="40"/>
      <c r="EN134" s="40"/>
      <c r="EO134" s="40"/>
      <c r="EP134" s="40"/>
      <c r="EQ134" s="40"/>
      <c r="ER134" s="40"/>
      <c r="ES134" s="40"/>
      <c r="ET134" s="40"/>
      <c r="EV134" s="40"/>
      <c r="EW134" s="40"/>
      <c r="EX134" s="40"/>
      <c r="EY134" s="40"/>
      <c r="EZ134" s="40"/>
      <c r="FA134" s="40"/>
      <c r="FB134" s="40"/>
      <c r="FC134" s="40"/>
      <c r="FD134" s="40"/>
      <c r="FE134" s="40"/>
      <c r="FF134" s="40"/>
      <c r="FH134" s="40"/>
      <c r="FI134" s="40"/>
      <c r="FJ134" s="40"/>
      <c r="FK134" s="40"/>
      <c r="FL134" s="40"/>
      <c r="FM134" s="40"/>
      <c r="FN134" s="40"/>
      <c r="FO134" s="40"/>
      <c r="FP134" s="40"/>
      <c r="FQ134" s="40"/>
      <c r="FR134" s="40"/>
      <c r="FU134" s="40"/>
      <c r="FV134" s="40"/>
      <c r="FW134" s="40"/>
      <c r="FX134" s="40"/>
      <c r="FY134" s="40"/>
      <c r="FZ134" s="40"/>
      <c r="GA134" s="40"/>
      <c r="GB134" s="40"/>
      <c r="GC134" s="40"/>
      <c r="GD134" s="40"/>
      <c r="GE134" s="40"/>
      <c r="GG134" s="40"/>
      <c r="GH134" s="40"/>
      <c r="GI134" s="40"/>
      <c r="GJ134" s="40"/>
      <c r="GK134" s="40"/>
      <c r="GL134" s="40"/>
      <c r="GM134" s="40"/>
      <c r="GN134" s="40"/>
      <c r="GO134" s="40"/>
      <c r="GP134" s="40"/>
      <c r="GQ134" s="40"/>
      <c r="GS134" s="40"/>
      <c r="GT134" s="40"/>
      <c r="GU134" s="40"/>
      <c r="GV134" s="40"/>
      <c r="GW134" s="40"/>
      <c r="GX134" s="40"/>
      <c r="GY134" s="40"/>
      <c r="GZ134" s="40"/>
      <c r="HA134" s="40"/>
      <c r="HB134" s="40"/>
      <c r="HC134" s="40"/>
      <c r="HE134" s="40"/>
      <c r="HF134" s="40"/>
      <c r="HG134" s="40"/>
      <c r="HH134" s="40"/>
      <c r="HI134" s="40"/>
      <c r="HJ134" s="40"/>
      <c r="HK134" s="40"/>
      <c r="HL134" s="40"/>
      <c r="HM134" s="40"/>
      <c r="HN134" s="40"/>
      <c r="HO134" s="40"/>
    </row>
    <row r="135" spans="2:223" ht="13.5" customHeight="1">
      <c r="B135" s="37"/>
      <c r="D135" s="229"/>
      <c r="E135" s="269" t="s">
        <v>64</v>
      </c>
      <c r="F135" s="270"/>
      <c r="G135" s="270"/>
      <c r="H135" s="271"/>
      <c r="I135" s="272"/>
      <c r="J135" s="273"/>
      <c r="K135" s="273"/>
      <c r="L135" s="273"/>
      <c r="M135" s="273"/>
      <c r="N135" s="273"/>
      <c r="O135" s="273"/>
      <c r="P135" s="273"/>
      <c r="Q135" s="274"/>
      <c r="R135" s="278" t="s">
        <v>41</v>
      </c>
      <c r="S135" s="279"/>
      <c r="T135" s="279"/>
      <c r="U135" s="280"/>
      <c r="V135" s="281"/>
      <c r="W135" s="282"/>
      <c r="X135" s="282"/>
      <c r="Y135" s="282"/>
      <c r="Z135" s="282"/>
      <c r="AA135" s="283"/>
      <c r="AB135" s="269" t="s">
        <v>28</v>
      </c>
      <c r="AC135" s="270"/>
      <c r="AD135" s="270"/>
      <c r="AE135" s="271"/>
      <c r="AF135" s="287"/>
      <c r="AG135" s="288"/>
      <c r="AH135" s="288"/>
      <c r="AI135" s="288"/>
      <c r="AJ135" s="289" t="str">
        <f>IF(I133="","",VLOOKUP(I133,$AO$4:$AR$6,3,FALSE))</f>
        <v/>
      </c>
      <c r="AK135" s="290"/>
      <c r="AL135" s="40"/>
      <c r="AM135" s="39"/>
      <c r="BC135" s="327" t="s">
        <v>106</v>
      </c>
      <c r="BD135" s="326" t="str">
        <f>IF(AND($AW133=1,$AX133=1,$AY139="1期",$BA139="1期"),$AF135,"0")</f>
        <v>0</v>
      </c>
      <c r="BE135" s="326" t="str">
        <f>IF(AND($AW133=1,$AX133=2,$AY139="1期",$BA139="1期"),$AF135,"0")</f>
        <v>0</v>
      </c>
      <c r="BF135" s="326" t="str">
        <f>IF(AND($AW133=1,$AX133=3,$AY139="1期",$BA139="1期"),$AF135,"0")</f>
        <v>0</v>
      </c>
      <c r="BG135" s="326" t="str">
        <f>IF(AND($AW133=1,$AX133=4,$AY139="1期",$BA139="1期"),$AF135,"0")</f>
        <v>0</v>
      </c>
      <c r="BH135" s="326" t="str">
        <f>IF(AND($AW133=1,$AX133=5,$AY139="1期",$BA139="1期"),$AF135,"0")</f>
        <v>0</v>
      </c>
      <c r="BI135" s="326" t="str">
        <f>IF(AND($AW133=2,$AX133=6,$AY139="1期",$BA139="1期"),$AF135,"0")</f>
        <v>0</v>
      </c>
      <c r="BJ135" s="326" t="str">
        <f>IF(AND($AW133=3,$AX133=1,$AY139="1期",$BA139="1期"),$AF135,"0")</f>
        <v>0</v>
      </c>
      <c r="BK135" s="326" t="str">
        <f>IF(AND($AW133=3,$AX133=2,$AY139="1期",$BA139="1期"),$AF135,"0")</f>
        <v>0</v>
      </c>
      <c r="BL135" s="326" t="str">
        <f>IF(AND($AW133=3,$AX133=3,$AY139="1期",$BA139="1期"),$AF135,"0")</f>
        <v>0</v>
      </c>
      <c r="BM135" s="326" t="str">
        <f>IF(AND($AW133=3,$AX133=4,$AY139="1期",$BA139="1期"),$AF135,"0")</f>
        <v>0</v>
      </c>
      <c r="BN135" s="326" t="str">
        <f>IF(AND($AW133=3,$AX133=5,$AY139="1期",$BA139="1期"),$AF135,"0")</f>
        <v>0</v>
      </c>
      <c r="BP135" s="326" t="str">
        <f>IF(AND($AW133=1,$AX133=1,$AY139="1期",$BA139="2期"),$AF135,"0")</f>
        <v>0</v>
      </c>
      <c r="BQ135" s="326" t="str">
        <f>IF(AND($AW133=1,$AX133=2,$AY139="1期",$BA139="2期"),$AF135,"0")</f>
        <v>0</v>
      </c>
      <c r="BR135" s="326" t="str">
        <f>IF(AND($AW133=1,$AX133=3,$AY139="1期",$BA139="2期"),$AF135,"0")</f>
        <v>0</v>
      </c>
      <c r="BS135" s="326" t="str">
        <f>IF(AND($AW133=1,$AX133=4,$AY139="1期",$BA139="2期"),$AF135,"0")</f>
        <v>0</v>
      </c>
      <c r="BT135" s="326" t="str">
        <f>IF(AND($AW133=1,$AX133=5,$AY139="1期",$BA139="2期"),$AF135,"0")</f>
        <v>0</v>
      </c>
      <c r="BU135" s="326" t="str">
        <f>IF(AND($AW133=2,$AX133=6,$AY139="1期",$BA139="2期"),$AF135,"0")</f>
        <v>0</v>
      </c>
      <c r="BV135" s="326" t="str">
        <f>IF(AND($AW133=3,$AX133=1,$AY139="1期",$BA139="2期"),$AF135,"0")</f>
        <v>0</v>
      </c>
      <c r="BW135" s="326" t="str">
        <f>IF(AND($AW133=3,$AX133=2,$AY139="1期",$BA139="2期"),$AF135,"0")</f>
        <v>0</v>
      </c>
      <c r="BX135" s="326" t="str">
        <f>IF(AND($AW133=3,$AX133=3,$AY139="1期",$BA139="2期"),$AF135,"0")</f>
        <v>0</v>
      </c>
      <c r="BY135" s="326" t="str">
        <f>IF(AND($AW133=3,$AX133=4,$AY139="1期",$BA139="2期"),$AF135,"0")</f>
        <v>0</v>
      </c>
      <c r="BZ135" s="326" t="str">
        <f>IF(AND($AW133=3,$AX133=5,$AY139="1期",$BA139="2期"),$AF135,"0")</f>
        <v>0</v>
      </c>
      <c r="CB135" s="326" t="str">
        <f>IF(AND($AW133=1,$AX133=1,$AY139="1期",$BA139="3期"),$AF135,"0")</f>
        <v>0</v>
      </c>
      <c r="CC135" s="326" t="str">
        <f>IF(AND($AW133=1,$AX133=2,$AY139="1期",$BA139="3期"),$AF135,"0")</f>
        <v>0</v>
      </c>
      <c r="CD135" s="326" t="str">
        <f>IF(AND($AW133=1,$AX133=3,$AY139="1期",$BA139="3期"),$AF135,"0")</f>
        <v>0</v>
      </c>
      <c r="CE135" s="326" t="str">
        <f>IF(AND($AW133=1,$AX133=4,$AY139="1期",$BA139="3期"),$AF135,"0")</f>
        <v>0</v>
      </c>
      <c r="CF135" s="326" t="str">
        <f>IF(AND($AW133=1,$AX133=5,$AY139="1期",$BA139="3期"),$AF135,"0")</f>
        <v>0</v>
      </c>
      <c r="CG135" s="326" t="str">
        <f>IF(AND($AW133=2,$AX133=6,$AY139="1期",$BA139="3期"),$AF135,"0")</f>
        <v>0</v>
      </c>
      <c r="CH135" s="326" t="str">
        <f>IF(AND($AW133=3,$AX133=1,$AY139="1期",$BA139="3期"),$AF135,"0")</f>
        <v>0</v>
      </c>
      <c r="CI135" s="326" t="str">
        <f>IF(AND($AW133=3,$AX133=2,$AY139="1期",$BA139="3期"),$AF135,"0")</f>
        <v>0</v>
      </c>
      <c r="CJ135" s="326" t="str">
        <f>IF(AND($AW133=3,$AX133=3,$AY139="1期",$BA139="3期"),$AF135,"0")</f>
        <v>0</v>
      </c>
      <c r="CK135" s="326" t="str">
        <f>IF(AND($AW133=3,$AX133=4,$AY139="1期",$BA139="3期"),$AF135,"0")</f>
        <v>0</v>
      </c>
      <c r="CL135" s="326" t="str">
        <f>IF(AND($AW133=3,$AX133=5,$AY139="1期",$BA139="3期"),$AF135,"0")</f>
        <v>0</v>
      </c>
      <c r="CN135" s="326" t="str">
        <f>IF(AND($AW133=1,$AX133=1,$AY139="2期",$BA139="2期"),$AF135,"0")</f>
        <v>0</v>
      </c>
      <c r="CO135" s="326" t="str">
        <f>IF(AND($AW133=1,$AX133=2,$AY139="2期",$BA139="2期"),$AF135,"0")</f>
        <v>0</v>
      </c>
      <c r="CP135" s="326" t="str">
        <f>IF(AND($AW133=1,$AX133=3,$AY139="2期",$BA139="2期"),$AF135,"0")</f>
        <v>0</v>
      </c>
      <c r="CQ135" s="326" t="str">
        <f>IF(AND($AW133=1,$AX133=4,$AY139="2期",$BA139="2期"),$AF135,"0")</f>
        <v>0</v>
      </c>
      <c r="CR135" s="326" t="str">
        <f>IF(AND($AW133=1,$AX133=5,$AY139="2期",$BA139="2期"),$AF135,"0")</f>
        <v>0</v>
      </c>
      <c r="CS135" s="326" t="str">
        <f>IF(AND($AW133=2,$AX133=6,$AY139="2期",$BA139="2期"),$AF135,"0")</f>
        <v>0</v>
      </c>
      <c r="CT135" s="326" t="str">
        <f>IF(AND($AW133=3,$AX133=1,$AY139="2期",$BA139="2期"),$AF135,"0")</f>
        <v>0</v>
      </c>
      <c r="CU135" s="326" t="str">
        <f>IF(AND($AW133=3,$AX133=2,$AY139="2期",$BA139="2期"),$AF135,"0")</f>
        <v>0</v>
      </c>
      <c r="CV135" s="326" t="str">
        <f>IF(AND($AW133=3,$AX133=3,$AY139="2期",$BA139="2期"),$AF135,"0")</f>
        <v>0</v>
      </c>
      <c r="CW135" s="326" t="str">
        <f>IF(AND($AW133=3,$AX133=4,$AY139="2期",$BA139="2期"),$AF135,"0")</f>
        <v>0</v>
      </c>
      <c r="CX135" s="326" t="str">
        <f>IF(AND($AW133=3,$AX133=5,$AY139="2期",$BA139="2期"),$AF135,"0")</f>
        <v>0</v>
      </c>
      <c r="CZ135" s="326" t="str">
        <f>IF(AND($AW133=1,$AX133=1,$AY139="2期",$BA139="3期"),$AF135,"0")</f>
        <v>0</v>
      </c>
      <c r="DA135" s="326" t="str">
        <f>IF(AND($AW133=1,$AX133=2,$AY139="2期",$BA139="3期"),$AF135,"0")</f>
        <v>0</v>
      </c>
      <c r="DB135" s="326" t="str">
        <f>IF(AND($AW133=1,$AX133=3,$AY139="2期",$BA139="3期"),$AF135,"0")</f>
        <v>0</v>
      </c>
      <c r="DC135" s="326" t="str">
        <f>IF(AND($AW133=1,$AX133=4,$AY139="2期",$BA139="3期"),$AF135,"0")</f>
        <v>0</v>
      </c>
      <c r="DD135" s="326" t="str">
        <f>IF(AND($AW133=1,$AX133=5,$AY139="2期",$BA139="3期"),$AF135,"0")</f>
        <v>0</v>
      </c>
      <c r="DE135" s="326" t="str">
        <f>IF(AND($AW133=2,$AX133=6,$AY139="2期",$BA139="3期"),$AF135,"0")</f>
        <v>0</v>
      </c>
      <c r="DF135" s="326" t="str">
        <f>IF(AND($AW133=3,$AX133=1,$AY139="2期",$BA139="3期"),$AF135,"0")</f>
        <v>0</v>
      </c>
      <c r="DG135" s="326" t="str">
        <f>IF(AND($AW133=3,$AX133=2,$AY139="2期",$BA139="3期"),$AF135,"0")</f>
        <v>0</v>
      </c>
      <c r="DH135" s="326" t="str">
        <f>IF(AND($AW133=3,$AX133=3,$AY139="2期",$BA139="3期"),$AF135,"0")</f>
        <v>0</v>
      </c>
      <c r="DI135" s="326" t="str">
        <f>IF(AND($AW133=3,$AX133=4,$AY139="2期",$BA139="3期"),$AF135,"0")</f>
        <v>0</v>
      </c>
      <c r="DJ135" s="326" t="str">
        <f>IF(AND($AW133=3,$AX133=5,$AY139="2期",$BA139="3期"),$AF135,"0")</f>
        <v>0</v>
      </c>
      <c r="DL135" s="326" t="str">
        <f>IF(AND($AW133=1,$AX133=1,$AY139="3期",$BA139="3期"),$AF135,"0")</f>
        <v>0</v>
      </c>
      <c r="DM135" s="326" t="str">
        <f>IF(AND($AW133=1,$AX133=2,$AY139="3期",$BA139="3期"),$AF135,"0")</f>
        <v>0</v>
      </c>
      <c r="DN135" s="326" t="str">
        <f>IF(AND($AW133=1,$AX133=3,$AY139="3期",$BA139="3期"),$AF135,"0")</f>
        <v>0</v>
      </c>
      <c r="DO135" s="326" t="str">
        <f>IF(AND($AW133=1,$AX133=4,$AY139="3期",$BA139="3期"),$AF135,"0")</f>
        <v>0</v>
      </c>
      <c r="DP135" s="326" t="str">
        <f>IF(AND($AW133=1,$AX133=5,$AY139="3期",$BA139="3期"),$AF135,"0")</f>
        <v>0</v>
      </c>
      <c r="DQ135" s="326" t="str">
        <f>IF(AND($AW133=2,$AX133=6,$AY139="3期",$BA139="3期"),$AF135,"0")</f>
        <v>0</v>
      </c>
      <c r="DR135" s="326" t="str">
        <f>IF(AND($AW133=3,$AX133=1,$AY139="3期",$BA139="3期"),$AF135,"0")</f>
        <v>0</v>
      </c>
      <c r="DS135" s="326" t="str">
        <f>IF(AND($AW133=3,$AX133=2,$AY139="3期",$BA139="3期"),$AF135,"0")</f>
        <v>0</v>
      </c>
      <c r="DT135" s="326" t="str">
        <f>IF(AND($AW133=3,$AX133=3,$AY139="3期",$BA139="3期"),$AF135,"0")</f>
        <v>0</v>
      </c>
      <c r="DU135" s="326" t="str">
        <f>IF(AND($AW133=3,$AX133=4,$AY139="3期",$BA139="3期"),$AF135,"0")</f>
        <v>0</v>
      </c>
      <c r="DV135" s="326" t="str">
        <f>IF(AND($AW133=3,$AX133=5,$AY139="3期",$BA139="3期"),$AF135,"0")</f>
        <v>0</v>
      </c>
      <c r="DX135" s="326" t="str">
        <f>IF(AND($AW133=1,$AX133=1,$AY139="1期",$BA139="4期"),$AF135,"0")</f>
        <v>0</v>
      </c>
      <c r="DY135" s="326" t="str">
        <f>IF(AND($AW133=1,$AX133=2,$AY139="1期",$BA139="4期"),$AF135,"0")</f>
        <v>0</v>
      </c>
      <c r="DZ135" s="326" t="str">
        <f>IF(AND($AW133=1,$AX133=3,$AY139="1期",$BA139="4期"),$AF135,"0")</f>
        <v>0</v>
      </c>
      <c r="EA135" s="326" t="str">
        <f>IF(AND($AW133=1,$AX133=4,$AY139="1期",$BA139="4期"),$AF135,"0")</f>
        <v>0</v>
      </c>
      <c r="EB135" s="326" t="str">
        <f>IF(AND($AW133=1,$AX133=5,$AY139="1期",$BA139="4期"),$AF135,"0")</f>
        <v>0</v>
      </c>
      <c r="EC135" s="326" t="str">
        <f>IF(AND($AW133=2,$AX133=6,$AY139="1期",$BA139="4期"),$AF135,"0")</f>
        <v>0</v>
      </c>
      <c r="ED135" s="326" t="str">
        <f>IF(AND($AW133=3,$AX133=1,$AY139="1期",$BA139="4期"),$AF135,"0")</f>
        <v>0</v>
      </c>
      <c r="EE135" s="326" t="str">
        <f>IF(AND($AW133=3,$AX133=2,$AY139="1期",$BA139="4期"),$AF135,"0")</f>
        <v>0</v>
      </c>
      <c r="EF135" s="326" t="str">
        <f>IF(AND($AW133=3,$AX133=3,$AY139="1期",$BA139="4期"),$AF135,"0")</f>
        <v>0</v>
      </c>
      <c r="EG135" s="326" t="str">
        <f>IF(AND($AW133=3,$AX133=4,$AY139="1期",$BA139="4期"),$AF135,"0")</f>
        <v>0</v>
      </c>
      <c r="EH135" s="326" t="str">
        <f>IF(AND($AW133=3,$AX133=5,$AY139="1期",$BA139="4期"),$AF135,"0")</f>
        <v>0</v>
      </c>
      <c r="EJ135" s="326" t="str">
        <f>IF(AND($AW133=1,$AX133=1,$AY139="2期",$BA139="4期"),$AF135,"0")</f>
        <v>0</v>
      </c>
      <c r="EK135" s="326" t="str">
        <f>IF(AND($AW133=1,$AX133=2,$AY139="2期",$BA139="4期"),$AF135,"0")</f>
        <v>0</v>
      </c>
      <c r="EL135" s="326" t="str">
        <f>IF(AND($AW133=1,$AX133=3,$AY139="2期",$BA139="4期"),$AF135,"0")</f>
        <v>0</v>
      </c>
      <c r="EM135" s="326" t="str">
        <f>IF(AND($AW133=1,$AX133=4,$AY139="2期",$BA139="4期"),$AF135,"0")</f>
        <v>0</v>
      </c>
      <c r="EN135" s="326" t="str">
        <f>IF(AND($AW133=1,$AX133=5,$AY139="2期",$BA139="4期"),$AF135,"0")</f>
        <v>0</v>
      </c>
      <c r="EO135" s="326" t="str">
        <f>IF(AND($AW133=2,$AX133=6,$AY139="2期",$BA139="4期"),$AF135,"0")</f>
        <v>0</v>
      </c>
      <c r="EP135" s="326" t="str">
        <f>IF(AND($AW133=3,$AX133=1,$AY139="2期",$BA139="4期"),$AF135,"0")</f>
        <v>0</v>
      </c>
      <c r="EQ135" s="326" t="str">
        <f>IF(AND($AW133=3,$AX133=2,$AY139="2期",$BA139="4期"),$AF135,"0")</f>
        <v>0</v>
      </c>
      <c r="ER135" s="326" t="str">
        <f>IF(AND($AW133=3,$AX133=3,$AY139="2期",$BA139="4期"),$AF135,"0")</f>
        <v>0</v>
      </c>
      <c r="ES135" s="326" t="str">
        <f>IF(AND($AW133=3,$AX133=4,$AY139="2期",$BA139="4期"),$AF135,"0")</f>
        <v>0</v>
      </c>
      <c r="ET135" s="326" t="str">
        <f>IF(AND($AW133=3,$AX133=5,$AY139="2期",$BA139="4期"),$AF135,"0")</f>
        <v>0</v>
      </c>
      <c r="EV135" s="326" t="str">
        <f>IF(AND($AW133=1,$AX133=1,$AY139="3期",$BA139="4期"),$AF135,"0")</f>
        <v>0</v>
      </c>
      <c r="EW135" s="326" t="str">
        <f>IF(AND($AW133=1,$AX133=2,$AY139="3期",$BA139="4期"),$AF135,"0")</f>
        <v>0</v>
      </c>
      <c r="EX135" s="326" t="str">
        <f>IF(AND($AW133=1,$AX133=3,$AY139="3期",$BA139="4期"),$AF135,"0")</f>
        <v>0</v>
      </c>
      <c r="EY135" s="326" t="str">
        <f>IF(AND($AW133=1,$AX133=4,$AY139="3期",$BA139="4期"),$AF135,"0")</f>
        <v>0</v>
      </c>
      <c r="EZ135" s="326" t="str">
        <f>IF(AND($AW133=1,$AX133=5,$AY139="3期",$BA139="4期"),$AF135,"0")</f>
        <v>0</v>
      </c>
      <c r="FA135" s="326" t="str">
        <f>IF(AND($AW133=2,$AX133=6,$AY139="3期",$BA139="4期"),$AF135,"0")</f>
        <v>0</v>
      </c>
      <c r="FB135" s="326" t="str">
        <f>IF(AND($AW133=3,$AX133=1,$AY139="3期",$BA139="4期"),$AF135,"0")</f>
        <v>0</v>
      </c>
      <c r="FC135" s="326" t="str">
        <f>IF(AND($AW133=3,$AX133=2,$AY139="3期",$BA139="4期"),$AF135,"0")</f>
        <v>0</v>
      </c>
      <c r="FD135" s="326" t="str">
        <f>IF(AND($AW133=3,$AX133=3,$AY139="3期",$BA139="4期"),$AF135,"0")</f>
        <v>0</v>
      </c>
      <c r="FE135" s="326" t="str">
        <f>IF(AND($AW133=3,$AX133=4,$AY139="3期",$BA139="4期"),$AF135,"0")</f>
        <v>0</v>
      </c>
      <c r="FF135" s="326" t="str">
        <f>IF(AND($AW133=3,$AX133=5,$AY139="3期",$BA139="4期"),$AF135,"0")</f>
        <v>0</v>
      </c>
      <c r="FH135" s="326" t="str">
        <f>IF(AND($AW133=1,$AX133=1,$AY139="4期",$BA139="4期"),$AF135,"0")</f>
        <v>0</v>
      </c>
      <c r="FI135" s="326" t="str">
        <f>IF(AND($AW133=1,$AX133=2,$AY139="4期",$BA139="4期"),$AF135,"0")</f>
        <v>0</v>
      </c>
      <c r="FJ135" s="326" t="str">
        <f>IF(AND($AW133=1,$AX133=3,$AY139="4期",$BA139="4期"),$AF135,"0")</f>
        <v>0</v>
      </c>
      <c r="FK135" s="326" t="str">
        <f>IF(AND($AW133=1,$AX133=4,$AY139="4期",$BA139="4期"),$AF135,"0")</f>
        <v>0</v>
      </c>
      <c r="FL135" s="326" t="str">
        <f>IF(AND($AW133=1,$AX133=5,$AY139="4期",$BA139="4期"),$AF135,"0")</f>
        <v>0</v>
      </c>
      <c r="FM135" s="326" t="str">
        <f>IF(AND($AW133=2,$AX133=6,$AY139="4期",$BA139="4期"),$AF135,"0")</f>
        <v>0</v>
      </c>
      <c r="FN135" s="326" t="str">
        <f>IF(AND($AW133=3,$AX133=1,$AY139="4期",$BA139="4期"),$AF135,"0")</f>
        <v>0</v>
      </c>
      <c r="FO135" s="326" t="str">
        <f>IF(AND($AW133=3,$AX133=2,$AY139="4期",$BA139="4期"),$AF135,"0")</f>
        <v>0</v>
      </c>
      <c r="FP135" s="326" t="str">
        <f>IF(AND($AW133=3,$AX133=3,$AY139="4期",$BA139="4期"),$AF135,"0")</f>
        <v>0</v>
      </c>
      <c r="FQ135" s="326" t="str">
        <f>IF(AND($AW133=3,$AX133=4,$AY139="4期",$BA139="4期"),$AF135,"0")</f>
        <v>0</v>
      </c>
      <c r="FR135" s="326" t="str">
        <f>IF(AND($AW133=3,$AX133=5,$AY139="4期",$BA139="4期"),$AF135,"0")</f>
        <v>0</v>
      </c>
      <c r="FT135" s="327" t="s">
        <v>176</v>
      </c>
      <c r="FU135" s="326" t="str">
        <f>IF(AND($AW133=1,$AX133=1,$AY139="1期",$BA139="1期"),LEFT(RIGHT($I141,11),8),"0")</f>
        <v>0</v>
      </c>
      <c r="FV135" s="326" t="str">
        <f>IF(AND($AW133=1,$AX133=2,$AY139="1期",$BA139="1期"),LEFT(RIGHT($I141,11),8),"0")</f>
        <v>0</v>
      </c>
      <c r="FW135" s="326" t="str">
        <f>IF(AND($AW133=1,$AX133=3,$AY139="1期",$BA139="1期"),LEFT(RIGHT($I141,11),8),"0")</f>
        <v>0</v>
      </c>
      <c r="FX135" s="326" t="str">
        <f>IF(AND($AW133=1,$AX133=4,$AY139="1期",$BA139="1期"),LEFT(RIGHT($I141,11),8),"0")</f>
        <v>0</v>
      </c>
      <c r="FY135" s="326" t="str">
        <f>IF(AND($AW133=1,$AX133=5,$AY139="1期",$BA139="1期"),LEFT(RIGHT($I141,11),8),"0")</f>
        <v>0</v>
      </c>
      <c r="FZ135" s="326" t="str">
        <f>IF(AND($AW133=2,$AX133=6,$AY139="1期",$BA139="1期"),LEFT(RIGHT($I141,11),8),"0")</f>
        <v>0</v>
      </c>
      <c r="GA135" s="326" t="str">
        <f>IF(AND($AW133=3,$AX133=1,$AY139="1期",$BA139="1期"),LEFT(RIGHT($I141,11),8),"0")</f>
        <v>0</v>
      </c>
      <c r="GB135" s="326" t="str">
        <f>IF(AND($AW133=3,$AX133=2,$AY139="1期",$BA139="1期"),LEFT(RIGHT($I141,11),8),"0")</f>
        <v>0</v>
      </c>
      <c r="GC135" s="326" t="str">
        <f>IF(AND($AW133=3,$AX133=3,$AY139="1期",$BA139="1期"),LEFT(RIGHT($I141,11),8),"0")</f>
        <v>0</v>
      </c>
      <c r="GD135" s="326" t="str">
        <f>IF(AND($AW133=3,$AX133=4,$AY139="1期",$BA139="1期"),LEFT(RIGHT($I141,11),8),"0")</f>
        <v>0</v>
      </c>
      <c r="GE135" s="326" t="str">
        <f>IF(AND($AW133=3,$AX133=5,$AY139="1期",$BA139="1期"),LEFT(RIGHT($I141,11),8),"0")</f>
        <v>0</v>
      </c>
      <c r="GG135" s="326" t="str">
        <f>IF(AND($AW133=1,$AX133=1,$AY139="1期",$BA139="2期"),$AF135,"0")</f>
        <v>0</v>
      </c>
      <c r="GH135" s="326" t="str">
        <f>IF(AND($AW133=1,$AX133=2,$AY139="1期",$BA139="2期"),$AF135,"0")</f>
        <v>0</v>
      </c>
      <c r="GI135" s="326" t="str">
        <f>IF(AND($AW133=1,$AX133=3,$AY139="1期",$BA139="2期"),$AF135,"0")</f>
        <v>0</v>
      </c>
      <c r="GJ135" s="326" t="str">
        <f>IF(AND($AW133=1,$AX133=4,$AY139="1期",$BA139="2期"),$AF135,"0")</f>
        <v>0</v>
      </c>
      <c r="GK135" s="326" t="str">
        <f>IF(AND($AW133=1,$AX133=5,$AY139="1期",$BA139="2期"),$AF135,"0")</f>
        <v>0</v>
      </c>
      <c r="GL135" s="326" t="str">
        <f>IF(AND($AW133=2,$AX133=6,$AY139="1期",$BA139="2期"),$AF135,"0")</f>
        <v>0</v>
      </c>
      <c r="GM135" s="326" t="str">
        <f>IF(AND($AW133=3,$AX133=1,$AY139="1期",$BA139="2期"),$AF135,"0")</f>
        <v>0</v>
      </c>
      <c r="GN135" s="326" t="str">
        <f>IF(AND($AW133=3,$AX133=2,$AY139="1期",$BA139="2期"),$AF135,"0")</f>
        <v>0</v>
      </c>
      <c r="GO135" s="326" t="str">
        <f>IF(AND($AW133=3,$AX133=3,$AY139="1期",$BA139="2期"),$AF135,"0")</f>
        <v>0</v>
      </c>
      <c r="GP135" s="326" t="str">
        <f>IF(AND($AW133=3,$AX133=4,$AY139="1期",$BA139="2期"),$AF135,"0")</f>
        <v>0</v>
      </c>
      <c r="GQ135" s="326" t="str">
        <f>IF(AND($AW133=3,$AX133=5,$AY139="1期",$BA139="2期"),$AF135,"0")</f>
        <v>0</v>
      </c>
      <c r="GS135" s="326" t="str">
        <f>IF(AND($AW133=1,$AX133=1,$AY139="2期",$BA139="2期"),LEFT(RIGHT($I141,11),8),"0")</f>
        <v>0</v>
      </c>
      <c r="GT135" s="326" t="str">
        <f>IF(AND($AW133=1,$AX133=2,$AY139="2期",$BA139="2期"),LEFT(RIGHT($I141,11),8),"0")</f>
        <v>0</v>
      </c>
      <c r="GU135" s="326" t="str">
        <f>IF(AND($AW133=1,$AX133=3,$AY139="2期",$BA139="2期"),LEFT(RIGHT($I141,11),8),"0")</f>
        <v>0</v>
      </c>
      <c r="GV135" s="326" t="str">
        <f>IF(AND($AW133=1,$AX133=4,$AY139="2期",$BA139="2期"),LEFT(RIGHT($I141,11),8),"0")</f>
        <v>0</v>
      </c>
      <c r="GW135" s="326" t="str">
        <f>IF(AND($AW133=1,$AX133=5,$AY139="2期",$BA139="2期"),LEFT(RIGHT($I141,11),8),"0")</f>
        <v>0</v>
      </c>
      <c r="GX135" s="326" t="str">
        <f>IF(AND($AW133=2,$AX133=6,$AY139="2期",$BA139="2期"),LEFT(RIGHT($I141,11),8),"0")</f>
        <v>0</v>
      </c>
      <c r="GY135" s="326" t="str">
        <f>IF(AND($AW133=3,$AX133=1,$AY139="2期",$BA139="2期"),LEFT(RIGHT($I141,11),8),"0")</f>
        <v>0</v>
      </c>
      <c r="GZ135" s="326" t="str">
        <f>IF(AND($AW133=3,$AX133=2,$AY139="2期",$BA139="2期"),LEFT(RIGHT($I141,11),8),"0")</f>
        <v>0</v>
      </c>
      <c r="HA135" s="326" t="str">
        <f>IF(AND($AW133=3,$AX133=3,$AY139="2期",$BA139="2期"),LEFT(RIGHT($I141,11),8),"0")</f>
        <v>0</v>
      </c>
      <c r="HB135" s="326" t="str">
        <f>IF(AND($AW133=3,$AX133=4,$AY139="2期",$BA139="2期"),LEFT(RIGHT($I141,11),8),"0")</f>
        <v>0</v>
      </c>
      <c r="HC135" s="326" t="str">
        <f>IF(AND($AW133=3,$AX133=5,$AY139="2期",$BA139="2期"),LEFT(RIGHT($I141,11),8),"0")</f>
        <v>0</v>
      </c>
      <c r="HE135" s="326" t="str">
        <f>IF(AND($AW133=1,$AX133=1,$BA139="3期"),LEFT(RIGHT($I141,11),8),"0")</f>
        <v>0</v>
      </c>
      <c r="HF135" s="326" t="str">
        <f>IF(AND($AW133=1,$AX133=2,$BA139="3期"),LEFT(RIGHT($I141,11),8),"0")</f>
        <v>0</v>
      </c>
      <c r="HG135" s="326" t="str">
        <f>IF(AND($AW133=1,$AX133=3,$BA139="3期"),LEFT(RIGHT($I141,11),8),"0")</f>
        <v>0</v>
      </c>
      <c r="HH135" s="326" t="str">
        <f>IF(AND($AW133=1,$AX133=4,$BA139="3期"),LEFT(RIGHT($I141,11),8),"0")</f>
        <v>0</v>
      </c>
      <c r="HI135" s="326" t="str">
        <f>IF(AND($AW133=1,$AX133=5,$BA139="3期"),LEFT(RIGHT($I141,11),8),"0")</f>
        <v>0</v>
      </c>
      <c r="HJ135" s="326" t="str">
        <f>IF(AND($AW133=2,$AX133=6,$BA139="3期"),LEFT(RIGHT($I141,11),8),"0")</f>
        <v>0</v>
      </c>
      <c r="HK135" s="326" t="str">
        <f>IF(AND($AW133=3,$AX133=1,$BA139="3期"),LEFT(RIGHT($I141,11),8),"0")</f>
        <v>0</v>
      </c>
      <c r="HL135" s="326" t="str">
        <f>IF(AND($AW133=3,$AX133=2,$BA139="3期"),LEFT(RIGHT($I141,11),8),"0")</f>
        <v>0</v>
      </c>
      <c r="HM135" s="326" t="str">
        <f>IF(AND($AW133=3,$AX133=3,$BA139="3期"),LEFT(RIGHT($I141,11),8),"0")</f>
        <v>0</v>
      </c>
      <c r="HN135" s="326" t="str">
        <f>IF(AND($AW133=3,$AX133=4,$BA139="3期"),LEFT(RIGHT($I141,11),8),"0")</f>
        <v>0</v>
      </c>
      <c r="HO135" s="326" t="str">
        <f>IF(AND($AW133=3,$AX133=5,$BA139="3期"),LEFT(RIGHT($I141,11),8),"0")</f>
        <v>0</v>
      </c>
    </row>
    <row r="136" spans="2:223" ht="13.5" customHeight="1">
      <c r="B136" s="37"/>
      <c r="D136" s="229"/>
      <c r="E136" s="246"/>
      <c r="F136" s="247"/>
      <c r="G136" s="247"/>
      <c r="H136" s="248"/>
      <c r="I136" s="275"/>
      <c r="J136" s="276"/>
      <c r="K136" s="276"/>
      <c r="L136" s="276"/>
      <c r="M136" s="276"/>
      <c r="N136" s="276"/>
      <c r="O136" s="276"/>
      <c r="P136" s="276"/>
      <c r="Q136" s="277"/>
      <c r="R136" s="258"/>
      <c r="S136" s="259"/>
      <c r="T136" s="259"/>
      <c r="U136" s="260"/>
      <c r="V136" s="284"/>
      <c r="W136" s="285"/>
      <c r="X136" s="285"/>
      <c r="Y136" s="285"/>
      <c r="Z136" s="285"/>
      <c r="AA136" s="286"/>
      <c r="AB136" s="246"/>
      <c r="AC136" s="247"/>
      <c r="AD136" s="247"/>
      <c r="AE136" s="248"/>
      <c r="AF136" s="263"/>
      <c r="AG136" s="264"/>
      <c r="AH136" s="264"/>
      <c r="AI136" s="264"/>
      <c r="AJ136" s="267"/>
      <c r="AK136" s="268"/>
      <c r="AL136" s="40"/>
      <c r="AM136" s="39"/>
      <c r="BC136" s="328"/>
      <c r="BD136" s="326"/>
      <c r="BE136" s="326"/>
      <c r="BF136" s="326"/>
      <c r="BG136" s="326"/>
      <c r="BH136" s="326"/>
      <c r="BI136" s="326"/>
      <c r="BJ136" s="326"/>
      <c r="BK136" s="326"/>
      <c r="BL136" s="326"/>
      <c r="BM136" s="326"/>
      <c r="BN136" s="326"/>
      <c r="BP136" s="326"/>
      <c r="BQ136" s="326"/>
      <c r="BR136" s="326"/>
      <c r="BS136" s="326"/>
      <c r="BT136" s="326"/>
      <c r="BU136" s="326"/>
      <c r="BV136" s="326"/>
      <c r="BW136" s="326"/>
      <c r="BX136" s="326"/>
      <c r="BY136" s="326"/>
      <c r="BZ136" s="326"/>
      <c r="CB136" s="326"/>
      <c r="CC136" s="326"/>
      <c r="CD136" s="326"/>
      <c r="CE136" s="326"/>
      <c r="CF136" s="326"/>
      <c r="CG136" s="326"/>
      <c r="CH136" s="326"/>
      <c r="CI136" s="326"/>
      <c r="CJ136" s="326"/>
      <c r="CK136" s="326"/>
      <c r="CL136" s="326"/>
      <c r="CN136" s="326"/>
      <c r="CO136" s="326"/>
      <c r="CP136" s="326"/>
      <c r="CQ136" s="326"/>
      <c r="CR136" s="326"/>
      <c r="CS136" s="326"/>
      <c r="CT136" s="326"/>
      <c r="CU136" s="326"/>
      <c r="CV136" s="326"/>
      <c r="CW136" s="326"/>
      <c r="CX136" s="326"/>
      <c r="CZ136" s="326"/>
      <c r="DA136" s="326"/>
      <c r="DB136" s="326"/>
      <c r="DC136" s="326"/>
      <c r="DD136" s="326"/>
      <c r="DE136" s="326"/>
      <c r="DF136" s="326"/>
      <c r="DG136" s="326"/>
      <c r="DH136" s="326"/>
      <c r="DI136" s="326"/>
      <c r="DJ136" s="326"/>
      <c r="DL136" s="326"/>
      <c r="DM136" s="326"/>
      <c r="DN136" s="326"/>
      <c r="DO136" s="326"/>
      <c r="DP136" s="326"/>
      <c r="DQ136" s="326"/>
      <c r="DR136" s="326"/>
      <c r="DS136" s="326"/>
      <c r="DT136" s="326"/>
      <c r="DU136" s="326"/>
      <c r="DV136" s="326"/>
      <c r="DX136" s="326"/>
      <c r="DY136" s="326"/>
      <c r="DZ136" s="326"/>
      <c r="EA136" s="326"/>
      <c r="EB136" s="326"/>
      <c r="EC136" s="326"/>
      <c r="ED136" s="326"/>
      <c r="EE136" s="326"/>
      <c r="EF136" s="326"/>
      <c r="EG136" s="326"/>
      <c r="EH136" s="326"/>
      <c r="EJ136" s="326"/>
      <c r="EK136" s="326"/>
      <c r="EL136" s="326"/>
      <c r="EM136" s="326"/>
      <c r="EN136" s="326"/>
      <c r="EO136" s="326"/>
      <c r="EP136" s="326"/>
      <c r="EQ136" s="326"/>
      <c r="ER136" s="326"/>
      <c r="ES136" s="326"/>
      <c r="ET136" s="326"/>
      <c r="EV136" s="326"/>
      <c r="EW136" s="326"/>
      <c r="EX136" s="326"/>
      <c r="EY136" s="326"/>
      <c r="EZ136" s="326"/>
      <c r="FA136" s="326"/>
      <c r="FB136" s="326"/>
      <c r="FC136" s="326"/>
      <c r="FD136" s="326"/>
      <c r="FE136" s="326"/>
      <c r="FF136" s="326"/>
      <c r="FH136" s="326"/>
      <c r="FI136" s="326"/>
      <c r="FJ136" s="326"/>
      <c r="FK136" s="326"/>
      <c r="FL136" s="326"/>
      <c r="FM136" s="326"/>
      <c r="FN136" s="326"/>
      <c r="FO136" s="326"/>
      <c r="FP136" s="326"/>
      <c r="FQ136" s="326"/>
      <c r="FR136" s="326"/>
      <c r="FT136" s="328"/>
      <c r="FU136" s="326"/>
      <c r="FV136" s="326"/>
      <c r="FW136" s="326"/>
      <c r="FX136" s="326"/>
      <c r="FY136" s="326"/>
      <c r="FZ136" s="326"/>
      <c r="GA136" s="326"/>
      <c r="GB136" s="326"/>
      <c r="GC136" s="326"/>
      <c r="GD136" s="326"/>
      <c r="GE136" s="326"/>
      <c r="GG136" s="326"/>
      <c r="GH136" s="326"/>
      <c r="GI136" s="326"/>
      <c r="GJ136" s="326"/>
      <c r="GK136" s="326"/>
      <c r="GL136" s="326"/>
      <c r="GM136" s="326"/>
      <c r="GN136" s="326"/>
      <c r="GO136" s="326"/>
      <c r="GP136" s="326"/>
      <c r="GQ136" s="326"/>
      <c r="GS136" s="326"/>
      <c r="GT136" s="326"/>
      <c r="GU136" s="326"/>
      <c r="GV136" s="326"/>
      <c r="GW136" s="326"/>
      <c r="GX136" s="326"/>
      <c r="GY136" s="326"/>
      <c r="GZ136" s="326"/>
      <c r="HA136" s="326"/>
      <c r="HB136" s="326"/>
      <c r="HC136" s="326"/>
      <c r="HE136" s="326"/>
      <c r="HF136" s="326"/>
      <c r="HG136" s="326"/>
      <c r="HH136" s="326"/>
      <c r="HI136" s="326"/>
      <c r="HJ136" s="326"/>
      <c r="HK136" s="326"/>
      <c r="HL136" s="326"/>
      <c r="HM136" s="326"/>
      <c r="HN136" s="326"/>
      <c r="HO136" s="326"/>
    </row>
    <row r="137" spans="2:223" ht="13.5" customHeight="1">
      <c r="B137" s="37"/>
      <c r="D137" s="229"/>
      <c r="E137" s="269" t="s">
        <v>38</v>
      </c>
      <c r="F137" s="270"/>
      <c r="G137" s="270"/>
      <c r="H137" s="271"/>
      <c r="I137" s="291"/>
      <c r="J137" s="292"/>
      <c r="K137" s="292"/>
      <c r="L137" s="292"/>
      <c r="M137" s="292"/>
      <c r="N137" s="292"/>
      <c r="O137" s="292"/>
      <c r="P137" s="292"/>
      <c r="Q137" s="292"/>
      <c r="R137" s="292"/>
      <c r="S137" s="292"/>
      <c r="T137" s="292"/>
      <c r="U137" s="292"/>
      <c r="V137" s="292"/>
      <c r="W137" s="292"/>
      <c r="X137" s="292"/>
      <c r="Y137" s="292"/>
      <c r="Z137" s="292"/>
      <c r="AA137" s="293"/>
      <c r="AB137" s="269" t="s">
        <v>39</v>
      </c>
      <c r="AC137" s="270"/>
      <c r="AD137" s="270"/>
      <c r="AE137" s="271"/>
      <c r="AF137" s="294"/>
      <c r="AG137" s="295"/>
      <c r="AH137" s="295"/>
      <c r="AI137" s="295"/>
      <c r="AJ137" s="295"/>
      <c r="AK137" s="290" t="s">
        <v>356</v>
      </c>
      <c r="AL137" s="40"/>
      <c r="AM137" s="39"/>
    </row>
    <row r="138" spans="2:223" ht="13.5" customHeight="1">
      <c r="B138" s="37"/>
      <c r="D138" s="229"/>
      <c r="E138" s="246"/>
      <c r="F138" s="247"/>
      <c r="G138" s="247"/>
      <c r="H138" s="248"/>
      <c r="I138" s="252"/>
      <c r="J138" s="253"/>
      <c r="K138" s="253"/>
      <c r="L138" s="253"/>
      <c r="M138" s="253"/>
      <c r="N138" s="253"/>
      <c r="O138" s="253"/>
      <c r="P138" s="253"/>
      <c r="Q138" s="253"/>
      <c r="R138" s="253"/>
      <c r="S138" s="253"/>
      <c r="T138" s="253"/>
      <c r="U138" s="253"/>
      <c r="V138" s="253"/>
      <c r="W138" s="253"/>
      <c r="X138" s="253"/>
      <c r="Y138" s="253"/>
      <c r="Z138" s="253"/>
      <c r="AA138" s="254"/>
      <c r="AB138" s="246"/>
      <c r="AC138" s="247"/>
      <c r="AD138" s="247"/>
      <c r="AE138" s="248"/>
      <c r="AF138" s="296"/>
      <c r="AG138" s="297"/>
      <c r="AH138" s="297"/>
      <c r="AI138" s="297"/>
      <c r="AJ138" s="297"/>
      <c r="AK138" s="268"/>
      <c r="AL138" s="40"/>
      <c r="AM138" s="39"/>
      <c r="AW138" s="84" t="s">
        <v>102</v>
      </c>
      <c r="AX138" s="84" t="s">
        <v>103</v>
      </c>
      <c r="AY138" s="329" t="s">
        <v>105</v>
      </c>
      <c r="AZ138" s="330"/>
      <c r="BA138" s="322" t="s">
        <v>104</v>
      </c>
      <c r="BB138" s="322"/>
    </row>
    <row r="139" spans="2:223" ht="13.5" customHeight="1">
      <c r="B139" s="37"/>
      <c r="D139" s="229"/>
      <c r="E139" s="269" t="s">
        <v>74</v>
      </c>
      <c r="F139" s="270"/>
      <c r="G139" s="270"/>
      <c r="H139" s="271"/>
      <c r="I139" s="298" t="str">
        <f>IFERROR(YEAR(EDATE(AA139,-3)),"")</f>
        <v/>
      </c>
      <c r="J139" s="289"/>
      <c r="K139" s="289"/>
      <c r="L139" s="289" t="s">
        <v>37</v>
      </c>
      <c r="M139" s="289"/>
      <c r="N139" s="282"/>
      <c r="O139" s="282"/>
      <c r="P139" s="282"/>
      <c r="Q139" s="282"/>
      <c r="R139" s="282"/>
      <c r="S139" s="282"/>
      <c r="T139" s="282"/>
      <c r="U139" s="282"/>
      <c r="V139" s="282"/>
      <c r="W139" s="282"/>
      <c r="X139" s="282"/>
      <c r="Y139" s="282"/>
      <c r="Z139" s="300" t="s">
        <v>352</v>
      </c>
      <c r="AA139" s="282"/>
      <c r="AB139" s="282"/>
      <c r="AC139" s="282"/>
      <c r="AD139" s="282"/>
      <c r="AE139" s="282"/>
      <c r="AF139" s="282"/>
      <c r="AG139" s="282"/>
      <c r="AH139" s="282"/>
      <c r="AI139" s="282"/>
      <c r="AJ139" s="282"/>
      <c r="AK139" s="302"/>
      <c r="AL139" s="40"/>
      <c r="AM139" s="39"/>
      <c r="AW139" s="322" t="str">
        <f>I139</f>
        <v/>
      </c>
      <c r="AX139" s="322" t="str">
        <f>IF(V135="","",YEAR(V135)-IF(MONTH(V135)&lt;4,1,0))</f>
        <v/>
      </c>
      <c r="AY139" s="322" t="str">
        <f>IF(AND(2010&lt;=AW139,AW139&lt;=2014),"1期",IF(AND(2015&lt;=AW139,AW139&lt;=2019),"2期",IF(AND(2020&lt;=AW139,AW139&lt;=2024),"3期",IF(AND(2025&lt;=AW139,AW139&lt;=2029),"4期","-"))))</f>
        <v>-</v>
      </c>
      <c r="AZ139" s="323" t="str">
        <f>IF(AND(2010&lt;=AW139,AW139&lt;=2014),"2期",IF(AND(2015&lt;=AW139,AW139&lt;=2019),"3期",IF(AND(2020&lt;=AW139,AW139&lt;=2024),"4期",IF(AND(2025&lt;=AW139,AW139&lt;=2029),"4期","-"))))</f>
        <v>-</v>
      </c>
      <c r="BA139" s="322" t="str">
        <f>IF(AND(2010&lt;=AX139,AX139&lt;=2014),"1期",IF(AND(2015&lt;=AX139,AX139&lt;=2019),"2期",IF(AND(2020&lt;=AX139,AX139&lt;=2024),"3期",IF(AND(2025&lt;=AX139,AX139&lt;=2029),"4期","-"))))</f>
        <v>-</v>
      </c>
      <c r="BB139" s="323" t="str">
        <f>IF(AND(2010&lt;=AX139,AX139&lt;=2014),"2期",IF(AND(2015&lt;=AX139,AX139&lt;=2019),"3期",IF(AND(2020&lt;=AX139,AX139&lt;=2024),"4期",IF(AND(2024&lt;=AX139,AX139&lt;=2029),"4期","-"))))</f>
        <v>-</v>
      </c>
      <c r="BC139" s="40"/>
      <c r="FT139" s="40"/>
    </row>
    <row r="140" spans="2:223" ht="13.5" customHeight="1">
      <c r="B140" s="37"/>
      <c r="D140" s="229"/>
      <c r="E140" s="246"/>
      <c r="F140" s="247"/>
      <c r="G140" s="247"/>
      <c r="H140" s="248"/>
      <c r="I140" s="299"/>
      <c r="J140" s="267"/>
      <c r="K140" s="267"/>
      <c r="L140" s="267"/>
      <c r="M140" s="267"/>
      <c r="N140" s="285"/>
      <c r="O140" s="285"/>
      <c r="P140" s="285"/>
      <c r="Q140" s="285"/>
      <c r="R140" s="285"/>
      <c r="S140" s="285"/>
      <c r="T140" s="285"/>
      <c r="U140" s="285"/>
      <c r="V140" s="285"/>
      <c r="W140" s="285"/>
      <c r="X140" s="285"/>
      <c r="Y140" s="285"/>
      <c r="Z140" s="301"/>
      <c r="AA140" s="285"/>
      <c r="AB140" s="285"/>
      <c r="AC140" s="285"/>
      <c r="AD140" s="285"/>
      <c r="AE140" s="285"/>
      <c r="AF140" s="285"/>
      <c r="AG140" s="285"/>
      <c r="AH140" s="285"/>
      <c r="AI140" s="285"/>
      <c r="AJ140" s="285"/>
      <c r="AK140" s="303"/>
      <c r="AL140" s="40"/>
      <c r="AM140" s="39"/>
      <c r="AW140" s="325"/>
      <c r="AX140" s="322"/>
      <c r="AY140" s="322"/>
      <c r="AZ140" s="324"/>
      <c r="BA140" s="322"/>
      <c r="BB140" s="324"/>
      <c r="BC140" s="40"/>
      <c r="FT140" s="40"/>
    </row>
    <row r="141" spans="2:223" ht="13.5" customHeight="1">
      <c r="B141" s="37"/>
      <c r="D141" s="229"/>
      <c r="E141" s="220" t="s">
        <v>57</v>
      </c>
      <c r="F141" s="221"/>
      <c r="G141" s="221"/>
      <c r="H141" s="222"/>
      <c r="I141" s="226"/>
      <c r="J141" s="214"/>
      <c r="K141" s="214"/>
      <c r="L141" s="214"/>
      <c r="M141" s="214"/>
      <c r="N141" s="214"/>
      <c r="O141" s="214"/>
      <c r="P141" s="214"/>
      <c r="Q141" s="214"/>
      <c r="R141" s="214"/>
      <c r="S141" s="214"/>
      <c r="T141" s="214"/>
      <c r="U141" s="214"/>
      <c r="V141" s="214"/>
      <c r="W141" s="212" t="s">
        <v>352</v>
      </c>
      <c r="X141" s="214"/>
      <c r="Y141" s="214"/>
      <c r="Z141" s="214"/>
      <c r="AA141" s="214"/>
      <c r="AB141" s="214"/>
      <c r="AC141" s="214"/>
      <c r="AD141" s="214"/>
      <c r="AE141" s="214"/>
      <c r="AF141" s="214"/>
      <c r="AG141" s="214"/>
      <c r="AH141" s="214"/>
      <c r="AI141" s="214"/>
      <c r="AJ141" s="214"/>
      <c r="AK141" s="215"/>
      <c r="AL141" s="40"/>
      <c r="AM141" s="39"/>
      <c r="AY141" s="40" t="s">
        <v>121</v>
      </c>
      <c r="BA141" s="40" t="s">
        <v>122</v>
      </c>
      <c r="HO141" s="85"/>
    </row>
    <row r="142" spans="2:223" ht="13.5" customHeight="1" thickBot="1">
      <c r="B142" s="37"/>
      <c r="D142" s="230"/>
      <c r="E142" s="223"/>
      <c r="F142" s="224"/>
      <c r="G142" s="224"/>
      <c r="H142" s="225"/>
      <c r="I142" s="227"/>
      <c r="J142" s="216"/>
      <c r="K142" s="216"/>
      <c r="L142" s="216"/>
      <c r="M142" s="216"/>
      <c r="N142" s="216"/>
      <c r="O142" s="216"/>
      <c r="P142" s="216"/>
      <c r="Q142" s="216"/>
      <c r="R142" s="216"/>
      <c r="S142" s="216"/>
      <c r="T142" s="216"/>
      <c r="U142" s="216"/>
      <c r="V142" s="216"/>
      <c r="W142" s="213"/>
      <c r="X142" s="216"/>
      <c r="Y142" s="216"/>
      <c r="Z142" s="216"/>
      <c r="AA142" s="216"/>
      <c r="AB142" s="216"/>
      <c r="AC142" s="216"/>
      <c r="AD142" s="216"/>
      <c r="AE142" s="216"/>
      <c r="AF142" s="216"/>
      <c r="AG142" s="216"/>
      <c r="AH142" s="216"/>
      <c r="AI142" s="216"/>
      <c r="AJ142" s="216"/>
      <c r="AK142" s="217"/>
      <c r="AL142" s="40"/>
      <c r="AM142" s="39"/>
      <c r="AW142" s="83" t="s">
        <v>100</v>
      </c>
      <c r="AX142" s="83" t="s">
        <v>101</v>
      </c>
    </row>
    <row r="143" spans="2:223" ht="13.5" customHeight="1">
      <c r="B143" s="37"/>
      <c r="D143" s="228" t="s">
        <v>260</v>
      </c>
      <c r="E143" s="231" t="s">
        <v>42</v>
      </c>
      <c r="F143" s="232"/>
      <c r="G143" s="232"/>
      <c r="H143" s="233"/>
      <c r="I143" s="237"/>
      <c r="J143" s="238"/>
      <c r="K143" s="238"/>
      <c r="L143" s="238"/>
      <c r="M143" s="238"/>
      <c r="N143" s="238"/>
      <c r="O143" s="238"/>
      <c r="P143" s="238"/>
      <c r="Q143" s="239"/>
      <c r="R143" s="243" t="s">
        <v>43</v>
      </c>
      <c r="S143" s="244"/>
      <c r="T143" s="244"/>
      <c r="U143" s="245"/>
      <c r="V143" s="249"/>
      <c r="W143" s="250"/>
      <c r="X143" s="250"/>
      <c r="Y143" s="250"/>
      <c r="Z143" s="250"/>
      <c r="AA143" s="251"/>
      <c r="AB143" s="255" t="s">
        <v>40</v>
      </c>
      <c r="AC143" s="256"/>
      <c r="AD143" s="256"/>
      <c r="AE143" s="257"/>
      <c r="AF143" s="261"/>
      <c r="AG143" s="262"/>
      <c r="AH143" s="262"/>
      <c r="AI143" s="262"/>
      <c r="AJ143" s="265" t="str">
        <f>IF(I143="","",VLOOKUP(I143,$AO$4:$AR$6,2,FALSE))</f>
        <v/>
      </c>
      <c r="AK143" s="266"/>
      <c r="AL143" s="40"/>
      <c r="AM143" s="39"/>
      <c r="AW143" s="322" t="str">
        <f>IF(I143="グリーン電力証書",1,IF(I143="グリーン熱証書",2,IF(I143="新エネルギー等電気相当量",3,"-")))</f>
        <v>-</v>
      </c>
      <c r="AX143" s="322" t="str">
        <f>IF(V143="太陽光発電",1,IF(V143="風力発電",2,IF(V143="地熱発電",3,IF(V143="バイオマス発電",4,IF(V143="特定小水力発電",5,IF(V143="太陽熱",6,"-"))))))</f>
        <v>-</v>
      </c>
      <c r="BC143" s="32" t="s">
        <v>108</v>
      </c>
      <c r="BD143" s="86" t="s">
        <v>109</v>
      </c>
      <c r="BE143" s="86" t="s">
        <v>110</v>
      </c>
      <c r="BF143" s="86" t="s">
        <v>111</v>
      </c>
      <c r="BG143" s="86" t="s">
        <v>112</v>
      </c>
      <c r="BH143" s="86" t="s">
        <v>113</v>
      </c>
      <c r="BI143" s="86" t="s">
        <v>114</v>
      </c>
      <c r="BJ143" s="86" t="s">
        <v>115</v>
      </c>
      <c r="BK143" s="86" t="s">
        <v>116</v>
      </c>
      <c r="BL143" s="86" t="s">
        <v>117</v>
      </c>
      <c r="BM143" s="86" t="s">
        <v>118</v>
      </c>
      <c r="BN143" s="86" t="s">
        <v>119</v>
      </c>
      <c r="BP143" s="86" t="s">
        <v>109</v>
      </c>
      <c r="BQ143" s="86" t="s">
        <v>110</v>
      </c>
      <c r="BR143" s="86" t="s">
        <v>111</v>
      </c>
      <c r="BS143" s="86" t="s">
        <v>112</v>
      </c>
      <c r="BT143" s="86" t="s">
        <v>113</v>
      </c>
      <c r="BU143" s="86" t="s">
        <v>114</v>
      </c>
      <c r="BV143" s="86" t="s">
        <v>115</v>
      </c>
      <c r="BW143" s="86" t="s">
        <v>116</v>
      </c>
      <c r="BX143" s="86" t="s">
        <v>117</v>
      </c>
      <c r="BY143" s="86" t="s">
        <v>118</v>
      </c>
      <c r="BZ143" s="86" t="s">
        <v>119</v>
      </c>
      <c r="CB143" s="86" t="s">
        <v>109</v>
      </c>
      <c r="CC143" s="86" t="s">
        <v>110</v>
      </c>
      <c r="CD143" s="86" t="s">
        <v>111</v>
      </c>
      <c r="CE143" s="86" t="s">
        <v>112</v>
      </c>
      <c r="CF143" s="86" t="s">
        <v>113</v>
      </c>
      <c r="CG143" s="86" t="s">
        <v>114</v>
      </c>
      <c r="CH143" s="86" t="s">
        <v>115</v>
      </c>
      <c r="CI143" s="86" t="s">
        <v>116</v>
      </c>
      <c r="CJ143" s="86" t="s">
        <v>117</v>
      </c>
      <c r="CK143" s="86" t="s">
        <v>118</v>
      </c>
      <c r="CL143" s="86" t="s">
        <v>119</v>
      </c>
      <c r="CN143" s="86" t="s">
        <v>109</v>
      </c>
      <c r="CO143" s="86" t="s">
        <v>110</v>
      </c>
      <c r="CP143" s="86" t="s">
        <v>111</v>
      </c>
      <c r="CQ143" s="86" t="s">
        <v>112</v>
      </c>
      <c r="CR143" s="86" t="s">
        <v>113</v>
      </c>
      <c r="CS143" s="86" t="s">
        <v>114</v>
      </c>
      <c r="CT143" s="86" t="s">
        <v>115</v>
      </c>
      <c r="CU143" s="86" t="s">
        <v>116</v>
      </c>
      <c r="CV143" s="86" t="s">
        <v>117</v>
      </c>
      <c r="CW143" s="86" t="s">
        <v>118</v>
      </c>
      <c r="CX143" s="86" t="s">
        <v>119</v>
      </c>
      <c r="CZ143" s="86" t="s">
        <v>109</v>
      </c>
      <c r="DA143" s="86" t="s">
        <v>110</v>
      </c>
      <c r="DB143" s="86" t="s">
        <v>111</v>
      </c>
      <c r="DC143" s="86" t="s">
        <v>112</v>
      </c>
      <c r="DD143" s="86" t="s">
        <v>113</v>
      </c>
      <c r="DE143" s="86" t="s">
        <v>114</v>
      </c>
      <c r="DF143" s="86" t="s">
        <v>115</v>
      </c>
      <c r="DG143" s="86" t="s">
        <v>116</v>
      </c>
      <c r="DH143" s="86" t="s">
        <v>117</v>
      </c>
      <c r="DI143" s="86" t="s">
        <v>118</v>
      </c>
      <c r="DJ143" s="86" t="s">
        <v>119</v>
      </c>
      <c r="DL143" s="86" t="s">
        <v>109</v>
      </c>
      <c r="DM143" s="86" t="s">
        <v>110</v>
      </c>
      <c r="DN143" s="86" t="s">
        <v>111</v>
      </c>
      <c r="DO143" s="86" t="s">
        <v>112</v>
      </c>
      <c r="DP143" s="86" t="s">
        <v>113</v>
      </c>
      <c r="DQ143" s="86" t="s">
        <v>114</v>
      </c>
      <c r="DR143" s="86" t="s">
        <v>115</v>
      </c>
      <c r="DS143" s="86" t="s">
        <v>116</v>
      </c>
      <c r="DT143" s="86" t="s">
        <v>117</v>
      </c>
      <c r="DU143" s="86" t="s">
        <v>118</v>
      </c>
      <c r="DV143" s="86" t="s">
        <v>119</v>
      </c>
      <c r="DX143" s="86" t="s">
        <v>109</v>
      </c>
      <c r="DY143" s="86" t="s">
        <v>110</v>
      </c>
      <c r="DZ143" s="86" t="s">
        <v>111</v>
      </c>
      <c r="EA143" s="86" t="s">
        <v>112</v>
      </c>
      <c r="EB143" s="86" t="s">
        <v>113</v>
      </c>
      <c r="EC143" s="86" t="s">
        <v>114</v>
      </c>
      <c r="ED143" s="86" t="s">
        <v>115</v>
      </c>
      <c r="EE143" s="86" t="s">
        <v>116</v>
      </c>
      <c r="EF143" s="86" t="s">
        <v>117</v>
      </c>
      <c r="EG143" s="86" t="s">
        <v>118</v>
      </c>
      <c r="EH143" s="86" t="s">
        <v>119</v>
      </c>
      <c r="EJ143" s="86" t="s">
        <v>109</v>
      </c>
      <c r="EK143" s="86" t="s">
        <v>110</v>
      </c>
      <c r="EL143" s="86" t="s">
        <v>111</v>
      </c>
      <c r="EM143" s="86" t="s">
        <v>112</v>
      </c>
      <c r="EN143" s="86" t="s">
        <v>113</v>
      </c>
      <c r="EO143" s="86" t="s">
        <v>114</v>
      </c>
      <c r="EP143" s="86" t="s">
        <v>115</v>
      </c>
      <c r="EQ143" s="86" t="s">
        <v>116</v>
      </c>
      <c r="ER143" s="86" t="s">
        <v>117</v>
      </c>
      <c r="ES143" s="86" t="s">
        <v>118</v>
      </c>
      <c r="ET143" s="86" t="s">
        <v>119</v>
      </c>
      <c r="EV143" s="86" t="s">
        <v>109</v>
      </c>
      <c r="EW143" s="86" t="s">
        <v>110</v>
      </c>
      <c r="EX143" s="86" t="s">
        <v>111</v>
      </c>
      <c r="EY143" s="86" t="s">
        <v>112</v>
      </c>
      <c r="EZ143" s="86" t="s">
        <v>113</v>
      </c>
      <c r="FA143" s="86" t="s">
        <v>114</v>
      </c>
      <c r="FB143" s="86" t="s">
        <v>115</v>
      </c>
      <c r="FC143" s="86" t="s">
        <v>116</v>
      </c>
      <c r="FD143" s="86" t="s">
        <v>117</v>
      </c>
      <c r="FE143" s="86" t="s">
        <v>118</v>
      </c>
      <c r="FF143" s="86" t="s">
        <v>119</v>
      </c>
      <c r="FH143" s="86" t="s">
        <v>109</v>
      </c>
      <c r="FI143" s="86" t="s">
        <v>110</v>
      </c>
      <c r="FJ143" s="86" t="s">
        <v>111</v>
      </c>
      <c r="FK143" s="86" t="s">
        <v>112</v>
      </c>
      <c r="FL143" s="86" t="s">
        <v>113</v>
      </c>
      <c r="FM143" s="86" t="s">
        <v>114</v>
      </c>
      <c r="FN143" s="86" t="s">
        <v>115</v>
      </c>
      <c r="FO143" s="86" t="s">
        <v>116</v>
      </c>
      <c r="FP143" s="86" t="s">
        <v>117</v>
      </c>
      <c r="FQ143" s="86" t="s">
        <v>118</v>
      </c>
      <c r="FR143" s="86" t="s">
        <v>119</v>
      </c>
      <c r="FT143" s="32" t="s">
        <v>108</v>
      </c>
      <c r="FU143" s="86" t="s">
        <v>109</v>
      </c>
      <c r="FV143" s="86" t="s">
        <v>110</v>
      </c>
      <c r="FW143" s="86" t="s">
        <v>111</v>
      </c>
      <c r="FX143" s="86" t="s">
        <v>112</v>
      </c>
      <c r="FY143" s="86" t="s">
        <v>113</v>
      </c>
      <c r="FZ143" s="86" t="s">
        <v>114</v>
      </c>
      <c r="GA143" s="86" t="s">
        <v>115</v>
      </c>
      <c r="GB143" s="86" t="s">
        <v>116</v>
      </c>
      <c r="GC143" s="86" t="s">
        <v>117</v>
      </c>
      <c r="GD143" s="86" t="s">
        <v>118</v>
      </c>
      <c r="GE143" s="86" t="s">
        <v>119</v>
      </c>
      <c r="GG143" s="86" t="s">
        <v>109</v>
      </c>
      <c r="GH143" s="86" t="s">
        <v>110</v>
      </c>
      <c r="GI143" s="86" t="s">
        <v>111</v>
      </c>
      <c r="GJ143" s="86" t="s">
        <v>112</v>
      </c>
      <c r="GK143" s="86" t="s">
        <v>113</v>
      </c>
      <c r="GL143" s="86" t="s">
        <v>114</v>
      </c>
      <c r="GM143" s="86" t="s">
        <v>115</v>
      </c>
      <c r="GN143" s="86" t="s">
        <v>116</v>
      </c>
      <c r="GO143" s="86" t="s">
        <v>117</v>
      </c>
      <c r="GP143" s="86" t="s">
        <v>118</v>
      </c>
      <c r="GQ143" s="86" t="s">
        <v>119</v>
      </c>
      <c r="GS143" s="86" t="s">
        <v>109</v>
      </c>
      <c r="GT143" s="86" t="s">
        <v>110</v>
      </c>
      <c r="GU143" s="86" t="s">
        <v>111</v>
      </c>
      <c r="GV143" s="86" t="s">
        <v>112</v>
      </c>
      <c r="GW143" s="86" t="s">
        <v>113</v>
      </c>
      <c r="GX143" s="86" t="s">
        <v>114</v>
      </c>
      <c r="GY143" s="86" t="s">
        <v>115</v>
      </c>
      <c r="GZ143" s="86" t="s">
        <v>116</v>
      </c>
      <c r="HA143" s="86" t="s">
        <v>117</v>
      </c>
      <c r="HB143" s="86" t="s">
        <v>118</v>
      </c>
      <c r="HC143" s="86" t="s">
        <v>119</v>
      </c>
      <c r="HE143" s="86" t="s">
        <v>109</v>
      </c>
      <c r="HF143" s="86" t="s">
        <v>110</v>
      </c>
      <c r="HG143" s="86" t="s">
        <v>111</v>
      </c>
      <c r="HH143" s="86" t="s">
        <v>112</v>
      </c>
      <c r="HI143" s="86" t="s">
        <v>113</v>
      </c>
      <c r="HJ143" s="86" t="s">
        <v>114</v>
      </c>
      <c r="HK143" s="86" t="s">
        <v>115</v>
      </c>
      <c r="HL143" s="86" t="s">
        <v>116</v>
      </c>
      <c r="HM143" s="86" t="s">
        <v>117</v>
      </c>
      <c r="HN143" s="86" t="s">
        <v>118</v>
      </c>
      <c r="HO143" s="86" t="s">
        <v>119</v>
      </c>
    </row>
    <row r="144" spans="2:223" ht="13.5" customHeight="1">
      <c r="B144" s="37"/>
      <c r="D144" s="229"/>
      <c r="E144" s="234"/>
      <c r="F144" s="235"/>
      <c r="G144" s="235"/>
      <c r="H144" s="236"/>
      <c r="I144" s="240"/>
      <c r="J144" s="241"/>
      <c r="K144" s="241"/>
      <c r="L144" s="241"/>
      <c r="M144" s="241"/>
      <c r="N144" s="241"/>
      <c r="O144" s="241"/>
      <c r="P144" s="241"/>
      <c r="Q144" s="242"/>
      <c r="R144" s="246"/>
      <c r="S144" s="247"/>
      <c r="T144" s="247"/>
      <c r="U144" s="248"/>
      <c r="V144" s="252"/>
      <c r="W144" s="253"/>
      <c r="X144" s="253"/>
      <c r="Y144" s="253"/>
      <c r="Z144" s="253"/>
      <c r="AA144" s="254"/>
      <c r="AB144" s="258"/>
      <c r="AC144" s="259"/>
      <c r="AD144" s="259"/>
      <c r="AE144" s="260"/>
      <c r="AF144" s="263"/>
      <c r="AG144" s="264"/>
      <c r="AH144" s="264"/>
      <c r="AI144" s="264"/>
      <c r="AJ144" s="267"/>
      <c r="AK144" s="268"/>
      <c r="AL144" s="40"/>
      <c r="AM144" s="39"/>
      <c r="AW144" s="325"/>
      <c r="AX144" s="325"/>
      <c r="BD144" s="40"/>
      <c r="BE144" s="40"/>
      <c r="BF144" s="40"/>
      <c r="BG144" s="40"/>
      <c r="BH144" s="40"/>
      <c r="BI144" s="40"/>
      <c r="BJ144" s="40"/>
      <c r="BK144" s="40"/>
      <c r="BL144" s="40"/>
      <c r="BM144" s="40"/>
      <c r="BN144" s="40"/>
      <c r="BP144" s="40"/>
      <c r="BQ144" s="40"/>
      <c r="BR144" s="40"/>
      <c r="BS144" s="40"/>
      <c r="BT144" s="40"/>
      <c r="BU144" s="40"/>
      <c r="BV144" s="40"/>
      <c r="BW144" s="40"/>
      <c r="BX144" s="40"/>
      <c r="BY144" s="40"/>
      <c r="BZ144" s="40"/>
      <c r="CB144" s="40"/>
      <c r="CC144" s="40"/>
      <c r="CD144" s="40"/>
      <c r="CE144" s="40"/>
      <c r="CF144" s="40"/>
      <c r="CG144" s="40"/>
      <c r="CH144" s="40"/>
      <c r="CI144" s="40"/>
      <c r="CJ144" s="40"/>
      <c r="CK144" s="40"/>
      <c r="CL144" s="40"/>
      <c r="CN144" s="40"/>
      <c r="CO144" s="40"/>
      <c r="CP144" s="40"/>
      <c r="CQ144" s="40"/>
      <c r="CR144" s="40"/>
      <c r="CS144" s="40"/>
      <c r="CT144" s="40"/>
      <c r="CU144" s="40"/>
      <c r="CV144" s="40"/>
      <c r="CW144" s="40"/>
      <c r="CX144" s="40"/>
      <c r="CZ144" s="40"/>
      <c r="DA144" s="40"/>
      <c r="DB144" s="40"/>
      <c r="DC144" s="40"/>
      <c r="DD144" s="40"/>
      <c r="DE144" s="40"/>
      <c r="DF144" s="40"/>
      <c r="DG144" s="40"/>
      <c r="DH144" s="40"/>
      <c r="DI144" s="40"/>
      <c r="DJ144" s="40"/>
      <c r="DL144" s="40"/>
      <c r="DM144" s="40"/>
      <c r="DN144" s="40"/>
      <c r="DO144" s="40"/>
      <c r="DP144" s="40"/>
      <c r="DQ144" s="40"/>
      <c r="DR144" s="40"/>
      <c r="DS144" s="40"/>
      <c r="DT144" s="40"/>
      <c r="DU144" s="40"/>
      <c r="DV144" s="40"/>
      <c r="DX144" s="40"/>
      <c r="DY144" s="40"/>
      <c r="DZ144" s="40"/>
      <c r="EA144" s="40"/>
      <c r="EB144" s="40"/>
      <c r="EC144" s="40"/>
      <c r="ED144" s="40"/>
      <c r="EE144" s="40"/>
      <c r="EF144" s="40"/>
      <c r="EG144" s="40"/>
      <c r="EH144" s="40"/>
      <c r="EJ144" s="40"/>
      <c r="EK144" s="40"/>
      <c r="EL144" s="40"/>
      <c r="EM144" s="40"/>
      <c r="EN144" s="40"/>
      <c r="EO144" s="40"/>
      <c r="EP144" s="40"/>
      <c r="EQ144" s="40"/>
      <c r="ER144" s="40"/>
      <c r="ES144" s="40"/>
      <c r="ET144" s="40"/>
      <c r="EV144" s="40"/>
      <c r="EW144" s="40"/>
      <c r="EX144" s="40"/>
      <c r="EY144" s="40"/>
      <c r="EZ144" s="40"/>
      <c r="FA144" s="40"/>
      <c r="FB144" s="40"/>
      <c r="FC144" s="40"/>
      <c r="FD144" s="40"/>
      <c r="FE144" s="40"/>
      <c r="FF144" s="40"/>
      <c r="FH144" s="40"/>
      <c r="FI144" s="40"/>
      <c r="FJ144" s="40"/>
      <c r="FK144" s="40"/>
      <c r="FL144" s="40"/>
      <c r="FM144" s="40"/>
      <c r="FN144" s="40"/>
      <c r="FO144" s="40"/>
      <c r="FP144" s="40"/>
      <c r="FQ144" s="40"/>
      <c r="FR144" s="40"/>
      <c r="FU144" s="40"/>
      <c r="FV144" s="40"/>
      <c r="FW144" s="40"/>
      <c r="FX144" s="40"/>
      <c r="FY144" s="40"/>
      <c r="FZ144" s="40"/>
      <c r="GA144" s="40"/>
      <c r="GB144" s="40"/>
      <c r="GC144" s="40"/>
      <c r="GD144" s="40"/>
      <c r="GE144" s="40"/>
      <c r="GG144" s="40"/>
      <c r="GH144" s="40"/>
      <c r="GI144" s="40"/>
      <c r="GJ144" s="40"/>
      <c r="GK144" s="40"/>
      <c r="GL144" s="40"/>
      <c r="GM144" s="40"/>
      <c r="GN144" s="40"/>
      <c r="GO144" s="40"/>
      <c r="GP144" s="40"/>
      <c r="GQ144" s="40"/>
      <c r="GS144" s="40"/>
      <c r="GT144" s="40"/>
      <c r="GU144" s="40"/>
      <c r="GV144" s="40"/>
      <c r="GW144" s="40"/>
      <c r="GX144" s="40"/>
      <c r="GY144" s="40"/>
      <c r="GZ144" s="40"/>
      <c r="HA144" s="40"/>
      <c r="HB144" s="40"/>
      <c r="HC144" s="40"/>
      <c r="HE144" s="40"/>
      <c r="HF144" s="40"/>
      <c r="HG144" s="40"/>
      <c r="HH144" s="40"/>
      <c r="HI144" s="40"/>
      <c r="HJ144" s="40"/>
      <c r="HK144" s="40"/>
      <c r="HL144" s="40"/>
      <c r="HM144" s="40"/>
      <c r="HN144" s="40"/>
      <c r="HO144" s="40"/>
    </row>
    <row r="145" spans="2:223" ht="13.5" customHeight="1">
      <c r="B145" s="37"/>
      <c r="D145" s="229"/>
      <c r="E145" s="269" t="s">
        <v>64</v>
      </c>
      <c r="F145" s="270"/>
      <c r="G145" s="270"/>
      <c r="H145" s="271"/>
      <c r="I145" s="272"/>
      <c r="J145" s="273"/>
      <c r="K145" s="273"/>
      <c r="L145" s="273"/>
      <c r="M145" s="273"/>
      <c r="N145" s="273"/>
      <c r="O145" s="273"/>
      <c r="P145" s="273"/>
      <c r="Q145" s="274"/>
      <c r="R145" s="278" t="s">
        <v>41</v>
      </c>
      <c r="S145" s="279"/>
      <c r="T145" s="279"/>
      <c r="U145" s="280"/>
      <c r="V145" s="281"/>
      <c r="W145" s="282"/>
      <c r="X145" s="282"/>
      <c r="Y145" s="282"/>
      <c r="Z145" s="282"/>
      <c r="AA145" s="283"/>
      <c r="AB145" s="269" t="s">
        <v>28</v>
      </c>
      <c r="AC145" s="270"/>
      <c r="AD145" s="270"/>
      <c r="AE145" s="271"/>
      <c r="AF145" s="287"/>
      <c r="AG145" s="288"/>
      <c r="AH145" s="288"/>
      <c r="AI145" s="288"/>
      <c r="AJ145" s="289" t="str">
        <f>IF(I143="","",VLOOKUP(I143,$AO$4:$AR$6,3,FALSE))</f>
        <v/>
      </c>
      <c r="AK145" s="290"/>
      <c r="AL145" s="40"/>
      <c r="AM145" s="39"/>
      <c r="BC145" s="327" t="s">
        <v>106</v>
      </c>
      <c r="BD145" s="326" t="str">
        <f>IF(AND($AW143=1,$AX143=1,$AY149="1期",$BA149="1期"),$AF145,"0")</f>
        <v>0</v>
      </c>
      <c r="BE145" s="326" t="str">
        <f>IF(AND($AW143=1,$AX143=2,$AY149="1期",$BA149="1期"),$AF145,"0")</f>
        <v>0</v>
      </c>
      <c r="BF145" s="326" t="str">
        <f>IF(AND($AW143=1,$AX143=3,$AY149="1期",$BA149="1期"),$AF145,"0")</f>
        <v>0</v>
      </c>
      <c r="BG145" s="326" t="str">
        <f>IF(AND($AW143=1,$AX143=4,$AY149="1期",$BA149="1期"),$AF145,"0")</f>
        <v>0</v>
      </c>
      <c r="BH145" s="326" t="str">
        <f>IF(AND($AW143=1,$AX143=5,$AY149="1期",$BA149="1期"),$AF145,"0")</f>
        <v>0</v>
      </c>
      <c r="BI145" s="326" t="str">
        <f>IF(AND($AW143=2,$AX143=6,$AY149="1期",$BA149="1期"),$AF145,"0")</f>
        <v>0</v>
      </c>
      <c r="BJ145" s="326" t="str">
        <f>IF(AND($AW143=3,$AX143=1,$AY149="1期",$BA149="1期"),$AF145,"0")</f>
        <v>0</v>
      </c>
      <c r="BK145" s="326" t="str">
        <f>IF(AND($AW143=3,$AX143=2,$AY149="1期",$BA149="1期"),$AF145,"0")</f>
        <v>0</v>
      </c>
      <c r="BL145" s="326" t="str">
        <f>IF(AND($AW143=3,$AX143=3,$AY149="1期",$BA149="1期"),$AF145,"0")</f>
        <v>0</v>
      </c>
      <c r="BM145" s="326" t="str">
        <f>IF(AND($AW143=3,$AX143=4,$AY149="1期",$BA149="1期"),$AF145,"0")</f>
        <v>0</v>
      </c>
      <c r="BN145" s="326" t="str">
        <f>IF(AND($AW143=3,$AX143=5,$AY149="1期",$BA149="1期"),$AF145,"0")</f>
        <v>0</v>
      </c>
      <c r="BP145" s="326" t="str">
        <f>IF(AND($AW143=1,$AX143=1,$AY149="1期",$BA149="2期"),$AF145,"0")</f>
        <v>0</v>
      </c>
      <c r="BQ145" s="326" t="str">
        <f>IF(AND($AW143=1,$AX143=2,$AY149="1期",$BA149="2期"),$AF145,"0")</f>
        <v>0</v>
      </c>
      <c r="BR145" s="326" t="str">
        <f>IF(AND($AW143=1,$AX143=3,$AY149="1期",$BA149="2期"),$AF145,"0")</f>
        <v>0</v>
      </c>
      <c r="BS145" s="326" t="str">
        <f>IF(AND($AW143=1,$AX143=4,$AY149="1期",$BA149="2期"),$AF145,"0")</f>
        <v>0</v>
      </c>
      <c r="BT145" s="326" t="str">
        <f>IF(AND($AW143=1,$AX143=5,$AY149="1期",$BA149="2期"),$AF145,"0")</f>
        <v>0</v>
      </c>
      <c r="BU145" s="326" t="str">
        <f>IF(AND($AW143=2,$AX143=6,$AY149="1期",$BA149="2期"),$AF145,"0")</f>
        <v>0</v>
      </c>
      <c r="BV145" s="326" t="str">
        <f>IF(AND($AW143=3,$AX143=1,$AY149="1期",$BA149="2期"),$AF145,"0")</f>
        <v>0</v>
      </c>
      <c r="BW145" s="326" t="str">
        <f>IF(AND($AW143=3,$AX143=2,$AY149="1期",$BA149="2期"),$AF145,"0")</f>
        <v>0</v>
      </c>
      <c r="BX145" s="326" t="str">
        <f>IF(AND($AW143=3,$AX143=3,$AY149="1期",$BA149="2期"),$AF145,"0")</f>
        <v>0</v>
      </c>
      <c r="BY145" s="326" t="str">
        <f>IF(AND($AW143=3,$AX143=4,$AY149="1期",$BA149="2期"),$AF145,"0")</f>
        <v>0</v>
      </c>
      <c r="BZ145" s="326" t="str">
        <f>IF(AND($AW143=3,$AX143=5,$AY149="1期",$BA149="2期"),$AF145,"0")</f>
        <v>0</v>
      </c>
      <c r="CB145" s="326" t="str">
        <f>IF(AND($AW143=1,$AX143=1,$AY149="1期",$BA149="3期"),$AF145,"0")</f>
        <v>0</v>
      </c>
      <c r="CC145" s="326" t="str">
        <f>IF(AND($AW143=1,$AX143=2,$AY149="1期",$BA149="3期"),$AF145,"0")</f>
        <v>0</v>
      </c>
      <c r="CD145" s="326" t="str">
        <f>IF(AND($AW143=1,$AX143=3,$AY149="1期",$BA149="3期"),$AF145,"0")</f>
        <v>0</v>
      </c>
      <c r="CE145" s="326" t="str">
        <f>IF(AND($AW143=1,$AX143=4,$AY149="1期",$BA149="3期"),$AF145,"0")</f>
        <v>0</v>
      </c>
      <c r="CF145" s="326" t="str">
        <f>IF(AND($AW143=1,$AX143=5,$AY149="1期",$BA149="3期"),$AF145,"0")</f>
        <v>0</v>
      </c>
      <c r="CG145" s="326" t="str">
        <f>IF(AND($AW143=2,$AX143=6,$AY149="1期",$BA149="3期"),$AF145,"0")</f>
        <v>0</v>
      </c>
      <c r="CH145" s="326" t="str">
        <f>IF(AND($AW143=3,$AX143=1,$AY149="1期",$BA149="3期"),$AF145,"0")</f>
        <v>0</v>
      </c>
      <c r="CI145" s="326" t="str">
        <f>IF(AND($AW143=3,$AX143=2,$AY149="1期",$BA149="3期"),$AF145,"0")</f>
        <v>0</v>
      </c>
      <c r="CJ145" s="326" t="str">
        <f>IF(AND($AW143=3,$AX143=3,$AY149="1期",$BA149="3期"),$AF145,"0")</f>
        <v>0</v>
      </c>
      <c r="CK145" s="326" t="str">
        <f>IF(AND($AW143=3,$AX143=4,$AY149="1期",$BA149="3期"),$AF145,"0")</f>
        <v>0</v>
      </c>
      <c r="CL145" s="326" t="str">
        <f>IF(AND($AW143=3,$AX143=5,$AY149="1期",$BA149="3期"),$AF145,"0")</f>
        <v>0</v>
      </c>
      <c r="CN145" s="326" t="str">
        <f>IF(AND($AW143=1,$AX143=1,$AY149="2期",$BA149="2期"),$AF145,"0")</f>
        <v>0</v>
      </c>
      <c r="CO145" s="326" t="str">
        <f>IF(AND($AW143=1,$AX143=2,$AY149="2期",$BA149="2期"),$AF145,"0")</f>
        <v>0</v>
      </c>
      <c r="CP145" s="326" t="str">
        <f>IF(AND($AW143=1,$AX143=3,$AY149="2期",$BA149="2期"),$AF145,"0")</f>
        <v>0</v>
      </c>
      <c r="CQ145" s="326" t="str">
        <f>IF(AND($AW143=1,$AX143=4,$AY149="2期",$BA149="2期"),$AF145,"0")</f>
        <v>0</v>
      </c>
      <c r="CR145" s="326" t="str">
        <f>IF(AND($AW143=1,$AX143=5,$AY149="2期",$BA149="2期"),$AF145,"0")</f>
        <v>0</v>
      </c>
      <c r="CS145" s="326" t="str">
        <f>IF(AND($AW143=2,$AX143=6,$AY149="2期",$BA149="2期"),$AF145,"0")</f>
        <v>0</v>
      </c>
      <c r="CT145" s="326" t="str">
        <f>IF(AND($AW143=3,$AX143=1,$AY149="2期",$BA149="2期"),$AF145,"0")</f>
        <v>0</v>
      </c>
      <c r="CU145" s="326" t="str">
        <f>IF(AND($AW143=3,$AX143=2,$AY149="2期",$BA149="2期"),$AF145,"0")</f>
        <v>0</v>
      </c>
      <c r="CV145" s="326" t="str">
        <f>IF(AND($AW143=3,$AX143=3,$AY149="2期",$BA149="2期"),$AF145,"0")</f>
        <v>0</v>
      </c>
      <c r="CW145" s="326" t="str">
        <f>IF(AND($AW143=3,$AX143=4,$AY149="2期",$BA149="2期"),$AF145,"0")</f>
        <v>0</v>
      </c>
      <c r="CX145" s="326" t="str">
        <f>IF(AND($AW143=3,$AX143=5,$AY149="2期",$BA149="2期"),$AF145,"0")</f>
        <v>0</v>
      </c>
      <c r="CZ145" s="326" t="str">
        <f>IF(AND($AW143=1,$AX143=1,$AY149="2期",$BA149="3期"),$AF145,"0")</f>
        <v>0</v>
      </c>
      <c r="DA145" s="326" t="str">
        <f>IF(AND($AW143=1,$AX143=2,$AY149="2期",$BA149="3期"),$AF145,"0")</f>
        <v>0</v>
      </c>
      <c r="DB145" s="326" t="str">
        <f>IF(AND($AW143=1,$AX143=3,$AY149="2期",$BA149="3期"),$AF145,"0")</f>
        <v>0</v>
      </c>
      <c r="DC145" s="326" t="str">
        <f>IF(AND($AW143=1,$AX143=4,$AY149="2期",$BA149="3期"),$AF145,"0")</f>
        <v>0</v>
      </c>
      <c r="DD145" s="326" t="str">
        <f>IF(AND($AW143=1,$AX143=5,$AY149="2期",$BA149="3期"),$AF145,"0")</f>
        <v>0</v>
      </c>
      <c r="DE145" s="326" t="str">
        <f>IF(AND($AW143=2,$AX143=6,$AY149="2期",$BA149="3期"),$AF145,"0")</f>
        <v>0</v>
      </c>
      <c r="DF145" s="326" t="str">
        <f>IF(AND($AW143=3,$AX143=1,$AY149="2期",$BA149="3期"),$AF145,"0")</f>
        <v>0</v>
      </c>
      <c r="DG145" s="326" t="str">
        <f>IF(AND($AW143=3,$AX143=2,$AY149="2期",$BA149="3期"),$AF145,"0")</f>
        <v>0</v>
      </c>
      <c r="DH145" s="326" t="str">
        <f>IF(AND($AW143=3,$AX143=3,$AY149="2期",$BA149="3期"),$AF145,"0")</f>
        <v>0</v>
      </c>
      <c r="DI145" s="326" t="str">
        <f>IF(AND($AW143=3,$AX143=4,$AY149="2期",$BA149="3期"),$AF145,"0")</f>
        <v>0</v>
      </c>
      <c r="DJ145" s="326" t="str">
        <f>IF(AND($AW143=3,$AX143=5,$AY149="2期",$BA149="3期"),$AF145,"0")</f>
        <v>0</v>
      </c>
      <c r="DL145" s="326" t="str">
        <f>IF(AND($AW143=1,$AX143=1,$AY149="3期",$BA149="3期"),$AF145,"0")</f>
        <v>0</v>
      </c>
      <c r="DM145" s="326" t="str">
        <f>IF(AND($AW143=1,$AX143=2,$AY149="3期",$BA149="3期"),$AF145,"0")</f>
        <v>0</v>
      </c>
      <c r="DN145" s="326" t="str">
        <f>IF(AND($AW143=1,$AX143=3,$AY149="3期",$BA149="3期"),$AF145,"0")</f>
        <v>0</v>
      </c>
      <c r="DO145" s="326" t="str">
        <f>IF(AND($AW143=1,$AX143=4,$AY149="3期",$BA149="3期"),$AF145,"0")</f>
        <v>0</v>
      </c>
      <c r="DP145" s="326" t="str">
        <f>IF(AND($AW143=1,$AX143=5,$AY149="3期",$BA149="3期"),$AF145,"0")</f>
        <v>0</v>
      </c>
      <c r="DQ145" s="326" t="str">
        <f>IF(AND($AW143=2,$AX143=6,$AY149="3期",$BA149="3期"),$AF145,"0")</f>
        <v>0</v>
      </c>
      <c r="DR145" s="326" t="str">
        <f>IF(AND($AW143=3,$AX143=1,$AY149="3期",$BA149="3期"),$AF145,"0")</f>
        <v>0</v>
      </c>
      <c r="DS145" s="326" t="str">
        <f>IF(AND($AW143=3,$AX143=2,$AY149="3期",$BA149="3期"),$AF145,"0")</f>
        <v>0</v>
      </c>
      <c r="DT145" s="326" t="str">
        <f>IF(AND($AW143=3,$AX143=3,$AY149="3期",$BA149="3期"),$AF145,"0")</f>
        <v>0</v>
      </c>
      <c r="DU145" s="326" t="str">
        <f>IF(AND($AW143=3,$AX143=4,$AY149="3期",$BA149="3期"),$AF145,"0")</f>
        <v>0</v>
      </c>
      <c r="DV145" s="326" t="str">
        <f>IF(AND($AW143=3,$AX143=5,$AY149="3期",$BA149="3期"),$AF145,"0")</f>
        <v>0</v>
      </c>
      <c r="DX145" s="326" t="str">
        <f>IF(AND($AW143=1,$AX143=1,$AY149="1期",$BA149="4期"),$AF145,"0")</f>
        <v>0</v>
      </c>
      <c r="DY145" s="326" t="str">
        <f>IF(AND($AW143=1,$AX143=2,$AY149="1期",$BA149="4期"),$AF145,"0")</f>
        <v>0</v>
      </c>
      <c r="DZ145" s="326" t="str">
        <f>IF(AND($AW143=1,$AX143=3,$AY149="1期",$BA149="4期"),$AF145,"0")</f>
        <v>0</v>
      </c>
      <c r="EA145" s="326" t="str">
        <f>IF(AND($AW143=1,$AX143=4,$AY149="1期",$BA149="4期"),$AF145,"0")</f>
        <v>0</v>
      </c>
      <c r="EB145" s="326" t="str">
        <f>IF(AND($AW143=1,$AX143=5,$AY149="1期",$BA149="4期"),$AF145,"0")</f>
        <v>0</v>
      </c>
      <c r="EC145" s="326" t="str">
        <f>IF(AND($AW143=2,$AX143=6,$AY149="1期",$BA149="4期"),$AF145,"0")</f>
        <v>0</v>
      </c>
      <c r="ED145" s="326" t="str">
        <f>IF(AND($AW143=3,$AX143=1,$AY149="1期",$BA149="4期"),$AF145,"0")</f>
        <v>0</v>
      </c>
      <c r="EE145" s="326" t="str">
        <f>IF(AND($AW143=3,$AX143=2,$AY149="1期",$BA149="4期"),$AF145,"0")</f>
        <v>0</v>
      </c>
      <c r="EF145" s="326" t="str">
        <f>IF(AND($AW143=3,$AX143=3,$AY149="1期",$BA149="4期"),$AF145,"0")</f>
        <v>0</v>
      </c>
      <c r="EG145" s="326" t="str">
        <f>IF(AND($AW143=3,$AX143=4,$AY149="1期",$BA149="4期"),$AF145,"0")</f>
        <v>0</v>
      </c>
      <c r="EH145" s="326" t="str">
        <f>IF(AND($AW143=3,$AX143=5,$AY149="1期",$BA149="4期"),$AF145,"0")</f>
        <v>0</v>
      </c>
      <c r="EJ145" s="326" t="str">
        <f>IF(AND($AW143=1,$AX143=1,$AY149="2期",$BA149="4期"),$AF145,"0")</f>
        <v>0</v>
      </c>
      <c r="EK145" s="326" t="str">
        <f>IF(AND($AW143=1,$AX143=2,$AY149="2期",$BA149="4期"),$AF145,"0")</f>
        <v>0</v>
      </c>
      <c r="EL145" s="326" t="str">
        <f>IF(AND($AW143=1,$AX143=3,$AY149="2期",$BA149="4期"),$AF145,"0")</f>
        <v>0</v>
      </c>
      <c r="EM145" s="326" t="str">
        <f>IF(AND($AW143=1,$AX143=4,$AY149="2期",$BA149="4期"),$AF145,"0")</f>
        <v>0</v>
      </c>
      <c r="EN145" s="326" t="str">
        <f>IF(AND($AW143=1,$AX143=5,$AY149="2期",$BA149="4期"),$AF145,"0")</f>
        <v>0</v>
      </c>
      <c r="EO145" s="326" t="str">
        <f>IF(AND($AW143=2,$AX143=6,$AY149="2期",$BA149="4期"),$AF145,"0")</f>
        <v>0</v>
      </c>
      <c r="EP145" s="326" t="str">
        <f>IF(AND($AW143=3,$AX143=1,$AY149="2期",$BA149="4期"),$AF145,"0")</f>
        <v>0</v>
      </c>
      <c r="EQ145" s="326" t="str">
        <f>IF(AND($AW143=3,$AX143=2,$AY149="2期",$BA149="4期"),$AF145,"0")</f>
        <v>0</v>
      </c>
      <c r="ER145" s="326" t="str">
        <f>IF(AND($AW143=3,$AX143=3,$AY149="2期",$BA149="4期"),$AF145,"0")</f>
        <v>0</v>
      </c>
      <c r="ES145" s="326" t="str">
        <f>IF(AND($AW143=3,$AX143=4,$AY149="2期",$BA149="4期"),$AF145,"0")</f>
        <v>0</v>
      </c>
      <c r="ET145" s="326" t="str">
        <f>IF(AND($AW143=3,$AX143=5,$AY149="2期",$BA149="4期"),$AF145,"0")</f>
        <v>0</v>
      </c>
      <c r="EV145" s="326" t="str">
        <f>IF(AND($AW143=1,$AX143=1,$AY149="3期",$BA149="4期"),$AF145,"0")</f>
        <v>0</v>
      </c>
      <c r="EW145" s="326" t="str">
        <f>IF(AND($AW143=1,$AX143=2,$AY149="3期",$BA149="4期"),$AF145,"0")</f>
        <v>0</v>
      </c>
      <c r="EX145" s="326" t="str">
        <f>IF(AND($AW143=1,$AX143=3,$AY149="3期",$BA149="4期"),$AF145,"0")</f>
        <v>0</v>
      </c>
      <c r="EY145" s="326" t="str">
        <f>IF(AND($AW143=1,$AX143=4,$AY149="3期",$BA149="4期"),$AF145,"0")</f>
        <v>0</v>
      </c>
      <c r="EZ145" s="326" t="str">
        <f>IF(AND($AW143=1,$AX143=5,$AY149="3期",$BA149="4期"),$AF145,"0")</f>
        <v>0</v>
      </c>
      <c r="FA145" s="326" t="str">
        <f>IF(AND($AW143=2,$AX143=6,$AY149="3期",$BA149="4期"),$AF145,"0")</f>
        <v>0</v>
      </c>
      <c r="FB145" s="326" t="str">
        <f>IF(AND($AW143=3,$AX143=1,$AY149="3期",$BA149="4期"),$AF145,"0")</f>
        <v>0</v>
      </c>
      <c r="FC145" s="326" t="str">
        <f>IF(AND($AW143=3,$AX143=2,$AY149="3期",$BA149="4期"),$AF145,"0")</f>
        <v>0</v>
      </c>
      <c r="FD145" s="326" t="str">
        <f>IF(AND($AW143=3,$AX143=3,$AY149="3期",$BA149="4期"),$AF145,"0")</f>
        <v>0</v>
      </c>
      <c r="FE145" s="326" t="str">
        <f>IF(AND($AW143=3,$AX143=4,$AY149="3期",$BA149="4期"),$AF145,"0")</f>
        <v>0</v>
      </c>
      <c r="FF145" s="326" t="str">
        <f>IF(AND($AW143=3,$AX143=5,$AY149="3期",$BA149="4期"),$AF145,"0")</f>
        <v>0</v>
      </c>
      <c r="FH145" s="326" t="str">
        <f>IF(AND($AW143=1,$AX143=1,$AY149="4期",$BA149="4期"),$AF145,"0")</f>
        <v>0</v>
      </c>
      <c r="FI145" s="326" t="str">
        <f>IF(AND($AW143=1,$AX143=2,$AY149="4期",$BA149="4期"),$AF145,"0")</f>
        <v>0</v>
      </c>
      <c r="FJ145" s="326" t="str">
        <f>IF(AND($AW143=1,$AX143=3,$AY149="4期",$BA149="4期"),$AF145,"0")</f>
        <v>0</v>
      </c>
      <c r="FK145" s="326" t="str">
        <f>IF(AND($AW143=1,$AX143=4,$AY149="4期",$BA149="4期"),$AF145,"0")</f>
        <v>0</v>
      </c>
      <c r="FL145" s="326" t="str">
        <f>IF(AND($AW143=1,$AX143=5,$AY149="4期",$BA149="4期"),$AF145,"0")</f>
        <v>0</v>
      </c>
      <c r="FM145" s="326" t="str">
        <f>IF(AND($AW143=2,$AX143=6,$AY149="4期",$BA149="4期"),$AF145,"0")</f>
        <v>0</v>
      </c>
      <c r="FN145" s="326" t="str">
        <f>IF(AND($AW143=3,$AX143=1,$AY149="4期",$BA149="4期"),$AF145,"0")</f>
        <v>0</v>
      </c>
      <c r="FO145" s="326" t="str">
        <f>IF(AND($AW143=3,$AX143=2,$AY149="4期",$BA149="4期"),$AF145,"0")</f>
        <v>0</v>
      </c>
      <c r="FP145" s="326" t="str">
        <f>IF(AND($AW143=3,$AX143=3,$AY149="4期",$BA149="4期"),$AF145,"0")</f>
        <v>0</v>
      </c>
      <c r="FQ145" s="326" t="str">
        <f>IF(AND($AW143=3,$AX143=4,$AY149="4期",$BA149="4期"),$AF145,"0")</f>
        <v>0</v>
      </c>
      <c r="FR145" s="326" t="str">
        <f>IF(AND($AW143=3,$AX143=5,$AY149="4期",$BA149="4期"),$AF145,"0")</f>
        <v>0</v>
      </c>
      <c r="FT145" s="327" t="s">
        <v>176</v>
      </c>
      <c r="FU145" s="326" t="str">
        <f>IF(AND($AW143=1,$AX143=1,$AY149="1期",$BA149="1期"),LEFT(RIGHT($I151,11),8),"0")</f>
        <v>0</v>
      </c>
      <c r="FV145" s="326" t="str">
        <f>IF(AND($AW143=1,$AX143=2,$AY149="1期",$BA149="1期"),LEFT(RIGHT($I151,11),8),"0")</f>
        <v>0</v>
      </c>
      <c r="FW145" s="326" t="str">
        <f>IF(AND($AW143=1,$AX143=3,$AY149="1期",$BA149="1期"),LEFT(RIGHT($I151,11),8),"0")</f>
        <v>0</v>
      </c>
      <c r="FX145" s="326" t="str">
        <f>IF(AND($AW143=1,$AX143=4,$AY149="1期",$BA149="1期"),LEFT(RIGHT($I151,11),8),"0")</f>
        <v>0</v>
      </c>
      <c r="FY145" s="326" t="str">
        <f>IF(AND($AW143=1,$AX143=5,$AY149="1期",$BA149="1期"),LEFT(RIGHT($I151,11),8),"0")</f>
        <v>0</v>
      </c>
      <c r="FZ145" s="326" t="str">
        <f>IF(AND($AW143=2,$AX143=6,$AY149="1期",$BA149="1期"),LEFT(RIGHT($I151,11),8),"0")</f>
        <v>0</v>
      </c>
      <c r="GA145" s="326" t="str">
        <f>IF(AND($AW143=3,$AX143=1,$AY149="1期",$BA149="1期"),LEFT(RIGHT($I151,11),8),"0")</f>
        <v>0</v>
      </c>
      <c r="GB145" s="326" t="str">
        <f>IF(AND($AW143=3,$AX143=2,$AY149="1期",$BA149="1期"),LEFT(RIGHT($I151,11),8),"0")</f>
        <v>0</v>
      </c>
      <c r="GC145" s="326" t="str">
        <f>IF(AND($AW143=3,$AX143=3,$AY149="1期",$BA149="1期"),LEFT(RIGHT($I151,11),8),"0")</f>
        <v>0</v>
      </c>
      <c r="GD145" s="326" t="str">
        <f>IF(AND($AW143=3,$AX143=4,$AY149="1期",$BA149="1期"),LEFT(RIGHT($I151,11),8),"0")</f>
        <v>0</v>
      </c>
      <c r="GE145" s="326" t="str">
        <f>IF(AND($AW143=3,$AX143=5,$AY149="1期",$BA149="1期"),LEFT(RIGHT($I151,11),8),"0")</f>
        <v>0</v>
      </c>
      <c r="GG145" s="326" t="str">
        <f>IF(AND($AW143=1,$AX143=1,$AY149="1期",$BA149="2期"),$AF145,"0")</f>
        <v>0</v>
      </c>
      <c r="GH145" s="326" t="str">
        <f>IF(AND($AW143=1,$AX143=2,$AY149="1期",$BA149="2期"),$AF145,"0")</f>
        <v>0</v>
      </c>
      <c r="GI145" s="326" t="str">
        <f>IF(AND($AW143=1,$AX143=3,$AY149="1期",$BA149="2期"),$AF145,"0")</f>
        <v>0</v>
      </c>
      <c r="GJ145" s="326" t="str">
        <f>IF(AND($AW143=1,$AX143=4,$AY149="1期",$BA149="2期"),$AF145,"0")</f>
        <v>0</v>
      </c>
      <c r="GK145" s="326" t="str">
        <f>IF(AND($AW143=1,$AX143=5,$AY149="1期",$BA149="2期"),$AF145,"0")</f>
        <v>0</v>
      </c>
      <c r="GL145" s="326" t="str">
        <f>IF(AND($AW143=2,$AX143=6,$AY149="1期",$BA149="2期"),$AF145,"0")</f>
        <v>0</v>
      </c>
      <c r="GM145" s="326" t="str">
        <f>IF(AND($AW143=3,$AX143=1,$AY149="1期",$BA149="2期"),$AF145,"0")</f>
        <v>0</v>
      </c>
      <c r="GN145" s="326" t="str">
        <f>IF(AND($AW143=3,$AX143=2,$AY149="1期",$BA149="2期"),$AF145,"0")</f>
        <v>0</v>
      </c>
      <c r="GO145" s="326" t="str">
        <f>IF(AND($AW143=3,$AX143=3,$AY149="1期",$BA149="2期"),$AF145,"0")</f>
        <v>0</v>
      </c>
      <c r="GP145" s="326" t="str">
        <f>IF(AND($AW143=3,$AX143=4,$AY149="1期",$BA149="2期"),$AF145,"0")</f>
        <v>0</v>
      </c>
      <c r="GQ145" s="326" t="str">
        <f>IF(AND($AW143=3,$AX143=5,$AY149="1期",$BA149="2期"),$AF145,"0")</f>
        <v>0</v>
      </c>
      <c r="GS145" s="326" t="str">
        <f>IF(AND($AW143=1,$AX143=1,$AY149="2期",$BA149="2期"),LEFT(RIGHT($I151,11),8),"0")</f>
        <v>0</v>
      </c>
      <c r="GT145" s="326" t="str">
        <f>IF(AND($AW143=1,$AX143=2,$AY149="2期",$BA149="2期"),LEFT(RIGHT($I151,11),8),"0")</f>
        <v>0</v>
      </c>
      <c r="GU145" s="326" t="str">
        <f>IF(AND($AW143=1,$AX143=3,$AY149="2期",$BA149="2期"),LEFT(RIGHT($I151,11),8),"0")</f>
        <v>0</v>
      </c>
      <c r="GV145" s="326" t="str">
        <f>IF(AND($AW143=1,$AX143=4,$AY149="2期",$BA149="2期"),LEFT(RIGHT($I151,11),8),"0")</f>
        <v>0</v>
      </c>
      <c r="GW145" s="326" t="str">
        <f>IF(AND($AW143=1,$AX143=5,$AY149="2期",$BA149="2期"),LEFT(RIGHT($I151,11),8),"0")</f>
        <v>0</v>
      </c>
      <c r="GX145" s="326" t="str">
        <f>IF(AND($AW143=2,$AX143=6,$AY149="2期",$BA149="2期"),LEFT(RIGHT($I151,11),8),"0")</f>
        <v>0</v>
      </c>
      <c r="GY145" s="326" t="str">
        <f>IF(AND($AW143=3,$AX143=1,$AY149="2期",$BA149="2期"),LEFT(RIGHT($I151,11),8),"0")</f>
        <v>0</v>
      </c>
      <c r="GZ145" s="326" t="str">
        <f>IF(AND($AW143=3,$AX143=2,$AY149="2期",$BA149="2期"),LEFT(RIGHT($I151,11),8),"0")</f>
        <v>0</v>
      </c>
      <c r="HA145" s="326" t="str">
        <f>IF(AND($AW143=3,$AX143=3,$AY149="2期",$BA149="2期"),LEFT(RIGHT($I151,11),8),"0")</f>
        <v>0</v>
      </c>
      <c r="HB145" s="326" t="str">
        <f>IF(AND($AW143=3,$AX143=4,$AY149="2期",$BA149="2期"),LEFT(RIGHT($I151,11),8),"0")</f>
        <v>0</v>
      </c>
      <c r="HC145" s="326" t="str">
        <f>IF(AND($AW143=3,$AX143=5,$AY149="2期",$BA149="2期"),LEFT(RIGHT($I151,11),8),"0")</f>
        <v>0</v>
      </c>
      <c r="HE145" s="326" t="str">
        <f>IF(AND($AW143=1,$AX143=1,$BA149="3期"),LEFT(RIGHT($I151,11),8),"0")</f>
        <v>0</v>
      </c>
      <c r="HF145" s="326" t="str">
        <f>IF(AND($AW143=1,$AX143=2,$BA149="3期"),LEFT(RIGHT($I151,11),8),"0")</f>
        <v>0</v>
      </c>
      <c r="HG145" s="326" t="str">
        <f>IF(AND($AW143=1,$AX143=3,$BA149="3期"),LEFT(RIGHT($I151,11),8),"0")</f>
        <v>0</v>
      </c>
      <c r="HH145" s="326" t="str">
        <f>IF(AND($AW143=1,$AX143=4,$BA149="3期"),LEFT(RIGHT($I151,11),8),"0")</f>
        <v>0</v>
      </c>
      <c r="HI145" s="326" t="str">
        <f>IF(AND($AW143=1,$AX143=5,$BA149="3期"),LEFT(RIGHT($I151,11),8),"0")</f>
        <v>0</v>
      </c>
      <c r="HJ145" s="326" t="str">
        <f>IF(AND($AW143=2,$AX143=6,$BA149="3期"),LEFT(RIGHT($I151,11),8),"0")</f>
        <v>0</v>
      </c>
      <c r="HK145" s="326" t="str">
        <f>IF(AND($AW143=3,$AX143=1,$BA149="3期"),LEFT(RIGHT($I151,11),8),"0")</f>
        <v>0</v>
      </c>
      <c r="HL145" s="326" t="str">
        <f>IF(AND($AW143=3,$AX143=2,$BA149="3期"),LEFT(RIGHT($I151,11),8),"0")</f>
        <v>0</v>
      </c>
      <c r="HM145" s="326" t="str">
        <f>IF(AND($AW143=3,$AX143=3,$BA149="3期"),LEFT(RIGHT($I151,11),8),"0")</f>
        <v>0</v>
      </c>
      <c r="HN145" s="326" t="str">
        <f>IF(AND($AW143=3,$AX143=4,$BA149="3期"),LEFT(RIGHT($I151,11),8),"0")</f>
        <v>0</v>
      </c>
      <c r="HO145" s="326" t="str">
        <f>IF(AND($AW143=3,$AX143=5,$BA149="3期"),LEFT(RIGHT($I151,11),8),"0")</f>
        <v>0</v>
      </c>
    </row>
    <row r="146" spans="2:223" ht="13.5" customHeight="1">
      <c r="B146" s="37"/>
      <c r="D146" s="229"/>
      <c r="E146" s="246"/>
      <c r="F146" s="247"/>
      <c r="G146" s="247"/>
      <c r="H146" s="248"/>
      <c r="I146" s="275"/>
      <c r="J146" s="276"/>
      <c r="K146" s="276"/>
      <c r="L146" s="276"/>
      <c r="M146" s="276"/>
      <c r="N146" s="276"/>
      <c r="O146" s="276"/>
      <c r="P146" s="276"/>
      <c r="Q146" s="277"/>
      <c r="R146" s="258"/>
      <c r="S146" s="259"/>
      <c r="T146" s="259"/>
      <c r="U146" s="260"/>
      <c r="V146" s="284"/>
      <c r="W146" s="285"/>
      <c r="X146" s="285"/>
      <c r="Y146" s="285"/>
      <c r="Z146" s="285"/>
      <c r="AA146" s="286"/>
      <c r="AB146" s="246"/>
      <c r="AC146" s="247"/>
      <c r="AD146" s="247"/>
      <c r="AE146" s="248"/>
      <c r="AF146" s="263"/>
      <c r="AG146" s="264"/>
      <c r="AH146" s="264"/>
      <c r="AI146" s="264"/>
      <c r="AJ146" s="267"/>
      <c r="AK146" s="268"/>
      <c r="AL146" s="40"/>
      <c r="AM146" s="39"/>
      <c r="BC146" s="328"/>
      <c r="BD146" s="326"/>
      <c r="BE146" s="326"/>
      <c r="BF146" s="326"/>
      <c r="BG146" s="326"/>
      <c r="BH146" s="326"/>
      <c r="BI146" s="326"/>
      <c r="BJ146" s="326"/>
      <c r="BK146" s="326"/>
      <c r="BL146" s="326"/>
      <c r="BM146" s="326"/>
      <c r="BN146" s="326"/>
      <c r="BP146" s="326"/>
      <c r="BQ146" s="326"/>
      <c r="BR146" s="326"/>
      <c r="BS146" s="326"/>
      <c r="BT146" s="326"/>
      <c r="BU146" s="326"/>
      <c r="BV146" s="326"/>
      <c r="BW146" s="326"/>
      <c r="BX146" s="326"/>
      <c r="BY146" s="326"/>
      <c r="BZ146" s="326"/>
      <c r="CB146" s="326"/>
      <c r="CC146" s="326"/>
      <c r="CD146" s="326"/>
      <c r="CE146" s="326"/>
      <c r="CF146" s="326"/>
      <c r="CG146" s="326"/>
      <c r="CH146" s="326"/>
      <c r="CI146" s="326"/>
      <c r="CJ146" s="326"/>
      <c r="CK146" s="326"/>
      <c r="CL146" s="326"/>
      <c r="CN146" s="326"/>
      <c r="CO146" s="326"/>
      <c r="CP146" s="326"/>
      <c r="CQ146" s="326"/>
      <c r="CR146" s="326"/>
      <c r="CS146" s="326"/>
      <c r="CT146" s="326"/>
      <c r="CU146" s="326"/>
      <c r="CV146" s="326"/>
      <c r="CW146" s="326"/>
      <c r="CX146" s="326"/>
      <c r="CZ146" s="326"/>
      <c r="DA146" s="326"/>
      <c r="DB146" s="326"/>
      <c r="DC146" s="326"/>
      <c r="DD146" s="326"/>
      <c r="DE146" s="326"/>
      <c r="DF146" s="326"/>
      <c r="DG146" s="326"/>
      <c r="DH146" s="326"/>
      <c r="DI146" s="326"/>
      <c r="DJ146" s="326"/>
      <c r="DL146" s="326"/>
      <c r="DM146" s="326"/>
      <c r="DN146" s="326"/>
      <c r="DO146" s="326"/>
      <c r="DP146" s="326"/>
      <c r="DQ146" s="326"/>
      <c r="DR146" s="326"/>
      <c r="DS146" s="326"/>
      <c r="DT146" s="326"/>
      <c r="DU146" s="326"/>
      <c r="DV146" s="326"/>
      <c r="DX146" s="326"/>
      <c r="DY146" s="326"/>
      <c r="DZ146" s="326"/>
      <c r="EA146" s="326"/>
      <c r="EB146" s="326"/>
      <c r="EC146" s="326"/>
      <c r="ED146" s="326"/>
      <c r="EE146" s="326"/>
      <c r="EF146" s="326"/>
      <c r="EG146" s="326"/>
      <c r="EH146" s="326"/>
      <c r="EJ146" s="326"/>
      <c r="EK146" s="326"/>
      <c r="EL146" s="326"/>
      <c r="EM146" s="326"/>
      <c r="EN146" s="326"/>
      <c r="EO146" s="326"/>
      <c r="EP146" s="326"/>
      <c r="EQ146" s="326"/>
      <c r="ER146" s="326"/>
      <c r="ES146" s="326"/>
      <c r="ET146" s="326"/>
      <c r="EV146" s="326"/>
      <c r="EW146" s="326"/>
      <c r="EX146" s="326"/>
      <c r="EY146" s="326"/>
      <c r="EZ146" s="326"/>
      <c r="FA146" s="326"/>
      <c r="FB146" s="326"/>
      <c r="FC146" s="326"/>
      <c r="FD146" s="326"/>
      <c r="FE146" s="326"/>
      <c r="FF146" s="326"/>
      <c r="FH146" s="326"/>
      <c r="FI146" s="326"/>
      <c r="FJ146" s="326"/>
      <c r="FK146" s="326"/>
      <c r="FL146" s="326"/>
      <c r="FM146" s="326"/>
      <c r="FN146" s="326"/>
      <c r="FO146" s="326"/>
      <c r="FP146" s="326"/>
      <c r="FQ146" s="326"/>
      <c r="FR146" s="326"/>
      <c r="FT146" s="328"/>
      <c r="FU146" s="326"/>
      <c r="FV146" s="326"/>
      <c r="FW146" s="326"/>
      <c r="FX146" s="326"/>
      <c r="FY146" s="326"/>
      <c r="FZ146" s="326"/>
      <c r="GA146" s="326"/>
      <c r="GB146" s="326"/>
      <c r="GC146" s="326"/>
      <c r="GD146" s="326"/>
      <c r="GE146" s="326"/>
      <c r="GG146" s="326"/>
      <c r="GH146" s="326"/>
      <c r="GI146" s="326"/>
      <c r="GJ146" s="326"/>
      <c r="GK146" s="326"/>
      <c r="GL146" s="326"/>
      <c r="GM146" s="326"/>
      <c r="GN146" s="326"/>
      <c r="GO146" s="326"/>
      <c r="GP146" s="326"/>
      <c r="GQ146" s="326"/>
      <c r="GS146" s="326"/>
      <c r="GT146" s="326"/>
      <c r="GU146" s="326"/>
      <c r="GV146" s="326"/>
      <c r="GW146" s="326"/>
      <c r="GX146" s="326"/>
      <c r="GY146" s="326"/>
      <c r="GZ146" s="326"/>
      <c r="HA146" s="326"/>
      <c r="HB146" s="326"/>
      <c r="HC146" s="326"/>
      <c r="HE146" s="326"/>
      <c r="HF146" s="326"/>
      <c r="HG146" s="326"/>
      <c r="HH146" s="326"/>
      <c r="HI146" s="326"/>
      <c r="HJ146" s="326"/>
      <c r="HK146" s="326"/>
      <c r="HL146" s="326"/>
      <c r="HM146" s="326"/>
      <c r="HN146" s="326"/>
      <c r="HO146" s="326"/>
    </row>
    <row r="147" spans="2:223" ht="13.5" customHeight="1">
      <c r="B147" s="37"/>
      <c r="D147" s="229"/>
      <c r="E147" s="269" t="s">
        <v>38</v>
      </c>
      <c r="F147" s="270"/>
      <c r="G147" s="270"/>
      <c r="H147" s="271"/>
      <c r="I147" s="291"/>
      <c r="J147" s="292"/>
      <c r="K147" s="292"/>
      <c r="L147" s="292"/>
      <c r="M147" s="292"/>
      <c r="N147" s="292"/>
      <c r="O147" s="292"/>
      <c r="P147" s="292"/>
      <c r="Q147" s="292"/>
      <c r="R147" s="292"/>
      <c r="S147" s="292"/>
      <c r="T147" s="292"/>
      <c r="U147" s="292"/>
      <c r="V147" s="292"/>
      <c r="W147" s="292"/>
      <c r="X147" s="292"/>
      <c r="Y147" s="292"/>
      <c r="Z147" s="292"/>
      <c r="AA147" s="293"/>
      <c r="AB147" s="269" t="s">
        <v>39</v>
      </c>
      <c r="AC147" s="270"/>
      <c r="AD147" s="270"/>
      <c r="AE147" s="271"/>
      <c r="AF147" s="294"/>
      <c r="AG147" s="295"/>
      <c r="AH147" s="295"/>
      <c r="AI147" s="295"/>
      <c r="AJ147" s="295"/>
      <c r="AK147" s="290" t="s">
        <v>353</v>
      </c>
      <c r="AL147" s="40"/>
      <c r="AM147" s="39"/>
    </row>
    <row r="148" spans="2:223" ht="13.5" customHeight="1">
      <c r="B148" s="37"/>
      <c r="D148" s="229"/>
      <c r="E148" s="246"/>
      <c r="F148" s="247"/>
      <c r="G148" s="247"/>
      <c r="H148" s="248"/>
      <c r="I148" s="252"/>
      <c r="J148" s="253"/>
      <c r="K148" s="253"/>
      <c r="L148" s="253"/>
      <c r="M148" s="253"/>
      <c r="N148" s="253"/>
      <c r="O148" s="253"/>
      <c r="P148" s="253"/>
      <c r="Q148" s="253"/>
      <c r="R148" s="253"/>
      <c r="S148" s="253"/>
      <c r="T148" s="253"/>
      <c r="U148" s="253"/>
      <c r="V148" s="253"/>
      <c r="W148" s="253"/>
      <c r="X148" s="253"/>
      <c r="Y148" s="253"/>
      <c r="Z148" s="253"/>
      <c r="AA148" s="254"/>
      <c r="AB148" s="246"/>
      <c r="AC148" s="247"/>
      <c r="AD148" s="247"/>
      <c r="AE148" s="248"/>
      <c r="AF148" s="296"/>
      <c r="AG148" s="297"/>
      <c r="AH148" s="297"/>
      <c r="AI148" s="297"/>
      <c r="AJ148" s="297"/>
      <c r="AK148" s="268"/>
      <c r="AL148" s="40"/>
      <c r="AM148" s="39"/>
      <c r="AW148" s="84" t="s">
        <v>102</v>
      </c>
      <c r="AX148" s="84" t="s">
        <v>103</v>
      </c>
      <c r="AY148" s="329" t="s">
        <v>105</v>
      </c>
      <c r="AZ148" s="330"/>
      <c r="BA148" s="322" t="s">
        <v>104</v>
      </c>
      <c r="BB148" s="322"/>
    </row>
    <row r="149" spans="2:223" ht="13.5" customHeight="1">
      <c r="B149" s="37"/>
      <c r="D149" s="229"/>
      <c r="E149" s="269" t="s">
        <v>74</v>
      </c>
      <c r="F149" s="270"/>
      <c r="G149" s="270"/>
      <c r="H149" s="271"/>
      <c r="I149" s="298" t="str">
        <f>IFERROR(YEAR(EDATE(AA149,-3)),"")</f>
        <v/>
      </c>
      <c r="J149" s="289"/>
      <c r="K149" s="289"/>
      <c r="L149" s="289" t="s">
        <v>37</v>
      </c>
      <c r="M149" s="289"/>
      <c r="N149" s="282"/>
      <c r="O149" s="282"/>
      <c r="P149" s="282"/>
      <c r="Q149" s="282"/>
      <c r="R149" s="282"/>
      <c r="S149" s="282"/>
      <c r="T149" s="282"/>
      <c r="U149" s="282"/>
      <c r="V149" s="282"/>
      <c r="W149" s="282"/>
      <c r="X149" s="282"/>
      <c r="Y149" s="282"/>
      <c r="Z149" s="300" t="s">
        <v>352</v>
      </c>
      <c r="AA149" s="282"/>
      <c r="AB149" s="282"/>
      <c r="AC149" s="282"/>
      <c r="AD149" s="282"/>
      <c r="AE149" s="282"/>
      <c r="AF149" s="282"/>
      <c r="AG149" s="282"/>
      <c r="AH149" s="282"/>
      <c r="AI149" s="282"/>
      <c r="AJ149" s="282"/>
      <c r="AK149" s="302"/>
      <c r="AL149" s="40"/>
      <c r="AM149" s="39"/>
      <c r="AW149" s="322" t="str">
        <f>I149</f>
        <v/>
      </c>
      <c r="AX149" s="322" t="str">
        <f>IF(V145="","",YEAR(V145)-IF(MONTH(V145)&lt;4,1,0))</f>
        <v/>
      </c>
      <c r="AY149" s="322" t="str">
        <f>IF(AND(2010&lt;=AW149,AW149&lt;=2014),"1期",IF(AND(2015&lt;=AW149,AW149&lt;=2019),"2期",IF(AND(2020&lt;=AW149,AW149&lt;=2024),"3期",IF(AND(2025&lt;=AW149,AW149&lt;=2029),"4期","-"))))</f>
        <v>-</v>
      </c>
      <c r="AZ149" s="323" t="str">
        <f>IF(AND(2010&lt;=AW149,AW149&lt;=2014),"2期",IF(AND(2015&lt;=AW149,AW149&lt;=2019),"3期",IF(AND(2020&lt;=AW149,AW149&lt;=2024),"4期",IF(AND(2025&lt;=AW149,AW149&lt;=2029),"4期","-"))))</f>
        <v>-</v>
      </c>
      <c r="BA149" s="322" t="str">
        <f>IF(AND(2010&lt;=AX149,AX149&lt;=2014),"1期",IF(AND(2015&lt;=AX149,AX149&lt;=2019),"2期",IF(AND(2020&lt;=AX149,AX149&lt;=2024),"3期",IF(AND(2025&lt;=AX149,AX149&lt;=2029),"4期","-"))))</f>
        <v>-</v>
      </c>
      <c r="BB149" s="323" t="str">
        <f>IF(AND(2010&lt;=AX149,AX149&lt;=2014),"2期",IF(AND(2015&lt;=AX149,AX149&lt;=2019),"3期",IF(AND(2020&lt;=AX149,AX149&lt;=2024),"4期",IF(AND(2024&lt;=AX149,AX149&lt;=2029),"4期","-"))))</f>
        <v>-</v>
      </c>
      <c r="BC149" s="40"/>
      <c r="FT149" s="40"/>
    </row>
    <row r="150" spans="2:223" ht="13.5" customHeight="1">
      <c r="B150" s="37"/>
      <c r="D150" s="229"/>
      <c r="E150" s="246"/>
      <c r="F150" s="247"/>
      <c r="G150" s="247"/>
      <c r="H150" s="248"/>
      <c r="I150" s="299"/>
      <c r="J150" s="267"/>
      <c r="K150" s="267"/>
      <c r="L150" s="267"/>
      <c r="M150" s="267"/>
      <c r="N150" s="285"/>
      <c r="O150" s="285"/>
      <c r="P150" s="285"/>
      <c r="Q150" s="285"/>
      <c r="R150" s="285"/>
      <c r="S150" s="285"/>
      <c r="T150" s="285"/>
      <c r="U150" s="285"/>
      <c r="V150" s="285"/>
      <c r="W150" s="285"/>
      <c r="X150" s="285"/>
      <c r="Y150" s="285"/>
      <c r="Z150" s="301"/>
      <c r="AA150" s="285"/>
      <c r="AB150" s="285"/>
      <c r="AC150" s="285"/>
      <c r="AD150" s="285"/>
      <c r="AE150" s="285"/>
      <c r="AF150" s="285"/>
      <c r="AG150" s="285"/>
      <c r="AH150" s="285"/>
      <c r="AI150" s="285"/>
      <c r="AJ150" s="285"/>
      <c r="AK150" s="303"/>
      <c r="AL150" s="40"/>
      <c r="AM150" s="39"/>
      <c r="AW150" s="325"/>
      <c r="AX150" s="322"/>
      <c r="AY150" s="322"/>
      <c r="AZ150" s="324"/>
      <c r="BA150" s="322"/>
      <c r="BB150" s="324"/>
      <c r="BC150" s="40"/>
      <c r="FT150" s="40"/>
    </row>
    <row r="151" spans="2:223" ht="13.5" customHeight="1">
      <c r="B151" s="37"/>
      <c r="D151" s="229"/>
      <c r="E151" s="220" t="s">
        <v>57</v>
      </c>
      <c r="F151" s="221"/>
      <c r="G151" s="221"/>
      <c r="H151" s="222"/>
      <c r="I151" s="226"/>
      <c r="J151" s="214"/>
      <c r="K151" s="214"/>
      <c r="L151" s="214"/>
      <c r="M151" s="214"/>
      <c r="N151" s="214"/>
      <c r="O151" s="214"/>
      <c r="P151" s="214"/>
      <c r="Q151" s="214"/>
      <c r="R151" s="214"/>
      <c r="S151" s="214"/>
      <c r="T151" s="214"/>
      <c r="U151" s="214"/>
      <c r="V151" s="214"/>
      <c r="W151" s="212" t="s">
        <v>352</v>
      </c>
      <c r="X151" s="214"/>
      <c r="Y151" s="214"/>
      <c r="Z151" s="214"/>
      <c r="AA151" s="214"/>
      <c r="AB151" s="214"/>
      <c r="AC151" s="214"/>
      <c r="AD151" s="214"/>
      <c r="AE151" s="214"/>
      <c r="AF151" s="214"/>
      <c r="AG151" s="214"/>
      <c r="AH151" s="214"/>
      <c r="AI151" s="214"/>
      <c r="AJ151" s="214"/>
      <c r="AK151" s="215"/>
      <c r="AL151" s="40"/>
      <c r="AM151" s="39"/>
      <c r="AY151" s="40" t="s">
        <v>121</v>
      </c>
      <c r="BA151" s="40" t="s">
        <v>122</v>
      </c>
      <c r="HO151" s="85"/>
    </row>
    <row r="152" spans="2:223" ht="13.5" customHeight="1" thickBot="1">
      <c r="B152" s="37"/>
      <c r="D152" s="230"/>
      <c r="E152" s="223"/>
      <c r="F152" s="224"/>
      <c r="G152" s="224"/>
      <c r="H152" s="225"/>
      <c r="I152" s="227"/>
      <c r="J152" s="216"/>
      <c r="K152" s="216"/>
      <c r="L152" s="216"/>
      <c r="M152" s="216"/>
      <c r="N152" s="216"/>
      <c r="O152" s="216"/>
      <c r="P152" s="216"/>
      <c r="Q152" s="216"/>
      <c r="R152" s="216"/>
      <c r="S152" s="216"/>
      <c r="T152" s="216"/>
      <c r="U152" s="216"/>
      <c r="V152" s="216"/>
      <c r="W152" s="213"/>
      <c r="X152" s="216"/>
      <c r="Y152" s="216"/>
      <c r="Z152" s="216"/>
      <c r="AA152" s="216"/>
      <c r="AB152" s="216"/>
      <c r="AC152" s="216"/>
      <c r="AD152" s="216"/>
      <c r="AE152" s="216"/>
      <c r="AF152" s="216"/>
      <c r="AG152" s="216"/>
      <c r="AH152" s="216"/>
      <c r="AI152" s="216"/>
      <c r="AJ152" s="216"/>
      <c r="AK152" s="217"/>
      <c r="AL152" s="40"/>
      <c r="AM152" s="39"/>
      <c r="AW152" s="83" t="s">
        <v>100</v>
      </c>
      <c r="AX152" s="83" t="s">
        <v>101</v>
      </c>
    </row>
    <row r="153" spans="2:223" ht="13.5" customHeight="1">
      <c r="B153" s="37"/>
      <c r="D153" s="228" t="s">
        <v>261</v>
      </c>
      <c r="E153" s="231" t="s">
        <v>42</v>
      </c>
      <c r="F153" s="232"/>
      <c r="G153" s="232"/>
      <c r="H153" s="233"/>
      <c r="I153" s="237"/>
      <c r="J153" s="238"/>
      <c r="K153" s="238"/>
      <c r="L153" s="238"/>
      <c r="M153" s="238"/>
      <c r="N153" s="238"/>
      <c r="O153" s="238"/>
      <c r="P153" s="238"/>
      <c r="Q153" s="239"/>
      <c r="R153" s="243" t="s">
        <v>43</v>
      </c>
      <c r="S153" s="244"/>
      <c r="T153" s="244"/>
      <c r="U153" s="245"/>
      <c r="V153" s="249"/>
      <c r="W153" s="250"/>
      <c r="X153" s="250"/>
      <c r="Y153" s="250"/>
      <c r="Z153" s="250"/>
      <c r="AA153" s="251"/>
      <c r="AB153" s="255" t="s">
        <v>40</v>
      </c>
      <c r="AC153" s="256"/>
      <c r="AD153" s="256"/>
      <c r="AE153" s="257"/>
      <c r="AF153" s="261"/>
      <c r="AG153" s="262"/>
      <c r="AH153" s="262"/>
      <c r="AI153" s="262"/>
      <c r="AJ153" s="265" t="str">
        <f>IF(I153="","",VLOOKUP(I153,$AO$4:$AR$6,2,FALSE))</f>
        <v/>
      </c>
      <c r="AK153" s="266"/>
      <c r="AL153" s="40"/>
      <c r="AM153" s="39"/>
      <c r="AW153" s="322" t="str">
        <f>IF(I153="グリーン電力証書",1,IF(I153="グリーン熱証書",2,IF(I153="新エネルギー等電気相当量",3,"-")))</f>
        <v>-</v>
      </c>
      <c r="AX153" s="322" t="str">
        <f>IF(V153="太陽光発電",1,IF(V153="風力発電",2,IF(V153="地熱発電",3,IF(V153="バイオマス発電",4,IF(V153="特定小水力発電",5,IF(V153="太陽熱",6,"-"))))))</f>
        <v>-</v>
      </c>
      <c r="BC153" s="32" t="s">
        <v>108</v>
      </c>
      <c r="BD153" s="86" t="s">
        <v>109</v>
      </c>
      <c r="BE153" s="86" t="s">
        <v>110</v>
      </c>
      <c r="BF153" s="86" t="s">
        <v>111</v>
      </c>
      <c r="BG153" s="86" t="s">
        <v>112</v>
      </c>
      <c r="BH153" s="86" t="s">
        <v>113</v>
      </c>
      <c r="BI153" s="86" t="s">
        <v>114</v>
      </c>
      <c r="BJ153" s="86" t="s">
        <v>115</v>
      </c>
      <c r="BK153" s="86" t="s">
        <v>116</v>
      </c>
      <c r="BL153" s="86" t="s">
        <v>117</v>
      </c>
      <c r="BM153" s="86" t="s">
        <v>118</v>
      </c>
      <c r="BN153" s="86" t="s">
        <v>119</v>
      </c>
      <c r="BP153" s="86" t="s">
        <v>109</v>
      </c>
      <c r="BQ153" s="86" t="s">
        <v>110</v>
      </c>
      <c r="BR153" s="86" t="s">
        <v>111</v>
      </c>
      <c r="BS153" s="86" t="s">
        <v>112</v>
      </c>
      <c r="BT153" s="86" t="s">
        <v>113</v>
      </c>
      <c r="BU153" s="86" t="s">
        <v>114</v>
      </c>
      <c r="BV153" s="86" t="s">
        <v>115</v>
      </c>
      <c r="BW153" s="86" t="s">
        <v>116</v>
      </c>
      <c r="BX153" s="86" t="s">
        <v>117</v>
      </c>
      <c r="BY153" s="86" t="s">
        <v>118</v>
      </c>
      <c r="BZ153" s="86" t="s">
        <v>119</v>
      </c>
      <c r="CB153" s="86" t="s">
        <v>109</v>
      </c>
      <c r="CC153" s="86" t="s">
        <v>110</v>
      </c>
      <c r="CD153" s="86" t="s">
        <v>111</v>
      </c>
      <c r="CE153" s="86" t="s">
        <v>112</v>
      </c>
      <c r="CF153" s="86" t="s">
        <v>113</v>
      </c>
      <c r="CG153" s="86" t="s">
        <v>114</v>
      </c>
      <c r="CH153" s="86" t="s">
        <v>115</v>
      </c>
      <c r="CI153" s="86" t="s">
        <v>116</v>
      </c>
      <c r="CJ153" s="86" t="s">
        <v>117</v>
      </c>
      <c r="CK153" s="86" t="s">
        <v>118</v>
      </c>
      <c r="CL153" s="86" t="s">
        <v>119</v>
      </c>
      <c r="CN153" s="86" t="s">
        <v>109</v>
      </c>
      <c r="CO153" s="86" t="s">
        <v>110</v>
      </c>
      <c r="CP153" s="86" t="s">
        <v>111</v>
      </c>
      <c r="CQ153" s="86" t="s">
        <v>112</v>
      </c>
      <c r="CR153" s="86" t="s">
        <v>113</v>
      </c>
      <c r="CS153" s="86" t="s">
        <v>114</v>
      </c>
      <c r="CT153" s="86" t="s">
        <v>115</v>
      </c>
      <c r="CU153" s="86" t="s">
        <v>116</v>
      </c>
      <c r="CV153" s="86" t="s">
        <v>117</v>
      </c>
      <c r="CW153" s="86" t="s">
        <v>118</v>
      </c>
      <c r="CX153" s="86" t="s">
        <v>119</v>
      </c>
      <c r="CZ153" s="86" t="s">
        <v>109</v>
      </c>
      <c r="DA153" s="86" t="s">
        <v>110</v>
      </c>
      <c r="DB153" s="86" t="s">
        <v>111</v>
      </c>
      <c r="DC153" s="86" t="s">
        <v>112</v>
      </c>
      <c r="DD153" s="86" t="s">
        <v>113</v>
      </c>
      <c r="DE153" s="86" t="s">
        <v>114</v>
      </c>
      <c r="DF153" s="86" t="s">
        <v>115</v>
      </c>
      <c r="DG153" s="86" t="s">
        <v>116</v>
      </c>
      <c r="DH153" s="86" t="s">
        <v>117</v>
      </c>
      <c r="DI153" s="86" t="s">
        <v>118</v>
      </c>
      <c r="DJ153" s="86" t="s">
        <v>119</v>
      </c>
      <c r="DL153" s="86" t="s">
        <v>109</v>
      </c>
      <c r="DM153" s="86" t="s">
        <v>110</v>
      </c>
      <c r="DN153" s="86" t="s">
        <v>111</v>
      </c>
      <c r="DO153" s="86" t="s">
        <v>112</v>
      </c>
      <c r="DP153" s="86" t="s">
        <v>113</v>
      </c>
      <c r="DQ153" s="86" t="s">
        <v>114</v>
      </c>
      <c r="DR153" s="86" t="s">
        <v>115</v>
      </c>
      <c r="DS153" s="86" t="s">
        <v>116</v>
      </c>
      <c r="DT153" s="86" t="s">
        <v>117</v>
      </c>
      <c r="DU153" s="86" t="s">
        <v>118</v>
      </c>
      <c r="DV153" s="86" t="s">
        <v>119</v>
      </c>
      <c r="DX153" s="86" t="s">
        <v>109</v>
      </c>
      <c r="DY153" s="86" t="s">
        <v>110</v>
      </c>
      <c r="DZ153" s="86" t="s">
        <v>111</v>
      </c>
      <c r="EA153" s="86" t="s">
        <v>112</v>
      </c>
      <c r="EB153" s="86" t="s">
        <v>113</v>
      </c>
      <c r="EC153" s="86" t="s">
        <v>114</v>
      </c>
      <c r="ED153" s="86" t="s">
        <v>115</v>
      </c>
      <c r="EE153" s="86" t="s">
        <v>116</v>
      </c>
      <c r="EF153" s="86" t="s">
        <v>117</v>
      </c>
      <c r="EG153" s="86" t="s">
        <v>118</v>
      </c>
      <c r="EH153" s="86" t="s">
        <v>119</v>
      </c>
      <c r="EJ153" s="86" t="s">
        <v>109</v>
      </c>
      <c r="EK153" s="86" t="s">
        <v>110</v>
      </c>
      <c r="EL153" s="86" t="s">
        <v>111</v>
      </c>
      <c r="EM153" s="86" t="s">
        <v>112</v>
      </c>
      <c r="EN153" s="86" t="s">
        <v>113</v>
      </c>
      <c r="EO153" s="86" t="s">
        <v>114</v>
      </c>
      <c r="EP153" s="86" t="s">
        <v>115</v>
      </c>
      <c r="EQ153" s="86" t="s">
        <v>116</v>
      </c>
      <c r="ER153" s="86" t="s">
        <v>117</v>
      </c>
      <c r="ES153" s="86" t="s">
        <v>118</v>
      </c>
      <c r="ET153" s="86" t="s">
        <v>119</v>
      </c>
      <c r="EV153" s="86" t="s">
        <v>109</v>
      </c>
      <c r="EW153" s="86" t="s">
        <v>110</v>
      </c>
      <c r="EX153" s="86" t="s">
        <v>111</v>
      </c>
      <c r="EY153" s="86" t="s">
        <v>112</v>
      </c>
      <c r="EZ153" s="86" t="s">
        <v>113</v>
      </c>
      <c r="FA153" s="86" t="s">
        <v>114</v>
      </c>
      <c r="FB153" s="86" t="s">
        <v>115</v>
      </c>
      <c r="FC153" s="86" t="s">
        <v>116</v>
      </c>
      <c r="FD153" s="86" t="s">
        <v>117</v>
      </c>
      <c r="FE153" s="86" t="s">
        <v>118</v>
      </c>
      <c r="FF153" s="86" t="s">
        <v>119</v>
      </c>
      <c r="FH153" s="86" t="s">
        <v>109</v>
      </c>
      <c r="FI153" s="86" t="s">
        <v>110</v>
      </c>
      <c r="FJ153" s="86" t="s">
        <v>111</v>
      </c>
      <c r="FK153" s="86" t="s">
        <v>112</v>
      </c>
      <c r="FL153" s="86" t="s">
        <v>113</v>
      </c>
      <c r="FM153" s="86" t="s">
        <v>114</v>
      </c>
      <c r="FN153" s="86" t="s">
        <v>115</v>
      </c>
      <c r="FO153" s="86" t="s">
        <v>116</v>
      </c>
      <c r="FP153" s="86" t="s">
        <v>117</v>
      </c>
      <c r="FQ153" s="86" t="s">
        <v>118</v>
      </c>
      <c r="FR153" s="86" t="s">
        <v>119</v>
      </c>
      <c r="FT153" s="32" t="s">
        <v>108</v>
      </c>
      <c r="FU153" s="86" t="s">
        <v>109</v>
      </c>
      <c r="FV153" s="86" t="s">
        <v>110</v>
      </c>
      <c r="FW153" s="86" t="s">
        <v>111</v>
      </c>
      <c r="FX153" s="86" t="s">
        <v>112</v>
      </c>
      <c r="FY153" s="86" t="s">
        <v>113</v>
      </c>
      <c r="FZ153" s="86" t="s">
        <v>114</v>
      </c>
      <c r="GA153" s="86" t="s">
        <v>115</v>
      </c>
      <c r="GB153" s="86" t="s">
        <v>116</v>
      </c>
      <c r="GC153" s="86" t="s">
        <v>117</v>
      </c>
      <c r="GD153" s="86" t="s">
        <v>118</v>
      </c>
      <c r="GE153" s="86" t="s">
        <v>119</v>
      </c>
      <c r="GG153" s="86" t="s">
        <v>109</v>
      </c>
      <c r="GH153" s="86" t="s">
        <v>110</v>
      </c>
      <c r="GI153" s="86" t="s">
        <v>111</v>
      </c>
      <c r="GJ153" s="86" t="s">
        <v>112</v>
      </c>
      <c r="GK153" s="86" t="s">
        <v>113</v>
      </c>
      <c r="GL153" s="86" t="s">
        <v>114</v>
      </c>
      <c r="GM153" s="86" t="s">
        <v>115</v>
      </c>
      <c r="GN153" s="86" t="s">
        <v>116</v>
      </c>
      <c r="GO153" s="86" t="s">
        <v>117</v>
      </c>
      <c r="GP153" s="86" t="s">
        <v>118</v>
      </c>
      <c r="GQ153" s="86" t="s">
        <v>119</v>
      </c>
      <c r="GS153" s="86" t="s">
        <v>109</v>
      </c>
      <c r="GT153" s="86" t="s">
        <v>110</v>
      </c>
      <c r="GU153" s="86" t="s">
        <v>111</v>
      </c>
      <c r="GV153" s="86" t="s">
        <v>112</v>
      </c>
      <c r="GW153" s="86" t="s">
        <v>113</v>
      </c>
      <c r="GX153" s="86" t="s">
        <v>114</v>
      </c>
      <c r="GY153" s="86" t="s">
        <v>115</v>
      </c>
      <c r="GZ153" s="86" t="s">
        <v>116</v>
      </c>
      <c r="HA153" s="86" t="s">
        <v>117</v>
      </c>
      <c r="HB153" s="86" t="s">
        <v>118</v>
      </c>
      <c r="HC153" s="86" t="s">
        <v>119</v>
      </c>
      <c r="HE153" s="86" t="s">
        <v>109</v>
      </c>
      <c r="HF153" s="86" t="s">
        <v>110</v>
      </c>
      <c r="HG153" s="86" t="s">
        <v>111</v>
      </c>
      <c r="HH153" s="86" t="s">
        <v>112</v>
      </c>
      <c r="HI153" s="86" t="s">
        <v>113</v>
      </c>
      <c r="HJ153" s="86" t="s">
        <v>114</v>
      </c>
      <c r="HK153" s="86" t="s">
        <v>115</v>
      </c>
      <c r="HL153" s="86" t="s">
        <v>116</v>
      </c>
      <c r="HM153" s="86" t="s">
        <v>117</v>
      </c>
      <c r="HN153" s="86" t="s">
        <v>118</v>
      </c>
      <c r="HO153" s="86" t="s">
        <v>119</v>
      </c>
    </row>
    <row r="154" spans="2:223" ht="13.5" customHeight="1">
      <c r="B154" s="37"/>
      <c r="D154" s="229"/>
      <c r="E154" s="234"/>
      <c r="F154" s="235"/>
      <c r="G154" s="235"/>
      <c r="H154" s="236"/>
      <c r="I154" s="240"/>
      <c r="J154" s="241"/>
      <c r="K154" s="241"/>
      <c r="L154" s="241"/>
      <c r="M154" s="241"/>
      <c r="N154" s="241"/>
      <c r="O154" s="241"/>
      <c r="P154" s="241"/>
      <c r="Q154" s="242"/>
      <c r="R154" s="246"/>
      <c r="S154" s="247"/>
      <c r="T154" s="247"/>
      <c r="U154" s="248"/>
      <c r="V154" s="252"/>
      <c r="W154" s="253"/>
      <c r="X154" s="253"/>
      <c r="Y154" s="253"/>
      <c r="Z154" s="253"/>
      <c r="AA154" s="254"/>
      <c r="AB154" s="258"/>
      <c r="AC154" s="259"/>
      <c r="AD154" s="259"/>
      <c r="AE154" s="260"/>
      <c r="AF154" s="263"/>
      <c r="AG154" s="264"/>
      <c r="AH154" s="264"/>
      <c r="AI154" s="264"/>
      <c r="AJ154" s="267"/>
      <c r="AK154" s="268"/>
      <c r="AL154" s="40"/>
      <c r="AM154" s="39"/>
      <c r="AW154" s="325"/>
      <c r="AX154" s="325"/>
      <c r="BD154" s="40"/>
      <c r="BE154" s="40"/>
      <c r="BF154" s="40"/>
      <c r="BG154" s="40"/>
      <c r="BH154" s="40"/>
      <c r="BI154" s="40"/>
      <c r="BJ154" s="40"/>
      <c r="BK154" s="40"/>
      <c r="BL154" s="40"/>
      <c r="BM154" s="40"/>
      <c r="BN154" s="40"/>
      <c r="BP154" s="40"/>
      <c r="BQ154" s="40"/>
      <c r="BR154" s="40"/>
      <c r="BS154" s="40"/>
      <c r="BT154" s="40"/>
      <c r="BU154" s="40"/>
      <c r="BV154" s="40"/>
      <c r="BW154" s="40"/>
      <c r="BX154" s="40"/>
      <c r="BY154" s="40"/>
      <c r="BZ154" s="40"/>
      <c r="CB154" s="40"/>
      <c r="CC154" s="40"/>
      <c r="CD154" s="40"/>
      <c r="CE154" s="40"/>
      <c r="CF154" s="40"/>
      <c r="CG154" s="40"/>
      <c r="CH154" s="40"/>
      <c r="CI154" s="40"/>
      <c r="CJ154" s="40"/>
      <c r="CK154" s="40"/>
      <c r="CL154" s="40"/>
      <c r="CN154" s="40"/>
      <c r="CO154" s="40"/>
      <c r="CP154" s="40"/>
      <c r="CQ154" s="40"/>
      <c r="CR154" s="40"/>
      <c r="CS154" s="40"/>
      <c r="CT154" s="40"/>
      <c r="CU154" s="40"/>
      <c r="CV154" s="40"/>
      <c r="CW154" s="40"/>
      <c r="CX154" s="40"/>
      <c r="CZ154" s="40"/>
      <c r="DA154" s="40"/>
      <c r="DB154" s="40"/>
      <c r="DC154" s="40"/>
      <c r="DD154" s="40"/>
      <c r="DE154" s="40"/>
      <c r="DF154" s="40"/>
      <c r="DG154" s="40"/>
      <c r="DH154" s="40"/>
      <c r="DI154" s="40"/>
      <c r="DJ154" s="40"/>
      <c r="DL154" s="40"/>
      <c r="DM154" s="40"/>
      <c r="DN154" s="40"/>
      <c r="DO154" s="40"/>
      <c r="DP154" s="40"/>
      <c r="DQ154" s="40"/>
      <c r="DR154" s="40"/>
      <c r="DS154" s="40"/>
      <c r="DT154" s="40"/>
      <c r="DU154" s="40"/>
      <c r="DV154" s="40"/>
      <c r="DX154" s="40"/>
      <c r="DY154" s="40"/>
      <c r="DZ154" s="40"/>
      <c r="EA154" s="40"/>
      <c r="EB154" s="40"/>
      <c r="EC154" s="40"/>
      <c r="ED154" s="40"/>
      <c r="EE154" s="40"/>
      <c r="EF154" s="40"/>
      <c r="EG154" s="40"/>
      <c r="EH154" s="40"/>
      <c r="EJ154" s="40"/>
      <c r="EK154" s="40"/>
      <c r="EL154" s="40"/>
      <c r="EM154" s="40"/>
      <c r="EN154" s="40"/>
      <c r="EO154" s="40"/>
      <c r="EP154" s="40"/>
      <c r="EQ154" s="40"/>
      <c r="ER154" s="40"/>
      <c r="ES154" s="40"/>
      <c r="ET154" s="40"/>
      <c r="EV154" s="40"/>
      <c r="EW154" s="40"/>
      <c r="EX154" s="40"/>
      <c r="EY154" s="40"/>
      <c r="EZ154" s="40"/>
      <c r="FA154" s="40"/>
      <c r="FB154" s="40"/>
      <c r="FC154" s="40"/>
      <c r="FD154" s="40"/>
      <c r="FE154" s="40"/>
      <c r="FF154" s="40"/>
      <c r="FH154" s="40"/>
      <c r="FI154" s="40"/>
      <c r="FJ154" s="40"/>
      <c r="FK154" s="40"/>
      <c r="FL154" s="40"/>
      <c r="FM154" s="40"/>
      <c r="FN154" s="40"/>
      <c r="FO154" s="40"/>
      <c r="FP154" s="40"/>
      <c r="FQ154" s="40"/>
      <c r="FR154" s="40"/>
      <c r="FU154" s="40"/>
      <c r="FV154" s="40"/>
      <c r="FW154" s="40"/>
      <c r="FX154" s="40"/>
      <c r="FY154" s="40"/>
      <c r="FZ154" s="40"/>
      <c r="GA154" s="40"/>
      <c r="GB154" s="40"/>
      <c r="GC154" s="40"/>
      <c r="GD154" s="40"/>
      <c r="GE154" s="40"/>
      <c r="GG154" s="40"/>
      <c r="GH154" s="40"/>
      <c r="GI154" s="40"/>
      <c r="GJ154" s="40"/>
      <c r="GK154" s="40"/>
      <c r="GL154" s="40"/>
      <c r="GM154" s="40"/>
      <c r="GN154" s="40"/>
      <c r="GO154" s="40"/>
      <c r="GP154" s="40"/>
      <c r="GQ154" s="40"/>
      <c r="GS154" s="40"/>
      <c r="GT154" s="40"/>
      <c r="GU154" s="40"/>
      <c r="GV154" s="40"/>
      <c r="GW154" s="40"/>
      <c r="GX154" s="40"/>
      <c r="GY154" s="40"/>
      <c r="GZ154" s="40"/>
      <c r="HA154" s="40"/>
      <c r="HB154" s="40"/>
      <c r="HC154" s="40"/>
      <c r="HE154" s="40"/>
      <c r="HF154" s="40"/>
      <c r="HG154" s="40"/>
      <c r="HH154" s="40"/>
      <c r="HI154" s="40"/>
      <c r="HJ154" s="40"/>
      <c r="HK154" s="40"/>
      <c r="HL154" s="40"/>
      <c r="HM154" s="40"/>
      <c r="HN154" s="40"/>
      <c r="HO154" s="40"/>
    </row>
    <row r="155" spans="2:223" ht="13.5" customHeight="1">
      <c r="B155" s="37"/>
      <c r="D155" s="229"/>
      <c r="E155" s="269" t="s">
        <v>64</v>
      </c>
      <c r="F155" s="270"/>
      <c r="G155" s="270"/>
      <c r="H155" s="271"/>
      <c r="I155" s="272"/>
      <c r="J155" s="273"/>
      <c r="K155" s="273"/>
      <c r="L155" s="273"/>
      <c r="M155" s="273"/>
      <c r="N155" s="273"/>
      <c r="O155" s="273"/>
      <c r="P155" s="273"/>
      <c r="Q155" s="274"/>
      <c r="R155" s="278" t="s">
        <v>41</v>
      </c>
      <c r="S155" s="279"/>
      <c r="T155" s="279"/>
      <c r="U155" s="280"/>
      <c r="V155" s="281"/>
      <c r="W155" s="282"/>
      <c r="X155" s="282"/>
      <c r="Y155" s="282"/>
      <c r="Z155" s="282"/>
      <c r="AA155" s="283"/>
      <c r="AB155" s="269" t="s">
        <v>28</v>
      </c>
      <c r="AC155" s="270"/>
      <c r="AD155" s="270"/>
      <c r="AE155" s="271"/>
      <c r="AF155" s="287"/>
      <c r="AG155" s="288"/>
      <c r="AH155" s="288"/>
      <c r="AI155" s="288"/>
      <c r="AJ155" s="289" t="str">
        <f>IF(I153="","",VLOOKUP(I153,$AO$4:$AR$6,3,FALSE))</f>
        <v/>
      </c>
      <c r="AK155" s="290"/>
      <c r="AL155" s="40"/>
      <c r="AM155" s="39"/>
      <c r="BC155" s="327" t="s">
        <v>106</v>
      </c>
      <c r="BD155" s="326" t="str">
        <f>IF(AND($AW153=1,$AX153=1,$AY159="1期",$BA159="1期"),$AF155,"0")</f>
        <v>0</v>
      </c>
      <c r="BE155" s="326" t="str">
        <f>IF(AND($AW153=1,$AX153=2,$AY159="1期",$BA159="1期"),$AF155,"0")</f>
        <v>0</v>
      </c>
      <c r="BF155" s="326" t="str">
        <f>IF(AND($AW153=1,$AX153=3,$AY159="1期",$BA159="1期"),$AF155,"0")</f>
        <v>0</v>
      </c>
      <c r="BG155" s="326" t="str">
        <f>IF(AND($AW153=1,$AX153=4,$AY159="1期",$BA159="1期"),$AF155,"0")</f>
        <v>0</v>
      </c>
      <c r="BH155" s="326" t="str">
        <f>IF(AND($AW153=1,$AX153=5,$AY159="1期",$BA159="1期"),$AF155,"0")</f>
        <v>0</v>
      </c>
      <c r="BI155" s="326" t="str">
        <f>IF(AND($AW153=2,$AX153=6,$AY159="1期",$BA159="1期"),$AF155,"0")</f>
        <v>0</v>
      </c>
      <c r="BJ155" s="326" t="str">
        <f>IF(AND($AW153=3,$AX153=1,$AY159="1期",$BA159="1期"),$AF155,"0")</f>
        <v>0</v>
      </c>
      <c r="BK155" s="326" t="str">
        <f>IF(AND($AW153=3,$AX153=2,$AY159="1期",$BA159="1期"),$AF155,"0")</f>
        <v>0</v>
      </c>
      <c r="BL155" s="326" t="str">
        <f>IF(AND($AW153=3,$AX153=3,$AY159="1期",$BA159="1期"),$AF155,"0")</f>
        <v>0</v>
      </c>
      <c r="BM155" s="326" t="str">
        <f>IF(AND($AW153=3,$AX153=4,$AY159="1期",$BA159="1期"),$AF155,"0")</f>
        <v>0</v>
      </c>
      <c r="BN155" s="326" t="str">
        <f>IF(AND($AW153=3,$AX153=5,$AY159="1期",$BA159="1期"),$AF155,"0")</f>
        <v>0</v>
      </c>
      <c r="BP155" s="326" t="str">
        <f>IF(AND($AW153=1,$AX153=1,$AY159="1期",$BA159="2期"),$AF155,"0")</f>
        <v>0</v>
      </c>
      <c r="BQ155" s="326" t="str">
        <f>IF(AND($AW153=1,$AX153=2,$AY159="1期",$BA159="2期"),$AF155,"0")</f>
        <v>0</v>
      </c>
      <c r="BR155" s="326" t="str">
        <f>IF(AND($AW153=1,$AX153=3,$AY159="1期",$BA159="2期"),$AF155,"0")</f>
        <v>0</v>
      </c>
      <c r="BS155" s="326" t="str">
        <f>IF(AND($AW153=1,$AX153=4,$AY159="1期",$BA159="2期"),$AF155,"0")</f>
        <v>0</v>
      </c>
      <c r="BT155" s="326" t="str">
        <f>IF(AND($AW153=1,$AX153=5,$AY159="1期",$BA159="2期"),$AF155,"0")</f>
        <v>0</v>
      </c>
      <c r="BU155" s="326" t="str">
        <f>IF(AND($AW153=2,$AX153=6,$AY159="1期",$BA159="2期"),$AF155,"0")</f>
        <v>0</v>
      </c>
      <c r="BV155" s="326" t="str">
        <f>IF(AND($AW153=3,$AX153=1,$AY159="1期",$BA159="2期"),$AF155,"0")</f>
        <v>0</v>
      </c>
      <c r="BW155" s="326" t="str">
        <f>IF(AND($AW153=3,$AX153=2,$AY159="1期",$BA159="2期"),$AF155,"0")</f>
        <v>0</v>
      </c>
      <c r="BX155" s="326" t="str">
        <f>IF(AND($AW153=3,$AX153=3,$AY159="1期",$BA159="2期"),$AF155,"0")</f>
        <v>0</v>
      </c>
      <c r="BY155" s="326" t="str">
        <f>IF(AND($AW153=3,$AX153=4,$AY159="1期",$BA159="2期"),$AF155,"0")</f>
        <v>0</v>
      </c>
      <c r="BZ155" s="326" t="str">
        <f>IF(AND($AW153=3,$AX153=5,$AY159="1期",$BA159="2期"),$AF155,"0")</f>
        <v>0</v>
      </c>
      <c r="CB155" s="326" t="str">
        <f>IF(AND($AW153=1,$AX153=1,$AY159="1期",$BA159="3期"),$AF155,"0")</f>
        <v>0</v>
      </c>
      <c r="CC155" s="326" t="str">
        <f>IF(AND($AW153=1,$AX153=2,$AY159="1期",$BA159="3期"),$AF155,"0")</f>
        <v>0</v>
      </c>
      <c r="CD155" s="326" t="str">
        <f>IF(AND($AW153=1,$AX153=3,$AY159="1期",$BA159="3期"),$AF155,"0")</f>
        <v>0</v>
      </c>
      <c r="CE155" s="326" t="str">
        <f>IF(AND($AW153=1,$AX153=4,$AY159="1期",$BA159="3期"),$AF155,"0")</f>
        <v>0</v>
      </c>
      <c r="CF155" s="326" t="str">
        <f>IF(AND($AW153=1,$AX153=5,$AY159="1期",$BA159="3期"),$AF155,"0")</f>
        <v>0</v>
      </c>
      <c r="CG155" s="326" t="str">
        <f>IF(AND($AW153=2,$AX153=6,$AY159="1期",$BA159="3期"),$AF155,"0")</f>
        <v>0</v>
      </c>
      <c r="CH155" s="326" t="str">
        <f>IF(AND($AW153=3,$AX153=1,$AY159="1期",$BA159="3期"),$AF155,"0")</f>
        <v>0</v>
      </c>
      <c r="CI155" s="326" t="str">
        <f>IF(AND($AW153=3,$AX153=2,$AY159="1期",$BA159="3期"),$AF155,"0")</f>
        <v>0</v>
      </c>
      <c r="CJ155" s="326" t="str">
        <f>IF(AND($AW153=3,$AX153=3,$AY159="1期",$BA159="3期"),$AF155,"0")</f>
        <v>0</v>
      </c>
      <c r="CK155" s="326" t="str">
        <f>IF(AND($AW153=3,$AX153=4,$AY159="1期",$BA159="3期"),$AF155,"0")</f>
        <v>0</v>
      </c>
      <c r="CL155" s="326" t="str">
        <f>IF(AND($AW153=3,$AX153=5,$AY159="1期",$BA159="3期"),$AF155,"0")</f>
        <v>0</v>
      </c>
      <c r="CN155" s="326" t="str">
        <f>IF(AND($AW153=1,$AX153=1,$AY159="2期",$BA159="2期"),$AF155,"0")</f>
        <v>0</v>
      </c>
      <c r="CO155" s="326" t="str">
        <f>IF(AND($AW153=1,$AX153=2,$AY159="2期",$BA159="2期"),$AF155,"0")</f>
        <v>0</v>
      </c>
      <c r="CP155" s="326" t="str">
        <f>IF(AND($AW153=1,$AX153=3,$AY159="2期",$BA159="2期"),$AF155,"0")</f>
        <v>0</v>
      </c>
      <c r="CQ155" s="326" t="str">
        <f>IF(AND($AW153=1,$AX153=4,$AY159="2期",$BA159="2期"),$AF155,"0")</f>
        <v>0</v>
      </c>
      <c r="CR155" s="326" t="str">
        <f>IF(AND($AW153=1,$AX153=5,$AY159="2期",$BA159="2期"),$AF155,"0")</f>
        <v>0</v>
      </c>
      <c r="CS155" s="326" t="str">
        <f>IF(AND($AW153=2,$AX153=6,$AY159="2期",$BA159="2期"),$AF155,"0")</f>
        <v>0</v>
      </c>
      <c r="CT155" s="326" t="str">
        <f>IF(AND($AW153=3,$AX153=1,$AY159="2期",$BA159="2期"),$AF155,"0")</f>
        <v>0</v>
      </c>
      <c r="CU155" s="326" t="str">
        <f>IF(AND($AW153=3,$AX153=2,$AY159="2期",$BA159="2期"),$AF155,"0")</f>
        <v>0</v>
      </c>
      <c r="CV155" s="326" t="str">
        <f>IF(AND($AW153=3,$AX153=3,$AY159="2期",$BA159="2期"),$AF155,"0")</f>
        <v>0</v>
      </c>
      <c r="CW155" s="326" t="str">
        <f>IF(AND($AW153=3,$AX153=4,$AY159="2期",$BA159="2期"),$AF155,"0")</f>
        <v>0</v>
      </c>
      <c r="CX155" s="326" t="str">
        <f>IF(AND($AW153=3,$AX153=5,$AY159="2期",$BA159="2期"),$AF155,"0")</f>
        <v>0</v>
      </c>
      <c r="CZ155" s="326" t="str">
        <f>IF(AND($AW153=1,$AX153=1,$AY159="2期",$BA159="3期"),$AF155,"0")</f>
        <v>0</v>
      </c>
      <c r="DA155" s="326" t="str">
        <f>IF(AND($AW153=1,$AX153=2,$AY159="2期",$BA159="3期"),$AF155,"0")</f>
        <v>0</v>
      </c>
      <c r="DB155" s="326" t="str">
        <f>IF(AND($AW153=1,$AX153=3,$AY159="2期",$BA159="3期"),$AF155,"0")</f>
        <v>0</v>
      </c>
      <c r="DC155" s="326" t="str">
        <f>IF(AND($AW153=1,$AX153=4,$AY159="2期",$BA159="3期"),$AF155,"0")</f>
        <v>0</v>
      </c>
      <c r="DD155" s="326" t="str">
        <f>IF(AND($AW153=1,$AX153=5,$AY159="2期",$BA159="3期"),$AF155,"0")</f>
        <v>0</v>
      </c>
      <c r="DE155" s="326" t="str">
        <f>IF(AND($AW153=2,$AX153=6,$AY159="2期",$BA159="3期"),$AF155,"0")</f>
        <v>0</v>
      </c>
      <c r="DF155" s="326" t="str">
        <f>IF(AND($AW153=3,$AX153=1,$AY159="2期",$BA159="3期"),$AF155,"0")</f>
        <v>0</v>
      </c>
      <c r="DG155" s="326" t="str">
        <f>IF(AND($AW153=3,$AX153=2,$AY159="2期",$BA159="3期"),$AF155,"0")</f>
        <v>0</v>
      </c>
      <c r="DH155" s="326" t="str">
        <f>IF(AND($AW153=3,$AX153=3,$AY159="2期",$BA159="3期"),$AF155,"0")</f>
        <v>0</v>
      </c>
      <c r="DI155" s="326" t="str">
        <f>IF(AND($AW153=3,$AX153=4,$AY159="2期",$BA159="3期"),$AF155,"0")</f>
        <v>0</v>
      </c>
      <c r="DJ155" s="326" t="str">
        <f>IF(AND($AW153=3,$AX153=5,$AY159="2期",$BA159="3期"),$AF155,"0")</f>
        <v>0</v>
      </c>
      <c r="DL155" s="326" t="str">
        <f>IF(AND($AW153=1,$AX153=1,$AY159="3期",$BA159="3期"),$AF155,"0")</f>
        <v>0</v>
      </c>
      <c r="DM155" s="326" t="str">
        <f>IF(AND($AW153=1,$AX153=2,$AY159="3期",$BA159="3期"),$AF155,"0")</f>
        <v>0</v>
      </c>
      <c r="DN155" s="326" t="str">
        <f>IF(AND($AW153=1,$AX153=3,$AY159="3期",$BA159="3期"),$AF155,"0")</f>
        <v>0</v>
      </c>
      <c r="DO155" s="326" t="str">
        <f>IF(AND($AW153=1,$AX153=4,$AY159="3期",$BA159="3期"),$AF155,"0")</f>
        <v>0</v>
      </c>
      <c r="DP155" s="326" t="str">
        <f>IF(AND($AW153=1,$AX153=5,$AY159="3期",$BA159="3期"),$AF155,"0")</f>
        <v>0</v>
      </c>
      <c r="DQ155" s="326" t="str">
        <f>IF(AND($AW153=2,$AX153=6,$AY159="3期",$BA159="3期"),$AF155,"0")</f>
        <v>0</v>
      </c>
      <c r="DR155" s="326" t="str">
        <f>IF(AND($AW153=3,$AX153=1,$AY159="3期",$BA159="3期"),$AF155,"0")</f>
        <v>0</v>
      </c>
      <c r="DS155" s="326" t="str">
        <f>IF(AND($AW153=3,$AX153=2,$AY159="3期",$BA159="3期"),$AF155,"0")</f>
        <v>0</v>
      </c>
      <c r="DT155" s="326" t="str">
        <f>IF(AND($AW153=3,$AX153=3,$AY159="3期",$BA159="3期"),$AF155,"0")</f>
        <v>0</v>
      </c>
      <c r="DU155" s="326" t="str">
        <f>IF(AND($AW153=3,$AX153=4,$AY159="3期",$BA159="3期"),$AF155,"0")</f>
        <v>0</v>
      </c>
      <c r="DV155" s="326" t="str">
        <f>IF(AND($AW153=3,$AX153=5,$AY159="3期",$BA159="3期"),$AF155,"0")</f>
        <v>0</v>
      </c>
      <c r="DX155" s="326" t="str">
        <f>IF(AND($AW153=1,$AX153=1,$AY159="1期",$BA159="4期"),$AF155,"0")</f>
        <v>0</v>
      </c>
      <c r="DY155" s="326" t="str">
        <f>IF(AND($AW153=1,$AX153=2,$AY159="1期",$BA159="4期"),$AF155,"0")</f>
        <v>0</v>
      </c>
      <c r="DZ155" s="326" t="str">
        <f>IF(AND($AW153=1,$AX153=3,$AY159="1期",$BA159="4期"),$AF155,"0")</f>
        <v>0</v>
      </c>
      <c r="EA155" s="326" t="str">
        <f>IF(AND($AW153=1,$AX153=4,$AY159="1期",$BA159="4期"),$AF155,"0")</f>
        <v>0</v>
      </c>
      <c r="EB155" s="326" t="str">
        <f>IF(AND($AW153=1,$AX153=5,$AY159="1期",$BA159="4期"),$AF155,"0")</f>
        <v>0</v>
      </c>
      <c r="EC155" s="326" t="str">
        <f>IF(AND($AW153=2,$AX153=6,$AY159="1期",$BA159="4期"),$AF155,"0")</f>
        <v>0</v>
      </c>
      <c r="ED155" s="326" t="str">
        <f>IF(AND($AW153=3,$AX153=1,$AY159="1期",$BA159="4期"),$AF155,"0")</f>
        <v>0</v>
      </c>
      <c r="EE155" s="326" t="str">
        <f>IF(AND($AW153=3,$AX153=2,$AY159="1期",$BA159="4期"),$AF155,"0")</f>
        <v>0</v>
      </c>
      <c r="EF155" s="326" t="str">
        <f>IF(AND($AW153=3,$AX153=3,$AY159="1期",$BA159="4期"),$AF155,"0")</f>
        <v>0</v>
      </c>
      <c r="EG155" s="326" t="str">
        <f>IF(AND($AW153=3,$AX153=4,$AY159="1期",$BA159="4期"),$AF155,"0")</f>
        <v>0</v>
      </c>
      <c r="EH155" s="326" t="str">
        <f>IF(AND($AW153=3,$AX153=5,$AY159="1期",$BA159="4期"),$AF155,"0")</f>
        <v>0</v>
      </c>
      <c r="EJ155" s="326" t="str">
        <f>IF(AND($AW153=1,$AX153=1,$AY159="2期",$BA159="4期"),$AF155,"0")</f>
        <v>0</v>
      </c>
      <c r="EK155" s="326" t="str">
        <f>IF(AND($AW153=1,$AX153=2,$AY159="2期",$BA159="4期"),$AF155,"0")</f>
        <v>0</v>
      </c>
      <c r="EL155" s="326" t="str">
        <f>IF(AND($AW153=1,$AX153=3,$AY159="2期",$BA159="4期"),$AF155,"0")</f>
        <v>0</v>
      </c>
      <c r="EM155" s="326" t="str">
        <f>IF(AND($AW153=1,$AX153=4,$AY159="2期",$BA159="4期"),$AF155,"0")</f>
        <v>0</v>
      </c>
      <c r="EN155" s="326" t="str">
        <f>IF(AND($AW153=1,$AX153=5,$AY159="2期",$BA159="4期"),$AF155,"0")</f>
        <v>0</v>
      </c>
      <c r="EO155" s="326" t="str">
        <f>IF(AND($AW153=2,$AX153=6,$AY159="2期",$BA159="4期"),$AF155,"0")</f>
        <v>0</v>
      </c>
      <c r="EP155" s="326" t="str">
        <f>IF(AND($AW153=3,$AX153=1,$AY159="2期",$BA159="4期"),$AF155,"0")</f>
        <v>0</v>
      </c>
      <c r="EQ155" s="326" t="str">
        <f>IF(AND($AW153=3,$AX153=2,$AY159="2期",$BA159="4期"),$AF155,"0")</f>
        <v>0</v>
      </c>
      <c r="ER155" s="326" t="str">
        <f>IF(AND($AW153=3,$AX153=3,$AY159="2期",$BA159="4期"),$AF155,"0")</f>
        <v>0</v>
      </c>
      <c r="ES155" s="326" t="str">
        <f>IF(AND($AW153=3,$AX153=4,$AY159="2期",$BA159="4期"),$AF155,"0")</f>
        <v>0</v>
      </c>
      <c r="ET155" s="326" t="str">
        <f>IF(AND($AW153=3,$AX153=5,$AY159="2期",$BA159="4期"),$AF155,"0")</f>
        <v>0</v>
      </c>
      <c r="EV155" s="326" t="str">
        <f>IF(AND($AW153=1,$AX153=1,$AY159="3期",$BA159="4期"),$AF155,"0")</f>
        <v>0</v>
      </c>
      <c r="EW155" s="326" t="str">
        <f>IF(AND($AW153=1,$AX153=2,$AY159="3期",$BA159="4期"),$AF155,"0")</f>
        <v>0</v>
      </c>
      <c r="EX155" s="326" t="str">
        <f>IF(AND($AW153=1,$AX153=3,$AY159="3期",$BA159="4期"),$AF155,"0")</f>
        <v>0</v>
      </c>
      <c r="EY155" s="326" t="str">
        <f>IF(AND($AW153=1,$AX153=4,$AY159="3期",$BA159="4期"),$AF155,"0")</f>
        <v>0</v>
      </c>
      <c r="EZ155" s="326" t="str">
        <f>IF(AND($AW153=1,$AX153=5,$AY159="3期",$BA159="4期"),$AF155,"0")</f>
        <v>0</v>
      </c>
      <c r="FA155" s="326" t="str">
        <f>IF(AND($AW153=2,$AX153=6,$AY159="3期",$BA159="4期"),$AF155,"0")</f>
        <v>0</v>
      </c>
      <c r="FB155" s="326" t="str">
        <f>IF(AND($AW153=3,$AX153=1,$AY159="3期",$BA159="4期"),$AF155,"0")</f>
        <v>0</v>
      </c>
      <c r="FC155" s="326" t="str">
        <f>IF(AND($AW153=3,$AX153=2,$AY159="3期",$BA159="4期"),$AF155,"0")</f>
        <v>0</v>
      </c>
      <c r="FD155" s="326" t="str">
        <f>IF(AND($AW153=3,$AX153=3,$AY159="3期",$BA159="4期"),$AF155,"0")</f>
        <v>0</v>
      </c>
      <c r="FE155" s="326" t="str">
        <f>IF(AND($AW153=3,$AX153=4,$AY159="3期",$BA159="4期"),$AF155,"0")</f>
        <v>0</v>
      </c>
      <c r="FF155" s="326" t="str">
        <f>IF(AND($AW153=3,$AX153=5,$AY159="3期",$BA159="4期"),$AF155,"0")</f>
        <v>0</v>
      </c>
      <c r="FH155" s="326" t="str">
        <f>IF(AND($AW153=1,$AX153=1,$AY159="4期",$BA159="4期"),$AF155,"0")</f>
        <v>0</v>
      </c>
      <c r="FI155" s="326" t="str">
        <f>IF(AND($AW153=1,$AX153=2,$AY159="4期",$BA159="4期"),$AF155,"0")</f>
        <v>0</v>
      </c>
      <c r="FJ155" s="326" t="str">
        <f>IF(AND($AW153=1,$AX153=3,$AY159="4期",$BA159="4期"),$AF155,"0")</f>
        <v>0</v>
      </c>
      <c r="FK155" s="326" t="str">
        <f>IF(AND($AW153=1,$AX153=4,$AY159="4期",$BA159="4期"),$AF155,"0")</f>
        <v>0</v>
      </c>
      <c r="FL155" s="326" t="str">
        <f>IF(AND($AW153=1,$AX153=5,$AY159="4期",$BA159="4期"),$AF155,"0")</f>
        <v>0</v>
      </c>
      <c r="FM155" s="326" t="str">
        <f>IF(AND($AW153=2,$AX153=6,$AY159="4期",$BA159="4期"),$AF155,"0")</f>
        <v>0</v>
      </c>
      <c r="FN155" s="326" t="str">
        <f>IF(AND($AW153=3,$AX153=1,$AY159="4期",$BA159="4期"),$AF155,"0")</f>
        <v>0</v>
      </c>
      <c r="FO155" s="326" t="str">
        <f>IF(AND($AW153=3,$AX153=2,$AY159="4期",$BA159="4期"),$AF155,"0")</f>
        <v>0</v>
      </c>
      <c r="FP155" s="326" t="str">
        <f>IF(AND($AW153=3,$AX153=3,$AY159="4期",$BA159="4期"),$AF155,"0")</f>
        <v>0</v>
      </c>
      <c r="FQ155" s="326" t="str">
        <f>IF(AND($AW153=3,$AX153=4,$AY159="4期",$BA159="4期"),$AF155,"0")</f>
        <v>0</v>
      </c>
      <c r="FR155" s="326" t="str">
        <f>IF(AND($AW153=3,$AX153=5,$AY159="4期",$BA159="4期"),$AF155,"0")</f>
        <v>0</v>
      </c>
      <c r="FT155" s="327" t="s">
        <v>176</v>
      </c>
      <c r="FU155" s="326" t="str">
        <f>IF(AND($AW153=1,$AX153=1,$AY159="1期",$BA159="1期"),LEFT(RIGHT($I161,11),8),"0")</f>
        <v>0</v>
      </c>
      <c r="FV155" s="326" t="str">
        <f>IF(AND($AW153=1,$AX153=2,$AY159="1期",$BA159="1期"),LEFT(RIGHT($I161,11),8),"0")</f>
        <v>0</v>
      </c>
      <c r="FW155" s="326" t="str">
        <f>IF(AND($AW153=1,$AX153=3,$AY159="1期",$BA159="1期"),LEFT(RIGHT($I161,11),8),"0")</f>
        <v>0</v>
      </c>
      <c r="FX155" s="326" t="str">
        <f>IF(AND($AW153=1,$AX153=4,$AY159="1期",$BA159="1期"),LEFT(RIGHT($I161,11),8),"0")</f>
        <v>0</v>
      </c>
      <c r="FY155" s="326" t="str">
        <f>IF(AND($AW153=1,$AX153=5,$AY159="1期",$BA159="1期"),LEFT(RIGHT($I161,11),8),"0")</f>
        <v>0</v>
      </c>
      <c r="FZ155" s="326" t="str">
        <f>IF(AND($AW153=2,$AX153=6,$AY159="1期",$BA159="1期"),LEFT(RIGHT($I161,11),8),"0")</f>
        <v>0</v>
      </c>
      <c r="GA155" s="326" t="str">
        <f>IF(AND($AW153=3,$AX153=1,$AY159="1期",$BA159="1期"),LEFT(RIGHT($I161,11),8),"0")</f>
        <v>0</v>
      </c>
      <c r="GB155" s="326" t="str">
        <f>IF(AND($AW153=3,$AX153=2,$AY159="1期",$BA159="1期"),LEFT(RIGHT($I161,11),8),"0")</f>
        <v>0</v>
      </c>
      <c r="GC155" s="326" t="str">
        <f>IF(AND($AW153=3,$AX153=3,$AY159="1期",$BA159="1期"),LEFT(RIGHT($I161,11),8),"0")</f>
        <v>0</v>
      </c>
      <c r="GD155" s="326" t="str">
        <f>IF(AND($AW153=3,$AX153=4,$AY159="1期",$BA159="1期"),LEFT(RIGHT($I161,11),8),"0")</f>
        <v>0</v>
      </c>
      <c r="GE155" s="326" t="str">
        <f>IF(AND($AW153=3,$AX153=5,$AY159="1期",$BA159="1期"),LEFT(RIGHT($I161,11),8),"0")</f>
        <v>0</v>
      </c>
      <c r="GG155" s="326" t="str">
        <f>IF(AND($AW153=1,$AX153=1,$AY159="1期",$BA159="2期"),$AF155,"0")</f>
        <v>0</v>
      </c>
      <c r="GH155" s="326" t="str">
        <f>IF(AND($AW153=1,$AX153=2,$AY159="1期",$BA159="2期"),$AF155,"0")</f>
        <v>0</v>
      </c>
      <c r="GI155" s="326" t="str">
        <f>IF(AND($AW153=1,$AX153=3,$AY159="1期",$BA159="2期"),$AF155,"0")</f>
        <v>0</v>
      </c>
      <c r="GJ155" s="326" t="str">
        <f>IF(AND($AW153=1,$AX153=4,$AY159="1期",$BA159="2期"),$AF155,"0")</f>
        <v>0</v>
      </c>
      <c r="GK155" s="326" t="str">
        <f>IF(AND($AW153=1,$AX153=5,$AY159="1期",$BA159="2期"),$AF155,"0")</f>
        <v>0</v>
      </c>
      <c r="GL155" s="326" t="str">
        <f>IF(AND($AW153=2,$AX153=6,$AY159="1期",$BA159="2期"),$AF155,"0")</f>
        <v>0</v>
      </c>
      <c r="GM155" s="326" t="str">
        <f>IF(AND($AW153=3,$AX153=1,$AY159="1期",$BA159="2期"),$AF155,"0")</f>
        <v>0</v>
      </c>
      <c r="GN155" s="326" t="str">
        <f>IF(AND($AW153=3,$AX153=2,$AY159="1期",$BA159="2期"),$AF155,"0")</f>
        <v>0</v>
      </c>
      <c r="GO155" s="326" t="str">
        <f>IF(AND($AW153=3,$AX153=3,$AY159="1期",$BA159="2期"),$AF155,"0")</f>
        <v>0</v>
      </c>
      <c r="GP155" s="326" t="str">
        <f>IF(AND($AW153=3,$AX153=4,$AY159="1期",$BA159="2期"),$AF155,"0")</f>
        <v>0</v>
      </c>
      <c r="GQ155" s="326" t="str">
        <f>IF(AND($AW153=3,$AX153=5,$AY159="1期",$BA159="2期"),$AF155,"0")</f>
        <v>0</v>
      </c>
      <c r="GS155" s="326" t="str">
        <f>IF(AND($AW153=1,$AX153=1,$AY159="2期",$BA159="2期"),LEFT(RIGHT($I161,11),8),"0")</f>
        <v>0</v>
      </c>
      <c r="GT155" s="326" t="str">
        <f>IF(AND($AW153=1,$AX153=2,$AY159="2期",$BA159="2期"),LEFT(RIGHT($I161,11),8),"0")</f>
        <v>0</v>
      </c>
      <c r="GU155" s="326" t="str">
        <f>IF(AND($AW153=1,$AX153=3,$AY159="2期",$BA159="2期"),LEFT(RIGHT($I161,11),8),"0")</f>
        <v>0</v>
      </c>
      <c r="GV155" s="326" t="str">
        <f>IF(AND($AW153=1,$AX153=4,$AY159="2期",$BA159="2期"),LEFT(RIGHT($I161,11),8),"0")</f>
        <v>0</v>
      </c>
      <c r="GW155" s="326" t="str">
        <f>IF(AND($AW153=1,$AX153=5,$AY159="2期",$BA159="2期"),LEFT(RIGHT($I161,11),8),"0")</f>
        <v>0</v>
      </c>
      <c r="GX155" s="326" t="str">
        <f>IF(AND($AW153=2,$AX153=6,$AY159="2期",$BA159="2期"),LEFT(RIGHT($I161,11),8),"0")</f>
        <v>0</v>
      </c>
      <c r="GY155" s="326" t="str">
        <f>IF(AND($AW153=3,$AX153=1,$AY159="2期",$BA159="2期"),LEFT(RIGHT($I161,11),8),"0")</f>
        <v>0</v>
      </c>
      <c r="GZ155" s="326" t="str">
        <f>IF(AND($AW153=3,$AX153=2,$AY159="2期",$BA159="2期"),LEFT(RIGHT($I161,11),8),"0")</f>
        <v>0</v>
      </c>
      <c r="HA155" s="326" t="str">
        <f>IF(AND($AW153=3,$AX153=3,$AY159="2期",$BA159="2期"),LEFT(RIGHT($I161,11),8),"0")</f>
        <v>0</v>
      </c>
      <c r="HB155" s="326" t="str">
        <f>IF(AND($AW153=3,$AX153=4,$AY159="2期",$BA159="2期"),LEFT(RIGHT($I161,11),8),"0")</f>
        <v>0</v>
      </c>
      <c r="HC155" s="326" t="str">
        <f>IF(AND($AW153=3,$AX153=5,$AY159="2期",$BA159="2期"),LEFT(RIGHT($I161,11),8),"0")</f>
        <v>0</v>
      </c>
      <c r="HE155" s="326" t="str">
        <f>IF(AND($AW153=1,$AX153=1,$BA159="3期"),LEFT(RIGHT($I161,11),8),"0")</f>
        <v>0</v>
      </c>
      <c r="HF155" s="326" t="str">
        <f>IF(AND($AW153=1,$AX153=2,$BA159="3期"),LEFT(RIGHT($I161,11),8),"0")</f>
        <v>0</v>
      </c>
      <c r="HG155" s="326" t="str">
        <f>IF(AND($AW153=1,$AX153=3,$BA159="3期"),LEFT(RIGHT($I161,11),8),"0")</f>
        <v>0</v>
      </c>
      <c r="HH155" s="326" t="str">
        <f>IF(AND($AW153=1,$AX153=4,$BA159="3期"),LEFT(RIGHT($I161,11),8),"0")</f>
        <v>0</v>
      </c>
      <c r="HI155" s="326" t="str">
        <f>IF(AND($AW153=1,$AX153=5,$BA159="3期"),LEFT(RIGHT($I161,11),8),"0")</f>
        <v>0</v>
      </c>
      <c r="HJ155" s="326" t="str">
        <f>IF(AND($AW153=2,$AX153=6,$BA159="3期"),LEFT(RIGHT($I161,11),8),"0")</f>
        <v>0</v>
      </c>
      <c r="HK155" s="326" t="str">
        <f>IF(AND($AW153=3,$AX153=1,$BA159="3期"),LEFT(RIGHT($I161,11),8),"0")</f>
        <v>0</v>
      </c>
      <c r="HL155" s="326" t="str">
        <f>IF(AND($AW153=3,$AX153=2,$BA159="3期"),LEFT(RIGHT($I161,11),8),"0")</f>
        <v>0</v>
      </c>
      <c r="HM155" s="326" t="str">
        <f>IF(AND($AW153=3,$AX153=3,$BA159="3期"),LEFT(RIGHT($I161,11),8),"0")</f>
        <v>0</v>
      </c>
      <c r="HN155" s="326" t="str">
        <f>IF(AND($AW153=3,$AX153=4,$BA159="3期"),LEFT(RIGHT($I161,11),8),"0")</f>
        <v>0</v>
      </c>
      <c r="HO155" s="326" t="str">
        <f>IF(AND($AW153=3,$AX153=5,$BA159="3期"),LEFT(RIGHT($I161,11),8),"0")</f>
        <v>0</v>
      </c>
    </row>
    <row r="156" spans="2:223" ht="13.5" customHeight="1">
      <c r="B156" s="37"/>
      <c r="D156" s="229"/>
      <c r="E156" s="246"/>
      <c r="F156" s="247"/>
      <c r="G156" s="247"/>
      <c r="H156" s="248"/>
      <c r="I156" s="275"/>
      <c r="J156" s="276"/>
      <c r="K156" s="276"/>
      <c r="L156" s="276"/>
      <c r="M156" s="276"/>
      <c r="N156" s="276"/>
      <c r="O156" s="276"/>
      <c r="P156" s="276"/>
      <c r="Q156" s="277"/>
      <c r="R156" s="258"/>
      <c r="S156" s="259"/>
      <c r="T156" s="259"/>
      <c r="U156" s="260"/>
      <c r="V156" s="284"/>
      <c r="W156" s="285"/>
      <c r="X156" s="285"/>
      <c r="Y156" s="285"/>
      <c r="Z156" s="285"/>
      <c r="AA156" s="286"/>
      <c r="AB156" s="246"/>
      <c r="AC156" s="247"/>
      <c r="AD156" s="247"/>
      <c r="AE156" s="248"/>
      <c r="AF156" s="263"/>
      <c r="AG156" s="264"/>
      <c r="AH156" s="264"/>
      <c r="AI156" s="264"/>
      <c r="AJ156" s="267"/>
      <c r="AK156" s="268"/>
      <c r="AL156" s="40"/>
      <c r="AM156" s="39"/>
      <c r="BC156" s="328"/>
      <c r="BD156" s="326"/>
      <c r="BE156" s="326"/>
      <c r="BF156" s="326"/>
      <c r="BG156" s="326"/>
      <c r="BH156" s="326"/>
      <c r="BI156" s="326"/>
      <c r="BJ156" s="326"/>
      <c r="BK156" s="326"/>
      <c r="BL156" s="326"/>
      <c r="BM156" s="326"/>
      <c r="BN156" s="326"/>
      <c r="BP156" s="326"/>
      <c r="BQ156" s="326"/>
      <c r="BR156" s="326"/>
      <c r="BS156" s="326"/>
      <c r="BT156" s="326"/>
      <c r="BU156" s="326"/>
      <c r="BV156" s="326"/>
      <c r="BW156" s="326"/>
      <c r="BX156" s="326"/>
      <c r="BY156" s="326"/>
      <c r="BZ156" s="326"/>
      <c r="CB156" s="326"/>
      <c r="CC156" s="326"/>
      <c r="CD156" s="326"/>
      <c r="CE156" s="326"/>
      <c r="CF156" s="326"/>
      <c r="CG156" s="326"/>
      <c r="CH156" s="326"/>
      <c r="CI156" s="326"/>
      <c r="CJ156" s="326"/>
      <c r="CK156" s="326"/>
      <c r="CL156" s="326"/>
      <c r="CN156" s="326"/>
      <c r="CO156" s="326"/>
      <c r="CP156" s="326"/>
      <c r="CQ156" s="326"/>
      <c r="CR156" s="326"/>
      <c r="CS156" s="326"/>
      <c r="CT156" s="326"/>
      <c r="CU156" s="326"/>
      <c r="CV156" s="326"/>
      <c r="CW156" s="326"/>
      <c r="CX156" s="326"/>
      <c r="CZ156" s="326"/>
      <c r="DA156" s="326"/>
      <c r="DB156" s="326"/>
      <c r="DC156" s="326"/>
      <c r="DD156" s="326"/>
      <c r="DE156" s="326"/>
      <c r="DF156" s="326"/>
      <c r="DG156" s="326"/>
      <c r="DH156" s="326"/>
      <c r="DI156" s="326"/>
      <c r="DJ156" s="326"/>
      <c r="DL156" s="326"/>
      <c r="DM156" s="326"/>
      <c r="DN156" s="326"/>
      <c r="DO156" s="326"/>
      <c r="DP156" s="326"/>
      <c r="DQ156" s="326"/>
      <c r="DR156" s="326"/>
      <c r="DS156" s="326"/>
      <c r="DT156" s="326"/>
      <c r="DU156" s="326"/>
      <c r="DV156" s="326"/>
      <c r="DX156" s="326"/>
      <c r="DY156" s="326"/>
      <c r="DZ156" s="326"/>
      <c r="EA156" s="326"/>
      <c r="EB156" s="326"/>
      <c r="EC156" s="326"/>
      <c r="ED156" s="326"/>
      <c r="EE156" s="326"/>
      <c r="EF156" s="326"/>
      <c r="EG156" s="326"/>
      <c r="EH156" s="326"/>
      <c r="EJ156" s="326"/>
      <c r="EK156" s="326"/>
      <c r="EL156" s="326"/>
      <c r="EM156" s="326"/>
      <c r="EN156" s="326"/>
      <c r="EO156" s="326"/>
      <c r="EP156" s="326"/>
      <c r="EQ156" s="326"/>
      <c r="ER156" s="326"/>
      <c r="ES156" s="326"/>
      <c r="ET156" s="326"/>
      <c r="EV156" s="326"/>
      <c r="EW156" s="326"/>
      <c r="EX156" s="326"/>
      <c r="EY156" s="326"/>
      <c r="EZ156" s="326"/>
      <c r="FA156" s="326"/>
      <c r="FB156" s="326"/>
      <c r="FC156" s="326"/>
      <c r="FD156" s="326"/>
      <c r="FE156" s="326"/>
      <c r="FF156" s="326"/>
      <c r="FH156" s="326"/>
      <c r="FI156" s="326"/>
      <c r="FJ156" s="326"/>
      <c r="FK156" s="326"/>
      <c r="FL156" s="326"/>
      <c r="FM156" s="326"/>
      <c r="FN156" s="326"/>
      <c r="FO156" s="326"/>
      <c r="FP156" s="326"/>
      <c r="FQ156" s="326"/>
      <c r="FR156" s="326"/>
      <c r="FT156" s="328"/>
      <c r="FU156" s="326"/>
      <c r="FV156" s="326"/>
      <c r="FW156" s="326"/>
      <c r="FX156" s="326"/>
      <c r="FY156" s="326"/>
      <c r="FZ156" s="326"/>
      <c r="GA156" s="326"/>
      <c r="GB156" s="326"/>
      <c r="GC156" s="326"/>
      <c r="GD156" s="326"/>
      <c r="GE156" s="326"/>
      <c r="GG156" s="326"/>
      <c r="GH156" s="326"/>
      <c r="GI156" s="326"/>
      <c r="GJ156" s="326"/>
      <c r="GK156" s="326"/>
      <c r="GL156" s="326"/>
      <c r="GM156" s="326"/>
      <c r="GN156" s="326"/>
      <c r="GO156" s="326"/>
      <c r="GP156" s="326"/>
      <c r="GQ156" s="326"/>
      <c r="GS156" s="326"/>
      <c r="GT156" s="326"/>
      <c r="GU156" s="326"/>
      <c r="GV156" s="326"/>
      <c r="GW156" s="326"/>
      <c r="GX156" s="326"/>
      <c r="GY156" s="326"/>
      <c r="GZ156" s="326"/>
      <c r="HA156" s="326"/>
      <c r="HB156" s="326"/>
      <c r="HC156" s="326"/>
      <c r="HE156" s="326"/>
      <c r="HF156" s="326"/>
      <c r="HG156" s="326"/>
      <c r="HH156" s="326"/>
      <c r="HI156" s="326"/>
      <c r="HJ156" s="326"/>
      <c r="HK156" s="326"/>
      <c r="HL156" s="326"/>
      <c r="HM156" s="326"/>
      <c r="HN156" s="326"/>
      <c r="HO156" s="326"/>
    </row>
    <row r="157" spans="2:223" ht="13.5" customHeight="1">
      <c r="B157" s="37"/>
      <c r="D157" s="229"/>
      <c r="E157" s="269" t="s">
        <v>38</v>
      </c>
      <c r="F157" s="270"/>
      <c r="G157" s="270"/>
      <c r="H157" s="271"/>
      <c r="I157" s="291"/>
      <c r="J157" s="292"/>
      <c r="K157" s="292"/>
      <c r="L157" s="292"/>
      <c r="M157" s="292"/>
      <c r="N157" s="292"/>
      <c r="O157" s="292"/>
      <c r="P157" s="292"/>
      <c r="Q157" s="292"/>
      <c r="R157" s="292"/>
      <c r="S157" s="292"/>
      <c r="T157" s="292"/>
      <c r="U157" s="292"/>
      <c r="V157" s="292"/>
      <c r="W157" s="292"/>
      <c r="X157" s="292"/>
      <c r="Y157" s="292"/>
      <c r="Z157" s="292"/>
      <c r="AA157" s="293"/>
      <c r="AB157" s="269" t="s">
        <v>39</v>
      </c>
      <c r="AC157" s="270"/>
      <c r="AD157" s="270"/>
      <c r="AE157" s="271"/>
      <c r="AF157" s="294"/>
      <c r="AG157" s="295"/>
      <c r="AH157" s="295"/>
      <c r="AI157" s="295"/>
      <c r="AJ157" s="295"/>
      <c r="AK157" s="290" t="s">
        <v>353</v>
      </c>
      <c r="AL157" s="40"/>
      <c r="AM157" s="39"/>
    </row>
    <row r="158" spans="2:223" ht="13.5" customHeight="1">
      <c r="B158" s="37"/>
      <c r="D158" s="229"/>
      <c r="E158" s="246"/>
      <c r="F158" s="247"/>
      <c r="G158" s="247"/>
      <c r="H158" s="248"/>
      <c r="I158" s="252"/>
      <c r="J158" s="253"/>
      <c r="K158" s="253"/>
      <c r="L158" s="253"/>
      <c r="M158" s="253"/>
      <c r="N158" s="253"/>
      <c r="O158" s="253"/>
      <c r="P158" s="253"/>
      <c r="Q158" s="253"/>
      <c r="R158" s="253"/>
      <c r="S158" s="253"/>
      <c r="T158" s="253"/>
      <c r="U158" s="253"/>
      <c r="V158" s="253"/>
      <c r="W158" s="253"/>
      <c r="X158" s="253"/>
      <c r="Y158" s="253"/>
      <c r="Z158" s="253"/>
      <c r="AA158" s="254"/>
      <c r="AB158" s="246"/>
      <c r="AC158" s="247"/>
      <c r="AD158" s="247"/>
      <c r="AE158" s="248"/>
      <c r="AF158" s="296"/>
      <c r="AG158" s="297"/>
      <c r="AH158" s="297"/>
      <c r="AI158" s="297"/>
      <c r="AJ158" s="297"/>
      <c r="AK158" s="268"/>
      <c r="AL158" s="40"/>
      <c r="AM158" s="39"/>
      <c r="AW158" s="84" t="s">
        <v>102</v>
      </c>
      <c r="AX158" s="84" t="s">
        <v>103</v>
      </c>
      <c r="AY158" s="329" t="s">
        <v>105</v>
      </c>
      <c r="AZ158" s="330"/>
      <c r="BA158" s="322" t="s">
        <v>104</v>
      </c>
      <c r="BB158" s="322"/>
    </row>
    <row r="159" spans="2:223" ht="13.5" customHeight="1">
      <c r="B159" s="37"/>
      <c r="D159" s="229"/>
      <c r="E159" s="269" t="s">
        <v>74</v>
      </c>
      <c r="F159" s="270"/>
      <c r="G159" s="270"/>
      <c r="H159" s="271"/>
      <c r="I159" s="298" t="str">
        <f>IFERROR(YEAR(EDATE(AA159,-3)),"")</f>
        <v/>
      </c>
      <c r="J159" s="289"/>
      <c r="K159" s="289"/>
      <c r="L159" s="289" t="s">
        <v>37</v>
      </c>
      <c r="M159" s="289"/>
      <c r="N159" s="282"/>
      <c r="O159" s="282"/>
      <c r="P159" s="282"/>
      <c r="Q159" s="282"/>
      <c r="R159" s="282"/>
      <c r="S159" s="282"/>
      <c r="T159" s="282"/>
      <c r="U159" s="282"/>
      <c r="V159" s="282"/>
      <c r="W159" s="282"/>
      <c r="X159" s="282"/>
      <c r="Y159" s="282"/>
      <c r="Z159" s="300" t="s">
        <v>352</v>
      </c>
      <c r="AA159" s="282"/>
      <c r="AB159" s="282"/>
      <c r="AC159" s="282"/>
      <c r="AD159" s="282"/>
      <c r="AE159" s="282"/>
      <c r="AF159" s="282"/>
      <c r="AG159" s="282"/>
      <c r="AH159" s="282"/>
      <c r="AI159" s="282"/>
      <c r="AJ159" s="282"/>
      <c r="AK159" s="302"/>
      <c r="AL159" s="40"/>
      <c r="AM159" s="39"/>
      <c r="AW159" s="322" t="str">
        <f>I159</f>
        <v/>
      </c>
      <c r="AX159" s="322" t="str">
        <f>IF(V155="","",YEAR(V155)-IF(MONTH(V155)&lt;4,1,0))</f>
        <v/>
      </c>
      <c r="AY159" s="322" t="str">
        <f>IF(AND(2010&lt;=AW159,AW159&lt;=2014),"1期",IF(AND(2015&lt;=AW159,AW159&lt;=2019),"2期",IF(AND(2020&lt;=AW159,AW159&lt;=2024),"3期",IF(AND(2025&lt;=AW159,AW159&lt;=2029),"4期","-"))))</f>
        <v>-</v>
      </c>
      <c r="AZ159" s="323" t="str">
        <f>IF(AND(2010&lt;=AW159,AW159&lt;=2014),"2期",IF(AND(2015&lt;=AW159,AW159&lt;=2019),"3期",IF(AND(2020&lt;=AW159,AW159&lt;=2024),"4期",IF(AND(2025&lt;=AW159,AW159&lt;=2029),"4期","-"))))</f>
        <v>-</v>
      </c>
      <c r="BA159" s="322" t="str">
        <f>IF(AND(2010&lt;=AX159,AX159&lt;=2014),"1期",IF(AND(2015&lt;=AX159,AX159&lt;=2019),"2期",IF(AND(2020&lt;=AX159,AX159&lt;=2024),"3期",IF(AND(2025&lt;=AX159,AX159&lt;=2029),"4期","-"))))</f>
        <v>-</v>
      </c>
      <c r="BB159" s="323" t="str">
        <f>IF(AND(2010&lt;=AX159,AX159&lt;=2014),"2期",IF(AND(2015&lt;=AX159,AX159&lt;=2019),"3期",IF(AND(2020&lt;=AX159,AX159&lt;=2024),"4期",IF(AND(2024&lt;=AX159,AX159&lt;=2029),"4期","-"))))</f>
        <v>-</v>
      </c>
      <c r="BC159" s="40"/>
      <c r="FT159" s="40"/>
    </row>
    <row r="160" spans="2:223" ht="13.5" customHeight="1">
      <c r="B160" s="37"/>
      <c r="D160" s="229"/>
      <c r="E160" s="246"/>
      <c r="F160" s="247"/>
      <c r="G160" s="247"/>
      <c r="H160" s="248"/>
      <c r="I160" s="299"/>
      <c r="J160" s="267"/>
      <c r="K160" s="267"/>
      <c r="L160" s="267"/>
      <c r="M160" s="267"/>
      <c r="N160" s="285"/>
      <c r="O160" s="285"/>
      <c r="P160" s="285"/>
      <c r="Q160" s="285"/>
      <c r="R160" s="285"/>
      <c r="S160" s="285"/>
      <c r="T160" s="285"/>
      <c r="U160" s="285"/>
      <c r="V160" s="285"/>
      <c r="W160" s="285"/>
      <c r="X160" s="285"/>
      <c r="Y160" s="285"/>
      <c r="Z160" s="301"/>
      <c r="AA160" s="285"/>
      <c r="AB160" s="285"/>
      <c r="AC160" s="285"/>
      <c r="AD160" s="285"/>
      <c r="AE160" s="285"/>
      <c r="AF160" s="285"/>
      <c r="AG160" s="285"/>
      <c r="AH160" s="285"/>
      <c r="AI160" s="285"/>
      <c r="AJ160" s="285"/>
      <c r="AK160" s="303"/>
      <c r="AL160" s="40"/>
      <c r="AM160" s="39"/>
      <c r="AW160" s="325"/>
      <c r="AX160" s="322"/>
      <c r="AY160" s="322"/>
      <c r="AZ160" s="324"/>
      <c r="BA160" s="322"/>
      <c r="BB160" s="324"/>
      <c r="BC160" s="40"/>
      <c r="FT160" s="40"/>
    </row>
    <row r="161" spans="2:223" ht="13.5" customHeight="1">
      <c r="B161" s="37"/>
      <c r="D161" s="229"/>
      <c r="E161" s="220" t="s">
        <v>57</v>
      </c>
      <c r="F161" s="221"/>
      <c r="G161" s="221"/>
      <c r="H161" s="222"/>
      <c r="I161" s="226"/>
      <c r="J161" s="214"/>
      <c r="K161" s="214"/>
      <c r="L161" s="214"/>
      <c r="M161" s="214"/>
      <c r="N161" s="214"/>
      <c r="O161" s="214"/>
      <c r="P161" s="214"/>
      <c r="Q161" s="214"/>
      <c r="R161" s="214"/>
      <c r="S161" s="214"/>
      <c r="T161" s="214"/>
      <c r="U161" s="214"/>
      <c r="V161" s="214"/>
      <c r="W161" s="212" t="s">
        <v>352</v>
      </c>
      <c r="X161" s="214"/>
      <c r="Y161" s="214"/>
      <c r="Z161" s="214"/>
      <c r="AA161" s="214"/>
      <c r="AB161" s="214"/>
      <c r="AC161" s="214"/>
      <c r="AD161" s="214"/>
      <c r="AE161" s="214"/>
      <c r="AF161" s="214"/>
      <c r="AG161" s="214"/>
      <c r="AH161" s="214"/>
      <c r="AI161" s="214"/>
      <c r="AJ161" s="214"/>
      <c r="AK161" s="215"/>
      <c r="AL161" s="40"/>
      <c r="AM161" s="39"/>
      <c r="AY161" s="40" t="s">
        <v>121</v>
      </c>
      <c r="BA161" s="40" t="s">
        <v>122</v>
      </c>
      <c r="HO161" s="85"/>
    </row>
    <row r="162" spans="2:223" ht="13.5" customHeight="1" thickBot="1">
      <c r="B162" s="37"/>
      <c r="D162" s="230"/>
      <c r="E162" s="223"/>
      <c r="F162" s="224"/>
      <c r="G162" s="224"/>
      <c r="H162" s="225"/>
      <c r="I162" s="227"/>
      <c r="J162" s="216"/>
      <c r="K162" s="216"/>
      <c r="L162" s="216"/>
      <c r="M162" s="216"/>
      <c r="N162" s="216"/>
      <c r="O162" s="216"/>
      <c r="P162" s="216"/>
      <c r="Q162" s="216"/>
      <c r="R162" s="216"/>
      <c r="S162" s="216"/>
      <c r="T162" s="216"/>
      <c r="U162" s="216"/>
      <c r="V162" s="216"/>
      <c r="W162" s="213"/>
      <c r="X162" s="216"/>
      <c r="Y162" s="216"/>
      <c r="Z162" s="216"/>
      <c r="AA162" s="216"/>
      <c r="AB162" s="216"/>
      <c r="AC162" s="216"/>
      <c r="AD162" s="216"/>
      <c r="AE162" s="216"/>
      <c r="AF162" s="216"/>
      <c r="AG162" s="216"/>
      <c r="AH162" s="216"/>
      <c r="AI162" s="216"/>
      <c r="AJ162" s="216"/>
      <c r="AK162" s="217"/>
      <c r="AL162" s="40"/>
      <c r="AM162" s="39"/>
      <c r="AW162" s="83" t="s">
        <v>100</v>
      </c>
      <c r="AX162" s="83" t="s">
        <v>101</v>
      </c>
    </row>
    <row r="163" spans="2:223" ht="13.5" customHeight="1">
      <c r="B163" s="37"/>
      <c r="D163" s="228" t="s">
        <v>262</v>
      </c>
      <c r="E163" s="231" t="s">
        <v>42</v>
      </c>
      <c r="F163" s="232"/>
      <c r="G163" s="232"/>
      <c r="H163" s="233"/>
      <c r="I163" s="237"/>
      <c r="J163" s="238"/>
      <c r="K163" s="238"/>
      <c r="L163" s="238"/>
      <c r="M163" s="238"/>
      <c r="N163" s="238"/>
      <c r="O163" s="238"/>
      <c r="P163" s="238"/>
      <c r="Q163" s="239"/>
      <c r="R163" s="243" t="s">
        <v>43</v>
      </c>
      <c r="S163" s="244"/>
      <c r="T163" s="244"/>
      <c r="U163" s="245"/>
      <c r="V163" s="249"/>
      <c r="W163" s="250"/>
      <c r="X163" s="250"/>
      <c r="Y163" s="250"/>
      <c r="Z163" s="250"/>
      <c r="AA163" s="251"/>
      <c r="AB163" s="255" t="s">
        <v>40</v>
      </c>
      <c r="AC163" s="256"/>
      <c r="AD163" s="256"/>
      <c r="AE163" s="257"/>
      <c r="AF163" s="261"/>
      <c r="AG163" s="262"/>
      <c r="AH163" s="262"/>
      <c r="AI163" s="262"/>
      <c r="AJ163" s="265" t="str">
        <f>IF(I163="","",VLOOKUP(I163,$AO$4:$AR$6,2,FALSE))</f>
        <v/>
      </c>
      <c r="AK163" s="266"/>
      <c r="AL163" s="40"/>
      <c r="AM163" s="39"/>
      <c r="AW163" s="322" t="str">
        <f>IF(I163="グリーン電力証書",1,IF(I163="グリーン熱証書",2,IF(I163="新エネルギー等電気相当量",3,"-")))</f>
        <v>-</v>
      </c>
      <c r="AX163" s="322" t="str">
        <f>IF(V163="太陽光発電",1,IF(V163="風力発電",2,IF(V163="地熱発電",3,IF(V163="バイオマス発電",4,IF(V163="特定小水力発電",5,IF(V163="太陽熱",6,"-"))))))</f>
        <v>-</v>
      </c>
      <c r="BC163" s="32" t="s">
        <v>108</v>
      </c>
      <c r="BD163" s="86" t="s">
        <v>109</v>
      </c>
      <c r="BE163" s="86" t="s">
        <v>110</v>
      </c>
      <c r="BF163" s="86" t="s">
        <v>111</v>
      </c>
      <c r="BG163" s="86" t="s">
        <v>112</v>
      </c>
      <c r="BH163" s="86" t="s">
        <v>113</v>
      </c>
      <c r="BI163" s="86" t="s">
        <v>114</v>
      </c>
      <c r="BJ163" s="86" t="s">
        <v>115</v>
      </c>
      <c r="BK163" s="86" t="s">
        <v>116</v>
      </c>
      <c r="BL163" s="86" t="s">
        <v>117</v>
      </c>
      <c r="BM163" s="86" t="s">
        <v>118</v>
      </c>
      <c r="BN163" s="86" t="s">
        <v>119</v>
      </c>
      <c r="BP163" s="86" t="s">
        <v>109</v>
      </c>
      <c r="BQ163" s="86" t="s">
        <v>110</v>
      </c>
      <c r="BR163" s="86" t="s">
        <v>111</v>
      </c>
      <c r="BS163" s="86" t="s">
        <v>112</v>
      </c>
      <c r="BT163" s="86" t="s">
        <v>113</v>
      </c>
      <c r="BU163" s="86" t="s">
        <v>114</v>
      </c>
      <c r="BV163" s="86" t="s">
        <v>115</v>
      </c>
      <c r="BW163" s="86" t="s">
        <v>116</v>
      </c>
      <c r="BX163" s="86" t="s">
        <v>117</v>
      </c>
      <c r="BY163" s="86" t="s">
        <v>118</v>
      </c>
      <c r="BZ163" s="86" t="s">
        <v>119</v>
      </c>
      <c r="CB163" s="86" t="s">
        <v>109</v>
      </c>
      <c r="CC163" s="86" t="s">
        <v>110</v>
      </c>
      <c r="CD163" s="86" t="s">
        <v>111</v>
      </c>
      <c r="CE163" s="86" t="s">
        <v>112</v>
      </c>
      <c r="CF163" s="86" t="s">
        <v>113</v>
      </c>
      <c r="CG163" s="86" t="s">
        <v>114</v>
      </c>
      <c r="CH163" s="86" t="s">
        <v>115</v>
      </c>
      <c r="CI163" s="86" t="s">
        <v>116</v>
      </c>
      <c r="CJ163" s="86" t="s">
        <v>117</v>
      </c>
      <c r="CK163" s="86" t="s">
        <v>118</v>
      </c>
      <c r="CL163" s="86" t="s">
        <v>119</v>
      </c>
      <c r="CN163" s="86" t="s">
        <v>109</v>
      </c>
      <c r="CO163" s="86" t="s">
        <v>110</v>
      </c>
      <c r="CP163" s="86" t="s">
        <v>111</v>
      </c>
      <c r="CQ163" s="86" t="s">
        <v>112</v>
      </c>
      <c r="CR163" s="86" t="s">
        <v>113</v>
      </c>
      <c r="CS163" s="86" t="s">
        <v>114</v>
      </c>
      <c r="CT163" s="86" t="s">
        <v>115</v>
      </c>
      <c r="CU163" s="86" t="s">
        <v>116</v>
      </c>
      <c r="CV163" s="86" t="s">
        <v>117</v>
      </c>
      <c r="CW163" s="86" t="s">
        <v>118</v>
      </c>
      <c r="CX163" s="86" t="s">
        <v>119</v>
      </c>
      <c r="CZ163" s="86" t="s">
        <v>109</v>
      </c>
      <c r="DA163" s="86" t="s">
        <v>110</v>
      </c>
      <c r="DB163" s="86" t="s">
        <v>111</v>
      </c>
      <c r="DC163" s="86" t="s">
        <v>112</v>
      </c>
      <c r="DD163" s="86" t="s">
        <v>113</v>
      </c>
      <c r="DE163" s="86" t="s">
        <v>114</v>
      </c>
      <c r="DF163" s="86" t="s">
        <v>115</v>
      </c>
      <c r="DG163" s="86" t="s">
        <v>116</v>
      </c>
      <c r="DH163" s="86" t="s">
        <v>117</v>
      </c>
      <c r="DI163" s="86" t="s">
        <v>118</v>
      </c>
      <c r="DJ163" s="86" t="s">
        <v>119</v>
      </c>
      <c r="DL163" s="86" t="s">
        <v>109</v>
      </c>
      <c r="DM163" s="86" t="s">
        <v>110</v>
      </c>
      <c r="DN163" s="86" t="s">
        <v>111</v>
      </c>
      <c r="DO163" s="86" t="s">
        <v>112</v>
      </c>
      <c r="DP163" s="86" t="s">
        <v>113</v>
      </c>
      <c r="DQ163" s="86" t="s">
        <v>114</v>
      </c>
      <c r="DR163" s="86" t="s">
        <v>115</v>
      </c>
      <c r="DS163" s="86" t="s">
        <v>116</v>
      </c>
      <c r="DT163" s="86" t="s">
        <v>117</v>
      </c>
      <c r="DU163" s="86" t="s">
        <v>118</v>
      </c>
      <c r="DV163" s="86" t="s">
        <v>119</v>
      </c>
      <c r="DX163" s="86" t="s">
        <v>109</v>
      </c>
      <c r="DY163" s="86" t="s">
        <v>110</v>
      </c>
      <c r="DZ163" s="86" t="s">
        <v>111</v>
      </c>
      <c r="EA163" s="86" t="s">
        <v>112</v>
      </c>
      <c r="EB163" s="86" t="s">
        <v>113</v>
      </c>
      <c r="EC163" s="86" t="s">
        <v>114</v>
      </c>
      <c r="ED163" s="86" t="s">
        <v>115</v>
      </c>
      <c r="EE163" s="86" t="s">
        <v>116</v>
      </c>
      <c r="EF163" s="86" t="s">
        <v>117</v>
      </c>
      <c r="EG163" s="86" t="s">
        <v>118</v>
      </c>
      <c r="EH163" s="86" t="s">
        <v>119</v>
      </c>
      <c r="EJ163" s="86" t="s">
        <v>109</v>
      </c>
      <c r="EK163" s="86" t="s">
        <v>110</v>
      </c>
      <c r="EL163" s="86" t="s">
        <v>111</v>
      </c>
      <c r="EM163" s="86" t="s">
        <v>112</v>
      </c>
      <c r="EN163" s="86" t="s">
        <v>113</v>
      </c>
      <c r="EO163" s="86" t="s">
        <v>114</v>
      </c>
      <c r="EP163" s="86" t="s">
        <v>115</v>
      </c>
      <c r="EQ163" s="86" t="s">
        <v>116</v>
      </c>
      <c r="ER163" s="86" t="s">
        <v>117</v>
      </c>
      <c r="ES163" s="86" t="s">
        <v>118</v>
      </c>
      <c r="ET163" s="86" t="s">
        <v>119</v>
      </c>
      <c r="EV163" s="86" t="s">
        <v>109</v>
      </c>
      <c r="EW163" s="86" t="s">
        <v>110</v>
      </c>
      <c r="EX163" s="86" t="s">
        <v>111</v>
      </c>
      <c r="EY163" s="86" t="s">
        <v>112</v>
      </c>
      <c r="EZ163" s="86" t="s">
        <v>113</v>
      </c>
      <c r="FA163" s="86" t="s">
        <v>114</v>
      </c>
      <c r="FB163" s="86" t="s">
        <v>115</v>
      </c>
      <c r="FC163" s="86" t="s">
        <v>116</v>
      </c>
      <c r="FD163" s="86" t="s">
        <v>117</v>
      </c>
      <c r="FE163" s="86" t="s">
        <v>118</v>
      </c>
      <c r="FF163" s="86" t="s">
        <v>119</v>
      </c>
      <c r="FH163" s="86" t="s">
        <v>109</v>
      </c>
      <c r="FI163" s="86" t="s">
        <v>110</v>
      </c>
      <c r="FJ163" s="86" t="s">
        <v>111</v>
      </c>
      <c r="FK163" s="86" t="s">
        <v>112</v>
      </c>
      <c r="FL163" s="86" t="s">
        <v>113</v>
      </c>
      <c r="FM163" s="86" t="s">
        <v>114</v>
      </c>
      <c r="FN163" s="86" t="s">
        <v>115</v>
      </c>
      <c r="FO163" s="86" t="s">
        <v>116</v>
      </c>
      <c r="FP163" s="86" t="s">
        <v>117</v>
      </c>
      <c r="FQ163" s="86" t="s">
        <v>118</v>
      </c>
      <c r="FR163" s="86" t="s">
        <v>119</v>
      </c>
      <c r="FT163" s="32" t="s">
        <v>108</v>
      </c>
      <c r="FU163" s="86" t="s">
        <v>109</v>
      </c>
      <c r="FV163" s="86" t="s">
        <v>110</v>
      </c>
      <c r="FW163" s="86" t="s">
        <v>111</v>
      </c>
      <c r="FX163" s="86" t="s">
        <v>112</v>
      </c>
      <c r="FY163" s="86" t="s">
        <v>113</v>
      </c>
      <c r="FZ163" s="86" t="s">
        <v>114</v>
      </c>
      <c r="GA163" s="86" t="s">
        <v>115</v>
      </c>
      <c r="GB163" s="86" t="s">
        <v>116</v>
      </c>
      <c r="GC163" s="86" t="s">
        <v>117</v>
      </c>
      <c r="GD163" s="86" t="s">
        <v>118</v>
      </c>
      <c r="GE163" s="86" t="s">
        <v>119</v>
      </c>
      <c r="GG163" s="86" t="s">
        <v>109</v>
      </c>
      <c r="GH163" s="86" t="s">
        <v>110</v>
      </c>
      <c r="GI163" s="86" t="s">
        <v>111</v>
      </c>
      <c r="GJ163" s="86" t="s">
        <v>112</v>
      </c>
      <c r="GK163" s="86" t="s">
        <v>113</v>
      </c>
      <c r="GL163" s="86" t="s">
        <v>114</v>
      </c>
      <c r="GM163" s="86" t="s">
        <v>115</v>
      </c>
      <c r="GN163" s="86" t="s">
        <v>116</v>
      </c>
      <c r="GO163" s="86" t="s">
        <v>117</v>
      </c>
      <c r="GP163" s="86" t="s">
        <v>118</v>
      </c>
      <c r="GQ163" s="86" t="s">
        <v>119</v>
      </c>
      <c r="GS163" s="86" t="s">
        <v>109</v>
      </c>
      <c r="GT163" s="86" t="s">
        <v>110</v>
      </c>
      <c r="GU163" s="86" t="s">
        <v>111</v>
      </c>
      <c r="GV163" s="86" t="s">
        <v>112</v>
      </c>
      <c r="GW163" s="86" t="s">
        <v>113</v>
      </c>
      <c r="GX163" s="86" t="s">
        <v>114</v>
      </c>
      <c r="GY163" s="86" t="s">
        <v>115</v>
      </c>
      <c r="GZ163" s="86" t="s">
        <v>116</v>
      </c>
      <c r="HA163" s="86" t="s">
        <v>117</v>
      </c>
      <c r="HB163" s="86" t="s">
        <v>118</v>
      </c>
      <c r="HC163" s="86" t="s">
        <v>119</v>
      </c>
      <c r="HE163" s="86" t="s">
        <v>109</v>
      </c>
      <c r="HF163" s="86" t="s">
        <v>110</v>
      </c>
      <c r="HG163" s="86" t="s">
        <v>111</v>
      </c>
      <c r="HH163" s="86" t="s">
        <v>112</v>
      </c>
      <c r="HI163" s="86" t="s">
        <v>113</v>
      </c>
      <c r="HJ163" s="86" t="s">
        <v>114</v>
      </c>
      <c r="HK163" s="86" t="s">
        <v>115</v>
      </c>
      <c r="HL163" s="86" t="s">
        <v>116</v>
      </c>
      <c r="HM163" s="86" t="s">
        <v>117</v>
      </c>
      <c r="HN163" s="86" t="s">
        <v>118</v>
      </c>
      <c r="HO163" s="86" t="s">
        <v>119</v>
      </c>
    </row>
    <row r="164" spans="2:223" ht="13.5" customHeight="1">
      <c r="B164" s="37"/>
      <c r="D164" s="229"/>
      <c r="E164" s="234"/>
      <c r="F164" s="235"/>
      <c r="G164" s="235"/>
      <c r="H164" s="236"/>
      <c r="I164" s="240"/>
      <c r="J164" s="241"/>
      <c r="K164" s="241"/>
      <c r="L164" s="241"/>
      <c r="M164" s="241"/>
      <c r="N164" s="241"/>
      <c r="O164" s="241"/>
      <c r="P164" s="241"/>
      <c r="Q164" s="242"/>
      <c r="R164" s="246"/>
      <c r="S164" s="247"/>
      <c r="T164" s="247"/>
      <c r="U164" s="248"/>
      <c r="V164" s="252"/>
      <c r="W164" s="253"/>
      <c r="X164" s="253"/>
      <c r="Y164" s="253"/>
      <c r="Z164" s="253"/>
      <c r="AA164" s="254"/>
      <c r="AB164" s="258"/>
      <c r="AC164" s="259"/>
      <c r="AD164" s="259"/>
      <c r="AE164" s="260"/>
      <c r="AF164" s="263"/>
      <c r="AG164" s="264"/>
      <c r="AH164" s="264"/>
      <c r="AI164" s="264"/>
      <c r="AJ164" s="267"/>
      <c r="AK164" s="268"/>
      <c r="AL164" s="40"/>
      <c r="AM164" s="39"/>
      <c r="AW164" s="325"/>
      <c r="AX164" s="325"/>
      <c r="BD164" s="40"/>
      <c r="BE164" s="40"/>
      <c r="BF164" s="40"/>
      <c r="BG164" s="40"/>
      <c r="BH164" s="40"/>
      <c r="BI164" s="40"/>
      <c r="BJ164" s="40"/>
      <c r="BK164" s="40"/>
      <c r="BL164" s="40"/>
      <c r="BM164" s="40"/>
      <c r="BN164" s="40"/>
      <c r="BP164" s="40"/>
      <c r="BQ164" s="40"/>
      <c r="BR164" s="40"/>
      <c r="BS164" s="40"/>
      <c r="BT164" s="40"/>
      <c r="BU164" s="40"/>
      <c r="BV164" s="40"/>
      <c r="BW164" s="40"/>
      <c r="BX164" s="40"/>
      <c r="BY164" s="40"/>
      <c r="BZ164" s="40"/>
      <c r="CB164" s="40"/>
      <c r="CC164" s="40"/>
      <c r="CD164" s="40"/>
      <c r="CE164" s="40"/>
      <c r="CF164" s="40"/>
      <c r="CG164" s="40"/>
      <c r="CH164" s="40"/>
      <c r="CI164" s="40"/>
      <c r="CJ164" s="40"/>
      <c r="CK164" s="40"/>
      <c r="CL164" s="40"/>
      <c r="CN164" s="40"/>
      <c r="CO164" s="40"/>
      <c r="CP164" s="40"/>
      <c r="CQ164" s="40"/>
      <c r="CR164" s="40"/>
      <c r="CS164" s="40"/>
      <c r="CT164" s="40"/>
      <c r="CU164" s="40"/>
      <c r="CV164" s="40"/>
      <c r="CW164" s="40"/>
      <c r="CX164" s="40"/>
      <c r="CZ164" s="40"/>
      <c r="DA164" s="40"/>
      <c r="DB164" s="40"/>
      <c r="DC164" s="40"/>
      <c r="DD164" s="40"/>
      <c r="DE164" s="40"/>
      <c r="DF164" s="40"/>
      <c r="DG164" s="40"/>
      <c r="DH164" s="40"/>
      <c r="DI164" s="40"/>
      <c r="DJ164" s="40"/>
      <c r="DL164" s="40"/>
      <c r="DM164" s="40"/>
      <c r="DN164" s="40"/>
      <c r="DO164" s="40"/>
      <c r="DP164" s="40"/>
      <c r="DQ164" s="40"/>
      <c r="DR164" s="40"/>
      <c r="DS164" s="40"/>
      <c r="DT164" s="40"/>
      <c r="DU164" s="40"/>
      <c r="DV164" s="40"/>
      <c r="DX164" s="40"/>
      <c r="DY164" s="40"/>
      <c r="DZ164" s="40"/>
      <c r="EA164" s="40"/>
      <c r="EB164" s="40"/>
      <c r="EC164" s="40"/>
      <c r="ED164" s="40"/>
      <c r="EE164" s="40"/>
      <c r="EF164" s="40"/>
      <c r="EG164" s="40"/>
      <c r="EH164" s="40"/>
      <c r="EJ164" s="40"/>
      <c r="EK164" s="40"/>
      <c r="EL164" s="40"/>
      <c r="EM164" s="40"/>
      <c r="EN164" s="40"/>
      <c r="EO164" s="40"/>
      <c r="EP164" s="40"/>
      <c r="EQ164" s="40"/>
      <c r="ER164" s="40"/>
      <c r="ES164" s="40"/>
      <c r="ET164" s="40"/>
      <c r="EV164" s="40"/>
      <c r="EW164" s="40"/>
      <c r="EX164" s="40"/>
      <c r="EY164" s="40"/>
      <c r="EZ164" s="40"/>
      <c r="FA164" s="40"/>
      <c r="FB164" s="40"/>
      <c r="FC164" s="40"/>
      <c r="FD164" s="40"/>
      <c r="FE164" s="40"/>
      <c r="FF164" s="40"/>
      <c r="FH164" s="40"/>
      <c r="FI164" s="40"/>
      <c r="FJ164" s="40"/>
      <c r="FK164" s="40"/>
      <c r="FL164" s="40"/>
      <c r="FM164" s="40"/>
      <c r="FN164" s="40"/>
      <c r="FO164" s="40"/>
      <c r="FP164" s="40"/>
      <c r="FQ164" s="40"/>
      <c r="FR164" s="40"/>
      <c r="FU164" s="40"/>
      <c r="FV164" s="40"/>
      <c r="FW164" s="40"/>
      <c r="FX164" s="40"/>
      <c r="FY164" s="40"/>
      <c r="FZ164" s="40"/>
      <c r="GA164" s="40"/>
      <c r="GB164" s="40"/>
      <c r="GC164" s="40"/>
      <c r="GD164" s="40"/>
      <c r="GE164" s="40"/>
      <c r="GG164" s="40"/>
      <c r="GH164" s="40"/>
      <c r="GI164" s="40"/>
      <c r="GJ164" s="40"/>
      <c r="GK164" s="40"/>
      <c r="GL164" s="40"/>
      <c r="GM164" s="40"/>
      <c r="GN164" s="40"/>
      <c r="GO164" s="40"/>
      <c r="GP164" s="40"/>
      <c r="GQ164" s="40"/>
      <c r="GS164" s="40"/>
      <c r="GT164" s="40"/>
      <c r="GU164" s="40"/>
      <c r="GV164" s="40"/>
      <c r="GW164" s="40"/>
      <c r="GX164" s="40"/>
      <c r="GY164" s="40"/>
      <c r="GZ164" s="40"/>
      <c r="HA164" s="40"/>
      <c r="HB164" s="40"/>
      <c r="HC164" s="40"/>
      <c r="HE164" s="40"/>
      <c r="HF164" s="40"/>
      <c r="HG164" s="40"/>
      <c r="HH164" s="40"/>
      <c r="HI164" s="40"/>
      <c r="HJ164" s="40"/>
      <c r="HK164" s="40"/>
      <c r="HL164" s="40"/>
      <c r="HM164" s="40"/>
      <c r="HN164" s="40"/>
      <c r="HO164" s="40"/>
    </row>
    <row r="165" spans="2:223" ht="13.5" customHeight="1">
      <c r="B165" s="37"/>
      <c r="D165" s="229"/>
      <c r="E165" s="269" t="s">
        <v>64</v>
      </c>
      <c r="F165" s="270"/>
      <c r="G165" s="270"/>
      <c r="H165" s="271"/>
      <c r="I165" s="272"/>
      <c r="J165" s="273"/>
      <c r="K165" s="273"/>
      <c r="L165" s="273"/>
      <c r="M165" s="273"/>
      <c r="N165" s="273"/>
      <c r="O165" s="273"/>
      <c r="P165" s="273"/>
      <c r="Q165" s="274"/>
      <c r="R165" s="278" t="s">
        <v>41</v>
      </c>
      <c r="S165" s="279"/>
      <c r="T165" s="279"/>
      <c r="U165" s="280"/>
      <c r="V165" s="281"/>
      <c r="W165" s="282"/>
      <c r="X165" s="282"/>
      <c r="Y165" s="282"/>
      <c r="Z165" s="282"/>
      <c r="AA165" s="283"/>
      <c r="AB165" s="269" t="s">
        <v>28</v>
      </c>
      <c r="AC165" s="270"/>
      <c r="AD165" s="270"/>
      <c r="AE165" s="271"/>
      <c r="AF165" s="287"/>
      <c r="AG165" s="288"/>
      <c r="AH165" s="288"/>
      <c r="AI165" s="288"/>
      <c r="AJ165" s="289" t="str">
        <f>IF(I163="","",VLOOKUP(I163,$AO$4:$AR$6,3,FALSE))</f>
        <v/>
      </c>
      <c r="AK165" s="290"/>
      <c r="AL165" s="40"/>
      <c r="AM165" s="39"/>
      <c r="BC165" s="327" t="s">
        <v>106</v>
      </c>
      <c r="BD165" s="326" t="str">
        <f>IF(AND($AW163=1,$AX163=1,$AY169="1期",$BA169="1期"),$AF165,"0")</f>
        <v>0</v>
      </c>
      <c r="BE165" s="326" t="str">
        <f>IF(AND($AW163=1,$AX163=2,$AY169="1期",$BA169="1期"),$AF165,"0")</f>
        <v>0</v>
      </c>
      <c r="BF165" s="326" t="str">
        <f>IF(AND($AW163=1,$AX163=3,$AY169="1期",$BA169="1期"),$AF165,"0")</f>
        <v>0</v>
      </c>
      <c r="BG165" s="326" t="str">
        <f>IF(AND($AW163=1,$AX163=4,$AY169="1期",$BA169="1期"),$AF165,"0")</f>
        <v>0</v>
      </c>
      <c r="BH165" s="326" t="str">
        <f>IF(AND($AW163=1,$AX163=5,$AY169="1期",$BA169="1期"),$AF165,"0")</f>
        <v>0</v>
      </c>
      <c r="BI165" s="326" t="str">
        <f>IF(AND($AW163=2,$AX163=6,$AY169="1期",$BA169="1期"),$AF165,"0")</f>
        <v>0</v>
      </c>
      <c r="BJ165" s="326" t="str">
        <f>IF(AND($AW163=3,$AX163=1,$AY169="1期",$BA169="1期"),$AF165,"0")</f>
        <v>0</v>
      </c>
      <c r="BK165" s="326" t="str">
        <f>IF(AND($AW163=3,$AX163=2,$AY169="1期",$BA169="1期"),$AF165,"0")</f>
        <v>0</v>
      </c>
      <c r="BL165" s="326" t="str">
        <f>IF(AND($AW163=3,$AX163=3,$AY169="1期",$BA169="1期"),$AF165,"0")</f>
        <v>0</v>
      </c>
      <c r="BM165" s="326" t="str">
        <f>IF(AND($AW163=3,$AX163=4,$AY169="1期",$BA169="1期"),$AF165,"0")</f>
        <v>0</v>
      </c>
      <c r="BN165" s="326" t="str">
        <f>IF(AND($AW163=3,$AX163=5,$AY169="1期",$BA169="1期"),$AF165,"0")</f>
        <v>0</v>
      </c>
      <c r="BP165" s="326" t="str">
        <f>IF(AND($AW163=1,$AX163=1,$AY169="1期",$BA169="2期"),$AF165,"0")</f>
        <v>0</v>
      </c>
      <c r="BQ165" s="326" t="str">
        <f>IF(AND($AW163=1,$AX163=2,$AY169="1期",$BA169="2期"),$AF165,"0")</f>
        <v>0</v>
      </c>
      <c r="BR165" s="326" t="str">
        <f>IF(AND($AW163=1,$AX163=3,$AY169="1期",$BA169="2期"),$AF165,"0")</f>
        <v>0</v>
      </c>
      <c r="BS165" s="326" t="str">
        <f>IF(AND($AW163=1,$AX163=4,$AY169="1期",$BA169="2期"),$AF165,"0")</f>
        <v>0</v>
      </c>
      <c r="BT165" s="326" t="str">
        <f>IF(AND($AW163=1,$AX163=5,$AY169="1期",$BA169="2期"),$AF165,"0")</f>
        <v>0</v>
      </c>
      <c r="BU165" s="326" t="str">
        <f>IF(AND($AW163=2,$AX163=6,$AY169="1期",$BA169="2期"),$AF165,"0")</f>
        <v>0</v>
      </c>
      <c r="BV165" s="326" t="str">
        <f>IF(AND($AW163=3,$AX163=1,$AY169="1期",$BA169="2期"),$AF165,"0")</f>
        <v>0</v>
      </c>
      <c r="BW165" s="326" t="str">
        <f>IF(AND($AW163=3,$AX163=2,$AY169="1期",$BA169="2期"),$AF165,"0")</f>
        <v>0</v>
      </c>
      <c r="BX165" s="326" t="str">
        <f>IF(AND($AW163=3,$AX163=3,$AY169="1期",$BA169="2期"),$AF165,"0")</f>
        <v>0</v>
      </c>
      <c r="BY165" s="326" t="str">
        <f>IF(AND($AW163=3,$AX163=4,$AY169="1期",$BA169="2期"),$AF165,"0")</f>
        <v>0</v>
      </c>
      <c r="BZ165" s="326" t="str">
        <f>IF(AND($AW163=3,$AX163=5,$AY169="1期",$BA169="2期"),$AF165,"0")</f>
        <v>0</v>
      </c>
      <c r="CB165" s="326" t="str">
        <f>IF(AND($AW163=1,$AX163=1,$AY169="1期",$BA169="3期"),$AF165,"0")</f>
        <v>0</v>
      </c>
      <c r="CC165" s="326" t="str">
        <f>IF(AND($AW163=1,$AX163=2,$AY169="1期",$BA169="3期"),$AF165,"0")</f>
        <v>0</v>
      </c>
      <c r="CD165" s="326" t="str">
        <f>IF(AND($AW163=1,$AX163=3,$AY169="1期",$BA169="3期"),$AF165,"0")</f>
        <v>0</v>
      </c>
      <c r="CE165" s="326" t="str">
        <f>IF(AND($AW163=1,$AX163=4,$AY169="1期",$BA169="3期"),$AF165,"0")</f>
        <v>0</v>
      </c>
      <c r="CF165" s="326" t="str">
        <f>IF(AND($AW163=1,$AX163=5,$AY169="1期",$BA169="3期"),$AF165,"0")</f>
        <v>0</v>
      </c>
      <c r="CG165" s="326" t="str">
        <f>IF(AND($AW163=2,$AX163=6,$AY169="1期",$BA169="3期"),$AF165,"0")</f>
        <v>0</v>
      </c>
      <c r="CH165" s="326" t="str">
        <f>IF(AND($AW163=3,$AX163=1,$AY169="1期",$BA169="3期"),$AF165,"0")</f>
        <v>0</v>
      </c>
      <c r="CI165" s="326" t="str">
        <f>IF(AND($AW163=3,$AX163=2,$AY169="1期",$BA169="3期"),$AF165,"0")</f>
        <v>0</v>
      </c>
      <c r="CJ165" s="326" t="str">
        <f>IF(AND($AW163=3,$AX163=3,$AY169="1期",$BA169="3期"),$AF165,"0")</f>
        <v>0</v>
      </c>
      <c r="CK165" s="326" t="str">
        <f>IF(AND($AW163=3,$AX163=4,$AY169="1期",$BA169="3期"),$AF165,"0")</f>
        <v>0</v>
      </c>
      <c r="CL165" s="326" t="str">
        <f>IF(AND($AW163=3,$AX163=5,$AY169="1期",$BA169="3期"),$AF165,"0")</f>
        <v>0</v>
      </c>
      <c r="CN165" s="326" t="str">
        <f>IF(AND($AW163=1,$AX163=1,$AY169="2期",$BA169="2期"),$AF165,"0")</f>
        <v>0</v>
      </c>
      <c r="CO165" s="326" t="str">
        <f>IF(AND($AW163=1,$AX163=2,$AY169="2期",$BA169="2期"),$AF165,"0")</f>
        <v>0</v>
      </c>
      <c r="CP165" s="326" t="str">
        <f>IF(AND($AW163=1,$AX163=3,$AY169="2期",$BA169="2期"),$AF165,"0")</f>
        <v>0</v>
      </c>
      <c r="CQ165" s="326" t="str">
        <f>IF(AND($AW163=1,$AX163=4,$AY169="2期",$BA169="2期"),$AF165,"0")</f>
        <v>0</v>
      </c>
      <c r="CR165" s="326" t="str">
        <f>IF(AND($AW163=1,$AX163=5,$AY169="2期",$BA169="2期"),$AF165,"0")</f>
        <v>0</v>
      </c>
      <c r="CS165" s="326" t="str">
        <f>IF(AND($AW163=2,$AX163=6,$AY169="2期",$BA169="2期"),$AF165,"0")</f>
        <v>0</v>
      </c>
      <c r="CT165" s="326" t="str">
        <f>IF(AND($AW163=3,$AX163=1,$AY169="2期",$BA169="2期"),$AF165,"0")</f>
        <v>0</v>
      </c>
      <c r="CU165" s="326" t="str">
        <f>IF(AND($AW163=3,$AX163=2,$AY169="2期",$BA169="2期"),$AF165,"0")</f>
        <v>0</v>
      </c>
      <c r="CV165" s="326" t="str">
        <f>IF(AND($AW163=3,$AX163=3,$AY169="2期",$BA169="2期"),$AF165,"0")</f>
        <v>0</v>
      </c>
      <c r="CW165" s="326" t="str">
        <f>IF(AND($AW163=3,$AX163=4,$AY169="2期",$BA169="2期"),$AF165,"0")</f>
        <v>0</v>
      </c>
      <c r="CX165" s="326" t="str">
        <f>IF(AND($AW163=3,$AX163=5,$AY169="2期",$BA169="2期"),$AF165,"0")</f>
        <v>0</v>
      </c>
      <c r="CZ165" s="326" t="str">
        <f>IF(AND($AW163=1,$AX163=1,$AY169="2期",$BA169="3期"),$AF165,"0")</f>
        <v>0</v>
      </c>
      <c r="DA165" s="326" t="str">
        <f>IF(AND($AW163=1,$AX163=2,$AY169="2期",$BA169="3期"),$AF165,"0")</f>
        <v>0</v>
      </c>
      <c r="DB165" s="326" t="str">
        <f>IF(AND($AW163=1,$AX163=3,$AY169="2期",$BA169="3期"),$AF165,"0")</f>
        <v>0</v>
      </c>
      <c r="DC165" s="326" t="str">
        <f>IF(AND($AW163=1,$AX163=4,$AY169="2期",$BA169="3期"),$AF165,"0")</f>
        <v>0</v>
      </c>
      <c r="DD165" s="326" t="str">
        <f>IF(AND($AW163=1,$AX163=5,$AY169="2期",$BA169="3期"),$AF165,"0")</f>
        <v>0</v>
      </c>
      <c r="DE165" s="326" t="str">
        <f>IF(AND($AW163=2,$AX163=6,$AY169="2期",$BA169="3期"),$AF165,"0")</f>
        <v>0</v>
      </c>
      <c r="DF165" s="326" t="str">
        <f>IF(AND($AW163=3,$AX163=1,$AY169="2期",$BA169="3期"),$AF165,"0")</f>
        <v>0</v>
      </c>
      <c r="DG165" s="326" t="str">
        <f>IF(AND($AW163=3,$AX163=2,$AY169="2期",$BA169="3期"),$AF165,"0")</f>
        <v>0</v>
      </c>
      <c r="DH165" s="326" t="str">
        <f>IF(AND($AW163=3,$AX163=3,$AY169="2期",$BA169="3期"),$AF165,"0")</f>
        <v>0</v>
      </c>
      <c r="DI165" s="326" t="str">
        <f>IF(AND($AW163=3,$AX163=4,$AY169="2期",$BA169="3期"),$AF165,"0")</f>
        <v>0</v>
      </c>
      <c r="DJ165" s="326" t="str">
        <f>IF(AND($AW163=3,$AX163=5,$AY169="2期",$BA169="3期"),$AF165,"0")</f>
        <v>0</v>
      </c>
      <c r="DL165" s="326" t="str">
        <f>IF(AND($AW163=1,$AX163=1,$AY169="3期",$BA169="3期"),$AF165,"0")</f>
        <v>0</v>
      </c>
      <c r="DM165" s="326" t="str">
        <f>IF(AND($AW163=1,$AX163=2,$AY169="3期",$BA169="3期"),$AF165,"0")</f>
        <v>0</v>
      </c>
      <c r="DN165" s="326" t="str">
        <f>IF(AND($AW163=1,$AX163=3,$AY169="3期",$BA169="3期"),$AF165,"0")</f>
        <v>0</v>
      </c>
      <c r="DO165" s="326" t="str">
        <f>IF(AND($AW163=1,$AX163=4,$AY169="3期",$BA169="3期"),$AF165,"0")</f>
        <v>0</v>
      </c>
      <c r="DP165" s="326" t="str">
        <f>IF(AND($AW163=1,$AX163=5,$AY169="3期",$BA169="3期"),$AF165,"0")</f>
        <v>0</v>
      </c>
      <c r="DQ165" s="326" t="str">
        <f>IF(AND($AW163=2,$AX163=6,$AY169="3期",$BA169="3期"),$AF165,"0")</f>
        <v>0</v>
      </c>
      <c r="DR165" s="326" t="str">
        <f>IF(AND($AW163=3,$AX163=1,$AY169="3期",$BA169="3期"),$AF165,"0")</f>
        <v>0</v>
      </c>
      <c r="DS165" s="326" t="str">
        <f>IF(AND($AW163=3,$AX163=2,$AY169="3期",$BA169="3期"),$AF165,"0")</f>
        <v>0</v>
      </c>
      <c r="DT165" s="326" t="str">
        <f>IF(AND($AW163=3,$AX163=3,$AY169="3期",$BA169="3期"),$AF165,"0")</f>
        <v>0</v>
      </c>
      <c r="DU165" s="326" t="str">
        <f>IF(AND($AW163=3,$AX163=4,$AY169="3期",$BA169="3期"),$AF165,"0")</f>
        <v>0</v>
      </c>
      <c r="DV165" s="326" t="str">
        <f>IF(AND($AW163=3,$AX163=5,$AY169="3期",$BA169="3期"),$AF165,"0")</f>
        <v>0</v>
      </c>
      <c r="DX165" s="326" t="str">
        <f>IF(AND($AW163=1,$AX163=1,$AY169="1期",$BA169="4期"),$AF165,"0")</f>
        <v>0</v>
      </c>
      <c r="DY165" s="326" t="str">
        <f>IF(AND($AW163=1,$AX163=2,$AY169="1期",$BA169="4期"),$AF165,"0")</f>
        <v>0</v>
      </c>
      <c r="DZ165" s="326" t="str">
        <f>IF(AND($AW163=1,$AX163=3,$AY169="1期",$BA169="4期"),$AF165,"0")</f>
        <v>0</v>
      </c>
      <c r="EA165" s="326" t="str">
        <f>IF(AND($AW163=1,$AX163=4,$AY169="1期",$BA169="4期"),$AF165,"0")</f>
        <v>0</v>
      </c>
      <c r="EB165" s="326" t="str">
        <f>IF(AND($AW163=1,$AX163=5,$AY169="1期",$BA169="4期"),$AF165,"0")</f>
        <v>0</v>
      </c>
      <c r="EC165" s="326" t="str">
        <f>IF(AND($AW163=2,$AX163=6,$AY169="1期",$BA169="4期"),$AF165,"0")</f>
        <v>0</v>
      </c>
      <c r="ED165" s="326" t="str">
        <f>IF(AND($AW163=3,$AX163=1,$AY169="1期",$BA169="4期"),$AF165,"0")</f>
        <v>0</v>
      </c>
      <c r="EE165" s="326" t="str">
        <f>IF(AND($AW163=3,$AX163=2,$AY169="1期",$BA169="4期"),$AF165,"0")</f>
        <v>0</v>
      </c>
      <c r="EF165" s="326" t="str">
        <f>IF(AND($AW163=3,$AX163=3,$AY169="1期",$BA169="4期"),$AF165,"0")</f>
        <v>0</v>
      </c>
      <c r="EG165" s="326" t="str">
        <f>IF(AND($AW163=3,$AX163=4,$AY169="1期",$BA169="4期"),$AF165,"0")</f>
        <v>0</v>
      </c>
      <c r="EH165" s="326" t="str">
        <f>IF(AND($AW163=3,$AX163=5,$AY169="1期",$BA169="4期"),$AF165,"0")</f>
        <v>0</v>
      </c>
      <c r="EJ165" s="326" t="str">
        <f>IF(AND($AW163=1,$AX163=1,$AY169="2期",$BA169="4期"),$AF165,"0")</f>
        <v>0</v>
      </c>
      <c r="EK165" s="326" t="str">
        <f>IF(AND($AW163=1,$AX163=2,$AY169="2期",$BA169="4期"),$AF165,"0")</f>
        <v>0</v>
      </c>
      <c r="EL165" s="326" t="str">
        <f>IF(AND($AW163=1,$AX163=3,$AY169="2期",$BA169="4期"),$AF165,"0")</f>
        <v>0</v>
      </c>
      <c r="EM165" s="326" t="str">
        <f>IF(AND($AW163=1,$AX163=4,$AY169="2期",$BA169="4期"),$AF165,"0")</f>
        <v>0</v>
      </c>
      <c r="EN165" s="326" t="str">
        <f>IF(AND($AW163=1,$AX163=5,$AY169="2期",$BA169="4期"),$AF165,"0")</f>
        <v>0</v>
      </c>
      <c r="EO165" s="326" t="str">
        <f>IF(AND($AW163=2,$AX163=6,$AY169="2期",$BA169="4期"),$AF165,"0")</f>
        <v>0</v>
      </c>
      <c r="EP165" s="326" t="str">
        <f>IF(AND($AW163=3,$AX163=1,$AY169="2期",$BA169="4期"),$AF165,"0")</f>
        <v>0</v>
      </c>
      <c r="EQ165" s="326" t="str">
        <f>IF(AND($AW163=3,$AX163=2,$AY169="2期",$BA169="4期"),$AF165,"0")</f>
        <v>0</v>
      </c>
      <c r="ER165" s="326" t="str">
        <f>IF(AND($AW163=3,$AX163=3,$AY169="2期",$BA169="4期"),$AF165,"0")</f>
        <v>0</v>
      </c>
      <c r="ES165" s="326" t="str">
        <f>IF(AND($AW163=3,$AX163=4,$AY169="2期",$BA169="4期"),$AF165,"0")</f>
        <v>0</v>
      </c>
      <c r="ET165" s="326" t="str">
        <f>IF(AND($AW163=3,$AX163=5,$AY169="2期",$BA169="4期"),$AF165,"0")</f>
        <v>0</v>
      </c>
      <c r="EV165" s="326" t="str">
        <f>IF(AND($AW163=1,$AX163=1,$AY169="3期",$BA169="4期"),$AF165,"0")</f>
        <v>0</v>
      </c>
      <c r="EW165" s="326" t="str">
        <f>IF(AND($AW163=1,$AX163=2,$AY169="3期",$BA169="4期"),$AF165,"0")</f>
        <v>0</v>
      </c>
      <c r="EX165" s="326" t="str">
        <f>IF(AND($AW163=1,$AX163=3,$AY169="3期",$BA169="4期"),$AF165,"0")</f>
        <v>0</v>
      </c>
      <c r="EY165" s="326" t="str">
        <f>IF(AND($AW163=1,$AX163=4,$AY169="3期",$BA169="4期"),$AF165,"0")</f>
        <v>0</v>
      </c>
      <c r="EZ165" s="326" t="str">
        <f>IF(AND($AW163=1,$AX163=5,$AY169="3期",$BA169="4期"),$AF165,"0")</f>
        <v>0</v>
      </c>
      <c r="FA165" s="326" t="str">
        <f>IF(AND($AW163=2,$AX163=6,$AY169="3期",$BA169="4期"),$AF165,"0")</f>
        <v>0</v>
      </c>
      <c r="FB165" s="326" t="str">
        <f>IF(AND($AW163=3,$AX163=1,$AY169="3期",$BA169="4期"),$AF165,"0")</f>
        <v>0</v>
      </c>
      <c r="FC165" s="326" t="str">
        <f>IF(AND($AW163=3,$AX163=2,$AY169="3期",$BA169="4期"),$AF165,"0")</f>
        <v>0</v>
      </c>
      <c r="FD165" s="326" t="str">
        <f>IF(AND($AW163=3,$AX163=3,$AY169="3期",$BA169="4期"),$AF165,"0")</f>
        <v>0</v>
      </c>
      <c r="FE165" s="326" t="str">
        <f>IF(AND($AW163=3,$AX163=4,$AY169="3期",$BA169="4期"),$AF165,"0")</f>
        <v>0</v>
      </c>
      <c r="FF165" s="326" t="str">
        <f>IF(AND($AW163=3,$AX163=5,$AY169="3期",$BA169="4期"),$AF165,"0")</f>
        <v>0</v>
      </c>
      <c r="FH165" s="326" t="str">
        <f>IF(AND($AW163=1,$AX163=1,$AY169="4期",$BA169="4期"),$AF165,"0")</f>
        <v>0</v>
      </c>
      <c r="FI165" s="326" t="str">
        <f>IF(AND($AW163=1,$AX163=2,$AY169="4期",$BA169="4期"),$AF165,"0")</f>
        <v>0</v>
      </c>
      <c r="FJ165" s="326" t="str">
        <f>IF(AND($AW163=1,$AX163=3,$AY169="4期",$BA169="4期"),$AF165,"0")</f>
        <v>0</v>
      </c>
      <c r="FK165" s="326" t="str">
        <f>IF(AND($AW163=1,$AX163=4,$AY169="4期",$BA169="4期"),$AF165,"0")</f>
        <v>0</v>
      </c>
      <c r="FL165" s="326" t="str">
        <f>IF(AND($AW163=1,$AX163=5,$AY169="4期",$BA169="4期"),$AF165,"0")</f>
        <v>0</v>
      </c>
      <c r="FM165" s="326" t="str">
        <f>IF(AND($AW163=2,$AX163=6,$AY169="4期",$BA169="4期"),$AF165,"0")</f>
        <v>0</v>
      </c>
      <c r="FN165" s="326" t="str">
        <f>IF(AND($AW163=3,$AX163=1,$AY169="4期",$BA169="4期"),$AF165,"0")</f>
        <v>0</v>
      </c>
      <c r="FO165" s="326" t="str">
        <f>IF(AND($AW163=3,$AX163=2,$AY169="4期",$BA169="4期"),$AF165,"0")</f>
        <v>0</v>
      </c>
      <c r="FP165" s="326" t="str">
        <f>IF(AND($AW163=3,$AX163=3,$AY169="4期",$BA169="4期"),$AF165,"0")</f>
        <v>0</v>
      </c>
      <c r="FQ165" s="326" t="str">
        <f>IF(AND($AW163=3,$AX163=4,$AY169="4期",$BA169="4期"),$AF165,"0")</f>
        <v>0</v>
      </c>
      <c r="FR165" s="326" t="str">
        <f>IF(AND($AW163=3,$AX163=5,$AY169="4期",$BA169="4期"),$AF165,"0")</f>
        <v>0</v>
      </c>
      <c r="FT165" s="327" t="s">
        <v>176</v>
      </c>
      <c r="FU165" s="326" t="str">
        <f>IF(AND($AW163=1,$AX163=1,$AY169="1期",$BA169="1期"),LEFT(RIGHT($I171,11),8),"0")</f>
        <v>0</v>
      </c>
      <c r="FV165" s="326" t="str">
        <f>IF(AND($AW163=1,$AX163=2,$AY169="1期",$BA169="1期"),LEFT(RIGHT($I171,11),8),"0")</f>
        <v>0</v>
      </c>
      <c r="FW165" s="326" t="str">
        <f>IF(AND($AW163=1,$AX163=3,$AY169="1期",$BA169="1期"),LEFT(RIGHT($I171,11),8),"0")</f>
        <v>0</v>
      </c>
      <c r="FX165" s="326" t="str">
        <f>IF(AND($AW163=1,$AX163=4,$AY169="1期",$BA169="1期"),LEFT(RIGHT($I171,11),8),"0")</f>
        <v>0</v>
      </c>
      <c r="FY165" s="326" t="str">
        <f>IF(AND($AW163=1,$AX163=5,$AY169="1期",$BA169="1期"),LEFT(RIGHT($I171,11),8),"0")</f>
        <v>0</v>
      </c>
      <c r="FZ165" s="326" t="str">
        <f>IF(AND($AW163=2,$AX163=6,$AY169="1期",$BA169="1期"),LEFT(RIGHT($I171,11),8),"0")</f>
        <v>0</v>
      </c>
      <c r="GA165" s="326" t="str">
        <f>IF(AND($AW163=3,$AX163=1,$AY169="1期",$BA169="1期"),LEFT(RIGHT($I171,11),8),"0")</f>
        <v>0</v>
      </c>
      <c r="GB165" s="326" t="str">
        <f>IF(AND($AW163=3,$AX163=2,$AY169="1期",$BA169="1期"),LEFT(RIGHT($I171,11),8),"0")</f>
        <v>0</v>
      </c>
      <c r="GC165" s="326" t="str">
        <f>IF(AND($AW163=3,$AX163=3,$AY169="1期",$BA169="1期"),LEFT(RIGHT($I171,11),8),"0")</f>
        <v>0</v>
      </c>
      <c r="GD165" s="326" t="str">
        <f>IF(AND($AW163=3,$AX163=4,$AY169="1期",$BA169="1期"),LEFT(RIGHT($I171,11),8),"0")</f>
        <v>0</v>
      </c>
      <c r="GE165" s="326" t="str">
        <f>IF(AND($AW163=3,$AX163=5,$AY169="1期",$BA169="1期"),LEFT(RIGHT($I171,11),8),"0")</f>
        <v>0</v>
      </c>
      <c r="GG165" s="326" t="str">
        <f>IF(AND($AW163=1,$AX163=1,$AY169="1期",$BA169="2期"),$AF165,"0")</f>
        <v>0</v>
      </c>
      <c r="GH165" s="326" t="str">
        <f>IF(AND($AW163=1,$AX163=2,$AY169="1期",$BA169="2期"),$AF165,"0")</f>
        <v>0</v>
      </c>
      <c r="GI165" s="326" t="str">
        <f>IF(AND($AW163=1,$AX163=3,$AY169="1期",$BA169="2期"),$AF165,"0")</f>
        <v>0</v>
      </c>
      <c r="GJ165" s="326" t="str">
        <f>IF(AND($AW163=1,$AX163=4,$AY169="1期",$BA169="2期"),$AF165,"0")</f>
        <v>0</v>
      </c>
      <c r="GK165" s="326" t="str">
        <f>IF(AND($AW163=1,$AX163=5,$AY169="1期",$BA169="2期"),$AF165,"0")</f>
        <v>0</v>
      </c>
      <c r="GL165" s="326" t="str">
        <f>IF(AND($AW163=2,$AX163=6,$AY169="1期",$BA169="2期"),$AF165,"0")</f>
        <v>0</v>
      </c>
      <c r="GM165" s="326" t="str">
        <f>IF(AND($AW163=3,$AX163=1,$AY169="1期",$BA169="2期"),$AF165,"0")</f>
        <v>0</v>
      </c>
      <c r="GN165" s="326" t="str">
        <f>IF(AND($AW163=3,$AX163=2,$AY169="1期",$BA169="2期"),$AF165,"0")</f>
        <v>0</v>
      </c>
      <c r="GO165" s="326" t="str">
        <f>IF(AND($AW163=3,$AX163=3,$AY169="1期",$BA169="2期"),$AF165,"0")</f>
        <v>0</v>
      </c>
      <c r="GP165" s="326" t="str">
        <f>IF(AND($AW163=3,$AX163=4,$AY169="1期",$BA169="2期"),$AF165,"0")</f>
        <v>0</v>
      </c>
      <c r="GQ165" s="326" t="str">
        <f>IF(AND($AW163=3,$AX163=5,$AY169="1期",$BA169="2期"),$AF165,"0")</f>
        <v>0</v>
      </c>
      <c r="GS165" s="326" t="str">
        <f>IF(AND($AW163=1,$AX163=1,$AY169="2期",$BA169="2期"),LEFT(RIGHT($I171,11),8),"0")</f>
        <v>0</v>
      </c>
      <c r="GT165" s="326" t="str">
        <f>IF(AND($AW163=1,$AX163=2,$AY169="2期",$BA169="2期"),LEFT(RIGHT($I171,11),8),"0")</f>
        <v>0</v>
      </c>
      <c r="GU165" s="326" t="str">
        <f>IF(AND($AW163=1,$AX163=3,$AY169="2期",$BA169="2期"),LEFT(RIGHT($I171,11),8),"0")</f>
        <v>0</v>
      </c>
      <c r="GV165" s="326" t="str">
        <f>IF(AND($AW163=1,$AX163=4,$AY169="2期",$BA169="2期"),LEFT(RIGHT($I171,11),8),"0")</f>
        <v>0</v>
      </c>
      <c r="GW165" s="326" t="str">
        <f>IF(AND($AW163=1,$AX163=5,$AY169="2期",$BA169="2期"),LEFT(RIGHT($I171,11),8),"0")</f>
        <v>0</v>
      </c>
      <c r="GX165" s="326" t="str">
        <f>IF(AND($AW163=2,$AX163=6,$AY169="2期",$BA169="2期"),LEFT(RIGHT($I171,11),8),"0")</f>
        <v>0</v>
      </c>
      <c r="GY165" s="326" t="str">
        <f>IF(AND($AW163=3,$AX163=1,$AY169="2期",$BA169="2期"),LEFT(RIGHT($I171,11),8),"0")</f>
        <v>0</v>
      </c>
      <c r="GZ165" s="326" t="str">
        <f>IF(AND($AW163=3,$AX163=2,$AY169="2期",$BA169="2期"),LEFT(RIGHT($I171,11),8),"0")</f>
        <v>0</v>
      </c>
      <c r="HA165" s="326" t="str">
        <f>IF(AND($AW163=3,$AX163=3,$AY169="2期",$BA169="2期"),LEFT(RIGHT($I171,11),8),"0")</f>
        <v>0</v>
      </c>
      <c r="HB165" s="326" t="str">
        <f>IF(AND($AW163=3,$AX163=4,$AY169="2期",$BA169="2期"),LEFT(RIGHT($I171,11),8),"0")</f>
        <v>0</v>
      </c>
      <c r="HC165" s="326" t="str">
        <f>IF(AND($AW163=3,$AX163=5,$AY169="2期",$BA169="2期"),LEFT(RIGHT($I171,11),8),"0")</f>
        <v>0</v>
      </c>
      <c r="HE165" s="326" t="str">
        <f>IF(AND($AW163=1,$AX163=1,$BA169="3期"),LEFT(RIGHT($I171,11),8),"0")</f>
        <v>0</v>
      </c>
      <c r="HF165" s="326" t="str">
        <f>IF(AND($AW163=1,$AX163=2,$BA169="3期"),LEFT(RIGHT($I171,11),8),"0")</f>
        <v>0</v>
      </c>
      <c r="HG165" s="326" t="str">
        <f>IF(AND($AW163=1,$AX163=3,$BA169="3期"),LEFT(RIGHT($I171,11),8),"0")</f>
        <v>0</v>
      </c>
      <c r="HH165" s="326" t="str">
        <f>IF(AND($AW163=1,$AX163=4,$BA169="3期"),LEFT(RIGHT($I171,11),8),"0")</f>
        <v>0</v>
      </c>
      <c r="HI165" s="326" t="str">
        <f>IF(AND($AW163=1,$AX163=5,$BA169="3期"),LEFT(RIGHT($I171,11),8),"0")</f>
        <v>0</v>
      </c>
      <c r="HJ165" s="326" t="str">
        <f>IF(AND($AW163=2,$AX163=6,$BA169="3期"),LEFT(RIGHT($I171,11),8),"0")</f>
        <v>0</v>
      </c>
      <c r="HK165" s="326" t="str">
        <f>IF(AND($AW163=3,$AX163=1,$BA169="3期"),LEFT(RIGHT($I171,11),8),"0")</f>
        <v>0</v>
      </c>
      <c r="HL165" s="326" t="str">
        <f>IF(AND($AW163=3,$AX163=2,$BA169="3期"),LEFT(RIGHT($I171,11),8),"0")</f>
        <v>0</v>
      </c>
      <c r="HM165" s="326" t="str">
        <f>IF(AND($AW163=3,$AX163=3,$BA169="3期"),LEFT(RIGHT($I171,11),8),"0")</f>
        <v>0</v>
      </c>
      <c r="HN165" s="326" t="str">
        <f>IF(AND($AW163=3,$AX163=4,$BA169="3期"),LEFT(RIGHT($I171,11),8),"0")</f>
        <v>0</v>
      </c>
      <c r="HO165" s="326" t="str">
        <f>IF(AND($AW163=3,$AX163=5,$BA169="3期"),LEFT(RIGHT($I171,11),8),"0")</f>
        <v>0</v>
      </c>
    </row>
    <row r="166" spans="2:223" ht="13.5" customHeight="1">
      <c r="B166" s="37"/>
      <c r="D166" s="229"/>
      <c r="E166" s="246"/>
      <c r="F166" s="247"/>
      <c r="G166" s="247"/>
      <c r="H166" s="248"/>
      <c r="I166" s="275"/>
      <c r="J166" s="276"/>
      <c r="K166" s="276"/>
      <c r="L166" s="276"/>
      <c r="M166" s="276"/>
      <c r="N166" s="276"/>
      <c r="O166" s="276"/>
      <c r="P166" s="276"/>
      <c r="Q166" s="277"/>
      <c r="R166" s="258"/>
      <c r="S166" s="259"/>
      <c r="T166" s="259"/>
      <c r="U166" s="260"/>
      <c r="V166" s="284"/>
      <c r="W166" s="285"/>
      <c r="X166" s="285"/>
      <c r="Y166" s="285"/>
      <c r="Z166" s="285"/>
      <c r="AA166" s="286"/>
      <c r="AB166" s="246"/>
      <c r="AC166" s="247"/>
      <c r="AD166" s="247"/>
      <c r="AE166" s="248"/>
      <c r="AF166" s="263"/>
      <c r="AG166" s="264"/>
      <c r="AH166" s="264"/>
      <c r="AI166" s="264"/>
      <c r="AJ166" s="267"/>
      <c r="AK166" s="268"/>
      <c r="AL166" s="40"/>
      <c r="AM166" s="39"/>
      <c r="BC166" s="328"/>
      <c r="BD166" s="326"/>
      <c r="BE166" s="326"/>
      <c r="BF166" s="326"/>
      <c r="BG166" s="326"/>
      <c r="BH166" s="326"/>
      <c r="BI166" s="326"/>
      <c r="BJ166" s="326"/>
      <c r="BK166" s="326"/>
      <c r="BL166" s="326"/>
      <c r="BM166" s="326"/>
      <c r="BN166" s="326"/>
      <c r="BP166" s="326"/>
      <c r="BQ166" s="326"/>
      <c r="BR166" s="326"/>
      <c r="BS166" s="326"/>
      <c r="BT166" s="326"/>
      <c r="BU166" s="326"/>
      <c r="BV166" s="326"/>
      <c r="BW166" s="326"/>
      <c r="BX166" s="326"/>
      <c r="BY166" s="326"/>
      <c r="BZ166" s="326"/>
      <c r="CB166" s="326"/>
      <c r="CC166" s="326"/>
      <c r="CD166" s="326"/>
      <c r="CE166" s="326"/>
      <c r="CF166" s="326"/>
      <c r="CG166" s="326"/>
      <c r="CH166" s="326"/>
      <c r="CI166" s="326"/>
      <c r="CJ166" s="326"/>
      <c r="CK166" s="326"/>
      <c r="CL166" s="326"/>
      <c r="CN166" s="326"/>
      <c r="CO166" s="326"/>
      <c r="CP166" s="326"/>
      <c r="CQ166" s="326"/>
      <c r="CR166" s="326"/>
      <c r="CS166" s="326"/>
      <c r="CT166" s="326"/>
      <c r="CU166" s="326"/>
      <c r="CV166" s="326"/>
      <c r="CW166" s="326"/>
      <c r="CX166" s="326"/>
      <c r="CZ166" s="326"/>
      <c r="DA166" s="326"/>
      <c r="DB166" s="326"/>
      <c r="DC166" s="326"/>
      <c r="DD166" s="326"/>
      <c r="DE166" s="326"/>
      <c r="DF166" s="326"/>
      <c r="DG166" s="326"/>
      <c r="DH166" s="326"/>
      <c r="DI166" s="326"/>
      <c r="DJ166" s="326"/>
      <c r="DL166" s="326"/>
      <c r="DM166" s="326"/>
      <c r="DN166" s="326"/>
      <c r="DO166" s="326"/>
      <c r="DP166" s="326"/>
      <c r="DQ166" s="326"/>
      <c r="DR166" s="326"/>
      <c r="DS166" s="326"/>
      <c r="DT166" s="326"/>
      <c r="DU166" s="326"/>
      <c r="DV166" s="326"/>
      <c r="DX166" s="326"/>
      <c r="DY166" s="326"/>
      <c r="DZ166" s="326"/>
      <c r="EA166" s="326"/>
      <c r="EB166" s="326"/>
      <c r="EC166" s="326"/>
      <c r="ED166" s="326"/>
      <c r="EE166" s="326"/>
      <c r="EF166" s="326"/>
      <c r="EG166" s="326"/>
      <c r="EH166" s="326"/>
      <c r="EJ166" s="326"/>
      <c r="EK166" s="326"/>
      <c r="EL166" s="326"/>
      <c r="EM166" s="326"/>
      <c r="EN166" s="326"/>
      <c r="EO166" s="326"/>
      <c r="EP166" s="326"/>
      <c r="EQ166" s="326"/>
      <c r="ER166" s="326"/>
      <c r="ES166" s="326"/>
      <c r="ET166" s="326"/>
      <c r="EV166" s="326"/>
      <c r="EW166" s="326"/>
      <c r="EX166" s="326"/>
      <c r="EY166" s="326"/>
      <c r="EZ166" s="326"/>
      <c r="FA166" s="326"/>
      <c r="FB166" s="326"/>
      <c r="FC166" s="326"/>
      <c r="FD166" s="326"/>
      <c r="FE166" s="326"/>
      <c r="FF166" s="326"/>
      <c r="FH166" s="326"/>
      <c r="FI166" s="326"/>
      <c r="FJ166" s="326"/>
      <c r="FK166" s="326"/>
      <c r="FL166" s="326"/>
      <c r="FM166" s="326"/>
      <c r="FN166" s="326"/>
      <c r="FO166" s="326"/>
      <c r="FP166" s="326"/>
      <c r="FQ166" s="326"/>
      <c r="FR166" s="326"/>
      <c r="FT166" s="328"/>
      <c r="FU166" s="326"/>
      <c r="FV166" s="326"/>
      <c r="FW166" s="326"/>
      <c r="FX166" s="326"/>
      <c r="FY166" s="326"/>
      <c r="FZ166" s="326"/>
      <c r="GA166" s="326"/>
      <c r="GB166" s="326"/>
      <c r="GC166" s="326"/>
      <c r="GD166" s="326"/>
      <c r="GE166" s="326"/>
      <c r="GG166" s="326"/>
      <c r="GH166" s="326"/>
      <c r="GI166" s="326"/>
      <c r="GJ166" s="326"/>
      <c r="GK166" s="326"/>
      <c r="GL166" s="326"/>
      <c r="GM166" s="326"/>
      <c r="GN166" s="326"/>
      <c r="GO166" s="326"/>
      <c r="GP166" s="326"/>
      <c r="GQ166" s="326"/>
      <c r="GS166" s="326"/>
      <c r="GT166" s="326"/>
      <c r="GU166" s="326"/>
      <c r="GV166" s="326"/>
      <c r="GW166" s="326"/>
      <c r="GX166" s="326"/>
      <c r="GY166" s="326"/>
      <c r="GZ166" s="326"/>
      <c r="HA166" s="326"/>
      <c r="HB166" s="326"/>
      <c r="HC166" s="326"/>
      <c r="HE166" s="326"/>
      <c r="HF166" s="326"/>
      <c r="HG166" s="326"/>
      <c r="HH166" s="326"/>
      <c r="HI166" s="326"/>
      <c r="HJ166" s="326"/>
      <c r="HK166" s="326"/>
      <c r="HL166" s="326"/>
      <c r="HM166" s="326"/>
      <c r="HN166" s="326"/>
      <c r="HO166" s="326"/>
    </row>
    <row r="167" spans="2:223" ht="13.5" customHeight="1">
      <c r="B167" s="37"/>
      <c r="D167" s="229"/>
      <c r="E167" s="269" t="s">
        <v>38</v>
      </c>
      <c r="F167" s="270"/>
      <c r="G167" s="270"/>
      <c r="H167" s="271"/>
      <c r="I167" s="291"/>
      <c r="J167" s="292"/>
      <c r="K167" s="292"/>
      <c r="L167" s="292"/>
      <c r="M167" s="292"/>
      <c r="N167" s="292"/>
      <c r="O167" s="292"/>
      <c r="P167" s="292"/>
      <c r="Q167" s="292"/>
      <c r="R167" s="292"/>
      <c r="S167" s="292"/>
      <c r="T167" s="292"/>
      <c r="U167" s="292"/>
      <c r="V167" s="292"/>
      <c r="W167" s="292"/>
      <c r="X167" s="292"/>
      <c r="Y167" s="292"/>
      <c r="Z167" s="292"/>
      <c r="AA167" s="293"/>
      <c r="AB167" s="269" t="s">
        <v>39</v>
      </c>
      <c r="AC167" s="270"/>
      <c r="AD167" s="270"/>
      <c r="AE167" s="271"/>
      <c r="AF167" s="294"/>
      <c r="AG167" s="295"/>
      <c r="AH167" s="295"/>
      <c r="AI167" s="295"/>
      <c r="AJ167" s="295"/>
      <c r="AK167" s="290" t="s">
        <v>353</v>
      </c>
      <c r="AL167" s="40"/>
      <c r="AM167" s="39"/>
    </row>
    <row r="168" spans="2:223" ht="13.5" customHeight="1">
      <c r="B168" s="37"/>
      <c r="D168" s="229"/>
      <c r="E168" s="246"/>
      <c r="F168" s="247"/>
      <c r="G168" s="247"/>
      <c r="H168" s="248"/>
      <c r="I168" s="252"/>
      <c r="J168" s="253"/>
      <c r="K168" s="253"/>
      <c r="L168" s="253"/>
      <c r="M168" s="253"/>
      <c r="N168" s="253"/>
      <c r="O168" s="253"/>
      <c r="P168" s="253"/>
      <c r="Q168" s="253"/>
      <c r="R168" s="253"/>
      <c r="S168" s="253"/>
      <c r="T168" s="253"/>
      <c r="U168" s="253"/>
      <c r="V168" s="253"/>
      <c r="W168" s="253"/>
      <c r="X168" s="253"/>
      <c r="Y168" s="253"/>
      <c r="Z168" s="253"/>
      <c r="AA168" s="254"/>
      <c r="AB168" s="246"/>
      <c r="AC168" s="247"/>
      <c r="AD168" s="247"/>
      <c r="AE168" s="248"/>
      <c r="AF168" s="296"/>
      <c r="AG168" s="297"/>
      <c r="AH168" s="297"/>
      <c r="AI168" s="297"/>
      <c r="AJ168" s="297"/>
      <c r="AK168" s="268"/>
      <c r="AL168" s="40"/>
      <c r="AM168" s="39"/>
      <c r="AW168" s="84" t="s">
        <v>102</v>
      </c>
      <c r="AX168" s="84" t="s">
        <v>103</v>
      </c>
      <c r="AY168" s="329" t="s">
        <v>105</v>
      </c>
      <c r="AZ168" s="330"/>
      <c r="BA168" s="322" t="s">
        <v>104</v>
      </c>
      <c r="BB168" s="322"/>
    </row>
    <row r="169" spans="2:223" ht="13.5" customHeight="1">
      <c r="B169" s="37"/>
      <c r="D169" s="229"/>
      <c r="E169" s="269" t="s">
        <v>74</v>
      </c>
      <c r="F169" s="270"/>
      <c r="G169" s="270"/>
      <c r="H169" s="271"/>
      <c r="I169" s="298" t="str">
        <f>IFERROR(YEAR(EDATE(AA169,-3)),"")</f>
        <v/>
      </c>
      <c r="J169" s="289"/>
      <c r="K169" s="289"/>
      <c r="L169" s="289" t="s">
        <v>37</v>
      </c>
      <c r="M169" s="289"/>
      <c r="N169" s="282"/>
      <c r="O169" s="282"/>
      <c r="P169" s="282"/>
      <c r="Q169" s="282"/>
      <c r="R169" s="282"/>
      <c r="S169" s="282"/>
      <c r="T169" s="282"/>
      <c r="U169" s="282"/>
      <c r="V169" s="282"/>
      <c r="W169" s="282"/>
      <c r="X169" s="282"/>
      <c r="Y169" s="282"/>
      <c r="Z169" s="300" t="s">
        <v>352</v>
      </c>
      <c r="AA169" s="282"/>
      <c r="AB169" s="282"/>
      <c r="AC169" s="282"/>
      <c r="AD169" s="282"/>
      <c r="AE169" s="282"/>
      <c r="AF169" s="282"/>
      <c r="AG169" s="282"/>
      <c r="AH169" s="282"/>
      <c r="AI169" s="282"/>
      <c r="AJ169" s="282"/>
      <c r="AK169" s="302"/>
      <c r="AL169" s="40"/>
      <c r="AM169" s="39"/>
      <c r="AW169" s="322" t="str">
        <f>I169</f>
        <v/>
      </c>
      <c r="AX169" s="322" t="str">
        <f>IF(V165="","",YEAR(V165)-IF(MONTH(V165)&lt;4,1,0))</f>
        <v/>
      </c>
      <c r="AY169" s="322" t="str">
        <f>IF(AND(2010&lt;=AW169,AW169&lt;=2014),"1期",IF(AND(2015&lt;=AW169,AW169&lt;=2019),"2期",IF(AND(2020&lt;=AW169,AW169&lt;=2024),"3期",IF(AND(2025&lt;=AW169,AW169&lt;=2029),"4期","-"))))</f>
        <v>-</v>
      </c>
      <c r="AZ169" s="323" t="str">
        <f>IF(AND(2010&lt;=AW169,AW169&lt;=2014),"2期",IF(AND(2015&lt;=AW169,AW169&lt;=2019),"3期",IF(AND(2020&lt;=AW169,AW169&lt;=2024),"4期",IF(AND(2025&lt;=AW169,AW169&lt;=2029),"4期","-"))))</f>
        <v>-</v>
      </c>
      <c r="BA169" s="322" t="str">
        <f>IF(AND(2010&lt;=AX169,AX169&lt;=2014),"1期",IF(AND(2015&lt;=AX169,AX169&lt;=2019),"2期",IF(AND(2020&lt;=AX169,AX169&lt;=2024),"3期",IF(AND(2025&lt;=AX169,AX169&lt;=2029),"4期","-"))))</f>
        <v>-</v>
      </c>
      <c r="BB169" s="323" t="str">
        <f>IF(AND(2010&lt;=AX169,AX169&lt;=2014),"2期",IF(AND(2015&lt;=AX169,AX169&lt;=2019),"3期",IF(AND(2020&lt;=AX169,AX169&lt;=2024),"4期",IF(AND(2024&lt;=AX169,AX169&lt;=2029),"4期","-"))))</f>
        <v>-</v>
      </c>
      <c r="BC169" s="40"/>
      <c r="FT169" s="40"/>
    </row>
    <row r="170" spans="2:223" ht="13.5" customHeight="1">
      <c r="B170" s="37"/>
      <c r="D170" s="229"/>
      <c r="E170" s="246"/>
      <c r="F170" s="247"/>
      <c r="G170" s="247"/>
      <c r="H170" s="248"/>
      <c r="I170" s="299"/>
      <c r="J170" s="267"/>
      <c r="K170" s="267"/>
      <c r="L170" s="267"/>
      <c r="M170" s="267"/>
      <c r="N170" s="285"/>
      <c r="O170" s="285"/>
      <c r="P170" s="285"/>
      <c r="Q170" s="285"/>
      <c r="R170" s="285"/>
      <c r="S170" s="285"/>
      <c r="T170" s="285"/>
      <c r="U170" s="285"/>
      <c r="V170" s="285"/>
      <c r="W170" s="285"/>
      <c r="X170" s="285"/>
      <c r="Y170" s="285"/>
      <c r="Z170" s="301"/>
      <c r="AA170" s="285"/>
      <c r="AB170" s="285"/>
      <c r="AC170" s="285"/>
      <c r="AD170" s="285"/>
      <c r="AE170" s="285"/>
      <c r="AF170" s="285"/>
      <c r="AG170" s="285"/>
      <c r="AH170" s="285"/>
      <c r="AI170" s="285"/>
      <c r="AJ170" s="285"/>
      <c r="AK170" s="303"/>
      <c r="AL170" s="40"/>
      <c r="AM170" s="39"/>
      <c r="AW170" s="325"/>
      <c r="AX170" s="322"/>
      <c r="AY170" s="322"/>
      <c r="AZ170" s="324"/>
      <c r="BA170" s="322"/>
      <c r="BB170" s="324"/>
      <c r="BC170" s="40"/>
      <c r="FT170" s="40"/>
    </row>
    <row r="171" spans="2:223" ht="13.5" customHeight="1">
      <c r="B171" s="37"/>
      <c r="D171" s="229"/>
      <c r="E171" s="220" t="s">
        <v>57</v>
      </c>
      <c r="F171" s="221"/>
      <c r="G171" s="221"/>
      <c r="H171" s="222"/>
      <c r="I171" s="226"/>
      <c r="J171" s="214"/>
      <c r="K171" s="214"/>
      <c r="L171" s="214"/>
      <c r="M171" s="214"/>
      <c r="N171" s="214"/>
      <c r="O171" s="214"/>
      <c r="P171" s="214"/>
      <c r="Q171" s="214"/>
      <c r="R171" s="214"/>
      <c r="S171" s="214"/>
      <c r="T171" s="214"/>
      <c r="U171" s="214"/>
      <c r="V171" s="214"/>
      <c r="W171" s="212" t="s">
        <v>352</v>
      </c>
      <c r="X171" s="214"/>
      <c r="Y171" s="214"/>
      <c r="Z171" s="214"/>
      <c r="AA171" s="214"/>
      <c r="AB171" s="214"/>
      <c r="AC171" s="214"/>
      <c r="AD171" s="214"/>
      <c r="AE171" s="214"/>
      <c r="AF171" s="214"/>
      <c r="AG171" s="214"/>
      <c r="AH171" s="214"/>
      <c r="AI171" s="214"/>
      <c r="AJ171" s="214"/>
      <c r="AK171" s="215"/>
      <c r="AL171" s="40"/>
      <c r="AM171" s="39"/>
      <c r="AY171" s="40" t="s">
        <v>121</v>
      </c>
      <c r="BA171" s="40" t="s">
        <v>122</v>
      </c>
      <c r="HO171" s="85"/>
    </row>
    <row r="172" spans="2:223" ht="13.5" customHeight="1" thickBot="1">
      <c r="B172" s="37"/>
      <c r="D172" s="230"/>
      <c r="E172" s="223"/>
      <c r="F172" s="224"/>
      <c r="G172" s="224"/>
      <c r="H172" s="225"/>
      <c r="I172" s="227"/>
      <c r="J172" s="216"/>
      <c r="K172" s="216"/>
      <c r="L172" s="216"/>
      <c r="M172" s="216"/>
      <c r="N172" s="216"/>
      <c r="O172" s="216"/>
      <c r="P172" s="216"/>
      <c r="Q172" s="216"/>
      <c r="R172" s="216"/>
      <c r="S172" s="216"/>
      <c r="T172" s="216"/>
      <c r="U172" s="216"/>
      <c r="V172" s="216"/>
      <c r="W172" s="213"/>
      <c r="X172" s="216"/>
      <c r="Y172" s="216"/>
      <c r="Z172" s="216"/>
      <c r="AA172" s="216"/>
      <c r="AB172" s="216"/>
      <c r="AC172" s="216"/>
      <c r="AD172" s="216"/>
      <c r="AE172" s="216"/>
      <c r="AF172" s="216"/>
      <c r="AG172" s="216"/>
      <c r="AH172" s="216"/>
      <c r="AI172" s="216"/>
      <c r="AJ172" s="216"/>
      <c r="AK172" s="217"/>
      <c r="AL172" s="40"/>
      <c r="AM172" s="39"/>
      <c r="AW172" s="83" t="s">
        <v>100</v>
      </c>
      <c r="AX172" s="83" t="s">
        <v>101</v>
      </c>
    </row>
    <row r="173" spans="2:223" ht="13.5" customHeight="1">
      <c r="B173" s="37"/>
      <c r="D173" s="228" t="s">
        <v>263</v>
      </c>
      <c r="E173" s="231" t="s">
        <v>42</v>
      </c>
      <c r="F173" s="232"/>
      <c r="G173" s="232"/>
      <c r="H173" s="233"/>
      <c r="I173" s="237"/>
      <c r="J173" s="238"/>
      <c r="K173" s="238"/>
      <c r="L173" s="238"/>
      <c r="M173" s="238"/>
      <c r="N173" s="238"/>
      <c r="O173" s="238"/>
      <c r="P173" s="238"/>
      <c r="Q173" s="239"/>
      <c r="R173" s="243" t="s">
        <v>43</v>
      </c>
      <c r="S173" s="244"/>
      <c r="T173" s="244"/>
      <c r="U173" s="245"/>
      <c r="V173" s="249"/>
      <c r="W173" s="250"/>
      <c r="X173" s="250"/>
      <c r="Y173" s="250"/>
      <c r="Z173" s="250"/>
      <c r="AA173" s="251"/>
      <c r="AB173" s="255" t="s">
        <v>40</v>
      </c>
      <c r="AC173" s="256"/>
      <c r="AD173" s="256"/>
      <c r="AE173" s="257"/>
      <c r="AF173" s="261"/>
      <c r="AG173" s="262"/>
      <c r="AH173" s="262"/>
      <c r="AI173" s="262"/>
      <c r="AJ173" s="265" t="str">
        <f>IF(I173="","",VLOOKUP(I173,$AO$4:$AR$6,2,FALSE))</f>
        <v/>
      </c>
      <c r="AK173" s="266"/>
      <c r="AL173" s="40"/>
      <c r="AM173" s="39"/>
      <c r="AW173" s="322" t="str">
        <f>IF(I173="グリーン電力証書",1,IF(I173="グリーン熱証書",2,IF(I173="新エネルギー等電気相当量",3,"-")))</f>
        <v>-</v>
      </c>
      <c r="AX173" s="322" t="str">
        <f>IF(V173="太陽光発電",1,IF(V173="風力発電",2,IF(V173="地熱発電",3,IF(V173="バイオマス発電",4,IF(V173="特定小水力発電",5,IF(V173="太陽熱",6,"-"))))))</f>
        <v>-</v>
      </c>
      <c r="BC173" s="32" t="s">
        <v>108</v>
      </c>
      <c r="BD173" s="86" t="s">
        <v>109</v>
      </c>
      <c r="BE173" s="86" t="s">
        <v>110</v>
      </c>
      <c r="BF173" s="86" t="s">
        <v>111</v>
      </c>
      <c r="BG173" s="86" t="s">
        <v>112</v>
      </c>
      <c r="BH173" s="86" t="s">
        <v>113</v>
      </c>
      <c r="BI173" s="86" t="s">
        <v>114</v>
      </c>
      <c r="BJ173" s="86" t="s">
        <v>115</v>
      </c>
      <c r="BK173" s="86" t="s">
        <v>116</v>
      </c>
      <c r="BL173" s="86" t="s">
        <v>117</v>
      </c>
      <c r="BM173" s="86" t="s">
        <v>118</v>
      </c>
      <c r="BN173" s="86" t="s">
        <v>119</v>
      </c>
      <c r="BP173" s="86" t="s">
        <v>109</v>
      </c>
      <c r="BQ173" s="86" t="s">
        <v>110</v>
      </c>
      <c r="BR173" s="86" t="s">
        <v>111</v>
      </c>
      <c r="BS173" s="86" t="s">
        <v>112</v>
      </c>
      <c r="BT173" s="86" t="s">
        <v>113</v>
      </c>
      <c r="BU173" s="86" t="s">
        <v>114</v>
      </c>
      <c r="BV173" s="86" t="s">
        <v>115</v>
      </c>
      <c r="BW173" s="86" t="s">
        <v>116</v>
      </c>
      <c r="BX173" s="86" t="s">
        <v>117</v>
      </c>
      <c r="BY173" s="86" t="s">
        <v>118</v>
      </c>
      <c r="BZ173" s="86" t="s">
        <v>119</v>
      </c>
      <c r="CB173" s="86" t="s">
        <v>109</v>
      </c>
      <c r="CC173" s="86" t="s">
        <v>110</v>
      </c>
      <c r="CD173" s="86" t="s">
        <v>111</v>
      </c>
      <c r="CE173" s="86" t="s">
        <v>112</v>
      </c>
      <c r="CF173" s="86" t="s">
        <v>113</v>
      </c>
      <c r="CG173" s="86" t="s">
        <v>114</v>
      </c>
      <c r="CH173" s="86" t="s">
        <v>115</v>
      </c>
      <c r="CI173" s="86" t="s">
        <v>116</v>
      </c>
      <c r="CJ173" s="86" t="s">
        <v>117</v>
      </c>
      <c r="CK173" s="86" t="s">
        <v>118</v>
      </c>
      <c r="CL173" s="86" t="s">
        <v>119</v>
      </c>
      <c r="CN173" s="86" t="s">
        <v>109</v>
      </c>
      <c r="CO173" s="86" t="s">
        <v>110</v>
      </c>
      <c r="CP173" s="86" t="s">
        <v>111</v>
      </c>
      <c r="CQ173" s="86" t="s">
        <v>112</v>
      </c>
      <c r="CR173" s="86" t="s">
        <v>113</v>
      </c>
      <c r="CS173" s="86" t="s">
        <v>114</v>
      </c>
      <c r="CT173" s="86" t="s">
        <v>115</v>
      </c>
      <c r="CU173" s="86" t="s">
        <v>116</v>
      </c>
      <c r="CV173" s="86" t="s">
        <v>117</v>
      </c>
      <c r="CW173" s="86" t="s">
        <v>118</v>
      </c>
      <c r="CX173" s="86" t="s">
        <v>119</v>
      </c>
      <c r="CZ173" s="86" t="s">
        <v>109</v>
      </c>
      <c r="DA173" s="86" t="s">
        <v>110</v>
      </c>
      <c r="DB173" s="86" t="s">
        <v>111</v>
      </c>
      <c r="DC173" s="86" t="s">
        <v>112</v>
      </c>
      <c r="DD173" s="86" t="s">
        <v>113</v>
      </c>
      <c r="DE173" s="86" t="s">
        <v>114</v>
      </c>
      <c r="DF173" s="86" t="s">
        <v>115</v>
      </c>
      <c r="DG173" s="86" t="s">
        <v>116</v>
      </c>
      <c r="DH173" s="86" t="s">
        <v>117</v>
      </c>
      <c r="DI173" s="86" t="s">
        <v>118</v>
      </c>
      <c r="DJ173" s="86" t="s">
        <v>119</v>
      </c>
      <c r="DL173" s="86" t="s">
        <v>109</v>
      </c>
      <c r="DM173" s="86" t="s">
        <v>110</v>
      </c>
      <c r="DN173" s="86" t="s">
        <v>111</v>
      </c>
      <c r="DO173" s="86" t="s">
        <v>112</v>
      </c>
      <c r="DP173" s="86" t="s">
        <v>113</v>
      </c>
      <c r="DQ173" s="86" t="s">
        <v>114</v>
      </c>
      <c r="DR173" s="86" t="s">
        <v>115</v>
      </c>
      <c r="DS173" s="86" t="s">
        <v>116</v>
      </c>
      <c r="DT173" s="86" t="s">
        <v>117</v>
      </c>
      <c r="DU173" s="86" t="s">
        <v>118</v>
      </c>
      <c r="DV173" s="86" t="s">
        <v>119</v>
      </c>
      <c r="DX173" s="86" t="s">
        <v>109</v>
      </c>
      <c r="DY173" s="86" t="s">
        <v>110</v>
      </c>
      <c r="DZ173" s="86" t="s">
        <v>111</v>
      </c>
      <c r="EA173" s="86" t="s">
        <v>112</v>
      </c>
      <c r="EB173" s="86" t="s">
        <v>113</v>
      </c>
      <c r="EC173" s="86" t="s">
        <v>114</v>
      </c>
      <c r="ED173" s="86" t="s">
        <v>115</v>
      </c>
      <c r="EE173" s="86" t="s">
        <v>116</v>
      </c>
      <c r="EF173" s="86" t="s">
        <v>117</v>
      </c>
      <c r="EG173" s="86" t="s">
        <v>118</v>
      </c>
      <c r="EH173" s="86" t="s">
        <v>119</v>
      </c>
      <c r="EJ173" s="86" t="s">
        <v>109</v>
      </c>
      <c r="EK173" s="86" t="s">
        <v>110</v>
      </c>
      <c r="EL173" s="86" t="s">
        <v>111</v>
      </c>
      <c r="EM173" s="86" t="s">
        <v>112</v>
      </c>
      <c r="EN173" s="86" t="s">
        <v>113</v>
      </c>
      <c r="EO173" s="86" t="s">
        <v>114</v>
      </c>
      <c r="EP173" s="86" t="s">
        <v>115</v>
      </c>
      <c r="EQ173" s="86" t="s">
        <v>116</v>
      </c>
      <c r="ER173" s="86" t="s">
        <v>117</v>
      </c>
      <c r="ES173" s="86" t="s">
        <v>118</v>
      </c>
      <c r="ET173" s="86" t="s">
        <v>119</v>
      </c>
      <c r="EV173" s="86" t="s">
        <v>109</v>
      </c>
      <c r="EW173" s="86" t="s">
        <v>110</v>
      </c>
      <c r="EX173" s="86" t="s">
        <v>111</v>
      </c>
      <c r="EY173" s="86" t="s">
        <v>112</v>
      </c>
      <c r="EZ173" s="86" t="s">
        <v>113</v>
      </c>
      <c r="FA173" s="86" t="s">
        <v>114</v>
      </c>
      <c r="FB173" s="86" t="s">
        <v>115</v>
      </c>
      <c r="FC173" s="86" t="s">
        <v>116</v>
      </c>
      <c r="FD173" s="86" t="s">
        <v>117</v>
      </c>
      <c r="FE173" s="86" t="s">
        <v>118</v>
      </c>
      <c r="FF173" s="86" t="s">
        <v>119</v>
      </c>
      <c r="FH173" s="86" t="s">
        <v>109</v>
      </c>
      <c r="FI173" s="86" t="s">
        <v>110</v>
      </c>
      <c r="FJ173" s="86" t="s">
        <v>111</v>
      </c>
      <c r="FK173" s="86" t="s">
        <v>112</v>
      </c>
      <c r="FL173" s="86" t="s">
        <v>113</v>
      </c>
      <c r="FM173" s="86" t="s">
        <v>114</v>
      </c>
      <c r="FN173" s="86" t="s">
        <v>115</v>
      </c>
      <c r="FO173" s="86" t="s">
        <v>116</v>
      </c>
      <c r="FP173" s="86" t="s">
        <v>117</v>
      </c>
      <c r="FQ173" s="86" t="s">
        <v>118</v>
      </c>
      <c r="FR173" s="86" t="s">
        <v>119</v>
      </c>
      <c r="FT173" s="32" t="s">
        <v>108</v>
      </c>
      <c r="FU173" s="86" t="s">
        <v>109</v>
      </c>
      <c r="FV173" s="86" t="s">
        <v>110</v>
      </c>
      <c r="FW173" s="86" t="s">
        <v>111</v>
      </c>
      <c r="FX173" s="86" t="s">
        <v>112</v>
      </c>
      <c r="FY173" s="86" t="s">
        <v>113</v>
      </c>
      <c r="FZ173" s="86" t="s">
        <v>114</v>
      </c>
      <c r="GA173" s="86" t="s">
        <v>115</v>
      </c>
      <c r="GB173" s="86" t="s">
        <v>116</v>
      </c>
      <c r="GC173" s="86" t="s">
        <v>117</v>
      </c>
      <c r="GD173" s="86" t="s">
        <v>118</v>
      </c>
      <c r="GE173" s="86" t="s">
        <v>119</v>
      </c>
      <c r="GG173" s="86" t="s">
        <v>109</v>
      </c>
      <c r="GH173" s="86" t="s">
        <v>110</v>
      </c>
      <c r="GI173" s="86" t="s">
        <v>111</v>
      </c>
      <c r="GJ173" s="86" t="s">
        <v>112</v>
      </c>
      <c r="GK173" s="86" t="s">
        <v>113</v>
      </c>
      <c r="GL173" s="86" t="s">
        <v>114</v>
      </c>
      <c r="GM173" s="86" t="s">
        <v>115</v>
      </c>
      <c r="GN173" s="86" t="s">
        <v>116</v>
      </c>
      <c r="GO173" s="86" t="s">
        <v>117</v>
      </c>
      <c r="GP173" s="86" t="s">
        <v>118</v>
      </c>
      <c r="GQ173" s="86" t="s">
        <v>119</v>
      </c>
      <c r="GS173" s="86" t="s">
        <v>109</v>
      </c>
      <c r="GT173" s="86" t="s">
        <v>110</v>
      </c>
      <c r="GU173" s="86" t="s">
        <v>111</v>
      </c>
      <c r="GV173" s="86" t="s">
        <v>112</v>
      </c>
      <c r="GW173" s="86" t="s">
        <v>113</v>
      </c>
      <c r="GX173" s="86" t="s">
        <v>114</v>
      </c>
      <c r="GY173" s="86" t="s">
        <v>115</v>
      </c>
      <c r="GZ173" s="86" t="s">
        <v>116</v>
      </c>
      <c r="HA173" s="86" t="s">
        <v>117</v>
      </c>
      <c r="HB173" s="86" t="s">
        <v>118</v>
      </c>
      <c r="HC173" s="86" t="s">
        <v>119</v>
      </c>
      <c r="HE173" s="86" t="s">
        <v>109</v>
      </c>
      <c r="HF173" s="86" t="s">
        <v>110</v>
      </c>
      <c r="HG173" s="86" t="s">
        <v>111</v>
      </c>
      <c r="HH173" s="86" t="s">
        <v>112</v>
      </c>
      <c r="HI173" s="86" t="s">
        <v>113</v>
      </c>
      <c r="HJ173" s="86" t="s">
        <v>114</v>
      </c>
      <c r="HK173" s="86" t="s">
        <v>115</v>
      </c>
      <c r="HL173" s="86" t="s">
        <v>116</v>
      </c>
      <c r="HM173" s="86" t="s">
        <v>117</v>
      </c>
      <c r="HN173" s="86" t="s">
        <v>118</v>
      </c>
      <c r="HO173" s="86" t="s">
        <v>119</v>
      </c>
    </row>
    <row r="174" spans="2:223" ht="13.5" customHeight="1">
      <c r="B174" s="37"/>
      <c r="D174" s="229"/>
      <c r="E174" s="234"/>
      <c r="F174" s="235"/>
      <c r="G174" s="235"/>
      <c r="H174" s="236"/>
      <c r="I174" s="240"/>
      <c r="J174" s="241"/>
      <c r="K174" s="241"/>
      <c r="L174" s="241"/>
      <c r="M174" s="241"/>
      <c r="N174" s="241"/>
      <c r="O174" s="241"/>
      <c r="P174" s="241"/>
      <c r="Q174" s="242"/>
      <c r="R174" s="246"/>
      <c r="S174" s="247"/>
      <c r="T174" s="247"/>
      <c r="U174" s="248"/>
      <c r="V174" s="252"/>
      <c r="W174" s="253"/>
      <c r="X174" s="253"/>
      <c r="Y174" s="253"/>
      <c r="Z174" s="253"/>
      <c r="AA174" s="254"/>
      <c r="AB174" s="258"/>
      <c r="AC174" s="259"/>
      <c r="AD174" s="259"/>
      <c r="AE174" s="260"/>
      <c r="AF174" s="263"/>
      <c r="AG174" s="264"/>
      <c r="AH174" s="264"/>
      <c r="AI174" s="264"/>
      <c r="AJ174" s="267"/>
      <c r="AK174" s="268"/>
      <c r="AL174" s="40"/>
      <c r="AM174" s="39"/>
      <c r="AW174" s="325"/>
      <c r="AX174" s="325"/>
      <c r="BD174" s="40"/>
      <c r="BE174" s="40"/>
      <c r="BF174" s="40"/>
      <c r="BG174" s="40"/>
      <c r="BH174" s="40"/>
      <c r="BI174" s="40"/>
      <c r="BJ174" s="40"/>
      <c r="BK174" s="40"/>
      <c r="BL174" s="40"/>
      <c r="BM174" s="40"/>
      <c r="BN174" s="40"/>
      <c r="BP174" s="40"/>
      <c r="BQ174" s="40"/>
      <c r="BR174" s="40"/>
      <c r="BS174" s="40"/>
      <c r="BT174" s="40"/>
      <c r="BU174" s="40"/>
      <c r="BV174" s="40"/>
      <c r="BW174" s="40"/>
      <c r="BX174" s="40"/>
      <c r="BY174" s="40"/>
      <c r="BZ174" s="40"/>
      <c r="CB174" s="40"/>
      <c r="CC174" s="40"/>
      <c r="CD174" s="40"/>
      <c r="CE174" s="40"/>
      <c r="CF174" s="40"/>
      <c r="CG174" s="40"/>
      <c r="CH174" s="40"/>
      <c r="CI174" s="40"/>
      <c r="CJ174" s="40"/>
      <c r="CK174" s="40"/>
      <c r="CL174" s="40"/>
      <c r="CN174" s="40"/>
      <c r="CO174" s="40"/>
      <c r="CP174" s="40"/>
      <c r="CQ174" s="40"/>
      <c r="CR174" s="40"/>
      <c r="CS174" s="40"/>
      <c r="CT174" s="40"/>
      <c r="CU174" s="40"/>
      <c r="CV174" s="40"/>
      <c r="CW174" s="40"/>
      <c r="CX174" s="40"/>
      <c r="CZ174" s="40"/>
      <c r="DA174" s="40"/>
      <c r="DB174" s="40"/>
      <c r="DC174" s="40"/>
      <c r="DD174" s="40"/>
      <c r="DE174" s="40"/>
      <c r="DF174" s="40"/>
      <c r="DG174" s="40"/>
      <c r="DH174" s="40"/>
      <c r="DI174" s="40"/>
      <c r="DJ174" s="40"/>
      <c r="DL174" s="40"/>
      <c r="DM174" s="40"/>
      <c r="DN174" s="40"/>
      <c r="DO174" s="40"/>
      <c r="DP174" s="40"/>
      <c r="DQ174" s="40"/>
      <c r="DR174" s="40"/>
      <c r="DS174" s="40"/>
      <c r="DT174" s="40"/>
      <c r="DU174" s="40"/>
      <c r="DV174" s="40"/>
      <c r="DX174" s="40"/>
      <c r="DY174" s="40"/>
      <c r="DZ174" s="40"/>
      <c r="EA174" s="40"/>
      <c r="EB174" s="40"/>
      <c r="EC174" s="40"/>
      <c r="ED174" s="40"/>
      <c r="EE174" s="40"/>
      <c r="EF174" s="40"/>
      <c r="EG174" s="40"/>
      <c r="EH174" s="40"/>
      <c r="EJ174" s="40"/>
      <c r="EK174" s="40"/>
      <c r="EL174" s="40"/>
      <c r="EM174" s="40"/>
      <c r="EN174" s="40"/>
      <c r="EO174" s="40"/>
      <c r="EP174" s="40"/>
      <c r="EQ174" s="40"/>
      <c r="ER174" s="40"/>
      <c r="ES174" s="40"/>
      <c r="ET174" s="40"/>
      <c r="EV174" s="40"/>
      <c r="EW174" s="40"/>
      <c r="EX174" s="40"/>
      <c r="EY174" s="40"/>
      <c r="EZ174" s="40"/>
      <c r="FA174" s="40"/>
      <c r="FB174" s="40"/>
      <c r="FC174" s="40"/>
      <c r="FD174" s="40"/>
      <c r="FE174" s="40"/>
      <c r="FF174" s="40"/>
      <c r="FH174" s="40"/>
      <c r="FI174" s="40"/>
      <c r="FJ174" s="40"/>
      <c r="FK174" s="40"/>
      <c r="FL174" s="40"/>
      <c r="FM174" s="40"/>
      <c r="FN174" s="40"/>
      <c r="FO174" s="40"/>
      <c r="FP174" s="40"/>
      <c r="FQ174" s="40"/>
      <c r="FR174" s="40"/>
      <c r="FU174" s="40"/>
      <c r="FV174" s="40"/>
      <c r="FW174" s="40"/>
      <c r="FX174" s="40"/>
      <c r="FY174" s="40"/>
      <c r="FZ174" s="40"/>
      <c r="GA174" s="40"/>
      <c r="GB174" s="40"/>
      <c r="GC174" s="40"/>
      <c r="GD174" s="40"/>
      <c r="GE174" s="40"/>
      <c r="GG174" s="40"/>
      <c r="GH174" s="40"/>
      <c r="GI174" s="40"/>
      <c r="GJ174" s="40"/>
      <c r="GK174" s="40"/>
      <c r="GL174" s="40"/>
      <c r="GM174" s="40"/>
      <c r="GN174" s="40"/>
      <c r="GO174" s="40"/>
      <c r="GP174" s="40"/>
      <c r="GQ174" s="40"/>
      <c r="GS174" s="40"/>
      <c r="GT174" s="40"/>
      <c r="GU174" s="40"/>
      <c r="GV174" s="40"/>
      <c r="GW174" s="40"/>
      <c r="GX174" s="40"/>
      <c r="GY174" s="40"/>
      <c r="GZ174" s="40"/>
      <c r="HA174" s="40"/>
      <c r="HB174" s="40"/>
      <c r="HC174" s="40"/>
      <c r="HE174" s="40"/>
      <c r="HF174" s="40"/>
      <c r="HG174" s="40"/>
      <c r="HH174" s="40"/>
      <c r="HI174" s="40"/>
      <c r="HJ174" s="40"/>
      <c r="HK174" s="40"/>
      <c r="HL174" s="40"/>
      <c r="HM174" s="40"/>
      <c r="HN174" s="40"/>
      <c r="HO174" s="40"/>
    </row>
    <row r="175" spans="2:223" ht="13.5" customHeight="1">
      <c r="B175" s="37"/>
      <c r="D175" s="229"/>
      <c r="E175" s="269" t="s">
        <v>64</v>
      </c>
      <c r="F175" s="270"/>
      <c r="G175" s="270"/>
      <c r="H175" s="271"/>
      <c r="I175" s="272"/>
      <c r="J175" s="273"/>
      <c r="K175" s="273"/>
      <c r="L175" s="273"/>
      <c r="M175" s="273"/>
      <c r="N175" s="273"/>
      <c r="O175" s="273"/>
      <c r="P175" s="273"/>
      <c r="Q175" s="274"/>
      <c r="R175" s="278" t="s">
        <v>41</v>
      </c>
      <c r="S175" s="279"/>
      <c r="T175" s="279"/>
      <c r="U175" s="280"/>
      <c r="V175" s="281"/>
      <c r="W175" s="282"/>
      <c r="X175" s="282"/>
      <c r="Y175" s="282"/>
      <c r="Z175" s="282"/>
      <c r="AA175" s="283"/>
      <c r="AB175" s="269" t="s">
        <v>28</v>
      </c>
      <c r="AC175" s="270"/>
      <c r="AD175" s="270"/>
      <c r="AE175" s="271"/>
      <c r="AF175" s="287"/>
      <c r="AG175" s="288"/>
      <c r="AH175" s="288"/>
      <c r="AI175" s="288"/>
      <c r="AJ175" s="289" t="str">
        <f>IF(I173="","",VLOOKUP(I173,$AO$4:$AR$6,3,FALSE))</f>
        <v/>
      </c>
      <c r="AK175" s="290"/>
      <c r="AL175" s="40"/>
      <c r="AM175" s="39"/>
      <c r="BC175" s="327" t="s">
        <v>106</v>
      </c>
      <c r="BD175" s="326" t="str">
        <f>IF(AND($AW173=1,$AX173=1,$AY179="1期",$BA179="1期"),$AF175,"0")</f>
        <v>0</v>
      </c>
      <c r="BE175" s="326" t="str">
        <f>IF(AND($AW173=1,$AX173=2,$AY179="1期",$BA179="1期"),$AF175,"0")</f>
        <v>0</v>
      </c>
      <c r="BF175" s="326" t="str">
        <f>IF(AND($AW173=1,$AX173=3,$AY179="1期",$BA179="1期"),$AF175,"0")</f>
        <v>0</v>
      </c>
      <c r="BG175" s="326" t="str">
        <f>IF(AND($AW173=1,$AX173=4,$AY179="1期",$BA179="1期"),$AF175,"0")</f>
        <v>0</v>
      </c>
      <c r="BH175" s="326" t="str">
        <f>IF(AND($AW173=1,$AX173=5,$AY179="1期",$BA179="1期"),$AF175,"0")</f>
        <v>0</v>
      </c>
      <c r="BI175" s="326" t="str">
        <f>IF(AND($AW173=2,$AX173=6,$AY179="1期",$BA179="1期"),$AF175,"0")</f>
        <v>0</v>
      </c>
      <c r="BJ175" s="326" t="str">
        <f>IF(AND($AW173=3,$AX173=1,$AY179="1期",$BA179="1期"),$AF175,"0")</f>
        <v>0</v>
      </c>
      <c r="BK175" s="326" t="str">
        <f>IF(AND($AW173=3,$AX173=2,$AY179="1期",$BA179="1期"),$AF175,"0")</f>
        <v>0</v>
      </c>
      <c r="BL175" s="326" t="str">
        <f>IF(AND($AW173=3,$AX173=3,$AY179="1期",$BA179="1期"),$AF175,"0")</f>
        <v>0</v>
      </c>
      <c r="BM175" s="326" t="str">
        <f>IF(AND($AW173=3,$AX173=4,$AY179="1期",$BA179="1期"),$AF175,"0")</f>
        <v>0</v>
      </c>
      <c r="BN175" s="326" t="str">
        <f>IF(AND($AW173=3,$AX173=5,$AY179="1期",$BA179="1期"),$AF175,"0")</f>
        <v>0</v>
      </c>
      <c r="BP175" s="326" t="str">
        <f>IF(AND($AW173=1,$AX173=1,$AY179="1期",$BA179="2期"),$AF175,"0")</f>
        <v>0</v>
      </c>
      <c r="BQ175" s="326" t="str">
        <f>IF(AND($AW173=1,$AX173=2,$AY179="1期",$BA179="2期"),$AF175,"0")</f>
        <v>0</v>
      </c>
      <c r="BR175" s="326" t="str">
        <f>IF(AND($AW173=1,$AX173=3,$AY179="1期",$BA179="2期"),$AF175,"0")</f>
        <v>0</v>
      </c>
      <c r="BS175" s="326" t="str">
        <f>IF(AND($AW173=1,$AX173=4,$AY179="1期",$BA179="2期"),$AF175,"0")</f>
        <v>0</v>
      </c>
      <c r="BT175" s="326" t="str">
        <f>IF(AND($AW173=1,$AX173=5,$AY179="1期",$BA179="2期"),$AF175,"0")</f>
        <v>0</v>
      </c>
      <c r="BU175" s="326" t="str">
        <f>IF(AND($AW173=2,$AX173=6,$AY179="1期",$BA179="2期"),$AF175,"0")</f>
        <v>0</v>
      </c>
      <c r="BV175" s="326" t="str">
        <f>IF(AND($AW173=3,$AX173=1,$AY179="1期",$BA179="2期"),$AF175,"0")</f>
        <v>0</v>
      </c>
      <c r="BW175" s="326" t="str">
        <f>IF(AND($AW173=3,$AX173=2,$AY179="1期",$BA179="2期"),$AF175,"0")</f>
        <v>0</v>
      </c>
      <c r="BX175" s="326" t="str">
        <f>IF(AND($AW173=3,$AX173=3,$AY179="1期",$BA179="2期"),$AF175,"0")</f>
        <v>0</v>
      </c>
      <c r="BY175" s="326" t="str">
        <f>IF(AND($AW173=3,$AX173=4,$AY179="1期",$BA179="2期"),$AF175,"0")</f>
        <v>0</v>
      </c>
      <c r="BZ175" s="326" t="str">
        <f>IF(AND($AW173=3,$AX173=5,$AY179="1期",$BA179="2期"),$AF175,"0")</f>
        <v>0</v>
      </c>
      <c r="CB175" s="326" t="str">
        <f>IF(AND($AW173=1,$AX173=1,$AY179="1期",$BA179="3期"),$AF175,"0")</f>
        <v>0</v>
      </c>
      <c r="CC175" s="326" t="str">
        <f>IF(AND($AW173=1,$AX173=2,$AY179="1期",$BA179="3期"),$AF175,"0")</f>
        <v>0</v>
      </c>
      <c r="CD175" s="326" t="str">
        <f>IF(AND($AW173=1,$AX173=3,$AY179="1期",$BA179="3期"),$AF175,"0")</f>
        <v>0</v>
      </c>
      <c r="CE175" s="326" t="str">
        <f>IF(AND($AW173=1,$AX173=4,$AY179="1期",$BA179="3期"),$AF175,"0")</f>
        <v>0</v>
      </c>
      <c r="CF175" s="326" t="str">
        <f>IF(AND($AW173=1,$AX173=5,$AY179="1期",$BA179="3期"),$AF175,"0")</f>
        <v>0</v>
      </c>
      <c r="CG175" s="326" t="str">
        <f>IF(AND($AW173=2,$AX173=6,$AY179="1期",$BA179="3期"),$AF175,"0")</f>
        <v>0</v>
      </c>
      <c r="CH175" s="326" t="str">
        <f>IF(AND($AW173=3,$AX173=1,$AY179="1期",$BA179="3期"),$AF175,"0")</f>
        <v>0</v>
      </c>
      <c r="CI175" s="326" t="str">
        <f>IF(AND($AW173=3,$AX173=2,$AY179="1期",$BA179="3期"),$AF175,"0")</f>
        <v>0</v>
      </c>
      <c r="CJ175" s="326" t="str">
        <f>IF(AND($AW173=3,$AX173=3,$AY179="1期",$BA179="3期"),$AF175,"0")</f>
        <v>0</v>
      </c>
      <c r="CK175" s="326" t="str">
        <f>IF(AND($AW173=3,$AX173=4,$AY179="1期",$BA179="3期"),$AF175,"0")</f>
        <v>0</v>
      </c>
      <c r="CL175" s="326" t="str">
        <f>IF(AND($AW173=3,$AX173=5,$AY179="1期",$BA179="3期"),$AF175,"0")</f>
        <v>0</v>
      </c>
      <c r="CN175" s="326" t="str">
        <f>IF(AND($AW173=1,$AX173=1,$AY179="2期",$BA179="2期"),$AF175,"0")</f>
        <v>0</v>
      </c>
      <c r="CO175" s="326" t="str">
        <f>IF(AND($AW173=1,$AX173=2,$AY179="2期",$BA179="2期"),$AF175,"0")</f>
        <v>0</v>
      </c>
      <c r="CP175" s="326" t="str">
        <f>IF(AND($AW173=1,$AX173=3,$AY179="2期",$BA179="2期"),$AF175,"0")</f>
        <v>0</v>
      </c>
      <c r="CQ175" s="326" t="str">
        <f>IF(AND($AW173=1,$AX173=4,$AY179="2期",$BA179="2期"),$AF175,"0")</f>
        <v>0</v>
      </c>
      <c r="CR175" s="326" t="str">
        <f>IF(AND($AW173=1,$AX173=5,$AY179="2期",$BA179="2期"),$AF175,"0")</f>
        <v>0</v>
      </c>
      <c r="CS175" s="326" t="str">
        <f>IF(AND($AW173=2,$AX173=6,$AY179="2期",$BA179="2期"),$AF175,"0")</f>
        <v>0</v>
      </c>
      <c r="CT175" s="326" t="str">
        <f>IF(AND($AW173=3,$AX173=1,$AY179="2期",$BA179="2期"),$AF175,"0")</f>
        <v>0</v>
      </c>
      <c r="CU175" s="326" t="str">
        <f>IF(AND($AW173=3,$AX173=2,$AY179="2期",$BA179="2期"),$AF175,"0")</f>
        <v>0</v>
      </c>
      <c r="CV175" s="326" t="str">
        <f>IF(AND($AW173=3,$AX173=3,$AY179="2期",$BA179="2期"),$AF175,"0")</f>
        <v>0</v>
      </c>
      <c r="CW175" s="326" t="str">
        <f>IF(AND($AW173=3,$AX173=4,$AY179="2期",$BA179="2期"),$AF175,"0")</f>
        <v>0</v>
      </c>
      <c r="CX175" s="326" t="str">
        <f>IF(AND($AW173=3,$AX173=5,$AY179="2期",$BA179="2期"),$AF175,"0")</f>
        <v>0</v>
      </c>
      <c r="CZ175" s="326" t="str">
        <f>IF(AND($AW173=1,$AX173=1,$AY179="2期",$BA179="3期"),$AF175,"0")</f>
        <v>0</v>
      </c>
      <c r="DA175" s="326" t="str">
        <f>IF(AND($AW173=1,$AX173=2,$AY179="2期",$BA179="3期"),$AF175,"0")</f>
        <v>0</v>
      </c>
      <c r="DB175" s="326" t="str">
        <f>IF(AND($AW173=1,$AX173=3,$AY179="2期",$BA179="3期"),$AF175,"0")</f>
        <v>0</v>
      </c>
      <c r="DC175" s="326" t="str">
        <f>IF(AND($AW173=1,$AX173=4,$AY179="2期",$BA179="3期"),$AF175,"0")</f>
        <v>0</v>
      </c>
      <c r="DD175" s="326" t="str">
        <f>IF(AND($AW173=1,$AX173=5,$AY179="2期",$BA179="3期"),$AF175,"0")</f>
        <v>0</v>
      </c>
      <c r="DE175" s="326" t="str">
        <f>IF(AND($AW173=2,$AX173=6,$AY179="2期",$BA179="3期"),$AF175,"0")</f>
        <v>0</v>
      </c>
      <c r="DF175" s="326" t="str">
        <f>IF(AND($AW173=3,$AX173=1,$AY179="2期",$BA179="3期"),$AF175,"0")</f>
        <v>0</v>
      </c>
      <c r="DG175" s="326" t="str">
        <f>IF(AND($AW173=3,$AX173=2,$AY179="2期",$BA179="3期"),$AF175,"0")</f>
        <v>0</v>
      </c>
      <c r="DH175" s="326" t="str">
        <f>IF(AND($AW173=3,$AX173=3,$AY179="2期",$BA179="3期"),$AF175,"0")</f>
        <v>0</v>
      </c>
      <c r="DI175" s="326" t="str">
        <f>IF(AND($AW173=3,$AX173=4,$AY179="2期",$BA179="3期"),$AF175,"0")</f>
        <v>0</v>
      </c>
      <c r="DJ175" s="326" t="str">
        <f>IF(AND($AW173=3,$AX173=5,$AY179="2期",$BA179="3期"),$AF175,"0")</f>
        <v>0</v>
      </c>
      <c r="DL175" s="326" t="str">
        <f>IF(AND($AW173=1,$AX173=1,$AY179="3期",$BA179="3期"),$AF175,"0")</f>
        <v>0</v>
      </c>
      <c r="DM175" s="326" t="str">
        <f>IF(AND($AW173=1,$AX173=2,$AY179="3期",$BA179="3期"),$AF175,"0")</f>
        <v>0</v>
      </c>
      <c r="DN175" s="326" t="str">
        <f>IF(AND($AW173=1,$AX173=3,$AY179="3期",$BA179="3期"),$AF175,"0")</f>
        <v>0</v>
      </c>
      <c r="DO175" s="326" t="str">
        <f>IF(AND($AW173=1,$AX173=4,$AY179="3期",$BA179="3期"),$AF175,"0")</f>
        <v>0</v>
      </c>
      <c r="DP175" s="326" t="str">
        <f>IF(AND($AW173=1,$AX173=5,$AY179="3期",$BA179="3期"),$AF175,"0")</f>
        <v>0</v>
      </c>
      <c r="DQ175" s="326" t="str">
        <f>IF(AND($AW173=2,$AX173=6,$AY179="3期",$BA179="3期"),$AF175,"0")</f>
        <v>0</v>
      </c>
      <c r="DR175" s="326" t="str">
        <f>IF(AND($AW173=3,$AX173=1,$AY179="3期",$BA179="3期"),$AF175,"0")</f>
        <v>0</v>
      </c>
      <c r="DS175" s="326" t="str">
        <f>IF(AND($AW173=3,$AX173=2,$AY179="3期",$BA179="3期"),$AF175,"0")</f>
        <v>0</v>
      </c>
      <c r="DT175" s="326" t="str">
        <f>IF(AND($AW173=3,$AX173=3,$AY179="3期",$BA179="3期"),$AF175,"0")</f>
        <v>0</v>
      </c>
      <c r="DU175" s="326" t="str">
        <f>IF(AND($AW173=3,$AX173=4,$AY179="3期",$BA179="3期"),$AF175,"0")</f>
        <v>0</v>
      </c>
      <c r="DV175" s="326" t="str">
        <f>IF(AND($AW173=3,$AX173=5,$AY179="3期",$BA179="3期"),$AF175,"0")</f>
        <v>0</v>
      </c>
      <c r="DX175" s="326" t="str">
        <f>IF(AND($AW173=1,$AX173=1,$AY179="1期",$BA179="4期"),$AF175,"0")</f>
        <v>0</v>
      </c>
      <c r="DY175" s="326" t="str">
        <f>IF(AND($AW173=1,$AX173=2,$AY179="1期",$BA179="4期"),$AF175,"0")</f>
        <v>0</v>
      </c>
      <c r="DZ175" s="326" t="str">
        <f>IF(AND($AW173=1,$AX173=3,$AY179="1期",$BA179="4期"),$AF175,"0")</f>
        <v>0</v>
      </c>
      <c r="EA175" s="326" t="str">
        <f>IF(AND($AW173=1,$AX173=4,$AY179="1期",$BA179="4期"),$AF175,"0")</f>
        <v>0</v>
      </c>
      <c r="EB175" s="326" t="str">
        <f>IF(AND($AW173=1,$AX173=5,$AY179="1期",$BA179="4期"),$AF175,"0")</f>
        <v>0</v>
      </c>
      <c r="EC175" s="326" t="str">
        <f>IF(AND($AW173=2,$AX173=6,$AY179="1期",$BA179="4期"),$AF175,"0")</f>
        <v>0</v>
      </c>
      <c r="ED175" s="326" t="str">
        <f>IF(AND($AW173=3,$AX173=1,$AY179="1期",$BA179="4期"),$AF175,"0")</f>
        <v>0</v>
      </c>
      <c r="EE175" s="326" t="str">
        <f>IF(AND($AW173=3,$AX173=2,$AY179="1期",$BA179="4期"),$AF175,"0")</f>
        <v>0</v>
      </c>
      <c r="EF175" s="326" t="str">
        <f>IF(AND($AW173=3,$AX173=3,$AY179="1期",$BA179="4期"),$AF175,"0")</f>
        <v>0</v>
      </c>
      <c r="EG175" s="326" t="str">
        <f>IF(AND($AW173=3,$AX173=4,$AY179="1期",$BA179="4期"),$AF175,"0")</f>
        <v>0</v>
      </c>
      <c r="EH175" s="326" t="str">
        <f>IF(AND($AW173=3,$AX173=5,$AY179="1期",$BA179="4期"),$AF175,"0")</f>
        <v>0</v>
      </c>
      <c r="EJ175" s="326" t="str">
        <f>IF(AND($AW173=1,$AX173=1,$AY179="2期",$BA179="4期"),$AF175,"0")</f>
        <v>0</v>
      </c>
      <c r="EK175" s="326" t="str">
        <f>IF(AND($AW173=1,$AX173=2,$AY179="2期",$BA179="4期"),$AF175,"0")</f>
        <v>0</v>
      </c>
      <c r="EL175" s="326" t="str">
        <f>IF(AND($AW173=1,$AX173=3,$AY179="2期",$BA179="4期"),$AF175,"0")</f>
        <v>0</v>
      </c>
      <c r="EM175" s="326" t="str">
        <f>IF(AND($AW173=1,$AX173=4,$AY179="2期",$BA179="4期"),$AF175,"0")</f>
        <v>0</v>
      </c>
      <c r="EN175" s="326" t="str">
        <f>IF(AND($AW173=1,$AX173=5,$AY179="2期",$BA179="4期"),$AF175,"0")</f>
        <v>0</v>
      </c>
      <c r="EO175" s="326" t="str">
        <f>IF(AND($AW173=2,$AX173=6,$AY179="2期",$BA179="4期"),$AF175,"0")</f>
        <v>0</v>
      </c>
      <c r="EP175" s="326" t="str">
        <f>IF(AND($AW173=3,$AX173=1,$AY179="2期",$BA179="4期"),$AF175,"0")</f>
        <v>0</v>
      </c>
      <c r="EQ175" s="326" t="str">
        <f>IF(AND($AW173=3,$AX173=2,$AY179="2期",$BA179="4期"),$AF175,"0")</f>
        <v>0</v>
      </c>
      <c r="ER175" s="326" t="str">
        <f>IF(AND($AW173=3,$AX173=3,$AY179="2期",$BA179="4期"),$AF175,"0")</f>
        <v>0</v>
      </c>
      <c r="ES175" s="326" t="str">
        <f>IF(AND($AW173=3,$AX173=4,$AY179="2期",$BA179="4期"),$AF175,"0")</f>
        <v>0</v>
      </c>
      <c r="ET175" s="326" t="str">
        <f>IF(AND($AW173=3,$AX173=5,$AY179="2期",$BA179="4期"),$AF175,"0")</f>
        <v>0</v>
      </c>
      <c r="EV175" s="326" t="str">
        <f>IF(AND($AW173=1,$AX173=1,$AY179="3期",$BA179="4期"),$AF175,"0")</f>
        <v>0</v>
      </c>
      <c r="EW175" s="326" t="str">
        <f>IF(AND($AW173=1,$AX173=2,$AY179="3期",$BA179="4期"),$AF175,"0")</f>
        <v>0</v>
      </c>
      <c r="EX175" s="326" t="str">
        <f>IF(AND($AW173=1,$AX173=3,$AY179="3期",$BA179="4期"),$AF175,"0")</f>
        <v>0</v>
      </c>
      <c r="EY175" s="326" t="str">
        <f>IF(AND($AW173=1,$AX173=4,$AY179="3期",$BA179="4期"),$AF175,"0")</f>
        <v>0</v>
      </c>
      <c r="EZ175" s="326" t="str">
        <f>IF(AND($AW173=1,$AX173=5,$AY179="3期",$BA179="4期"),$AF175,"0")</f>
        <v>0</v>
      </c>
      <c r="FA175" s="326" t="str">
        <f>IF(AND($AW173=2,$AX173=6,$AY179="3期",$BA179="4期"),$AF175,"0")</f>
        <v>0</v>
      </c>
      <c r="FB175" s="326" t="str">
        <f>IF(AND($AW173=3,$AX173=1,$AY179="3期",$BA179="4期"),$AF175,"0")</f>
        <v>0</v>
      </c>
      <c r="FC175" s="326" t="str">
        <f>IF(AND($AW173=3,$AX173=2,$AY179="3期",$BA179="4期"),$AF175,"0")</f>
        <v>0</v>
      </c>
      <c r="FD175" s="326" t="str">
        <f>IF(AND($AW173=3,$AX173=3,$AY179="3期",$BA179="4期"),$AF175,"0")</f>
        <v>0</v>
      </c>
      <c r="FE175" s="326" t="str">
        <f>IF(AND($AW173=3,$AX173=4,$AY179="3期",$BA179="4期"),$AF175,"0")</f>
        <v>0</v>
      </c>
      <c r="FF175" s="326" t="str">
        <f>IF(AND($AW173=3,$AX173=5,$AY179="3期",$BA179="4期"),$AF175,"0")</f>
        <v>0</v>
      </c>
      <c r="FH175" s="326" t="str">
        <f>IF(AND($AW173=1,$AX173=1,$AY179="4期",$BA179="4期"),$AF175,"0")</f>
        <v>0</v>
      </c>
      <c r="FI175" s="326" t="str">
        <f>IF(AND($AW173=1,$AX173=2,$AY179="4期",$BA179="4期"),$AF175,"0")</f>
        <v>0</v>
      </c>
      <c r="FJ175" s="326" t="str">
        <f>IF(AND($AW173=1,$AX173=3,$AY179="4期",$BA179="4期"),$AF175,"0")</f>
        <v>0</v>
      </c>
      <c r="FK175" s="326" t="str">
        <f>IF(AND($AW173=1,$AX173=4,$AY179="4期",$BA179="4期"),$AF175,"0")</f>
        <v>0</v>
      </c>
      <c r="FL175" s="326" t="str">
        <f>IF(AND($AW173=1,$AX173=5,$AY179="4期",$BA179="4期"),$AF175,"0")</f>
        <v>0</v>
      </c>
      <c r="FM175" s="326" t="str">
        <f>IF(AND($AW173=2,$AX173=6,$AY179="4期",$BA179="4期"),$AF175,"0")</f>
        <v>0</v>
      </c>
      <c r="FN175" s="326" t="str">
        <f>IF(AND($AW173=3,$AX173=1,$AY179="4期",$BA179="4期"),$AF175,"0")</f>
        <v>0</v>
      </c>
      <c r="FO175" s="326" t="str">
        <f>IF(AND($AW173=3,$AX173=2,$AY179="4期",$BA179="4期"),$AF175,"0")</f>
        <v>0</v>
      </c>
      <c r="FP175" s="326" t="str">
        <f>IF(AND($AW173=3,$AX173=3,$AY179="4期",$BA179="4期"),$AF175,"0")</f>
        <v>0</v>
      </c>
      <c r="FQ175" s="326" t="str">
        <f>IF(AND($AW173=3,$AX173=4,$AY179="4期",$BA179="4期"),$AF175,"0")</f>
        <v>0</v>
      </c>
      <c r="FR175" s="326" t="str">
        <f>IF(AND($AW173=3,$AX173=5,$AY179="4期",$BA179="4期"),$AF175,"0")</f>
        <v>0</v>
      </c>
      <c r="FT175" s="327" t="s">
        <v>176</v>
      </c>
      <c r="FU175" s="326" t="str">
        <f>IF(AND($AW173=1,$AX173=1,$AY179="1期",$BA179="1期"),LEFT(RIGHT($I181,11),8),"0")</f>
        <v>0</v>
      </c>
      <c r="FV175" s="326" t="str">
        <f>IF(AND($AW173=1,$AX173=2,$AY179="1期",$BA179="1期"),LEFT(RIGHT($I181,11),8),"0")</f>
        <v>0</v>
      </c>
      <c r="FW175" s="326" t="str">
        <f>IF(AND($AW173=1,$AX173=3,$AY179="1期",$BA179="1期"),LEFT(RIGHT($I181,11),8),"0")</f>
        <v>0</v>
      </c>
      <c r="FX175" s="326" t="str">
        <f>IF(AND($AW173=1,$AX173=4,$AY179="1期",$BA179="1期"),LEFT(RIGHT($I181,11),8),"0")</f>
        <v>0</v>
      </c>
      <c r="FY175" s="326" t="str">
        <f>IF(AND($AW173=1,$AX173=5,$AY179="1期",$BA179="1期"),LEFT(RIGHT($I181,11),8),"0")</f>
        <v>0</v>
      </c>
      <c r="FZ175" s="326" t="str">
        <f>IF(AND($AW173=2,$AX173=6,$AY179="1期",$BA179="1期"),LEFT(RIGHT($I181,11),8),"0")</f>
        <v>0</v>
      </c>
      <c r="GA175" s="326" t="str">
        <f>IF(AND($AW173=3,$AX173=1,$AY179="1期",$BA179="1期"),LEFT(RIGHT($I181,11),8),"0")</f>
        <v>0</v>
      </c>
      <c r="GB175" s="326" t="str">
        <f>IF(AND($AW173=3,$AX173=2,$AY179="1期",$BA179="1期"),LEFT(RIGHT($I181,11),8),"0")</f>
        <v>0</v>
      </c>
      <c r="GC175" s="326" t="str">
        <f>IF(AND($AW173=3,$AX173=3,$AY179="1期",$BA179="1期"),LEFT(RIGHT($I181,11),8),"0")</f>
        <v>0</v>
      </c>
      <c r="GD175" s="326" t="str">
        <f>IF(AND($AW173=3,$AX173=4,$AY179="1期",$BA179="1期"),LEFT(RIGHT($I181,11),8),"0")</f>
        <v>0</v>
      </c>
      <c r="GE175" s="326" t="str">
        <f>IF(AND($AW173=3,$AX173=5,$AY179="1期",$BA179="1期"),LEFT(RIGHT($I181,11),8),"0")</f>
        <v>0</v>
      </c>
      <c r="GG175" s="326" t="str">
        <f>IF(AND($AW173=1,$AX173=1,$AY179="1期",$BA179="2期"),$AF175,"0")</f>
        <v>0</v>
      </c>
      <c r="GH175" s="326" t="str">
        <f>IF(AND($AW173=1,$AX173=2,$AY179="1期",$BA179="2期"),$AF175,"0")</f>
        <v>0</v>
      </c>
      <c r="GI175" s="326" t="str">
        <f>IF(AND($AW173=1,$AX173=3,$AY179="1期",$BA179="2期"),$AF175,"0")</f>
        <v>0</v>
      </c>
      <c r="GJ175" s="326" t="str">
        <f>IF(AND($AW173=1,$AX173=4,$AY179="1期",$BA179="2期"),$AF175,"0")</f>
        <v>0</v>
      </c>
      <c r="GK175" s="326" t="str">
        <f>IF(AND($AW173=1,$AX173=5,$AY179="1期",$BA179="2期"),$AF175,"0")</f>
        <v>0</v>
      </c>
      <c r="GL175" s="326" t="str">
        <f>IF(AND($AW173=2,$AX173=6,$AY179="1期",$BA179="2期"),$AF175,"0")</f>
        <v>0</v>
      </c>
      <c r="GM175" s="326" t="str">
        <f>IF(AND($AW173=3,$AX173=1,$AY179="1期",$BA179="2期"),$AF175,"0")</f>
        <v>0</v>
      </c>
      <c r="GN175" s="326" t="str">
        <f>IF(AND($AW173=3,$AX173=2,$AY179="1期",$BA179="2期"),$AF175,"0")</f>
        <v>0</v>
      </c>
      <c r="GO175" s="326" t="str">
        <f>IF(AND($AW173=3,$AX173=3,$AY179="1期",$BA179="2期"),$AF175,"0")</f>
        <v>0</v>
      </c>
      <c r="GP175" s="326" t="str">
        <f>IF(AND($AW173=3,$AX173=4,$AY179="1期",$BA179="2期"),$AF175,"0")</f>
        <v>0</v>
      </c>
      <c r="GQ175" s="326" t="str">
        <f>IF(AND($AW173=3,$AX173=5,$AY179="1期",$BA179="2期"),$AF175,"0")</f>
        <v>0</v>
      </c>
      <c r="GS175" s="326" t="str">
        <f>IF(AND($AW173=1,$AX173=1,$AY179="2期",$BA179="2期"),LEFT(RIGHT($I181,11),8),"0")</f>
        <v>0</v>
      </c>
      <c r="GT175" s="326" t="str">
        <f>IF(AND($AW173=1,$AX173=2,$AY179="2期",$BA179="2期"),LEFT(RIGHT($I181,11),8),"0")</f>
        <v>0</v>
      </c>
      <c r="GU175" s="326" t="str">
        <f>IF(AND($AW173=1,$AX173=3,$AY179="2期",$BA179="2期"),LEFT(RIGHT($I181,11),8),"0")</f>
        <v>0</v>
      </c>
      <c r="GV175" s="326" t="str">
        <f>IF(AND($AW173=1,$AX173=4,$AY179="2期",$BA179="2期"),LEFT(RIGHT($I181,11),8),"0")</f>
        <v>0</v>
      </c>
      <c r="GW175" s="326" t="str">
        <f>IF(AND($AW173=1,$AX173=5,$AY179="2期",$BA179="2期"),LEFT(RIGHT($I181,11),8),"0")</f>
        <v>0</v>
      </c>
      <c r="GX175" s="326" t="str">
        <f>IF(AND($AW173=2,$AX173=6,$AY179="2期",$BA179="2期"),LEFT(RIGHT($I181,11),8),"0")</f>
        <v>0</v>
      </c>
      <c r="GY175" s="326" t="str">
        <f>IF(AND($AW173=3,$AX173=1,$AY179="2期",$BA179="2期"),LEFT(RIGHT($I181,11),8),"0")</f>
        <v>0</v>
      </c>
      <c r="GZ175" s="326" t="str">
        <f>IF(AND($AW173=3,$AX173=2,$AY179="2期",$BA179="2期"),LEFT(RIGHT($I181,11),8),"0")</f>
        <v>0</v>
      </c>
      <c r="HA175" s="326" t="str">
        <f>IF(AND($AW173=3,$AX173=3,$AY179="2期",$BA179="2期"),LEFT(RIGHT($I181,11),8),"0")</f>
        <v>0</v>
      </c>
      <c r="HB175" s="326" t="str">
        <f>IF(AND($AW173=3,$AX173=4,$AY179="2期",$BA179="2期"),LEFT(RIGHT($I181,11),8),"0")</f>
        <v>0</v>
      </c>
      <c r="HC175" s="326" t="str">
        <f>IF(AND($AW173=3,$AX173=5,$AY179="2期",$BA179="2期"),LEFT(RIGHT($I181,11),8),"0")</f>
        <v>0</v>
      </c>
      <c r="HE175" s="326" t="str">
        <f>IF(AND($AW173=1,$AX173=1,$BA179="3期"),LEFT(RIGHT($I181,11),8),"0")</f>
        <v>0</v>
      </c>
      <c r="HF175" s="326" t="str">
        <f>IF(AND($AW173=1,$AX173=2,$BA179="3期"),LEFT(RIGHT($I181,11),8),"0")</f>
        <v>0</v>
      </c>
      <c r="HG175" s="326" t="str">
        <f>IF(AND($AW173=1,$AX173=3,$BA179="3期"),LEFT(RIGHT($I181,11),8),"0")</f>
        <v>0</v>
      </c>
      <c r="HH175" s="326" t="str">
        <f>IF(AND($AW173=1,$AX173=4,$BA179="3期"),LEFT(RIGHT($I181,11),8),"0")</f>
        <v>0</v>
      </c>
      <c r="HI175" s="326" t="str">
        <f>IF(AND($AW173=1,$AX173=5,$BA179="3期"),LEFT(RIGHT($I181,11),8),"0")</f>
        <v>0</v>
      </c>
      <c r="HJ175" s="326" t="str">
        <f>IF(AND($AW173=2,$AX173=6,$BA179="3期"),LEFT(RIGHT($I181,11),8),"0")</f>
        <v>0</v>
      </c>
      <c r="HK175" s="326" t="str">
        <f>IF(AND($AW173=3,$AX173=1,$BA179="3期"),LEFT(RIGHT($I181,11),8),"0")</f>
        <v>0</v>
      </c>
      <c r="HL175" s="326" t="str">
        <f>IF(AND($AW173=3,$AX173=2,$BA179="3期"),LEFT(RIGHT($I181,11),8),"0")</f>
        <v>0</v>
      </c>
      <c r="HM175" s="326" t="str">
        <f>IF(AND($AW173=3,$AX173=3,$BA179="3期"),LEFT(RIGHT($I181,11),8),"0")</f>
        <v>0</v>
      </c>
      <c r="HN175" s="326" t="str">
        <f>IF(AND($AW173=3,$AX173=4,$BA179="3期"),LEFT(RIGHT($I181,11),8),"0")</f>
        <v>0</v>
      </c>
      <c r="HO175" s="326" t="str">
        <f>IF(AND($AW173=3,$AX173=5,$BA179="3期"),LEFT(RIGHT($I181,11),8),"0")</f>
        <v>0</v>
      </c>
    </row>
    <row r="176" spans="2:223" ht="13.5" customHeight="1">
      <c r="B176" s="37"/>
      <c r="D176" s="229"/>
      <c r="E176" s="246"/>
      <c r="F176" s="247"/>
      <c r="G176" s="247"/>
      <c r="H176" s="248"/>
      <c r="I176" s="275"/>
      <c r="J176" s="276"/>
      <c r="K176" s="276"/>
      <c r="L176" s="276"/>
      <c r="M176" s="276"/>
      <c r="N176" s="276"/>
      <c r="O176" s="276"/>
      <c r="P176" s="276"/>
      <c r="Q176" s="277"/>
      <c r="R176" s="258"/>
      <c r="S176" s="259"/>
      <c r="T176" s="259"/>
      <c r="U176" s="260"/>
      <c r="V176" s="284"/>
      <c r="W176" s="285"/>
      <c r="X176" s="285"/>
      <c r="Y176" s="285"/>
      <c r="Z176" s="285"/>
      <c r="AA176" s="286"/>
      <c r="AB176" s="246"/>
      <c r="AC176" s="247"/>
      <c r="AD176" s="247"/>
      <c r="AE176" s="248"/>
      <c r="AF176" s="263"/>
      <c r="AG176" s="264"/>
      <c r="AH176" s="264"/>
      <c r="AI176" s="264"/>
      <c r="AJ176" s="267"/>
      <c r="AK176" s="268"/>
      <c r="AL176" s="40"/>
      <c r="AM176" s="39"/>
      <c r="BC176" s="328"/>
      <c r="BD176" s="326"/>
      <c r="BE176" s="326"/>
      <c r="BF176" s="326"/>
      <c r="BG176" s="326"/>
      <c r="BH176" s="326"/>
      <c r="BI176" s="326"/>
      <c r="BJ176" s="326"/>
      <c r="BK176" s="326"/>
      <c r="BL176" s="326"/>
      <c r="BM176" s="326"/>
      <c r="BN176" s="326"/>
      <c r="BP176" s="326"/>
      <c r="BQ176" s="326"/>
      <c r="BR176" s="326"/>
      <c r="BS176" s="326"/>
      <c r="BT176" s="326"/>
      <c r="BU176" s="326"/>
      <c r="BV176" s="326"/>
      <c r="BW176" s="326"/>
      <c r="BX176" s="326"/>
      <c r="BY176" s="326"/>
      <c r="BZ176" s="326"/>
      <c r="CB176" s="326"/>
      <c r="CC176" s="326"/>
      <c r="CD176" s="326"/>
      <c r="CE176" s="326"/>
      <c r="CF176" s="326"/>
      <c r="CG176" s="326"/>
      <c r="CH176" s="326"/>
      <c r="CI176" s="326"/>
      <c r="CJ176" s="326"/>
      <c r="CK176" s="326"/>
      <c r="CL176" s="326"/>
      <c r="CN176" s="326"/>
      <c r="CO176" s="326"/>
      <c r="CP176" s="326"/>
      <c r="CQ176" s="326"/>
      <c r="CR176" s="326"/>
      <c r="CS176" s="326"/>
      <c r="CT176" s="326"/>
      <c r="CU176" s="326"/>
      <c r="CV176" s="326"/>
      <c r="CW176" s="326"/>
      <c r="CX176" s="326"/>
      <c r="CZ176" s="326"/>
      <c r="DA176" s="326"/>
      <c r="DB176" s="326"/>
      <c r="DC176" s="326"/>
      <c r="DD176" s="326"/>
      <c r="DE176" s="326"/>
      <c r="DF176" s="326"/>
      <c r="DG176" s="326"/>
      <c r="DH176" s="326"/>
      <c r="DI176" s="326"/>
      <c r="DJ176" s="326"/>
      <c r="DL176" s="326"/>
      <c r="DM176" s="326"/>
      <c r="DN176" s="326"/>
      <c r="DO176" s="326"/>
      <c r="DP176" s="326"/>
      <c r="DQ176" s="326"/>
      <c r="DR176" s="326"/>
      <c r="DS176" s="326"/>
      <c r="DT176" s="326"/>
      <c r="DU176" s="326"/>
      <c r="DV176" s="326"/>
      <c r="DX176" s="326"/>
      <c r="DY176" s="326"/>
      <c r="DZ176" s="326"/>
      <c r="EA176" s="326"/>
      <c r="EB176" s="326"/>
      <c r="EC176" s="326"/>
      <c r="ED176" s="326"/>
      <c r="EE176" s="326"/>
      <c r="EF176" s="326"/>
      <c r="EG176" s="326"/>
      <c r="EH176" s="326"/>
      <c r="EJ176" s="326"/>
      <c r="EK176" s="326"/>
      <c r="EL176" s="326"/>
      <c r="EM176" s="326"/>
      <c r="EN176" s="326"/>
      <c r="EO176" s="326"/>
      <c r="EP176" s="326"/>
      <c r="EQ176" s="326"/>
      <c r="ER176" s="326"/>
      <c r="ES176" s="326"/>
      <c r="ET176" s="326"/>
      <c r="EV176" s="326"/>
      <c r="EW176" s="326"/>
      <c r="EX176" s="326"/>
      <c r="EY176" s="326"/>
      <c r="EZ176" s="326"/>
      <c r="FA176" s="326"/>
      <c r="FB176" s="326"/>
      <c r="FC176" s="326"/>
      <c r="FD176" s="326"/>
      <c r="FE176" s="326"/>
      <c r="FF176" s="326"/>
      <c r="FH176" s="326"/>
      <c r="FI176" s="326"/>
      <c r="FJ176" s="326"/>
      <c r="FK176" s="326"/>
      <c r="FL176" s="326"/>
      <c r="FM176" s="326"/>
      <c r="FN176" s="326"/>
      <c r="FO176" s="326"/>
      <c r="FP176" s="326"/>
      <c r="FQ176" s="326"/>
      <c r="FR176" s="326"/>
      <c r="FT176" s="328"/>
      <c r="FU176" s="326"/>
      <c r="FV176" s="326"/>
      <c r="FW176" s="326"/>
      <c r="FX176" s="326"/>
      <c r="FY176" s="326"/>
      <c r="FZ176" s="326"/>
      <c r="GA176" s="326"/>
      <c r="GB176" s="326"/>
      <c r="GC176" s="326"/>
      <c r="GD176" s="326"/>
      <c r="GE176" s="326"/>
      <c r="GG176" s="326"/>
      <c r="GH176" s="326"/>
      <c r="GI176" s="326"/>
      <c r="GJ176" s="326"/>
      <c r="GK176" s="326"/>
      <c r="GL176" s="326"/>
      <c r="GM176" s="326"/>
      <c r="GN176" s="326"/>
      <c r="GO176" s="326"/>
      <c r="GP176" s="326"/>
      <c r="GQ176" s="326"/>
      <c r="GS176" s="326"/>
      <c r="GT176" s="326"/>
      <c r="GU176" s="326"/>
      <c r="GV176" s="326"/>
      <c r="GW176" s="326"/>
      <c r="GX176" s="326"/>
      <c r="GY176" s="326"/>
      <c r="GZ176" s="326"/>
      <c r="HA176" s="326"/>
      <c r="HB176" s="326"/>
      <c r="HC176" s="326"/>
      <c r="HE176" s="326"/>
      <c r="HF176" s="326"/>
      <c r="HG176" s="326"/>
      <c r="HH176" s="326"/>
      <c r="HI176" s="326"/>
      <c r="HJ176" s="326"/>
      <c r="HK176" s="326"/>
      <c r="HL176" s="326"/>
      <c r="HM176" s="326"/>
      <c r="HN176" s="326"/>
      <c r="HO176" s="326"/>
    </row>
    <row r="177" spans="2:223" ht="13.5" customHeight="1">
      <c r="B177" s="37"/>
      <c r="D177" s="229"/>
      <c r="E177" s="269" t="s">
        <v>38</v>
      </c>
      <c r="F177" s="270"/>
      <c r="G177" s="270"/>
      <c r="H177" s="271"/>
      <c r="I177" s="291"/>
      <c r="J177" s="292"/>
      <c r="K177" s="292"/>
      <c r="L177" s="292"/>
      <c r="M177" s="292"/>
      <c r="N177" s="292"/>
      <c r="O177" s="292"/>
      <c r="P177" s="292"/>
      <c r="Q177" s="292"/>
      <c r="R177" s="292"/>
      <c r="S177" s="292"/>
      <c r="T177" s="292"/>
      <c r="U177" s="292"/>
      <c r="V177" s="292"/>
      <c r="W177" s="292"/>
      <c r="X177" s="292"/>
      <c r="Y177" s="292"/>
      <c r="Z177" s="292"/>
      <c r="AA177" s="293"/>
      <c r="AB177" s="269" t="s">
        <v>39</v>
      </c>
      <c r="AC177" s="270"/>
      <c r="AD177" s="270"/>
      <c r="AE177" s="271"/>
      <c r="AF177" s="294"/>
      <c r="AG177" s="295"/>
      <c r="AH177" s="295"/>
      <c r="AI177" s="295"/>
      <c r="AJ177" s="295"/>
      <c r="AK177" s="290" t="s">
        <v>353</v>
      </c>
      <c r="AL177" s="40"/>
      <c r="AM177" s="39"/>
    </row>
    <row r="178" spans="2:223" ht="13.5" customHeight="1">
      <c r="B178" s="37"/>
      <c r="D178" s="229"/>
      <c r="E178" s="246"/>
      <c r="F178" s="247"/>
      <c r="G178" s="247"/>
      <c r="H178" s="248"/>
      <c r="I178" s="252"/>
      <c r="J178" s="253"/>
      <c r="K178" s="253"/>
      <c r="L178" s="253"/>
      <c r="M178" s="253"/>
      <c r="N178" s="253"/>
      <c r="O178" s="253"/>
      <c r="P178" s="253"/>
      <c r="Q178" s="253"/>
      <c r="R178" s="253"/>
      <c r="S178" s="253"/>
      <c r="T178" s="253"/>
      <c r="U178" s="253"/>
      <c r="V178" s="253"/>
      <c r="W178" s="253"/>
      <c r="X178" s="253"/>
      <c r="Y178" s="253"/>
      <c r="Z178" s="253"/>
      <c r="AA178" s="254"/>
      <c r="AB178" s="246"/>
      <c r="AC178" s="247"/>
      <c r="AD178" s="247"/>
      <c r="AE178" s="248"/>
      <c r="AF178" s="296"/>
      <c r="AG178" s="297"/>
      <c r="AH178" s="297"/>
      <c r="AI178" s="297"/>
      <c r="AJ178" s="297"/>
      <c r="AK178" s="268"/>
      <c r="AL178" s="40"/>
      <c r="AM178" s="39"/>
      <c r="AW178" s="84" t="s">
        <v>102</v>
      </c>
      <c r="AX178" s="84" t="s">
        <v>103</v>
      </c>
      <c r="AY178" s="329" t="s">
        <v>105</v>
      </c>
      <c r="AZ178" s="330"/>
      <c r="BA178" s="322" t="s">
        <v>104</v>
      </c>
      <c r="BB178" s="322"/>
    </row>
    <row r="179" spans="2:223" ht="13.5" customHeight="1">
      <c r="B179" s="37"/>
      <c r="D179" s="229"/>
      <c r="E179" s="269" t="s">
        <v>74</v>
      </c>
      <c r="F179" s="270"/>
      <c r="G179" s="270"/>
      <c r="H179" s="271"/>
      <c r="I179" s="298" t="str">
        <f>IFERROR(YEAR(EDATE(AA179,-3)),"")</f>
        <v/>
      </c>
      <c r="J179" s="289"/>
      <c r="K179" s="289"/>
      <c r="L179" s="289" t="s">
        <v>37</v>
      </c>
      <c r="M179" s="289"/>
      <c r="N179" s="282"/>
      <c r="O179" s="282"/>
      <c r="P179" s="282"/>
      <c r="Q179" s="282"/>
      <c r="R179" s="282"/>
      <c r="S179" s="282"/>
      <c r="T179" s="282"/>
      <c r="U179" s="282"/>
      <c r="V179" s="282"/>
      <c r="W179" s="282"/>
      <c r="X179" s="282"/>
      <c r="Y179" s="282"/>
      <c r="Z179" s="300" t="s">
        <v>352</v>
      </c>
      <c r="AA179" s="282"/>
      <c r="AB179" s="282"/>
      <c r="AC179" s="282"/>
      <c r="AD179" s="282"/>
      <c r="AE179" s="282"/>
      <c r="AF179" s="282"/>
      <c r="AG179" s="282"/>
      <c r="AH179" s="282"/>
      <c r="AI179" s="282"/>
      <c r="AJ179" s="282"/>
      <c r="AK179" s="302"/>
      <c r="AL179" s="40"/>
      <c r="AM179" s="39"/>
      <c r="AW179" s="322" t="str">
        <f>I179</f>
        <v/>
      </c>
      <c r="AX179" s="322" t="str">
        <f>IF(V175="","",YEAR(V175)-IF(MONTH(V175)&lt;4,1,0))</f>
        <v/>
      </c>
      <c r="AY179" s="322" t="str">
        <f>IF(AND(2010&lt;=AW179,AW179&lt;=2014),"1期",IF(AND(2015&lt;=AW179,AW179&lt;=2019),"2期",IF(AND(2020&lt;=AW179,AW179&lt;=2024),"3期",IF(AND(2025&lt;=AW179,AW179&lt;=2029),"4期","-"))))</f>
        <v>-</v>
      </c>
      <c r="AZ179" s="323" t="str">
        <f>IF(AND(2010&lt;=AW179,AW179&lt;=2014),"2期",IF(AND(2015&lt;=AW179,AW179&lt;=2019),"3期",IF(AND(2020&lt;=AW179,AW179&lt;=2024),"4期",IF(AND(2025&lt;=AW179,AW179&lt;=2029),"4期","-"))))</f>
        <v>-</v>
      </c>
      <c r="BA179" s="322" t="str">
        <f>IF(AND(2010&lt;=AX179,AX179&lt;=2014),"1期",IF(AND(2015&lt;=AX179,AX179&lt;=2019),"2期",IF(AND(2020&lt;=AX179,AX179&lt;=2024),"3期",IF(AND(2025&lt;=AX179,AX179&lt;=2029),"4期","-"))))</f>
        <v>-</v>
      </c>
      <c r="BB179" s="323" t="str">
        <f>IF(AND(2010&lt;=AX179,AX179&lt;=2014),"2期",IF(AND(2015&lt;=AX179,AX179&lt;=2019),"3期",IF(AND(2020&lt;=AX179,AX179&lt;=2024),"4期",IF(AND(2024&lt;=AX179,AX179&lt;=2029),"4期","-"))))</f>
        <v>-</v>
      </c>
      <c r="BC179" s="40"/>
      <c r="FT179" s="40"/>
    </row>
    <row r="180" spans="2:223" ht="13.5" customHeight="1">
      <c r="B180" s="37"/>
      <c r="D180" s="229"/>
      <c r="E180" s="246"/>
      <c r="F180" s="247"/>
      <c r="G180" s="247"/>
      <c r="H180" s="248"/>
      <c r="I180" s="299"/>
      <c r="J180" s="267"/>
      <c r="K180" s="267"/>
      <c r="L180" s="267"/>
      <c r="M180" s="267"/>
      <c r="N180" s="285"/>
      <c r="O180" s="285"/>
      <c r="P180" s="285"/>
      <c r="Q180" s="285"/>
      <c r="R180" s="285"/>
      <c r="S180" s="285"/>
      <c r="T180" s="285"/>
      <c r="U180" s="285"/>
      <c r="V180" s="285"/>
      <c r="W180" s="285"/>
      <c r="X180" s="285"/>
      <c r="Y180" s="285"/>
      <c r="Z180" s="301"/>
      <c r="AA180" s="285"/>
      <c r="AB180" s="285"/>
      <c r="AC180" s="285"/>
      <c r="AD180" s="285"/>
      <c r="AE180" s="285"/>
      <c r="AF180" s="285"/>
      <c r="AG180" s="285"/>
      <c r="AH180" s="285"/>
      <c r="AI180" s="285"/>
      <c r="AJ180" s="285"/>
      <c r="AK180" s="303"/>
      <c r="AL180" s="40"/>
      <c r="AM180" s="39"/>
      <c r="AW180" s="325"/>
      <c r="AX180" s="322"/>
      <c r="AY180" s="322"/>
      <c r="AZ180" s="324"/>
      <c r="BA180" s="322"/>
      <c r="BB180" s="324"/>
      <c r="BC180" s="40"/>
      <c r="FT180" s="40"/>
    </row>
    <row r="181" spans="2:223" ht="13.5" customHeight="1">
      <c r="B181" s="37"/>
      <c r="D181" s="229"/>
      <c r="E181" s="220" t="s">
        <v>57</v>
      </c>
      <c r="F181" s="221"/>
      <c r="G181" s="221"/>
      <c r="H181" s="222"/>
      <c r="I181" s="226"/>
      <c r="J181" s="214"/>
      <c r="K181" s="214"/>
      <c r="L181" s="214"/>
      <c r="M181" s="214"/>
      <c r="N181" s="214"/>
      <c r="O181" s="214"/>
      <c r="P181" s="214"/>
      <c r="Q181" s="214"/>
      <c r="R181" s="214"/>
      <c r="S181" s="214"/>
      <c r="T181" s="214"/>
      <c r="U181" s="214"/>
      <c r="V181" s="214"/>
      <c r="W181" s="212" t="s">
        <v>352</v>
      </c>
      <c r="X181" s="214"/>
      <c r="Y181" s="214"/>
      <c r="Z181" s="214"/>
      <c r="AA181" s="214"/>
      <c r="AB181" s="214"/>
      <c r="AC181" s="214"/>
      <c r="AD181" s="214"/>
      <c r="AE181" s="214"/>
      <c r="AF181" s="214"/>
      <c r="AG181" s="214"/>
      <c r="AH181" s="214"/>
      <c r="AI181" s="214"/>
      <c r="AJ181" s="214"/>
      <c r="AK181" s="215"/>
      <c r="AL181" s="40"/>
      <c r="AM181" s="39"/>
      <c r="AY181" s="40" t="s">
        <v>121</v>
      </c>
      <c r="BA181" s="40" t="s">
        <v>122</v>
      </c>
      <c r="HO181" s="85"/>
    </row>
    <row r="182" spans="2:223" ht="13.5" customHeight="1" thickBot="1">
      <c r="B182" s="37"/>
      <c r="D182" s="230"/>
      <c r="E182" s="223"/>
      <c r="F182" s="224"/>
      <c r="G182" s="224"/>
      <c r="H182" s="225"/>
      <c r="I182" s="227"/>
      <c r="J182" s="216"/>
      <c r="K182" s="216"/>
      <c r="L182" s="216"/>
      <c r="M182" s="216"/>
      <c r="N182" s="216"/>
      <c r="O182" s="216"/>
      <c r="P182" s="216"/>
      <c r="Q182" s="216"/>
      <c r="R182" s="216"/>
      <c r="S182" s="216"/>
      <c r="T182" s="216"/>
      <c r="U182" s="216"/>
      <c r="V182" s="216"/>
      <c r="W182" s="213"/>
      <c r="X182" s="216"/>
      <c r="Y182" s="216"/>
      <c r="Z182" s="216"/>
      <c r="AA182" s="216"/>
      <c r="AB182" s="216"/>
      <c r="AC182" s="216"/>
      <c r="AD182" s="216"/>
      <c r="AE182" s="216"/>
      <c r="AF182" s="216"/>
      <c r="AG182" s="216"/>
      <c r="AH182" s="216"/>
      <c r="AI182" s="216"/>
      <c r="AJ182" s="216"/>
      <c r="AK182" s="217"/>
      <c r="AL182" s="40"/>
      <c r="AM182" s="39"/>
    </row>
    <row r="183" spans="2:223">
      <c r="B183" s="37"/>
      <c r="D183" s="42" t="s">
        <v>72</v>
      </c>
      <c r="E183" s="40"/>
      <c r="F183" s="218" t="s">
        <v>65</v>
      </c>
      <c r="G183" s="218"/>
      <c r="H183" s="218"/>
      <c r="I183" s="218"/>
      <c r="J183" s="218"/>
      <c r="K183" s="218"/>
      <c r="L183" s="218"/>
      <c r="M183" s="218"/>
      <c r="N183" s="218"/>
      <c r="O183" s="218"/>
      <c r="P183" s="218"/>
      <c r="Q183" s="218"/>
      <c r="R183" s="218"/>
      <c r="S183" s="218"/>
      <c r="T183" s="218"/>
      <c r="U183" s="218"/>
      <c r="V183" s="218"/>
      <c r="W183" s="218"/>
      <c r="X183" s="218"/>
      <c r="Y183" s="218"/>
      <c r="Z183" s="218"/>
      <c r="AA183" s="218"/>
      <c r="AB183" s="218"/>
      <c r="AC183" s="218"/>
      <c r="AD183" s="218"/>
      <c r="AE183" s="218"/>
      <c r="AF183" s="218"/>
      <c r="AG183" s="218"/>
      <c r="AH183" s="218"/>
      <c r="AI183" s="218"/>
      <c r="AJ183" s="218"/>
      <c r="AK183" s="218"/>
      <c r="AL183" s="40"/>
      <c r="AM183" s="39"/>
    </row>
    <row r="184" spans="2:223">
      <c r="B184" s="37"/>
      <c r="D184" s="40"/>
      <c r="E184" s="40"/>
      <c r="F184" s="219"/>
      <c r="G184" s="219"/>
      <c r="H184" s="219"/>
      <c r="I184" s="219"/>
      <c r="J184" s="219"/>
      <c r="K184" s="219"/>
      <c r="L184" s="219"/>
      <c r="M184" s="219"/>
      <c r="N184" s="219"/>
      <c r="O184" s="219"/>
      <c r="P184" s="219"/>
      <c r="Q184" s="219"/>
      <c r="R184" s="219"/>
      <c r="S184" s="219"/>
      <c r="T184" s="219"/>
      <c r="U184" s="219"/>
      <c r="V184" s="219"/>
      <c r="W184" s="219"/>
      <c r="X184" s="219"/>
      <c r="Y184" s="219"/>
      <c r="Z184" s="219"/>
      <c r="AA184" s="219"/>
      <c r="AB184" s="219"/>
      <c r="AC184" s="219"/>
      <c r="AD184" s="219"/>
      <c r="AE184" s="219"/>
      <c r="AF184" s="219"/>
      <c r="AG184" s="219"/>
      <c r="AH184" s="219"/>
      <c r="AI184" s="219"/>
      <c r="AJ184" s="219"/>
      <c r="AK184" s="219"/>
      <c r="AL184" s="40"/>
      <c r="AM184" s="39"/>
    </row>
    <row r="185" spans="2:223">
      <c r="B185" s="37"/>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33"/>
      <c r="AL185" s="40"/>
      <c r="AM185" s="39"/>
    </row>
    <row r="186" spans="2:223">
      <c r="B186" s="37"/>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33"/>
      <c r="AL186" s="40"/>
      <c r="AM186" s="39"/>
    </row>
    <row r="187" spans="2:223">
      <c r="B187" s="37"/>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33"/>
      <c r="AL187" s="40"/>
      <c r="AM187" s="39"/>
    </row>
    <row r="188" spans="2:223">
      <c r="B188" s="112"/>
      <c r="C188" s="112"/>
      <c r="D188" s="113"/>
      <c r="E188" s="113"/>
      <c r="F188" s="113"/>
      <c r="G188" s="113"/>
      <c r="H188" s="113"/>
      <c r="I188" s="113"/>
      <c r="J188" s="113"/>
      <c r="K188" s="113"/>
      <c r="L188" s="113"/>
      <c r="M188" s="113"/>
      <c r="N188" s="113"/>
      <c r="O188" s="113"/>
      <c r="P188" s="113"/>
      <c r="Q188" s="113"/>
      <c r="R188" s="113"/>
      <c r="S188" s="113"/>
      <c r="T188" s="113"/>
      <c r="U188" s="113"/>
      <c r="V188" s="113"/>
      <c r="W188" s="113"/>
      <c r="X188" s="113"/>
      <c r="Y188" s="113"/>
      <c r="Z188" s="113"/>
      <c r="AA188" s="113"/>
      <c r="AB188" s="113"/>
      <c r="AC188" s="113"/>
      <c r="AD188" s="113"/>
      <c r="AE188" s="113"/>
      <c r="AF188" s="113"/>
      <c r="AG188" s="113"/>
      <c r="AH188" s="113"/>
      <c r="AI188" s="113"/>
      <c r="AJ188" s="113"/>
      <c r="AK188" s="114"/>
      <c r="AL188" s="113"/>
      <c r="AM188" s="112"/>
    </row>
    <row r="189" spans="2:223" ht="15.75" customHeight="1">
      <c r="B189" s="34"/>
      <c r="C189" s="35"/>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c r="AJ189" s="110"/>
      <c r="AK189" s="111"/>
      <c r="AL189" s="110"/>
      <c r="AM189" s="36"/>
    </row>
    <row r="190" spans="2:223" ht="13.5" customHeight="1">
      <c r="B190" s="37"/>
      <c r="O190" s="304" t="s">
        <v>25</v>
      </c>
      <c r="P190" s="305"/>
      <c r="Q190" s="305"/>
      <c r="R190" s="305"/>
      <c r="S190" s="305"/>
      <c r="T190" s="305"/>
      <c r="U190" s="306"/>
      <c r="V190" s="307" t="str">
        <f>IF(その1!$X$8="","",その1!$X$8)</f>
        <v/>
      </c>
      <c r="W190" s="308"/>
      <c r="X190" s="308"/>
      <c r="Y190" s="308"/>
      <c r="Z190" s="308"/>
      <c r="AA190" s="308"/>
      <c r="AB190" s="308"/>
      <c r="AC190" s="308"/>
      <c r="AD190" s="308"/>
      <c r="AE190" s="308"/>
      <c r="AF190" s="308"/>
      <c r="AG190" s="308"/>
      <c r="AH190" s="308"/>
      <c r="AI190" s="308"/>
      <c r="AJ190" s="308"/>
      <c r="AK190" s="309"/>
      <c r="AL190" s="40"/>
      <c r="AM190" s="39"/>
    </row>
    <row r="191" spans="2:223" ht="13.5" customHeight="1">
      <c r="B191" s="37"/>
      <c r="O191" s="310" t="s">
        <v>26</v>
      </c>
      <c r="P191" s="311"/>
      <c r="Q191" s="311"/>
      <c r="R191" s="311"/>
      <c r="S191" s="311"/>
      <c r="T191" s="311"/>
      <c r="U191" s="312"/>
      <c r="V191" s="316" t="str">
        <f>IF(その1!$X$10="","",その1!$X$10)</f>
        <v/>
      </c>
      <c r="W191" s="317"/>
      <c r="X191" s="317"/>
      <c r="Y191" s="317"/>
      <c r="Z191" s="317"/>
      <c r="AA191" s="317"/>
      <c r="AB191" s="317"/>
      <c r="AC191" s="317"/>
      <c r="AD191" s="317"/>
      <c r="AE191" s="317"/>
      <c r="AF191" s="317"/>
      <c r="AG191" s="317"/>
      <c r="AH191" s="317"/>
      <c r="AI191" s="317"/>
      <c r="AJ191" s="317"/>
      <c r="AK191" s="318"/>
      <c r="AL191" s="40"/>
      <c r="AM191" s="39"/>
    </row>
    <row r="192" spans="2:223" ht="13.5" customHeight="1">
      <c r="B192" s="37"/>
      <c r="O192" s="313"/>
      <c r="P192" s="314"/>
      <c r="Q192" s="314"/>
      <c r="R192" s="314"/>
      <c r="S192" s="314"/>
      <c r="T192" s="314"/>
      <c r="U192" s="315"/>
      <c r="V192" s="319" t="str">
        <f>IF(その1!$X$12="","",その1!$X$12)</f>
        <v/>
      </c>
      <c r="W192" s="320"/>
      <c r="X192" s="320"/>
      <c r="Y192" s="320"/>
      <c r="Z192" s="320"/>
      <c r="AA192" s="320"/>
      <c r="AB192" s="320"/>
      <c r="AC192" s="320"/>
      <c r="AD192" s="320"/>
      <c r="AE192" s="320"/>
      <c r="AF192" s="320"/>
      <c r="AG192" s="320"/>
      <c r="AH192" s="320"/>
      <c r="AI192" s="320"/>
      <c r="AJ192" s="320"/>
      <c r="AK192" s="321"/>
      <c r="AL192" s="40"/>
      <c r="AM192" s="39"/>
    </row>
    <row r="193" spans="2:223" ht="13.5" customHeight="1">
      <c r="B193" s="37"/>
      <c r="X193" s="41"/>
      <c r="Y193" s="41"/>
      <c r="Z193" s="41"/>
      <c r="AA193" s="41"/>
      <c r="AB193" s="41"/>
      <c r="AC193" s="40"/>
      <c r="AD193" s="40"/>
      <c r="AE193" s="40"/>
      <c r="AF193" s="40"/>
      <c r="AG193" s="40"/>
      <c r="AH193" s="40"/>
      <c r="AI193" s="40"/>
      <c r="AJ193" s="40"/>
      <c r="AK193" s="40"/>
      <c r="AL193" s="40"/>
      <c r="AM193" s="39"/>
    </row>
    <row r="194" spans="2:223" ht="14.25" thickBot="1">
      <c r="B194" s="37"/>
      <c r="C194" s="32">
        <v>1</v>
      </c>
      <c r="D194" s="42" t="s">
        <v>27</v>
      </c>
      <c r="E194" s="40"/>
      <c r="R194" s="40"/>
      <c r="S194" s="40"/>
      <c r="T194" s="40"/>
      <c r="U194" s="40"/>
      <c r="V194" s="40"/>
      <c r="W194" s="40"/>
      <c r="AM194" s="39"/>
      <c r="AW194" s="83" t="s">
        <v>100</v>
      </c>
      <c r="AX194" s="83" t="s">
        <v>101</v>
      </c>
    </row>
    <row r="195" spans="2:223" ht="13.5" customHeight="1">
      <c r="B195" s="37"/>
      <c r="D195" s="228" t="s">
        <v>264</v>
      </c>
      <c r="E195" s="231" t="s">
        <v>42</v>
      </c>
      <c r="F195" s="232"/>
      <c r="G195" s="232"/>
      <c r="H195" s="233"/>
      <c r="I195" s="237"/>
      <c r="J195" s="238"/>
      <c r="K195" s="238"/>
      <c r="L195" s="238"/>
      <c r="M195" s="238"/>
      <c r="N195" s="238"/>
      <c r="O195" s="238"/>
      <c r="P195" s="238"/>
      <c r="Q195" s="239"/>
      <c r="R195" s="243" t="s">
        <v>43</v>
      </c>
      <c r="S195" s="244"/>
      <c r="T195" s="244"/>
      <c r="U195" s="245"/>
      <c r="V195" s="249"/>
      <c r="W195" s="250"/>
      <c r="X195" s="250"/>
      <c r="Y195" s="250"/>
      <c r="Z195" s="250"/>
      <c r="AA195" s="251"/>
      <c r="AB195" s="255" t="s">
        <v>40</v>
      </c>
      <c r="AC195" s="256"/>
      <c r="AD195" s="256"/>
      <c r="AE195" s="257"/>
      <c r="AF195" s="261"/>
      <c r="AG195" s="262"/>
      <c r="AH195" s="262"/>
      <c r="AI195" s="262"/>
      <c r="AJ195" s="265" t="str">
        <f>IF(I195="","",VLOOKUP(I195,$AO$4:$AR$6,2,FALSE))</f>
        <v/>
      </c>
      <c r="AK195" s="266"/>
      <c r="AL195" s="40"/>
      <c r="AM195" s="39"/>
      <c r="AW195" s="322" t="str">
        <f>IF(I195="グリーン電力証書",1,IF(I195="グリーン熱証書",2,IF(I195="新エネルギー等電気相当量",3,"-")))</f>
        <v>-</v>
      </c>
      <c r="AX195" s="322" t="str">
        <f>IF(V195="太陽光発電",1,IF(V195="風力発電",2,IF(V195="地熱発電",3,IF(V195="バイオマス発電",4,IF(V195="特定小水力発電",5,IF(V195="太陽熱",6,"-"))))))</f>
        <v>-</v>
      </c>
      <c r="BC195" s="32" t="s">
        <v>108</v>
      </c>
      <c r="BD195" s="86" t="s">
        <v>109</v>
      </c>
      <c r="BE195" s="86" t="s">
        <v>110</v>
      </c>
      <c r="BF195" s="86" t="s">
        <v>111</v>
      </c>
      <c r="BG195" s="86" t="s">
        <v>112</v>
      </c>
      <c r="BH195" s="86" t="s">
        <v>113</v>
      </c>
      <c r="BI195" s="86" t="s">
        <v>114</v>
      </c>
      <c r="BJ195" s="86" t="s">
        <v>115</v>
      </c>
      <c r="BK195" s="86" t="s">
        <v>116</v>
      </c>
      <c r="BL195" s="86" t="s">
        <v>117</v>
      </c>
      <c r="BM195" s="86" t="s">
        <v>118</v>
      </c>
      <c r="BN195" s="86" t="s">
        <v>119</v>
      </c>
      <c r="BP195" s="86" t="s">
        <v>109</v>
      </c>
      <c r="BQ195" s="86" t="s">
        <v>110</v>
      </c>
      <c r="BR195" s="86" t="s">
        <v>111</v>
      </c>
      <c r="BS195" s="86" t="s">
        <v>112</v>
      </c>
      <c r="BT195" s="86" t="s">
        <v>113</v>
      </c>
      <c r="BU195" s="86" t="s">
        <v>114</v>
      </c>
      <c r="BV195" s="86" t="s">
        <v>115</v>
      </c>
      <c r="BW195" s="86" t="s">
        <v>116</v>
      </c>
      <c r="BX195" s="86" t="s">
        <v>117</v>
      </c>
      <c r="BY195" s="86" t="s">
        <v>118</v>
      </c>
      <c r="BZ195" s="86" t="s">
        <v>119</v>
      </c>
      <c r="CB195" s="86" t="s">
        <v>109</v>
      </c>
      <c r="CC195" s="86" t="s">
        <v>110</v>
      </c>
      <c r="CD195" s="86" t="s">
        <v>111</v>
      </c>
      <c r="CE195" s="86" t="s">
        <v>112</v>
      </c>
      <c r="CF195" s="86" t="s">
        <v>113</v>
      </c>
      <c r="CG195" s="86" t="s">
        <v>114</v>
      </c>
      <c r="CH195" s="86" t="s">
        <v>115</v>
      </c>
      <c r="CI195" s="86" t="s">
        <v>116</v>
      </c>
      <c r="CJ195" s="86" t="s">
        <v>117</v>
      </c>
      <c r="CK195" s="86" t="s">
        <v>118</v>
      </c>
      <c r="CL195" s="86" t="s">
        <v>119</v>
      </c>
      <c r="CN195" s="86" t="s">
        <v>109</v>
      </c>
      <c r="CO195" s="86" t="s">
        <v>110</v>
      </c>
      <c r="CP195" s="86" t="s">
        <v>111</v>
      </c>
      <c r="CQ195" s="86" t="s">
        <v>112</v>
      </c>
      <c r="CR195" s="86" t="s">
        <v>113</v>
      </c>
      <c r="CS195" s="86" t="s">
        <v>114</v>
      </c>
      <c r="CT195" s="86" t="s">
        <v>115</v>
      </c>
      <c r="CU195" s="86" t="s">
        <v>116</v>
      </c>
      <c r="CV195" s="86" t="s">
        <v>117</v>
      </c>
      <c r="CW195" s="86" t="s">
        <v>118</v>
      </c>
      <c r="CX195" s="86" t="s">
        <v>119</v>
      </c>
      <c r="CZ195" s="86" t="s">
        <v>109</v>
      </c>
      <c r="DA195" s="86" t="s">
        <v>110</v>
      </c>
      <c r="DB195" s="86" t="s">
        <v>111</v>
      </c>
      <c r="DC195" s="86" t="s">
        <v>112</v>
      </c>
      <c r="DD195" s="86" t="s">
        <v>113</v>
      </c>
      <c r="DE195" s="86" t="s">
        <v>114</v>
      </c>
      <c r="DF195" s="86" t="s">
        <v>115</v>
      </c>
      <c r="DG195" s="86" t="s">
        <v>116</v>
      </c>
      <c r="DH195" s="86" t="s">
        <v>117</v>
      </c>
      <c r="DI195" s="86" t="s">
        <v>118</v>
      </c>
      <c r="DJ195" s="86" t="s">
        <v>119</v>
      </c>
      <c r="DL195" s="86" t="s">
        <v>109</v>
      </c>
      <c r="DM195" s="86" t="s">
        <v>110</v>
      </c>
      <c r="DN195" s="86" t="s">
        <v>111</v>
      </c>
      <c r="DO195" s="86" t="s">
        <v>112</v>
      </c>
      <c r="DP195" s="86" t="s">
        <v>113</v>
      </c>
      <c r="DQ195" s="86" t="s">
        <v>114</v>
      </c>
      <c r="DR195" s="86" t="s">
        <v>115</v>
      </c>
      <c r="DS195" s="86" t="s">
        <v>116</v>
      </c>
      <c r="DT195" s="86" t="s">
        <v>117</v>
      </c>
      <c r="DU195" s="86" t="s">
        <v>118</v>
      </c>
      <c r="DV195" s="86" t="s">
        <v>119</v>
      </c>
      <c r="DX195" s="86" t="s">
        <v>109</v>
      </c>
      <c r="DY195" s="86" t="s">
        <v>110</v>
      </c>
      <c r="DZ195" s="86" t="s">
        <v>111</v>
      </c>
      <c r="EA195" s="86" t="s">
        <v>112</v>
      </c>
      <c r="EB195" s="86" t="s">
        <v>113</v>
      </c>
      <c r="EC195" s="86" t="s">
        <v>114</v>
      </c>
      <c r="ED195" s="86" t="s">
        <v>115</v>
      </c>
      <c r="EE195" s="86" t="s">
        <v>116</v>
      </c>
      <c r="EF195" s="86" t="s">
        <v>117</v>
      </c>
      <c r="EG195" s="86" t="s">
        <v>118</v>
      </c>
      <c r="EH195" s="86" t="s">
        <v>119</v>
      </c>
      <c r="EJ195" s="86" t="s">
        <v>109</v>
      </c>
      <c r="EK195" s="86" t="s">
        <v>110</v>
      </c>
      <c r="EL195" s="86" t="s">
        <v>111</v>
      </c>
      <c r="EM195" s="86" t="s">
        <v>112</v>
      </c>
      <c r="EN195" s="86" t="s">
        <v>113</v>
      </c>
      <c r="EO195" s="86" t="s">
        <v>114</v>
      </c>
      <c r="EP195" s="86" t="s">
        <v>115</v>
      </c>
      <c r="EQ195" s="86" t="s">
        <v>116</v>
      </c>
      <c r="ER195" s="86" t="s">
        <v>117</v>
      </c>
      <c r="ES195" s="86" t="s">
        <v>118</v>
      </c>
      <c r="ET195" s="86" t="s">
        <v>119</v>
      </c>
      <c r="EV195" s="86" t="s">
        <v>109</v>
      </c>
      <c r="EW195" s="86" t="s">
        <v>110</v>
      </c>
      <c r="EX195" s="86" t="s">
        <v>111</v>
      </c>
      <c r="EY195" s="86" t="s">
        <v>112</v>
      </c>
      <c r="EZ195" s="86" t="s">
        <v>113</v>
      </c>
      <c r="FA195" s="86" t="s">
        <v>114</v>
      </c>
      <c r="FB195" s="86" t="s">
        <v>115</v>
      </c>
      <c r="FC195" s="86" t="s">
        <v>116</v>
      </c>
      <c r="FD195" s="86" t="s">
        <v>117</v>
      </c>
      <c r="FE195" s="86" t="s">
        <v>118</v>
      </c>
      <c r="FF195" s="86" t="s">
        <v>119</v>
      </c>
      <c r="FH195" s="86" t="s">
        <v>109</v>
      </c>
      <c r="FI195" s="86" t="s">
        <v>110</v>
      </c>
      <c r="FJ195" s="86" t="s">
        <v>111</v>
      </c>
      <c r="FK195" s="86" t="s">
        <v>112</v>
      </c>
      <c r="FL195" s="86" t="s">
        <v>113</v>
      </c>
      <c r="FM195" s="86" t="s">
        <v>114</v>
      </c>
      <c r="FN195" s="86" t="s">
        <v>115</v>
      </c>
      <c r="FO195" s="86" t="s">
        <v>116</v>
      </c>
      <c r="FP195" s="86" t="s">
        <v>117</v>
      </c>
      <c r="FQ195" s="86" t="s">
        <v>118</v>
      </c>
      <c r="FR195" s="86" t="s">
        <v>119</v>
      </c>
      <c r="FT195" s="32" t="s">
        <v>108</v>
      </c>
      <c r="FU195" s="86" t="s">
        <v>109</v>
      </c>
      <c r="FV195" s="86" t="s">
        <v>110</v>
      </c>
      <c r="FW195" s="86" t="s">
        <v>111</v>
      </c>
      <c r="FX195" s="86" t="s">
        <v>112</v>
      </c>
      <c r="FY195" s="86" t="s">
        <v>113</v>
      </c>
      <c r="FZ195" s="86" t="s">
        <v>114</v>
      </c>
      <c r="GA195" s="86" t="s">
        <v>115</v>
      </c>
      <c r="GB195" s="86" t="s">
        <v>116</v>
      </c>
      <c r="GC195" s="86" t="s">
        <v>117</v>
      </c>
      <c r="GD195" s="86" t="s">
        <v>118</v>
      </c>
      <c r="GE195" s="86" t="s">
        <v>119</v>
      </c>
      <c r="GG195" s="86" t="s">
        <v>109</v>
      </c>
      <c r="GH195" s="86" t="s">
        <v>110</v>
      </c>
      <c r="GI195" s="86" t="s">
        <v>111</v>
      </c>
      <c r="GJ195" s="86" t="s">
        <v>112</v>
      </c>
      <c r="GK195" s="86" t="s">
        <v>113</v>
      </c>
      <c r="GL195" s="86" t="s">
        <v>114</v>
      </c>
      <c r="GM195" s="86" t="s">
        <v>115</v>
      </c>
      <c r="GN195" s="86" t="s">
        <v>116</v>
      </c>
      <c r="GO195" s="86" t="s">
        <v>117</v>
      </c>
      <c r="GP195" s="86" t="s">
        <v>118</v>
      </c>
      <c r="GQ195" s="86" t="s">
        <v>119</v>
      </c>
      <c r="GS195" s="86" t="s">
        <v>109</v>
      </c>
      <c r="GT195" s="86" t="s">
        <v>110</v>
      </c>
      <c r="GU195" s="86" t="s">
        <v>111</v>
      </c>
      <c r="GV195" s="86" t="s">
        <v>112</v>
      </c>
      <c r="GW195" s="86" t="s">
        <v>113</v>
      </c>
      <c r="GX195" s="86" t="s">
        <v>114</v>
      </c>
      <c r="GY195" s="86" t="s">
        <v>115</v>
      </c>
      <c r="GZ195" s="86" t="s">
        <v>116</v>
      </c>
      <c r="HA195" s="86" t="s">
        <v>117</v>
      </c>
      <c r="HB195" s="86" t="s">
        <v>118</v>
      </c>
      <c r="HC195" s="86" t="s">
        <v>119</v>
      </c>
      <c r="HE195" s="86" t="s">
        <v>109</v>
      </c>
      <c r="HF195" s="86" t="s">
        <v>110</v>
      </c>
      <c r="HG195" s="86" t="s">
        <v>111</v>
      </c>
      <c r="HH195" s="86" t="s">
        <v>112</v>
      </c>
      <c r="HI195" s="86" t="s">
        <v>113</v>
      </c>
      <c r="HJ195" s="86" t="s">
        <v>114</v>
      </c>
      <c r="HK195" s="86" t="s">
        <v>115</v>
      </c>
      <c r="HL195" s="86" t="s">
        <v>116</v>
      </c>
      <c r="HM195" s="86" t="s">
        <v>117</v>
      </c>
      <c r="HN195" s="86" t="s">
        <v>118</v>
      </c>
      <c r="HO195" s="86" t="s">
        <v>119</v>
      </c>
    </row>
    <row r="196" spans="2:223" ht="13.5" customHeight="1">
      <c r="B196" s="37"/>
      <c r="D196" s="229"/>
      <c r="E196" s="234"/>
      <c r="F196" s="235"/>
      <c r="G196" s="235"/>
      <c r="H196" s="236"/>
      <c r="I196" s="240"/>
      <c r="J196" s="241"/>
      <c r="K196" s="241"/>
      <c r="L196" s="241"/>
      <c r="M196" s="241"/>
      <c r="N196" s="241"/>
      <c r="O196" s="241"/>
      <c r="P196" s="241"/>
      <c r="Q196" s="242"/>
      <c r="R196" s="246"/>
      <c r="S196" s="247"/>
      <c r="T196" s="247"/>
      <c r="U196" s="248"/>
      <c r="V196" s="252"/>
      <c r="W196" s="253"/>
      <c r="X196" s="253"/>
      <c r="Y196" s="253"/>
      <c r="Z196" s="253"/>
      <c r="AA196" s="254"/>
      <c r="AB196" s="258"/>
      <c r="AC196" s="259"/>
      <c r="AD196" s="259"/>
      <c r="AE196" s="260"/>
      <c r="AF196" s="263"/>
      <c r="AG196" s="264"/>
      <c r="AH196" s="264"/>
      <c r="AI196" s="264"/>
      <c r="AJ196" s="267"/>
      <c r="AK196" s="268"/>
      <c r="AL196" s="40"/>
      <c r="AM196" s="39"/>
      <c r="AW196" s="325"/>
      <c r="AX196" s="325"/>
      <c r="BD196" s="40"/>
      <c r="BE196" s="40"/>
      <c r="BF196" s="40"/>
      <c r="BG196" s="40"/>
      <c r="BH196" s="40"/>
      <c r="BI196" s="40"/>
      <c r="BJ196" s="40"/>
      <c r="BK196" s="40"/>
      <c r="BL196" s="40"/>
      <c r="BM196" s="40"/>
      <c r="BN196" s="40"/>
      <c r="BP196" s="40"/>
      <c r="BQ196" s="40"/>
      <c r="BR196" s="40"/>
      <c r="BS196" s="40"/>
      <c r="BT196" s="40"/>
      <c r="BU196" s="40"/>
      <c r="BV196" s="40"/>
      <c r="BW196" s="40"/>
      <c r="BX196" s="40"/>
      <c r="BY196" s="40"/>
      <c r="BZ196" s="40"/>
      <c r="CB196" s="40"/>
      <c r="CC196" s="40"/>
      <c r="CD196" s="40"/>
      <c r="CE196" s="40"/>
      <c r="CF196" s="40"/>
      <c r="CG196" s="40"/>
      <c r="CH196" s="40"/>
      <c r="CI196" s="40"/>
      <c r="CJ196" s="40"/>
      <c r="CK196" s="40"/>
      <c r="CL196" s="40"/>
      <c r="CN196" s="40"/>
      <c r="CO196" s="40"/>
      <c r="CP196" s="40"/>
      <c r="CQ196" s="40"/>
      <c r="CR196" s="40"/>
      <c r="CS196" s="40"/>
      <c r="CT196" s="40"/>
      <c r="CU196" s="40"/>
      <c r="CV196" s="40"/>
      <c r="CW196" s="40"/>
      <c r="CX196" s="40"/>
      <c r="CZ196" s="40"/>
      <c r="DA196" s="40"/>
      <c r="DB196" s="40"/>
      <c r="DC196" s="40"/>
      <c r="DD196" s="40"/>
      <c r="DE196" s="40"/>
      <c r="DF196" s="40"/>
      <c r="DG196" s="40"/>
      <c r="DH196" s="40"/>
      <c r="DI196" s="40"/>
      <c r="DJ196" s="40"/>
      <c r="DL196" s="40"/>
      <c r="DM196" s="40"/>
      <c r="DN196" s="40"/>
      <c r="DO196" s="40"/>
      <c r="DP196" s="40"/>
      <c r="DQ196" s="40"/>
      <c r="DR196" s="40"/>
      <c r="DS196" s="40"/>
      <c r="DT196" s="40"/>
      <c r="DU196" s="40"/>
      <c r="DV196" s="40"/>
      <c r="DX196" s="40"/>
      <c r="DY196" s="40"/>
      <c r="DZ196" s="40"/>
      <c r="EA196" s="40"/>
      <c r="EB196" s="40"/>
      <c r="EC196" s="40"/>
      <c r="ED196" s="40"/>
      <c r="EE196" s="40"/>
      <c r="EF196" s="40"/>
      <c r="EG196" s="40"/>
      <c r="EH196" s="40"/>
      <c r="EJ196" s="40"/>
      <c r="EK196" s="40"/>
      <c r="EL196" s="40"/>
      <c r="EM196" s="40"/>
      <c r="EN196" s="40"/>
      <c r="EO196" s="40"/>
      <c r="EP196" s="40"/>
      <c r="EQ196" s="40"/>
      <c r="ER196" s="40"/>
      <c r="ES196" s="40"/>
      <c r="ET196" s="40"/>
      <c r="EV196" s="40"/>
      <c r="EW196" s="40"/>
      <c r="EX196" s="40"/>
      <c r="EY196" s="40"/>
      <c r="EZ196" s="40"/>
      <c r="FA196" s="40"/>
      <c r="FB196" s="40"/>
      <c r="FC196" s="40"/>
      <c r="FD196" s="40"/>
      <c r="FE196" s="40"/>
      <c r="FF196" s="40"/>
      <c r="FH196" s="40"/>
      <c r="FI196" s="40"/>
      <c r="FJ196" s="40"/>
      <c r="FK196" s="40"/>
      <c r="FL196" s="40"/>
      <c r="FM196" s="40"/>
      <c r="FN196" s="40"/>
      <c r="FO196" s="40"/>
      <c r="FP196" s="40"/>
      <c r="FQ196" s="40"/>
      <c r="FR196" s="40"/>
      <c r="FU196" s="40"/>
      <c r="FV196" s="40"/>
      <c r="FW196" s="40"/>
      <c r="FX196" s="40"/>
      <c r="FY196" s="40"/>
      <c r="FZ196" s="40"/>
      <c r="GA196" s="40"/>
      <c r="GB196" s="40"/>
      <c r="GC196" s="40"/>
      <c r="GD196" s="40"/>
      <c r="GE196" s="40"/>
      <c r="GG196" s="40"/>
      <c r="GH196" s="40"/>
      <c r="GI196" s="40"/>
      <c r="GJ196" s="40"/>
      <c r="GK196" s="40"/>
      <c r="GL196" s="40"/>
      <c r="GM196" s="40"/>
      <c r="GN196" s="40"/>
      <c r="GO196" s="40"/>
      <c r="GP196" s="40"/>
      <c r="GQ196" s="40"/>
      <c r="GS196" s="40"/>
      <c r="GT196" s="40"/>
      <c r="GU196" s="40"/>
      <c r="GV196" s="40"/>
      <c r="GW196" s="40"/>
      <c r="GX196" s="40"/>
      <c r="GY196" s="40"/>
      <c r="GZ196" s="40"/>
      <c r="HA196" s="40"/>
      <c r="HB196" s="40"/>
      <c r="HC196" s="40"/>
      <c r="HE196" s="40"/>
      <c r="HF196" s="40"/>
      <c r="HG196" s="40"/>
      <c r="HH196" s="40"/>
      <c r="HI196" s="40"/>
      <c r="HJ196" s="40"/>
      <c r="HK196" s="40"/>
      <c r="HL196" s="40"/>
      <c r="HM196" s="40"/>
      <c r="HN196" s="40"/>
      <c r="HO196" s="40"/>
    </row>
    <row r="197" spans="2:223" ht="13.5" customHeight="1">
      <c r="B197" s="37"/>
      <c r="D197" s="229"/>
      <c r="E197" s="269" t="s">
        <v>64</v>
      </c>
      <c r="F197" s="270"/>
      <c r="G197" s="270"/>
      <c r="H197" s="271"/>
      <c r="I197" s="272"/>
      <c r="J197" s="273"/>
      <c r="K197" s="273"/>
      <c r="L197" s="273"/>
      <c r="M197" s="273"/>
      <c r="N197" s="273"/>
      <c r="O197" s="273"/>
      <c r="P197" s="273"/>
      <c r="Q197" s="274"/>
      <c r="R197" s="278" t="s">
        <v>41</v>
      </c>
      <c r="S197" s="279"/>
      <c r="T197" s="279"/>
      <c r="U197" s="280"/>
      <c r="V197" s="281"/>
      <c r="W197" s="282"/>
      <c r="X197" s="282"/>
      <c r="Y197" s="282"/>
      <c r="Z197" s="282"/>
      <c r="AA197" s="283"/>
      <c r="AB197" s="269" t="s">
        <v>28</v>
      </c>
      <c r="AC197" s="270"/>
      <c r="AD197" s="270"/>
      <c r="AE197" s="271"/>
      <c r="AF197" s="287"/>
      <c r="AG197" s="288"/>
      <c r="AH197" s="288"/>
      <c r="AI197" s="288"/>
      <c r="AJ197" s="289" t="str">
        <f>IF(I195="","",VLOOKUP(I195,$AO$4:$AR$6,3,FALSE))</f>
        <v/>
      </c>
      <c r="AK197" s="290"/>
      <c r="AL197" s="40"/>
      <c r="AM197" s="39"/>
      <c r="BC197" s="327" t="s">
        <v>106</v>
      </c>
      <c r="BD197" s="326" t="str">
        <f>IF(AND($AW195=1,$AX195=1,$AY201="1期",$BA201="1期"),$AF197,"0")</f>
        <v>0</v>
      </c>
      <c r="BE197" s="326" t="str">
        <f>IF(AND($AW195=1,$AX195=2,$AY201="1期",$BA201="1期"),$AF197,"0")</f>
        <v>0</v>
      </c>
      <c r="BF197" s="326" t="str">
        <f>IF(AND($AW195=1,$AX195=3,$AY201="1期",$BA201="1期"),$AF197,"0")</f>
        <v>0</v>
      </c>
      <c r="BG197" s="326" t="str">
        <f>IF(AND($AW195=1,$AX195=4,$AY201="1期",$BA201="1期"),$AF197,"0")</f>
        <v>0</v>
      </c>
      <c r="BH197" s="326" t="str">
        <f>IF(AND($AW195=1,$AX195=5,$AY201="1期",$BA201="1期"),$AF197,"0")</f>
        <v>0</v>
      </c>
      <c r="BI197" s="326" t="str">
        <f>IF(AND($AW195=2,$AX195=6,$AY201="1期",$BA201="1期"),$AF197,"0")</f>
        <v>0</v>
      </c>
      <c r="BJ197" s="326" t="str">
        <f>IF(AND($AW195=3,$AX195=1,$AY201="1期",$BA201="1期"),$AF197,"0")</f>
        <v>0</v>
      </c>
      <c r="BK197" s="326" t="str">
        <f>IF(AND($AW195=3,$AX195=2,$AY201="1期",$BA201="1期"),$AF197,"0")</f>
        <v>0</v>
      </c>
      <c r="BL197" s="326" t="str">
        <f>IF(AND($AW195=3,$AX195=3,$AY201="1期",$BA201="1期"),$AF197,"0")</f>
        <v>0</v>
      </c>
      <c r="BM197" s="326" t="str">
        <f>IF(AND($AW195=3,$AX195=4,$AY201="1期",$BA201="1期"),$AF197,"0")</f>
        <v>0</v>
      </c>
      <c r="BN197" s="326" t="str">
        <f>IF(AND($AW195=3,$AX195=5,$AY201="1期",$BA201="1期"),$AF197,"0")</f>
        <v>0</v>
      </c>
      <c r="BP197" s="326" t="str">
        <f>IF(AND($AW195=1,$AX195=1,$AY201="1期",$BA201="2期"),$AF197,"0")</f>
        <v>0</v>
      </c>
      <c r="BQ197" s="326" t="str">
        <f>IF(AND($AW195=1,$AX195=2,$AY201="1期",$BA201="2期"),$AF197,"0")</f>
        <v>0</v>
      </c>
      <c r="BR197" s="326" t="str">
        <f>IF(AND($AW195=1,$AX195=3,$AY201="1期",$BA201="2期"),$AF197,"0")</f>
        <v>0</v>
      </c>
      <c r="BS197" s="326" t="str">
        <f>IF(AND($AW195=1,$AX195=4,$AY201="1期",$BA201="2期"),$AF197,"0")</f>
        <v>0</v>
      </c>
      <c r="BT197" s="326" t="str">
        <f>IF(AND($AW195=1,$AX195=5,$AY201="1期",$BA201="2期"),$AF197,"0")</f>
        <v>0</v>
      </c>
      <c r="BU197" s="326" t="str">
        <f>IF(AND($AW195=2,$AX195=6,$AY201="1期",$BA201="2期"),$AF197,"0")</f>
        <v>0</v>
      </c>
      <c r="BV197" s="326" t="str">
        <f>IF(AND($AW195=3,$AX195=1,$AY201="1期",$BA201="2期"),$AF197,"0")</f>
        <v>0</v>
      </c>
      <c r="BW197" s="326" t="str">
        <f>IF(AND($AW195=3,$AX195=2,$AY201="1期",$BA201="2期"),$AF197,"0")</f>
        <v>0</v>
      </c>
      <c r="BX197" s="326" t="str">
        <f>IF(AND($AW195=3,$AX195=3,$AY201="1期",$BA201="2期"),$AF197,"0")</f>
        <v>0</v>
      </c>
      <c r="BY197" s="326" t="str">
        <f>IF(AND($AW195=3,$AX195=4,$AY201="1期",$BA201="2期"),$AF197,"0")</f>
        <v>0</v>
      </c>
      <c r="BZ197" s="326" t="str">
        <f>IF(AND($AW195=3,$AX195=5,$AY201="1期",$BA201="2期"),$AF197,"0")</f>
        <v>0</v>
      </c>
      <c r="CB197" s="326" t="str">
        <f>IF(AND($AW195=1,$AX195=1,$AY201="1期",$BA201="3期"),$AF197,"0")</f>
        <v>0</v>
      </c>
      <c r="CC197" s="326" t="str">
        <f>IF(AND($AW195=1,$AX195=2,$AY201="1期",$BA201="3期"),$AF197,"0")</f>
        <v>0</v>
      </c>
      <c r="CD197" s="326" t="str">
        <f>IF(AND($AW195=1,$AX195=3,$AY201="1期",$BA201="3期"),$AF197,"0")</f>
        <v>0</v>
      </c>
      <c r="CE197" s="326" t="str">
        <f>IF(AND($AW195=1,$AX195=4,$AY201="1期",$BA201="3期"),$AF197,"0")</f>
        <v>0</v>
      </c>
      <c r="CF197" s="326" t="str">
        <f>IF(AND($AW195=1,$AX195=5,$AY201="1期",$BA201="3期"),$AF197,"0")</f>
        <v>0</v>
      </c>
      <c r="CG197" s="326" t="str">
        <f>IF(AND($AW195=2,$AX195=6,$AY201="1期",$BA201="3期"),$AF197,"0")</f>
        <v>0</v>
      </c>
      <c r="CH197" s="326" t="str">
        <f>IF(AND($AW195=3,$AX195=1,$AY201="1期",$BA201="3期"),$AF197,"0")</f>
        <v>0</v>
      </c>
      <c r="CI197" s="326" t="str">
        <f>IF(AND($AW195=3,$AX195=2,$AY201="1期",$BA201="3期"),$AF197,"0")</f>
        <v>0</v>
      </c>
      <c r="CJ197" s="326" t="str">
        <f>IF(AND($AW195=3,$AX195=3,$AY201="1期",$BA201="3期"),$AF197,"0")</f>
        <v>0</v>
      </c>
      <c r="CK197" s="326" t="str">
        <f>IF(AND($AW195=3,$AX195=4,$AY201="1期",$BA201="3期"),$AF197,"0")</f>
        <v>0</v>
      </c>
      <c r="CL197" s="326" t="str">
        <f>IF(AND($AW195=3,$AX195=5,$AY201="1期",$BA201="3期"),$AF197,"0")</f>
        <v>0</v>
      </c>
      <c r="CN197" s="326" t="str">
        <f>IF(AND($AW195=1,$AX195=1,$AY201="2期",$BA201="2期"),$AF197,"0")</f>
        <v>0</v>
      </c>
      <c r="CO197" s="326" t="str">
        <f>IF(AND($AW195=1,$AX195=2,$AY201="2期",$BA201="2期"),$AF197,"0")</f>
        <v>0</v>
      </c>
      <c r="CP197" s="326" t="str">
        <f>IF(AND($AW195=1,$AX195=3,$AY201="2期",$BA201="2期"),$AF197,"0")</f>
        <v>0</v>
      </c>
      <c r="CQ197" s="326" t="str">
        <f>IF(AND($AW195=1,$AX195=4,$AY201="2期",$BA201="2期"),$AF197,"0")</f>
        <v>0</v>
      </c>
      <c r="CR197" s="326" t="str">
        <f>IF(AND($AW195=1,$AX195=5,$AY201="2期",$BA201="2期"),$AF197,"0")</f>
        <v>0</v>
      </c>
      <c r="CS197" s="326" t="str">
        <f>IF(AND($AW195=2,$AX195=6,$AY201="2期",$BA201="2期"),$AF197,"0")</f>
        <v>0</v>
      </c>
      <c r="CT197" s="326" t="str">
        <f>IF(AND($AW195=3,$AX195=1,$AY201="2期",$BA201="2期"),$AF197,"0")</f>
        <v>0</v>
      </c>
      <c r="CU197" s="326" t="str">
        <f>IF(AND($AW195=3,$AX195=2,$AY201="2期",$BA201="2期"),$AF197,"0")</f>
        <v>0</v>
      </c>
      <c r="CV197" s="326" t="str">
        <f>IF(AND($AW195=3,$AX195=3,$AY201="2期",$BA201="2期"),$AF197,"0")</f>
        <v>0</v>
      </c>
      <c r="CW197" s="326" t="str">
        <f>IF(AND($AW195=3,$AX195=4,$AY201="2期",$BA201="2期"),$AF197,"0")</f>
        <v>0</v>
      </c>
      <c r="CX197" s="326" t="str">
        <f>IF(AND($AW195=3,$AX195=5,$AY201="2期",$BA201="2期"),$AF197,"0")</f>
        <v>0</v>
      </c>
      <c r="CZ197" s="326" t="str">
        <f>IF(AND($AW195=1,$AX195=1,$AY201="2期",$BA201="3期"),$AF197,"0")</f>
        <v>0</v>
      </c>
      <c r="DA197" s="326" t="str">
        <f>IF(AND($AW195=1,$AX195=2,$AY201="2期",$BA201="3期"),$AF197,"0")</f>
        <v>0</v>
      </c>
      <c r="DB197" s="326" t="str">
        <f>IF(AND($AW195=1,$AX195=3,$AY201="2期",$BA201="3期"),$AF197,"0")</f>
        <v>0</v>
      </c>
      <c r="DC197" s="326" t="str">
        <f>IF(AND($AW195=1,$AX195=4,$AY201="2期",$BA201="3期"),$AF197,"0")</f>
        <v>0</v>
      </c>
      <c r="DD197" s="326" t="str">
        <f>IF(AND($AW195=1,$AX195=5,$AY201="2期",$BA201="3期"),$AF197,"0")</f>
        <v>0</v>
      </c>
      <c r="DE197" s="326" t="str">
        <f>IF(AND($AW195=2,$AX195=6,$AY201="2期",$BA201="3期"),$AF197,"0")</f>
        <v>0</v>
      </c>
      <c r="DF197" s="326" t="str">
        <f>IF(AND($AW195=3,$AX195=1,$AY201="2期",$BA201="3期"),$AF197,"0")</f>
        <v>0</v>
      </c>
      <c r="DG197" s="326" t="str">
        <f>IF(AND($AW195=3,$AX195=2,$AY201="2期",$BA201="3期"),$AF197,"0")</f>
        <v>0</v>
      </c>
      <c r="DH197" s="326" t="str">
        <f>IF(AND($AW195=3,$AX195=3,$AY201="2期",$BA201="3期"),$AF197,"0")</f>
        <v>0</v>
      </c>
      <c r="DI197" s="326" t="str">
        <f>IF(AND($AW195=3,$AX195=4,$AY201="2期",$BA201="3期"),$AF197,"0")</f>
        <v>0</v>
      </c>
      <c r="DJ197" s="326" t="str">
        <f>IF(AND($AW195=3,$AX195=5,$AY201="2期",$BA201="3期"),$AF197,"0")</f>
        <v>0</v>
      </c>
      <c r="DL197" s="326" t="str">
        <f>IF(AND($AW195=1,$AX195=1,$AY201="3期",$BA201="3期"),$AF197,"0")</f>
        <v>0</v>
      </c>
      <c r="DM197" s="326" t="str">
        <f>IF(AND($AW195=1,$AX195=2,$AY201="3期",$BA201="3期"),$AF197,"0")</f>
        <v>0</v>
      </c>
      <c r="DN197" s="326" t="str">
        <f>IF(AND($AW195=1,$AX195=3,$AY201="3期",$BA201="3期"),$AF197,"0")</f>
        <v>0</v>
      </c>
      <c r="DO197" s="326" t="str">
        <f>IF(AND($AW195=1,$AX195=4,$AY201="3期",$BA201="3期"),$AF197,"0")</f>
        <v>0</v>
      </c>
      <c r="DP197" s="326" t="str">
        <f>IF(AND($AW195=1,$AX195=5,$AY201="3期",$BA201="3期"),$AF197,"0")</f>
        <v>0</v>
      </c>
      <c r="DQ197" s="326" t="str">
        <f>IF(AND($AW195=2,$AX195=6,$AY201="3期",$BA201="3期"),$AF197,"0")</f>
        <v>0</v>
      </c>
      <c r="DR197" s="326" t="str">
        <f>IF(AND($AW195=3,$AX195=1,$AY201="3期",$BA201="3期"),$AF197,"0")</f>
        <v>0</v>
      </c>
      <c r="DS197" s="326" t="str">
        <f>IF(AND($AW195=3,$AX195=2,$AY201="3期",$BA201="3期"),$AF197,"0")</f>
        <v>0</v>
      </c>
      <c r="DT197" s="326" t="str">
        <f>IF(AND($AW195=3,$AX195=3,$AY201="3期",$BA201="3期"),$AF197,"0")</f>
        <v>0</v>
      </c>
      <c r="DU197" s="326" t="str">
        <f>IF(AND($AW195=3,$AX195=4,$AY201="3期",$BA201="3期"),$AF197,"0")</f>
        <v>0</v>
      </c>
      <c r="DV197" s="326" t="str">
        <f>IF(AND($AW195=3,$AX195=5,$AY201="3期",$BA201="3期"),$AF197,"0")</f>
        <v>0</v>
      </c>
      <c r="DX197" s="326" t="str">
        <f>IF(AND($AW195=1,$AX195=1,$AY201="1期",$BA201="4期"),$AF197,"0")</f>
        <v>0</v>
      </c>
      <c r="DY197" s="326" t="str">
        <f>IF(AND($AW195=1,$AX195=2,$AY201="1期",$BA201="4期"),$AF197,"0")</f>
        <v>0</v>
      </c>
      <c r="DZ197" s="326" t="str">
        <f>IF(AND($AW195=1,$AX195=3,$AY201="1期",$BA201="4期"),$AF197,"0")</f>
        <v>0</v>
      </c>
      <c r="EA197" s="326" t="str">
        <f>IF(AND($AW195=1,$AX195=4,$AY201="1期",$BA201="4期"),$AF197,"0")</f>
        <v>0</v>
      </c>
      <c r="EB197" s="326" t="str">
        <f>IF(AND($AW195=1,$AX195=5,$AY201="1期",$BA201="4期"),$AF197,"0")</f>
        <v>0</v>
      </c>
      <c r="EC197" s="326" t="str">
        <f>IF(AND($AW195=2,$AX195=6,$AY201="1期",$BA201="4期"),$AF197,"0")</f>
        <v>0</v>
      </c>
      <c r="ED197" s="326" t="str">
        <f>IF(AND($AW195=3,$AX195=1,$AY201="1期",$BA201="4期"),$AF197,"0")</f>
        <v>0</v>
      </c>
      <c r="EE197" s="326" t="str">
        <f>IF(AND($AW195=3,$AX195=2,$AY201="1期",$BA201="4期"),$AF197,"0")</f>
        <v>0</v>
      </c>
      <c r="EF197" s="326" t="str">
        <f>IF(AND($AW195=3,$AX195=3,$AY201="1期",$BA201="4期"),$AF197,"0")</f>
        <v>0</v>
      </c>
      <c r="EG197" s="326" t="str">
        <f>IF(AND($AW195=3,$AX195=4,$AY201="1期",$BA201="4期"),$AF197,"0")</f>
        <v>0</v>
      </c>
      <c r="EH197" s="326" t="str">
        <f>IF(AND($AW195=3,$AX195=5,$AY201="1期",$BA201="4期"),$AF197,"0")</f>
        <v>0</v>
      </c>
      <c r="EJ197" s="326" t="str">
        <f>IF(AND($AW195=1,$AX195=1,$AY201="2期",$BA201="4期"),$AF197,"0")</f>
        <v>0</v>
      </c>
      <c r="EK197" s="326" t="str">
        <f>IF(AND($AW195=1,$AX195=2,$AY201="2期",$BA201="4期"),$AF197,"0")</f>
        <v>0</v>
      </c>
      <c r="EL197" s="326" t="str">
        <f>IF(AND($AW195=1,$AX195=3,$AY201="2期",$BA201="4期"),$AF197,"0")</f>
        <v>0</v>
      </c>
      <c r="EM197" s="326" t="str">
        <f>IF(AND($AW195=1,$AX195=4,$AY201="2期",$BA201="4期"),$AF197,"0")</f>
        <v>0</v>
      </c>
      <c r="EN197" s="326" t="str">
        <f>IF(AND($AW195=1,$AX195=5,$AY201="2期",$BA201="4期"),$AF197,"0")</f>
        <v>0</v>
      </c>
      <c r="EO197" s="326" t="str">
        <f>IF(AND($AW195=2,$AX195=6,$AY201="2期",$BA201="4期"),$AF197,"0")</f>
        <v>0</v>
      </c>
      <c r="EP197" s="326" t="str">
        <f>IF(AND($AW195=3,$AX195=1,$AY201="2期",$BA201="4期"),$AF197,"0")</f>
        <v>0</v>
      </c>
      <c r="EQ197" s="326" t="str">
        <f>IF(AND($AW195=3,$AX195=2,$AY201="2期",$BA201="4期"),$AF197,"0")</f>
        <v>0</v>
      </c>
      <c r="ER197" s="326" t="str">
        <f>IF(AND($AW195=3,$AX195=3,$AY201="2期",$BA201="4期"),$AF197,"0")</f>
        <v>0</v>
      </c>
      <c r="ES197" s="326" t="str">
        <f>IF(AND($AW195=3,$AX195=4,$AY201="2期",$BA201="4期"),$AF197,"0")</f>
        <v>0</v>
      </c>
      <c r="ET197" s="326" t="str">
        <f>IF(AND($AW195=3,$AX195=5,$AY201="2期",$BA201="4期"),$AF197,"0")</f>
        <v>0</v>
      </c>
      <c r="EV197" s="326" t="str">
        <f>IF(AND($AW195=1,$AX195=1,$AY201="3期",$BA201="4期"),$AF197,"0")</f>
        <v>0</v>
      </c>
      <c r="EW197" s="326" t="str">
        <f>IF(AND($AW195=1,$AX195=2,$AY201="3期",$BA201="4期"),$AF197,"0")</f>
        <v>0</v>
      </c>
      <c r="EX197" s="326" t="str">
        <f>IF(AND($AW195=1,$AX195=3,$AY201="3期",$BA201="4期"),$AF197,"0")</f>
        <v>0</v>
      </c>
      <c r="EY197" s="326" t="str">
        <f>IF(AND($AW195=1,$AX195=4,$AY201="3期",$BA201="4期"),$AF197,"0")</f>
        <v>0</v>
      </c>
      <c r="EZ197" s="326" t="str">
        <f>IF(AND($AW195=1,$AX195=5,$AY201="3期",$BA201="4期"),$AF197,"0")</f>
        <v>0</v>
      </c>
      <c r="FA197" s="326" t="str">
        <f>IF(AND($AW195=2,$AX195=6,$AY201="3期",$BA201="4期"),$AF197,"0")</f>
        <v>0</v>
      </c>
      <c r="FB197" s="326" t="str">
        <f>IF(AND($AW195=3,$AX195=1,$AY201="3期",$BA201="4期"),$AF197,"0")</f>
        <v>0</v>
      </c>
      <c r="FC197" s="326" t="str">
        <f>IF(AND($AW195=3,$AX195=2,$AY201="3期",$BA201="4期"),$AF197,"0")</f>
        <v>0</v>
      </c>
      <c r="FD197" s="326" t="str">
        <f>IF(AND($AW195=3,$AX195=3,$AY201="3期",$BA201="4期"),$AF197,"0")</f>
        <v>0</v>
      </c>
      <c r="FE197" s="326" t="str">
        <f>IF(AND($AW195=3,$AX195=4,$AY201="3期",$BA201="4期"),$AF197,"0")</f>
        <v>0</v>
      </c>
      <c r="FF197" s="326" t="str">
        <f>IF(AND($AW195=3,$AX195=5,$AY201="3期",$BA201="4期"),$AF197,"0")</f>
        <v>0</v>
      </c>
      <c r="FH197" s="326" t="str">
        <f>IF(AND($AW195=1,$AX195=1,$AY201="4期",$BA201="4期"),$AF197,"0")</f>
        <v>0</v>
      </c>
      <c r="FI197" s="326" t="str">
        <f>IF(AND($AW195=1,$AX195=2,$AY201="4期",$BA201="4期"),$AF197,"0")</f>
        <v>0</v>
      </c>
      <c r="FJ197" s="326" t="str">
        <f>IF(AND($AW195=1,$AX195=3,$AY201="4期",$BA201="4期"),$AF197,"0")</f>
        <v>0</v>
      </c>
      <c r="FK197" s="326" t="str">
        <f>IF(AND($AW195=1,$AX195=4,$AY201="4期",$BA201="4期"),$AF197,"0")</f>
        <v>0</v>
      </c>
      <c r="FL197" s="326" t="str">
        <f>IF(AND($AW195=1,$AX195=5,$AY201="4期",$BA201="4期"),$AF197,"0")</f>
        <v>0</v>
      </c>
      <c r="FM197" s="326" t="str">
        <f>IF(AND($AW195=2,$AX195=6,$AY201="4期",$BA201="4期"),$AF197,"0")</f>
        <v>0</v>
      </c>
      <c r="FN197" s="326" t="str">
        <f>IF(AND($AW195=3,$AX195=1,$AY201="4期",$BA201="4期"),$AF197,"0")</f>
        <v>0</v>
      </c>
      <c r="FO197" s="326" t="str">
        <f>IF(AND($AW195=3,$AX195=2,$AY201="4期",$BA201="4期"),$AF197,"0")</f>
        <v>0</v>
      </c>
      <c r="FP197" s="326" t="str">
        <f>IF(AND($AW195=3,$AX195=3,$AY201="4期",$BA201="4期"),$AF197,"0")</f>
        <v>0</v>
      </c>
      <c r="FQ197" s="326" t="str">
        <f>IF(AND($AW195=3,$AX195=4,$AY201="4期",$BA201="4期"),$AF197,"0")</f>
        <v>0</v>
      </c>
      <c r="FR197" s="326" t="str">
        <f>IF(AND($AW195=3,$AX195=5,$AY201="4期",$BA201="4期"),$AF197,"0")</f>
        <v>0</v>
      </c>
      <c r="FT197" s="327" t="s">
        <v>176</v>
      </c>
      <c r="FU197" s="326" t="str">
        <f>IF(AND($AW195=1,$AX195=1,$AY201="1期",$BA201="1期"),LEFT(RIGHT($I203,11),8),"0")</f>
        <v>0</v>
      </c>
      <c r="FV197" s="326" t="str">
        <f>IF(AND($AW195=1,$AX195=2,$AY201="1期",$BA201="1期"),LEFT(RIGHT($I203,11),8),"0")</f>
        <v>0</v>
      </c>
      <c r="FW197" s="326" t="str">
        <f>IF(AND($AW195=1,$AX195=3,$AY201="1期",$BA201="1期"),LEFT(RIGHT($I203,11),8),"0")</f>
        <v>0</v>
      </c>
      <c r="FX197" s="326" t="str">
        <f>IF(AND($AW195=1,$AX195=4,$AY201="1期",$BA201="1期"),LEFT(RIGHT($I203,11),8),"0")</f>
        <v>0</v>
      </c>
      <c r="FY197" s="326" t="str">
        <f>IF(AND($AW195=1,$AX195=5,$AY201="1期",$BA201="1期"),LEFT(RIGHT($I203,11),8),"0")</f>
        <v>0</v>
      </c>
      <c r="FZ197" s="326" t="str">
        <f>IF(AND($AW195=2,$AX195=6,$AY201="1期",$BA201="1期"),LEFT(RIGHT($I203,11),8),"0")</f>
        <v>0</v>
      </c>
      <c r="GA197" s="326" t="str">
        <f>IF(AND($AW195=3,$AX195=1,$AY201="1期",$BA201="1期"),LEFT(RIGHT($I203,11),8),"0")</f>
        <v>0</v>
      </c>
      <c r="GB197" s="326" t="str">
        <f>IF(AND($AW195=3,$AX195=2,$AY201="1期",$BA201="1期"),LEFT(RIGHT($I203,11),8),"0")</f>
        <v>0</v>
      </c>
      <c r="GC197" s="326" t="str">
        <f>IF(AND($AW195=3,$AX195=3,$AY201="1期",$BA201="1期"),LEFT(RIGHT($I203,11),8),"0")</f>
        <v>0</v>
      </c>
      <c r="GD197" s="326" t="str">
        <f>IF(AND($AW195=3,$AX195=4,$AY201="1期",$BA201="1期"),LEFT(RIGHT($I203,11),8),"0")</f>
        <v>0</v>
      </c>
      <c r="GE197" s="326" t="str">
        <f>IF(AND($AW195=3,$AX195=5,$AY201="1期",$BA201="1期"),LEFT(RIGHT($I203,11),8),"0")</f>
        <v>0</v>
      </c>
      <c r="GG197" s="326" t="str">
        <f>IF(AND($AW195=1,$AX195=1,$AY201="1期",$BA201="2期"),$AF197,"0")</f>
        <v>0</v>
      </c>
      <c r="GH197" s="326" t="str">
        <f>IF(AND($AW195=1,$AX195=2,$AY201="1期",$BA201="2期"),$AF197,"0")</f>
        <v>0</v>
      </c>
      <c r="GI197" s="326" t="str">
        <f>IF(AND($AW195=1,$AX195=3,$AY201="1期",$BA201="2期"),$AF197,"0")</f>
        <v>0</v>
      </c>
      <c r="GJ197" s="326" t="str">
        <f>IF(AND($AW195=1,$AX195=4,$AY201="1期",$BA201="2期"),$AF197,"0")</f>
        <v>0</v>
      </c>
      <c r="GK197" s="326" t="str">
        <f>IF(AND($AW195=1,$AX195=5,$AY201="1期",$BA201="2期"),$AF197,"0")</f>
        <v>0</v>
      </c>
      <c r="GL197" s="326" t="str">
        <f>IF(AND($AW195=2,$AX195=6,$AY201="1期",$BA201="2期"),$AF197,"0")</f>
        <v>0</v>
      </c>
      <c r="GM197" s="326" t="str">
        <f>IF(AND($AW195=3,$AX195=1,$AY201="1期",$BA201="2期"),$AF197,"0")</f>
        <v>0</v>
      </c>
      <c r="GN197" s="326" t="str">
        <f>IF(AND($AW195=3,$AX195=2,$AY201="1期",$BA201="2期"),$AF197,"0")</f>
        <v>0</v>
      </c>
      <c r="GO197" s="326" t="str">
        <f>IF(AND($AW195=3,$AX195=3,$AY201="1期",$BA201="2期"),$AF197,"0")</f>
        <v>0</v>
      </c>
      <c r="GP197" s="326" t="str">
        <f>IF(AND($AW195=3,$AX195=4,$AY201="1期",$BA201="2期"),$AF197,"0")</f>
        <v>0</v>
      </c>
      <c r="GQ197" s="326" t="str">
        <f>IF(AND($AW195=3,$AX195=5,$AY201="1期",$BA201="2期"),$AF197,"0")</f>
        <v>0</v>
      </c>
      <c r="GS197" s="326" t="str">
        <f>IF(AND($AW195=1,$AX195=1,$AY201="2期",$BA201="2期"),LEFT(RIGHT($I203,11),8),"0")</f>
        <v>0</v>
      </c>
      <c r="GT197" s="326" t="str">
        <f>IF(AND($AW195=1,$AX195=2,$AY201="2期",$BA201="2期"),LEFT(RIGHT($I203,11),8),"0")</f>
        <v>0</v>
      </c>
      <c r="GU197" s="326" t="str">
        <f>IF(AND($AW195=1,$AX195=3,$AY201="2期",$BA201="2期"),LEFT(RIGHT($I203,11),8),"0")</f>
        <v>0</v>
      </c>
      <c r="GV197" s="326" t="str">
        <f>IF(AND($AW195=1,$AX195=4,$AY201="2期",$BA201="2期"),LEFT(RIGHT($I203,11),8),"0")</f>
        <v>0</v>
      </c>
      <c r="GW197" s="326" t="str">
        <f>IF(AND($AW195=1,$AX195=5,$AY201="2期",$BA201="2期"),LEFT(RIGHT($I203,11),8),"0")</f>
        <v>0</v>
      </c>
      <c r="GX197" s="326" t="str">
        <f>IF(AND($AW195=2,$AX195=6,$AY201="2期",$BA201="2期"),LEFT(RIGHT($I203,11),8),"0")</f>
        <v>0</v>
      </c>
      <c r="GY197" s="326" t="str">
        <f>IF(AND($AW195=3,$AX195=1,$AY201="2期",$BA201="2期"),LEFT(RIGHT($I203,11),8),"0")</f>
        <v>0</v>
      </c>
      <c r="GZ197" s="326" t="str">
        <f>IF(AND($AW195=3,$AX195=2,$AY201="2期",$BA201="2期"),LEFT(RIGHT($I203,11),8),"0")</f>
        <v>0</v>
      </c>
      <c r="HA197" s="326" t="str">
        <f>IF(AND($AW195=3,$AX195=3,$AY201="2期",$BA201="2期"),LEFT(RIGHT($I203,11),8),"0")</f>
        <v>0</v>
      </c>
      <c r="HB197" s="326" t="str">
        <f>IF(AND($AW195=3,$AX195=4,$AY201="2期",$BA201="2期"),LEFT(RIGHT($I203,11),8),"0")</f>
        <v>0</v>
      </c>
      <c r="HC197" s="326" t="str">
        <f>IF(AND($AW195=3,$AX195=5,$AY201="2期",$BA201="2期"),LEFT(RIGHT($I203,11),8),"0")</f>
        <v>0</v>
      </c>
      <c r="HE197" s="326" t="str">
        <f>IF(AND($AW195=1,$AX195=1,$BA201="3期"),LEFT(RIGHT($I203,11),8),"0")</f>
        <v>0</v>
      </c>
      <c r="HF197" s="326" t="str">
        <f>IF(AND($AW195=1,$AX195=2,$BA201="3期"),LEFT(RIGHT($I203,11),8),"0")</f>
        <v>0</v>
      </c>
      <c r="HG197" s="326" t="str">
        <f>IF(AND($AW195=1,$AX195=3,$BA201="3期"),LEFT(RIGHT($I203,11),8),"0")</f>
        <v>0</v>
      </c>
      <c r="HH197" s="326" t="str">
        <f>IF(AND($AW195=1,$AX195=4,$BA201="3期"),LEFT(RIGHT($I203,11),8),"0")</f>
        <v>0</v>
      </c>
      <c r="HI197" s="326" t="str">
        <f>IF(AND($AW195=1,$AX195=5,$BA201="3期"),LEFT(RIGHT($I203,11),8),"0")</f>
        <v>0</v>
      </c>
      <c r="HJ197" s="326" t="str">
        <f>IF(AND($AW195=2,$AX195=6,$BA201="3期"),LEFT(RIGHT($I203,11),8),"0")</f>
        <v>0</v>
      </c>
      <c r="HK197" s="326" t="str">
        <f>IF(AND($AW195=3,$AX195=1,$BA201="3期"),LEFT(RIGHT($I203,11),8),"0")</f>
        <v>0</v>
      </c>
      <c r="HL197" s="326" t="str">
        <f>IF(AND($AW195=3,$AX195=2,$BA201="3期"),LEFT(RIGHT($I203,11),8),"0")</f>
        <v>0</v>
      </c>
      <c r="HM197" s="326" t="str">
        <f>IF(AND($AW195=3,$AX195=3,$BA201="3期"),LEFT(RIGHT($I203,11),8),"0")</f>
        <v>0</v>
      </c>
      <c r="HN197" s="326" t="str">
        <f>IF(AND($AW195=3,$AX195=4,$BA201="3期"),LEFT(RIGHT($I203,11),8),"0")</f>
        <v>0</v>
      </c>
      <c r="HO197" s="326" t="str">
        <f>IF(AND($AW195=3,$AX195=5,$BA201="3期"),LEFT(RIGHT($I203,11),8),"0")</f>
        <v>0</v>
      </c>
    </row>
    <row r="198" spans="2:223" ht="13.5" customHeight="1">
      <c r="B198" s="37"/>
      <c r="D198" s="229"/>
      <c r="E198" s="246"/>
      <c r="F198" s="247"/>
      <c r="G198" s="247"/>
      <c r="H198" s="248"/>
      <c r="I198" s="275"/>
      <c r="J198" s="276"/>
      <c r="K198" s="276"/>
      <c r="L198" s="276"/>
      <c r="M198" s="276"/>
      <c r="N198" s="276"/>
      <c r="O198" s="276"/>
      <c r="P198" s="276"/>
      <c r="Q198" s="277"/>
      <c r="R198" s="258"/>
      <c r="S198" s="259"/>
      <c r="T198" s="259"/>
      <c r="U198" s="260"/>
      <c r="V198" s="284"/>
      <c r="W198" s="285"/>
      <c r="X198" s="285"/>
      <c r="Y198" s="285"/>
      <c r="Z198" s="285"/>
      <c r="AA198" s="286"/>
      <c r="AB198" s="246"/>
      <c r="AC198" s="247"/>
      <c r="AD198" s="247"/>
      <c r="AE198" s="248"/>
      <c r="AF198" s="263"/>
      <c r="AG198" s="264"/>
      <c r="AH198" s="264"/>
      <c r="AI198" s="264"/>
      <c r="AJ198" s="267"/>
      <c r="AK198" s="268"/>
      <c r="AL198" s="40"/>
      <c r="AM198" s="39"/>
      <c r="BC198" s="328"/>
      <c r="BD198" s="326"/>
      <c r="BE198" s="326"/>
      <c r="BF198" s="326"/>
      <c r="BG198" s="326"/>
      <c r="BH198" s="326"/>
      <c r="BI198" s="326"/>
      <c r="BJ198" s="326"/>
      <c r="BK198" s="326"/>
      <c r="BL198" s="326"/>
      <c r="BM198" s="326"/>
      <c r="BN198" s="326"/>
      <c r="BP198" s="326"/>
      <c r="BQ198" s="326"/>
      <c r="BR198" s="326"/>
      <c r="BS198" s="326"/>
      <c r="BT198" s="326"/>
      <c r="BU198" s="326"/>
      <c r="BV198" s="326"/>
      <c r="BW198" s="326"/>
      <c r="BX198" s="326"/>
      <c r="BY198" s="326"/>
      <c r="BZ198" s="326"/>
      <c r="CB198" s="326"/>
      <c r="CC198" s="326"/>
      <c r="CD198" s="326"/>
      <c r="CE198" s="326"/>
      <c r="CF198" s="326"/>
      <c r="CG198" s="326"/>
      <c r="CH198" s="326"/>
      <c r="CI198" s="326"/>
      <c r="CJ198" s="326"/>
      <c r="CK198" s="326"/>
      <c r="CL198" s="326"/>
      <c r="CN198" s="326"/>
      <c r="CO198" s="326"/>
      <c r="CP198" s="326"/>
      <c r="CQ198" s="326"/>
      <c r="CR198" s="326"/>
      <c r="CS198" s="326"/>
      <c r="CT198" s="326"/>
      <c r="CU198" s="326"/>
      <c r="CV198" s="326"/>
      <c r="CW198" s="326"/>
      <c r="CX198" s="326"/>
      <c r="CZ198" s="326"/>
      <c r="DA198" s="326"/>
      <c r="DB198" s="326"/>
      <c r="DC198" s="326"/>
      <c r="DD198" s="326"/>
      <c r="DE198" s="326"/>
      <c r="DF198" s="326"/>
      <c r="DG198" s="326"/>
      <c r="DH198" s="326"/>
      <c r="DI198" s="326"/>
      <c r="DJ198" s="326"/>
      <c r="DL198" s="326"/>
      <c r="DM198" s="326"/>
      <c r="DN198" s="326"/>
      <c r="DO198" s="326"/>
      <c r="DP198" s="326"/>
      <c r="DQ198" s="326"/>
      <c r="DR198" s="326"/>
      <c r="DS198" s="326"/>
      <c r="DT198" s="326"/>
      <c r="DU198" s="326"/>
      <c r="DV198" s="326"/>
      <c r="DX198" s="326"/>
      <c r="DY198" s="326"/>
      <c r="DZ198" s="326"/>
      <c r="EA198" s="326"/>
      <c r="EB198" s="326"/>
      <c r="EC198" s="326"/>
      <c r="ED198" s="326"/>
      <c r="EE198" s="326"/>
      <c r="EF198" s="326"/>
      <c r="EG198" s="326"/>
      <c r="EH198" s="326"/>
      <c r="EJ198" s="326"/>
      <c r="EK198" s="326"/>
      <c r="EL198" s="326"/>
      <c r="EM198" s="326"/>
      <c r="EN198" s="326"/>
      <c r="EO198" s="326"/>
      <c r="EP198" s="326"/>
      <c r="EQ198" s="326"/>
      <c r="ER198" s="326"/>
      <c r="ES198" s="326"/>
      <c r="ET198" s="326"/>
      <c r="EV198" s="326"/>
      <c r="EW198" s="326"/>
      <c r="EX198" s="326"/>
      <c r="EY198" s="326"/>
      <c r="EZ198" s="326"/>
      <c r="FA198" s="326"/>
      <c r="FB198" s="326"/>
      <c r="FC198" s="326"/>
      <c r="FD198" s="326"/>
      <c r="FE198" s="326"/>
      <c r="FF198" s="326"/>
      <c r="FH198" s="326"/>
      <c r="FI198" s="326"/>
      <c r="FJ198" s="326"/>
      <c r="FK198" s="326"/>
      <c r="FL198" s="326"/>
      <c r="FM198" s="326"/>
      <c r="FN198" s="326"/>
      <c r="FO198" s="326"/>
      <c r="FP198" s="326"/>
      <c r="FQ198" s="326"/>
      <c r="FR198" s="326"/>
      <c r="FT198" s="328"/>
      <c r="FU198" s="326"/>
      <c r="FV198" s="326"/>
      <c r="FW198" s="326"/>
      <c r="FX198" s="326"/>
      <c r="FY198" s="326"/>
      <c r="FZ198" s="326"/>
      <c r="GA198" s="326"/>
      <c r="GB198" s="326"/>
      <c r="GC198" s="326"/>
      <c r="GD198" s="326"/>
      <c r="GE198" s="326"/>
      <c r="GG198" s="326"/>
      <c r="GH198" s="326"/>
      <c r="GI198" s="326"/>
      <c r="GJ198" s="326"/>
      <c r="GK198" s="326"/>
      <c r="GL198" s="326"/>
      <c r="GM198" s="326"/>
      <c r="GN198" s="326"/>
      <c r="GO198" s="326"/>
      <c r="GP198" s="326"/>
      <c r="GQ198" s="326"/>
      <c r="GS198" s="326"/>
      <c r="GT198" s="326"/>
      <c r="GU198" s="326"/>
      <c r="GV198" s="326"/>
      <c r="GW198" s="326"/>
      <c r="GX198" s="326"/>
      <c r="GY198" s="326"/>
      <c r="GZ198" s="326"/>
      <c r="HA198" s="326"/>
      <c r="HB198" s="326"/>
      <c r="HC198" s="326"/>
      <c r="HE198" s="326"/>
      <c r="HF198" s="326"/>
      <c r="HG198" s="326"/>
      <c r="HH198" s="326"/>
      <c r="HI198" s="326"/>
      <c r="HJ198" s="326"/>
      <c r="HK198" s="326"/>
      <c r="HL198" s="326"/>
      <c r="HM198" s="326"/>
      <c r="HN198" s="326"/>
      <c r="HO198" s="326"/>
    </row>
    <row r="199" spans="2:223" ht="13.5" customHeight="1">
      <c r="B199" s="37"/>
      <c r="D199" s="229"/>
      <c r="E199" s="269" t="s">
        <v>38</v>
      </c>
      <c r="F199" s="270"/>
      <c r="G199" s="270"/>
      <c r="H199" s="271"/>
      <c r="I199" s="291"/>
      <c r="J199" s="292"/>
      <c r="K199" s="292"/>
      <c r="L199" s="292"/>
      <c r="M199" s="292"/>
      <c r="N199" s="292"/>
      <c r="O199" s="292"/>
      <c r="P199" s="292"/>
      <c r="Q199" s="292"/>
      <c r="R199" s="292"/>
      <c r="S199" s="292"/>
      <c r="T199" s="292"/>
      <c r="U199" s="292"/>
      <c r="V199" s="292"/>
      <c r="W199" s="292"/>
      <c r="X199" s="292"/>
      <c r="Y199" s="292"/>
      <c r="Z199" s="292"/>
      <c r="AA199" s="293"/>
      <c r="AB199" s="269" t="s">
        <v>39</v>
      </c>
      <c r="AC199" s="270"/>
      <c r="AD199" s="270"/>
      <c r="AE199" s="271"/>
      <c r="AF199" s="294"/>
      <c r="AG199" s="295"/>
      <c r="AH199" s="295"/>
      <c r="AI199" s="295"/>
      <c r="AJ199" s="295"/>
      <c r="AK199" s="290" t="s">
        <v>55</v>
      </c>
      <c r="AL199" s="40"/>
      <c r="AM199" s="39"/>
    </row>
    <row r="200" spans="2:223" ht="13.5" customHeight="1">
      <c r="B200" s="37"/>
      <c r="D200" s="229"/>
      <c r="E200" s="246"/>
      <c r="F200" s="247"/>
      <c r="G200" s="247"/>
      <c r="H200" s="248"/>
      <c r="I200" s="252"/>
      <c r="J200" s="253"/>
      <c r="K200" s="253"/>
      <c r="L200" s="253"/>
      <c r="M200" s="253"/>
      <c r="N200" s="253"/>
      <c r="O200" s="253"/>
      <c r="P200" s="253"/>
      <c r="Q200" s="253"/>
      <c r="R200" s="253"/>
      <c r="S200" s="253"/>
      <c r="T200" s="253"/>
      <c r="U200" s="253"/>
      <c r="V200" s="253"/>
      <c r="W200" s="253"/>
      <c r="X200" s="253"/>
      <c r="Y200" s="253"/>
      <c r="Z200" s="253"/>
      <c r="AA200" s="254"/>
      <c r="AB200" s="246"/>
      <c r="AC200" s="247"/>
      <c r="AD200" s="247"/>
      <c r="AE200" s="248"/>
      <c r="AF200" s="296"/>
      <c r="AG200" s="297"/>
      <c r="AH200" s="297"/>
      <c r="AI200" s="297"/>
      <c r="AJ200" s="297"/>
      <c r="AK200" s="268"/>
      <c r="AL200" s="40"/>
      <c r="AM200" s="39"/>
      <c r="AW200" s="84" t="s">
        <v>102</v>
      </c>
      <c r="AX200" s="84" t="s">
        <v>103</v>
      </c>
      <c r="AY200" s="329" t="s">
        <v>105</v>
      </c>
      <c r="AZ200" s="330"/>
      <c r="BA200" s="322" t="s">
        <v>104</v>
      </c>
      <c r="BB200" s="322"/>
    </row>
    <row r="201" spans="2:223" ht="13.5" customHeight="1">
      <c r="B201" s="37"/>
      <c r="D201" s="229"/>
      <c r="E201" s="269" t="s">
        <v>74</v>
      </c>
      <c r="F201" s="270"/>
      <c r="G201" s="270"/>
      <c r="H201" s="271"/>
      <c r="I201" s="298" t="str">
        <f>IFERROR(YEAR(EDATE(AA201,-3)),"")</f>
        <v/>
      </c>
      <c r="J201" s="289"/>
      <c r="K201" s="289"/>
      <c r="L201" s="289" t="s">
        <v>37</v>
      </c>
      <c r="M201" s="289"/>
      <c r="N201" s="282"/>
      <c r="O201" s="282"/>
      <c r="P201" s="282"/>
      <c r="Q201" s="282"/>
      <c r="R201" s="282"/>
      <c r="S201" s="282"/>
      <c r="T201" s="282"/>
      <c r="U201" s="282"/>
      <c r="V201" s="282"/>
      <c r="W201" s="282"/>
      <c r="X201" s="282"/>
      <c r="Y201" s="282"/>
      <c r="Z201" s="300" t="s">
        <v>56</v>
      </c>
      <c r="AA201" s="282"/>
      <c r="AB201" s="282"/>
      <c r="AC201" s="282"/>
      <c r="AD201" s="282"/>
      <c r="AE201" s="282"/>
      <c r="AF201" s="282"/>
      <c r="AG201" s="282"/>
      <c r="AH201" s="282"/>
      <c r="AI201" s="282"/>
      <c r="AJ201" s="282"/>
      <c r="AK201" s="302"/>
      <c r="AL201" s="40"/>
      <c r="AM201" s="39"/>
      <c r="AW201" s="322" t="str">
        <f>I201</f>
        <v/>
      </c>
      <c r="AX201" s="322" t="str">
        <f>IF(V197="","",YEAR(V197)-IF(MONTH(V197)&lt;4,1,0))</f>
        <v/>
      </c>
      <c r="AY201" s="322" t="str">
        <f>IF(AND(2010&lt;=AW201,AW201&lt;=2014),"1期",IF(AND(2015&lt;=AW201,AW201&lt;=2019),"2期",IF(AND(2020&lt;=AW201,AW201&lt;=2024),"3期",IF(AND(2025&lt;=AW201,AW201&lt;=2029),"4期","-"))))</f>
        <v>-</v>
      </c>
      <c r="AZ201" s="323" t="str">
        <f>IF(AND(2010&lt;=AW201,AW201&lt;=2014),"2期",IF(AND(2015&lt;=AW201,AW201&lt;=2019),"3期",IF(AND(2020&lt;=AW201,AW201&lt;=2024),"4期",IF(AND(2025&lt;=AW201,AW201&lt;=2029),"4期","-"))))</f>
        <v>-</v>
      </c>
      <c r="BA201" s="322" t="str">
        <f>IF(AND(2010&lt;=AX201,AX201&lt;=2014),"1期",IF(AND(2015&lt;=AX201,AX201&lt;=2019),"2期",IF(AND(2020&lt;=AX201,AX201&lt;=2024),"3期",IF(AND(2025&lt;=AX201,AX201&lt;=2029),"4期","-"))))</f>
        <v>-</v>
      </c>
      <c r="BB201" s="323" t="str">
        <f>IF(AND(2010&lt;=AX201,AX201&lt;=2014),"2期",IF(AND(2015&lt;=AX201,AX201&lt;=2019),"3期",IF(AND(2020&lt;=AX201,AX201&lt;=2024),"4期",IF(AND(2024&lt;=AX201,AX201&lt;=2029),"4期","-"))))</f>
        <v>-</v>
      </c>
      <c r="BC201" s="40"/>
      <c r="FT201" s="40"/>
    </row>
    <row r="202" spans="2:223" ht="13.5" customHeight="1">
      <c r="B202" s="37"/>
      <c r="D202" s="229"/>
      <c r="E202" s="246"/>
      <c r="F202" s="247"/>
      <c r="G202" s="247"/>
      <c r="H202" s="248"/>
      <c r="I202" s="299"/>
      <c r="J202" s="267"/>
      <c r="K202" s="267"/>
      <c r="L202" s="267"/>
      <c r="M202" s="267"/>
      <c r="N202" s="285"/>
      <c r="O202" s="285"/>
      <c r="P202" s="285"/>
      <c r="Q202" s="285"/>
      <c r="R202" s="285"/>
      <c r="S202" s="285"/>
      <c r="T202" s="285"/>
      <c r="U202" s="285"/>
      <c r="V202" s="285"/>
      <c r="W202" s="285"/>
      <c r="X202" s="285"/>
      <c r="Y202" s="285"/>
      <c r="Z202" s="301"/>
      <c r="AA202" s="285"/>
      <c r="AB202" s="285"/>
      <c r="AC202" s="285"/>
      <c r="AD202" s="285"/>
      <c r="AE202" s="285"/>
      <c r="AF202" s="285"/>
      <c r="AG202" s="285"/>
      <c r="AH202" s="285"/>
      <c r="AI202" s="285"/>
      <c r="AJ202" s="285"/>
      <c r="AK202" s="303"/>
      <c r="AL202" s="40"/>
      <c r="AM202" s="39"/>
      <c r="AW202" s="325"/>
      <c r="AX202" s="322"/>
      <c r="AY202" s="322"/>
      <c r="AZ202" s="324"/>
      <c r="BA202" s="322"/>
      <c r="BB202" s="324"/>
      <c r="BC202" s="40"/>
      <c r="FT202" s="40"/>
    </row>
    <row r="203" spans="2:223" ht="13.5" customHeight="1">
      <c r="B203" s="37"/>
      <c r="D203" s="229"/>
      <c r="E203" s="220" t="s">
        <v>57</v>
      </c>
      <c r="F203" s="221"/>
      <c r="G203" s="221"/>
      <c r="H203" s="222"/>
      <c r="I203" s="226"/>
      <c r="J203" s="214"/>
      <c r="K203" s="214"/>
      <c r="L203" s="214"/>
      <c r="M203" s="214"/>
      <c r="N203" s="214"/>
      <c r="O203" s="214"/>
      <c r="P203" s="214"/>
      <c r="Q203" s="214"/>
      <c r="R203" s="214"/>
      <c r="S203" s="214"/>
      <c r="T203" s="214"/>
      <c r="U203" s="214"/>
      <c r="V203" s="214"/>
      <c r="W203" s="212" t="s">
        <v>352</v>
      </c>
      <c r="X203" s="214"/>
      <c r="Y203" s="214"/>
      <c r="Z203" s="214"/>
      <c r="AA203" s="214"/>
      <c r="AB203" s="214"/>
      <c r="AC203" s="214"/>
      <c r="AD203" s="214"/>
      <c r="AE203" s="214"/>
      <c r="AF203" s="214"/>
      <c r="AG203" s="214"/>
      <c r="AH203" s="214"/>
      <c r="AI203" s="214"/>
      <c r="AJ203" s="214"/>
      <c r="AK203" s="215"/>
      <c r="AL203" s="40"/>
      <c r="AM203" s="39"/>
      <c r="AY203" s="40" t="s">
        <v>121</v>
      </c>
      <c r="BA203" s="40" t="s">
        <v>122</v>
      </c>
      <c r="HO203" s="85"/>
    </row>
    <row r="204" spans="2:223" ht="13.5" customHeight="1" thickBot="1">
      <c r="B204" s="37"/>
      <c r="D204" s="230"/>
      <c r="E204" s="223"/>
      <c r="F204" s="224"/>
      <c r="G204" s="224"/>
      <c r="H204" s="225"/>
      <c r="I204" s="227"/>
      <c r="J204" s="216"/>
      <c r="K204" s="216"/>
      <c r="L204" s="216"/>
      <c r="M204" s="216"/>
      <c r="N204" s="216"/>
      <c r="O204" s="216"/>
      <c r="P204" s="216"/>
      <c r="Q204" s="216"/>
      <c r="R204" s="216"/>
      <c r="S204" s="216"/>
      <c r="T204" s="216"/>
      <c r="U204" s="216"/>
      <c r="V204" s="216"/>
      <c r="W204" s="213"/>
      <c r="X204" s="216"/>
      <c r="Y204" s="216"/>
      <c r="Z204" s="216"/>
      <c r="AA204" s="216"/>
      <c r="AB204" s="216"/>
      <c r="AC204" s="216"/>
      <c r="AD204" s="216"/>
      <c r="AE204" s="216"/>
      <c r="AF204" s="216"/>
      <c r="AG204" s="216"/>
      <c r="AH204" s="216"/>
      <c r="AI204" s="216"/>
      <c r="AJ204" s="216"/>
      <c r="AK204" s="217"/>
      <c r="AL204" s="40"/>
      <c r="AM204" s="39"/>
      <c r="AW204" s="83" t="s">
        <v>100</v>
      </c>
      <c r="AX204" s="83" t="s">
        <v>101</v>
      </c>
    </row>
    <row r="205" spans="2:223" ht="13.5" customHeight="1">
      <c r="B205" s="37"/>
      <c r="D205" s="228" t="s">
        <v>265</v>
      </c>
      <c r="E205" s="231" t="s">
        <v>42</v>
      </c>
      <c r="F205" s="232"/>
      <c r="G205" s="232"/>
      <c r="H205" s="233"/>
      <c r="I205" s="237"/>
      <c r="J205" s="238"/>
      <c r="K205" s="238"/>
      <c r="L205" s="238"/>
      <c r="M205" s="238"/>
      <c r="N205" s="238"/>
      <c r="O205" s="238"/>
      <c r="P205" s="238"/>
      <c r="Q205" s="239"/>
      <c r="R205" s="243" t="s">
        <v>43</v>
      </c>
      <c r="S205" s="244"/>
      <c r="T205" s="244"/>
      <c r="U205" s="245"/>
      <c r="V205" s="249"/>
      <c r="W205" s="250"/>
      <c r="X205" s="250"/>
      <c r="Y205" s="250"/>
      <c r="Z205" s="250"/>
      <c r="AA205" s="251"/>
      <c r="AB205" s="255" t="s">
        <v>40</v>
      </c>
      <c r="AC205" s="256"/>
      <c r="AD205" s="256"/>
      <c r="AE205" s="257"/>
      <c r="AF205" s="261"/>
      <c r="AG205" s="262"/>
      <c r="AH205" s="262"/>
      <c r="AI205" s="262"/>
      <c r="AJ205" s="265" t="str">
        <f>IF(I205="","",VLOOKUP(I205,$AO$4:$AR$6,2,FALSE))</f>
        <v/>
      </c>
      <c r="AK205" s="266"/>
      <c r="AL205" s="40"/>
      <c r="AM205" s="39"/>
      <c r="AW205" s="322" t="str">
        <f>IF(I205="グリーン電力証書",1,IF(I205="グリーン熱証書",2,IF(I205="新エネルギー等電気相当量",3,"-")))</f>
        <v>-</v>
      </c>
      <c r="AX205" s="322" t="str">
        <f>IF(V205="太陽光発電",1,IF(V205="風力発電",2,IF(V205="地熱発電",3,IF(V205="バイオマス発電",4,IF(V205="特定小水力発電",5,IF(V205="太陽熱",6,"-"))))))</f>
        <v>-</v>
      </c>
      <c r="BC205" s="32" t="s">
        <v>108</v>
      </c>
      <c r="BD205" s="86" t="s">
        <v>109</v>
      </c>
      <c r="BE205" s="86" t="s">
        <v>110</v>
      </c>
      <c r="BF205" s="86" t="s">
        <v>111</v>
      </c>
      <c r="BG205" s="86" t="s">
        <v>112</v>
      </c>
      <c r="BH205" s="86" t="s">
        <v>113</v>
      </c>
      <c r="BI205" s="86" t="s">
        <v>114</v>
      </c>
      <c r="BJ205" s="86" t="s">
        <v>115</v>
      </c>
      <c r="BK205" s="86" t="s">
        <v>116</v>
      </c>
      <c r="BL205" s="86" t="s">
        <v>117</v>
      </c>
      <c r="BM205" s="86" t="s">
        <v>118</v>
      </c>
      <c r="BN205" s="86" t="s">
        <v>119</v>
      </c>
      <c r="BP205" s="86" t="s">
        <v>109</v>
      </c>
      <c r="BQ205" s="86" t="s">
        <v>110</v>
      </c>
      <c r="BR205" s="86" t="s">
        <v>111</v>
      </c>
      <c r="BS205" s="86" t="s">
        <v>112</v>
      </c>
      <c r="BT205" s="86" t="s">
        <v>113</v>
      </c>
      <c r="BU205" s="86" t="s">
        <v>114</v>
      </c>
      <c r="BV205" s="86" t="s">
        <v>115</v>
      </c>
      <c r="BW205" s="86" t="s">
        <v>116</v>
      </c>
      <c r="BX205" s="86" t="s">
        <v>117</v>
      </c>
      <c r="BY205" s="86" t="s">
        <v>118</v>
      </c>
      <c r="BZ205" s="86" t="s">
        <v>119</v>
      </c>
      <c r="CB205" s="86" t="s">
        <v>109</v>
      </c>
      <c r="CC205" s="86" t="s">
        <v>110</v>
      </c>
      <c r="CD205" s="86" t="s">
        <v>111</v>
      </c>
      <c r="CE205" s="86" t="s">
        <v>112</v>
      </c>
      <c r="CF205" s="86" t="s">
        <v>113</v>
      </c>
      <c r="CG205" s="86" t="s">
        <v>114</v>
      </c>
      <c r="CH205" s="86" t="s">
        <v>115</v>
      </c>
      <c r="CI205" s="86" t="s">
        <v>116</v>
      </c>
      <c r="CJ205" s="86" t="s">
        <v>117</v>
      </c>
      <c r="CK205" s="86" t="s">
        <v>118</v>
      </c>
      <c r="CL205" s="86" t="s">
        <v>119</v>
      </c>
      <c r="CN205" s="86" t="s">
        <v>109</v>
      </c>
      <c r="CO205" s="86" t="s">
        <v>110</v>
      </c>
      <c r="CP205" s="86" t="s">
        <v>111</v>
      </c>
      <c r="CQ205" s="86" t="s">
        <v>112</v>
      </c>
      <c r="CR205" s="86" t="s">
        <v>113</v>
      </c>
      <c r="CS205" s="86" t="s">
        <v>114</v>
      </c>
      <c r="CT205" s="86" t="s">
        <v>115</v>
      </c>
      <c r="CU205" s="86" t="s">
        <v>116</v>
      </c>
      <c r="CV205" s="86" t="s">
        <v>117</v>
      </c>
      <c r="CW205" s="86" t="s">
        <v>118</v>
      </c>
      <c r="CX205" s="86" t="s">
        <v>119</v>
      </c>
      <c r="CZ205" s="86" t="s">
        <v>109</v>
      </c>
      <c r="DA205" s="86" t="s">
        <v>110</v>
      </c>
      <c r="DB205" s="86" t="s">
        <v>111</v>
      </c>
      <c r="DC205" s="86" t="s">
        <v>112</v>
      </c>
      <c r="DD205" s="86" t="s">
        <v>113</v>
      </c>
      <c r="DE205" s="86" t="s">
        <v>114</v>
      </c>
      <c r="DF205" s="86" t="s">
        <v>115</v>
      </c>
      <c r="DG205" s="86" t="s">
        <v>116</v>
      </c>
      <c r="DH205" s="86" t="s">
        <v>117</v>
      </c>
      <c r="DI205" s="86" t="s">
        <v>118</v>
      </c>
      <c r="DJ205" s="86" t="s">
        <v>119</v>
      </c>
      <c r="DL205" s="86" t="s">
        <v>109</v>
      </c>
      <c r="DM205" s="86" t="s">
        <v>110</v>
      </c>
      <c r="DN205" s="86" t="s">
        <v>111</v>
      </c>
      <c r="DO205" s="86" t="s">
        <v>112</v>
      </c>
      <c r="DP205" s="86" t="s">
        <v>113</v>
      </c>
      <c r="DQ205" s="86" t="s">
        <v>114</v>
      </c>
      <c r="DR205" s="86" t="s">
        <v>115</v>
      </c>
      <c r="DS205" s="86" t="s">
        <v>116</v>
      </c>
      <c r="DT205" s="86" t="s">
        <v>117</v>
      </c>
      <c r="DU205" s="86" t="s">
        <v>118</v>
      </c>
      <c r="DV205" s="86" t="s">
        <v>119</v>
      </c>
      <c r="DX205" s="86" t="s">
        <v>109</v>
      </c>
      <c r="DY205" s="86" t="s">
        <v>110</v>
      </c>
      <c r="DZ205" s="86" t="s">
        <v>111</v>
      </c>
      <c r="EA205" s="86" t="s">
        <v>112</v>
      </c>
      <c r="EB205" s="86" t="s">
        <v>113</v>
      </c>
      <c r="EC205" s="86" t="s">
        <v>114</v>
      </c>
      <c r="ED205" s="86" t="s">
        <v>115</v>
      </c>
      <c r="EE205" s="86" t="s">
        <v>116</v>
      </c>
      <c r="EF205" s="86" t="s">
        <v>117</v>
      </c>
      <c r="EG205" s="86" t="s">
        <v>118</v>
      </c>
      <c r="EH205" s="86" t="s">
        <v>119</v>
      </c>
      <c r="EJ205" s="86" t="s">
        <v>109</v>
      </c>
      <c r="EK205" s="86" t="s">
        <v>110</v>
      </c>
      <c r="EL205" s="86" t="s">
        <v>111</v>
      </c>
      <c r="EM205" s="86" t="s">
        <v>112</v>
      </c>
      <c r="EN205" s="86" t="s">
        <v>113</v>
      </c>
      <c r="EO205" s="86" t="s">
        <v>114</v>
      </c>
      <c r="EP205" s="86" t="s">
        <v>115</v>
      </c>
      <c r="EQ205" s="86" t="s">
        <v>116</v>
      </c>
      <c r="ER205" s="86" t="s">
        <v>117</v>
      </c>
      <c r="ES205" s="86" t="s">
        <v>118</v>
      </c>
      <c r="ET205" s="86" t="s">
        <v>119</v>
      </c>
      <c r="EV205" s="86" t="s">
        <v>109</v>
      </c>
      <c r="EW205" s="86" t="s">
        <v>110</v>
      </c>
      <c r="EX205" s="86" t="s">
        <v>111</v>
      </c>
      <c r="EY205" s="86" t="s">
        <v>112</v>
      </c>
      <c r="EZ205" s="86" t="s">
        <v>113</v>
      </c>
      <c r="FA205" s="86" t="s">
        <v>114</v>
      </c>
      <c r="FB205" s="86" t="s">
        <v>115</v>
      </c>
      <c r="FC205" s="86" t="s">
        <v>116</v>
      </c>
      <c r="FD205" s="86" t="s">
        <v>117</v>
      </c>
      <c r="FE205" s="86" t="s">
        <v>118</v>
      </c>
      <c r="FF205" s="86" t="s">
        <v>119</v>
      </c>
      <c r="FH205" s="86" t="s">
        <v>109</v>
      </c>
      <c r="FI205" s="86" t="s">
        <v>110</v>
      </c>
      <c r="FJ205" s="86" t="s">
        <v>111</v>
      </c>
      <c r="FK205" s="86" t="s">
        <v>112</v>
      </c>
      <c r="FL205" s="86" t="s">
        <v>113</v>
      </c>
      <c r="FM205" s="86" t="s">
        <v>114</v>
      </c>
      <c r="FN205" s="86" t="s">
        <v>115</v>
      </c>
      <c r="FO205" s="86" t="s">
        <v>116</v>
      </c>
      <c r="FP205" s="86" t="s">
        <v>117</v>
      </c>
      <c r="FQ205" s="86" t="s">
        <v>118</v>
      </c>
      <c r="FR205" s="86" t="s">
        <v>119</v>
      </c>
      <c r="FT205" s="32" t="s">
        <v>108</v>
      </c>
      <c r="FU205" s="86" t="s">
        <v>109</v>
      </c>
      <c r="FV205" s="86" t="s">
        <v>110</v>
      </c>
      <c r="FW205" s="86" t="s">
        <v>111</v>
      </c>
      <c r="FX205" s="86" t="s">
        <v>112</v>
      </c>
      <c r="FY205" s="86" t="s">
        <v>113</v>
      </c>
      <c r="FZ205" s="86" t="s">
        <v>114</v>
      </c>
      <c r="GA205" s="86" t="s">
        <v>115</v>
      </c>
      <c r="GB205" s="86" t="s">
        <v>116</v>
      </c>
      <c r="GC205" s="86" t="s">
        <v>117</v>
      </c>
      <c r="GD205" s="86" t="s">
        <v>118</v>
      </c>
      <c r="GE205" s="86" t="s">
        <v>119</v>
      </c>
      <c r="GG205" s="86" t="s">
        <v>109</v>
      </c>
      <c r="GH205" s="86" t="s">
        <v>110</v>
      </c>
      <c r="GI205" s="86" t="s">
        <v>111</v>
      </c>
      <c r="GJ205" s="86" t="s">
        <v>112</v>
      </c>
      <c r="GK205" s="86" t="s">
        <v>113</v>
      </c>
      <c r="GL205" s="86" t="s">
        <v>114</v>
      </c>
      <c r="GM205" s="86" t="s">
        <v>115</v>
      </c>
      <c r="GN205" s="86" t="s">
        <v>116</v>
      </c>
      <c r="GO205" s="86" t="s">
        <v>117</v>
      </c>
      <c r="GP205" s="86" t="s">
        <v>118</v>
      </c>
      <c r="GQ205" s="86" t="s">
        <v>119</v>
      </c>
      <c r="GS205" s="86" t="s">
        <v>109</v>
      </c>
      <c r="GT205" s="86" t="s">
        <v>110</v>
      </c>
      <c r="GU205" s="86" t="s">
        <v>111</v>
      </c>
      <c r="GV205" s="86" t="s">
        <v>112</v>
      </c>
      <c r="GW205" s="86" t="s">
        <v>113</v>
      </c>
      <c r="GX205" s="86" t="s">
        <v>114</v>
      </c>
      <c r="GY205" s="86" t="s">
        <v>115</v>
      </c>
      <c r="GZ205" s="86" t="s">
        <v>116</v>
      </c>
      <c r="HA205" s="86" t="s">
        <v>117</v>
      </c>
      <c r="HB205" s="86" t="s">
        <v>118</v>
      </c>
      <c r="HC205" s="86" t="s">
        <v>119</v>
      </c>
      <c r="HE205" s="86" t="s">
        <v>109</v>
      </c>
      <c r="HF205" s="86" t="s">
        <v>110</v>
      </c>
      <c r="HG205" s="86" t="s">
        <v>111</v>
      </c>
      <c r="HH205" s="86" t="s">
        <v>112</v>
      </c>
      <c r="HI205" s="86" t="s">
        <v>113</v>
      </c>
      <c r="HJ205" s="86" t="s">
        <v>114</v>
      </c>
      <c r="HK205" s="86" t="s">
        <v>115</v>
      </c>
      <c r="HL205" s="86" t="s">
        <v>116</v>
      </c>
      <c r="HM205" s="86" t="s">
        <v>117</v>
      </c>
      <c r="HN205" s="86" t="s">
        <v>118</v>
      </c>
      <c r="HO205" s="86" t="s">
        <v>119</v>
      </c>
    </row>
    <row r="206" spans="2:223" ht="13.5" customHeight="1">
      <c r="B206" s="37"/>
      <c r="D206" s="229"/>
      <c r="E206" s="234"/>
      <c r="F206" s="235"/>
      <c r="G206" s="235"/>
      <c r="H206" s="236"/>
      <c r="I206" s="240"/>
      <c r="J206" s="241"/>
      <c r="K206" s="241"/>
      <c r="L206" s="241"/>
      <c r="M206" s="241"/>
      <c r="N206" s="241"/>
      <c r="O206" s="241"/>
      <c r="P206" s="241"/>
      <c r="Q206" s="242"/>
      <c r="R206" s="246"/>
      <c r="S206" s="247"/>
      <c r="T206" s="247"/>
      <c r="U206" s="248"/>
      <c r="V206" s="252"/>
      <c r="W206" s="253"/>
      <c r="X206" s="253"/>
      <c r="Y206" s="253"/>
      <c r="Z206" s="253"/>
      <c r="AA206" s="254"/>
      <c r="AB206" s="258"/>
      <c r="AC206" s="259"/>
      <c r="AD206" s="259"/>
      <c r="AE206" s="260"/>
      <c r="AF206" s="263"/>
      <c r="AG206" s="264"/>
      <c r="AH206" s="264"/>
      <c r="AI206" s="264"/>
      <c r="AJ206" s="267"/>
      <c r="AK206" s="268"/>
      <c r="AL206" s="40"/>
      <c r="AM206" s="39"/>
      <c r="AW206" s="325"/>
      <c r="AX206" s="325"/>
      <c r="BD206" s="40"/>
      <c r="BE206" s="40"/>
      <c r="BF206" s="40"/>
      <c r="BG206" s="40"/>
      <c r="BH206" s="40"/>
      <c r="BI206" s="40"/>
      <c r="BJ206" s="40"/>
      <c r="BK206" s="40"/>
      <c r="BL206" s="40"/>
      <c r="BM206" s="40"/>
      <c r="BN206" s="40"/>
      <c r="BP206" s="40"/>
      <c r="BQ206" s="40"/>
      <c r="BR206" s="40"/>
      <c r="BS206" s="40"/>
      <c r="BT206" s="40"/>
      <c r="BU206" s="40"/>
      <c r="BV206" s="40"/>
      <c r="BW206" s="40"/>
      <c r="BX206" s="40"/>
      <c r="BY206" s="40"/>
      <c r="BZ206" s="40"/>
      <c r="CB206" s="40"/>
      <c r="CC206" s="40"/>
      <c r="CD206" s="40"/>
      <c r="CE206" s="40"/>
      <c r="CF206" s="40"/>
      <c r="CG206" s="40"/>
      <c r="CH206" s="40"/>
      <c r="CI206" s="40"/>
      <c r="CJ206" s="40"/>
      <c r="CK206" s="40"/>
      <c r="CL206" s="40"/>
      <c r="CN206" s="40"/>
      <c r="CO206" s="40"/>
      <c r="CP206" s="40"/>
      <c r="CQ206" s="40"/>
      <c r="CR206" s="40"/>
      <c r="CS206" s="40"/>
      <c r="CT206" s="40"/>
      <c r="CU206" s="40"/>
      <c r="CV206" s="40"/>
      <c r="CW206" s="40"/>
      <c r="CX206" s="40"/>
      <c r="CZ206" s="40"/>
      <c r="DA206" s="40"/>
      <c r="DB206" s="40"/>
      <c r="DC206" s="40"/>
      <c r="DD206" s="40"/>
      <c r="DE206" s="40"/>
      <c r="DF206" s="40"/>
      <c r="DG206" s="40"/>
      <c r="DH206" s="40"/>
      <c r="DI206" s="40"/>
      <c r="DJ206" s="40"/>
      <c r="DL206" s="40"/>
      <c r="DM206" s="40"/>
      <c r="DN206" s="40"/>
      <c r="DO206" s="40"/>
      <c r="DP206" s="40"/>
      <c r="DQ206" s="40"/>
      <c r="DR206" s="40"/>
      <c r="DS206" s="40"/>
      <c r="DT206" s="40"/>
      <c r="DU206" s="40"/>
      <c r="DV206" s="40"/>
      <c r="DX206" s="40"/>
      <c r="DY206" s="40"/>
      <c r="DZ206" s="40"/>
      <c r="EA206" s="40"/>
      <c r="EB206" s="40"/>
      <c r="EC206" s="40"/>
      <c r="ED206" s="40"/>
      <c r="EE206" s="40"/>
      <c r="EF206" s="40"/>
      <c r="EG206" s="40"/>
      <c r="EH206" s="40"/>
      <c r="EJ206" s="40"/>
      <c r="EK206" s="40"/>
      <c r="EL206" s="40"/>
      <c r="EM206" s="40"/>
      <c r="EN206" s="40"/>
      <c r="EO206" s="40"/>
      <c r="EP206" s="40"/>
      <c r="EQ206" s="40"/>
      <c r="ER206" s="40"/>
      <c r="ES206" s="40"/>
      <c r="ET206" s="40"/>
      <c r="EV206" s="40"/>
      <c r="EW206" s="40"/>
      <c r="EX206" s="40"/>
      <c r="EY206" s="40"/>
      <c r="EZ206" s="40"/>
      <c r="FA206" s="40"/>
      <c r="FB206" s="40"/>
      <c r="FC206" s="40"/>
      <c r="FD206" s="40"/>
      <c r="FE206" s="40"/>
      <c r="FF206" s="40"/>
      <c r="FH206" s="40"/>
      <c r="FI206" s="40"/>
      <c r="FJ206" s="40"/>
      <c r="FK206" s="40"/>
      <c r="FL206" s="40"/>
      <c r="FM206" s="40"/>
      <c r="FN206" s="40"/>
      <c r="FO206" s="40"/>
      <c r="FP206" s="40"/>
      <c r="FQ206" s="40"/>
      <c r="FR206" s="40"/>
      <c r="FU206" s="40"/>
      <c r="FV206" s="40"/>
      <c r="FW206" s="40"/>
      <c r="FX206" s="40"/>
      <c r="FY206" s="40"/>
      <c r="FZ206" s="40"/>
      <c r="GA206" s="40"/>
      <c r="GB206" s="40"/>
      <c r="GC206" s="40"/>
      <c r="GD206" s="40"/>
      <c r="GE206" s="40"/>
      <c r="GG206" s="40"/>
      <c r="GH206" s="40"/>
      <c r="GI206" s="40"/>
      <c r="GJ206" s="40"/>
      <c r="GK206" s="40"/>
      <c r="GL206" s="40"/>
      <c r="GM206" s="40"/>
      <c r="GN206" s="40"/>
      <c r="GO206" s="40"/>
      <c r="GP206" s="40"/>
      <c r="GQ206" s="40"/>
      <c r="GS206" s="40"/>
      <c r="GT206" s="40"/>
      <c r="GU206" s="40"/>
      <c r="GV206" s="40"/>
      <c r="GW206" s="40"/>
      <c r="GX206" s="40"/>
      <c r="GY206" s="40"/>
      <c r="GZ206" s="40"/>
      <c r="HA206" s="40"/>
      <c r="HB206" s="40"/>
      <c r="HC206" s="40"/>
      <c r="HE206" s="40"/>
      <c r="HF206" s="40"/>
      <c r="HG206" s="40"/>
      <c r="HH206" s="40"/>
      <c r="HI206" s="40"/>
      <c r="HJ206" s="40"/>
      <c r="HK206" s="40"/>
      <c r="HL206" s="40"/>
      <c r="HM206" s="40"/>
      <c r="HN206" s="40"/>
      <c r="HO206" s="40"/>
    </row>
    <row r="207" spans="2:223" ht="13.5" customHeight="1">
      <c r="B207" s="37"/>
      <c r="D207" s="229"/>
      <c r="E207" s="269" t="s">
        <v>64</v>
      </c>
      <c r="F207" s="270"/>
      <c r="G207" s="270"/>
      <c r="H207" s="271"/>
      <c r="I207" s="272"/>
      <c r="J207" s="273"/>
      <c r="K207" s="273"/>
      <c r="L207" s="273"/>
      <c r="M207" s="273"/>
      <c r="N207" s="273"/>
      <c r="O207" s="273"/>
      <c r="P207" s="273"/>
      <c r="Q207" s="274"/>
      <c r="R207" s="278" t="s">
        <v>41</v>
      </c>
      <c r="S207" s="279"/>
      <c r="T207" s="279"/>
      <c r="U207" s="280"/>
      <c r="V207" s="281"/>
      <c r="W207" s="282"/>
      <c r="X207" s="282"/>
      <c r="Y207" s="282"/>
      <c r="Z207" s="282"/>
      <c r="AA207" s="283"/>
      <c r="AB207" s="269" t="s">
        <v>28</v>
      </c>
      <c r="AC207" s="270"/>
      <c r="AD207" s="270"/>
      <c r="AE207" s="271"/>
      <c r="AF207" s="287"/>
      <c r="AG207" s="288"/>
      <c r="AH207" s="288"/>
      <c r="AI207" s="288"/>
      <c r="AJ207" s="289" t="str">
        <f>IF(I205="","",VLOOKUP(I205,$AO$4:$AR$6,3,FALSE))</f>
        <v/>
      </c>
      <c r="AK207" s="290"/>
      <c r="AL207" s="40"/>
      <c r="AM207" s="39"/>
      <c r="BC207" s="327" t="s">
        <v>106</v>
      </c>
      <c r="BD207" s="326" t="str">
        <f>IF(AND($AW205=1,$AX205=1,$AY211="1期",$BA211="1期"),$AF207,"0")</f>
        <v>0</v>
      </c>
      <c r="BE207" s="326" t="str">
        <f>IF(AND($AW205=1,$AX205=2,$AY211="1期",$BA211="1期"),$AF207,"0")</f>
        <v>0</v>
      </c>
      <c r="BF207" s="326" t="str">
        <f>IF(AND($AW205=1,$AX205=3,$AY211="1期",$BA211="1期"),$AF207,"0")</f>
        <v>0</v>
      </c>
      <c r="BG207" s="326" t="str">
        <f>IF(AND($AW205=1,$AX205=4,$AY211="1期",$BA211="1期"),$AF207,"0")</f>
        <v>0</v>
      </c>
      <c r="BH207" s="326" t="str">
        <f>IF(AND($AW205=1,$AX205=5,$AY211="1期",$BA211="1期"),$AF207,"0")</f>
        <v>0</v>
      </c>
      <c r="BI207" s="326" t="str">
        <f>IF(AND($AW205=2,$AX205=6,$AY211="1期",$BA211="1期"),$AF207,"0")</f>
        <v>0</v>
      </c>
      <c r="BJ207" s="326" t="str">
        <f>IF(AND($AW205=3,$AX205=1,$AY211="1期",$BA211="1期"),$AF207,"0")</f>
        <v>0</v>
      </c>
      <c r="BK207" s="326" t="str">
        <f>IF(AND($AW205=3,$AX205=2,$AY211="1期",$BA211="1期"),$AF207,"0")</f>
        <v>0</v>
      </c>
      <c r="BL207" s="326" t="str">
        <f>IF(AND($AW205=3,$AX205=3,$AY211="1期",$BA211="1期"),$AF207,"0")</f>
        <v>0</v>
      </c>
      <c r="BM207" s="326" t="str">
        <f>IF(AND($AW205=3,$AX205=4,$AY211="1期",$BA211="1期"),$AF207,"0")</f>
        <v>0</v>
      </c>
      <c r="BN207" s="326" t="str">
        <f>IF(AND($AW205=3,$AX205=5,$AY211="1期",$BA211="1期"),$AF207,"0")</f>
        <v>0</v>
      </c>
      <c r="BP207" s="326" t="str">
        <f>IF(AND($AW205=1,$AX205=1,$AY211="1期",$BA211="2期"),$AF207,"0")</f>
        <v>0</v>
      </c>
      <c r="BQ207" s="326" t="str">
        <f>IF(AND($AW205=1,$AX205=2,$AY211="1期",$BA211="2期"),$AF207,"0")</f>
        <v>0</v>
      </c>
      <c r="BR207" s="326" t="str">
        <f>IF(AND($AW205=1,$AX205=3,$AY211="1期",$BA211="2期"),$AF207,"0")</f>
        <v>0</v>
      </c>
      <c r="BS207" s="326" t="str">
        <f>IF(AND($AW205=1,$AX205=4,$AY211="1期",$BA211="2期"),$AF207,"0")</f>
        <v>0</v>
      </c>
      <c r="BT207" s="326" t="str">
        <f>IF(AND($AW205=1,$AX205=5,$AY211="1期",$BA211="2期"),$AF207,"0")</f>
        <v>0</v>
      </c>
      <c r="BU207" s="326" t="str">
        <f>IF(AND($AW205=2,$AX205=6,$AY211="1期",$BA211="2期"),$AF207,"0")</f>
        <v>0</v>
      </c>
      <c r="BV207" s="326" t="str">
        <f>IF(AND($AW205=3,$AX205=1,$AY211="1期",$BA211="2期"),$AF207,"0")</f>
        <v>0</v>
      </c>
      <c r="BW207" s="326" t="str">
        <f>IF(AND($AW205=3,$AX205=2,$AY211="1期",$BA211="2期"),$AF207,"0")</f>
        <v>0</v>
      </c>
      <c r="BX207" s="326" t="str">
        <f>IF(AND($AW205=3,$AX205=3,$AY211="1期",$BA211="2期"),$AF207,"0")</f>
        <v>0</v>
      </c>
      <c r="BY207" s="326" t="str">
        <f>IF(AND($AW205=3,$AX205=4,$AY211="1期",$BA211="2期"),$AF207,"0")</f>
        <v>0</v>
      </c>
      <c r="BZ207" s="326" t="str">
        <f>IF(AND($AW205=3,$AX205=5,$AY211="1期",$BA211="2期"),$AF207,"0")</f>
        <v>0</v>
      </c>
      <c r="CB207" s="326" t="str">
        <f>IF(AND($AW205=1,$AX205=1,$AY211="1期",$BA211="3期"),$AF207,"0")</f>
        <v>0</v>
      </c>
      <c r="CC207" s="326" t="str">
        <f>IF(AND($AW205=1,$AX205=2,$AY211="1期",$BA211="3期"),$AF207,"0")</f>
        <v>0</v>
      </c>
      <c r="CD207" s="326" t="str">
        <f>IF(AND($AW205=1,$AX205=3,$AY211="1期",$BA211="3期"),$AF207,"0")</f>
        <v>0</v>
      </c>
      <c r="CE207" s="326" t="str">
        <f>IF(AND($AW205=1,$AX205=4,$AY211="1期",$BA211="3期"),$AF207,"0")</f>
        <v>0</v>
      </c>
      <c r="CF207" s="326" t="str">
        <f>IF(AND($AW205=1,$AX205=5,$AY211="1期",$BA211="3期"),$AF207,"0")</f>
        <v>0</v>
      </c>
      <c r="CG207" s="326" t="str">
        <f>IF(AND($AW205=2,$AX205=6,$AY211="1期",$BA211="3期"),$AF207,"0")</f>
        <v>0</v>
      </c>
      <c r="CH207" s="326" t="str">
        <f>IF(AND($AW205=3,$AX205=1,$AY211="1期",$BA211="3期"),$AF207,"0")</f>
        <v>0</v>
      </c>
      <c r="CI207" s="326" t="str">
        <f>IF(AND($AW205=3,$AX205=2,$AY211="1期",$BA211="3期"),$AF207,"0")</f>
        <v>0</v>
      </c>
      <c r="CJ207" s="326" t="str">
        <f>IF(AND($AW205=3,$AX205=3,$AY211="1期",$BA211="3期"),$AF207,"0")</f>
        <v>0</v>
      </c>
      <c r="CK207" s="326" t="str">
        <f>IF(AND($AW205=3,$AX205=4,$AY211="1期",$BA211="3期"),$AF207,"0")</f>
        <v>0</v>
      </c>
      <c r="CL207" s="326" t="str">
        <f>IF(AND($AW205=3,$AX205=5,$AY211="1期",$BA211="3期"),$AF207,"0")</f>
        <v>0</v>
      </c>
      <c r="CN207" s="326" t="str">
        <f>IF(AND($AW205=1,$AX205=1,$AY211="2期",$BA211="2期"),$AF207,"0")</f>
        <v>0</v>
      </c>
      <c r="CO207" s="326" t="str">
        <f>IF(AND($AW205=1,$AX205=2,$AY211="2期",$BA211="2期"),$AF207,"0")</f>
        <v>0</v>
      </c>
      <c r="CP207" s="326" t="str">
        <f>IF(AND($AW205=1,$AX205=3,$AY211="2期",$BA211="2期"),$AF207,"0")</f>
        <v>0</v>
      </c>
      <c r="CQ207" s="326" t="str">
        <f>IF(AND($AW205=1,$AX205=4,$AY211="2期",$BA211="2期"),$AF207,"0")</f>
        <v>0</v>
      </c>
      <c r="CR207" s="326" t="str">
        <f>IF(AND($AW205=1,$AX205=5,$AY211="2期",$BA211="2期"),$AF207,"0")</f>
        <v>0</v>
      </c>
      <c r="CS207" s="326" t="str">
        <f>IF(AND($AW205=2,$AX205=6,$AY211="2期",$BA211="2期"),$AF207,"0")</f>
        <v>0</v>
      </c>
      <c r="CT207" s="326" t="str">
        <f>IF(AND($AW205=3,$AX205=1,$AY211="2期",$BA211="2期"),$AF207,"0")</f>
        <v>0</v>
      </c>
      <c r="CU207" s="326" t="str">
        <f>IF(AND($AW205=3,$AX205=2,$AY211="2期",$BA211="2期"),$AF207,"0")</f>
        <v>0</v>
      </c>
      <c r="CV207" s="326" t="str">
        <f>IF(AND($AW205=3,$AX205=3,$AY211="2期",$BA211="2期"),$AF207,"0")</f>
        <v>0</v>
      </c>
      <c r="CW207" s="326" t="str">
        <f>IF(AND($AW205=3,$AX205=4,$AY211="2期",$BA211="2期"),$AF207,"0")</f>
        <v>0</v>
      </c>
      <c r="CX207" s="326" t="str">
        <f>IF(AND($AW205=3,$AX205=5,$AY211="2期",$BA211="2期"),$AF207,"0")</f>
        <v>0</v>
      </c>
      <c r="CZ207" s="326" t="str">
        <f>IF(AND($AW205=1,$AX205=1,$AY211="2期",$BA211="3期"),$AF207,"0")</f>
        <v>0</v>
      </c>
      <c r="DA207" s="326" t="str">
        <f>IF(AND($AW205=1,$AX205=2,$AY211="2期",$BA211="3期"),$AF207,"0")</f>
        <v>0</v>
      </c>
      <c r="DB207" s="326" t="str">
        <f>IF(AND($AW205=1,$AX205=3,$AY211="2期",$BA211="3期"),$AF207,"0")</f>
        <v>0</v>
      </c>
      <c r="DC207" s="326" t="str">
        <f>IF(AND($AW205=1,$AX205=4,$AY211="2期",$BA211="3期"),$AF207,"0")</f>
        <v>0</v>
      </c>
      <c r="DD207" s="326" t="str">
        <f>IF(AND($AW205=1,$AX205=5,$AY211="2期",$BA211="3期"),$AF207,"0")</f>
        <v>0</v>
      </c>
      <c r="DE207" s="326" t="str">
        <f>IF(AND($AW205=2,$AX205=6,$AY211="2期",$BA211="3期"),$AF207,"0")</f>
        <v>0</v>
      </c>
      <c r="DF207" s="326" t="str">
        <f>IF(AND($AW205=3,$AX205=1,$AY211="2期",$BA211="3期"),$AF207,"0")</f>
        <v>0</v>
      </c>
      <c r="DG207" s="326" t="str">
        <f>IF(AND($AW205=3,$AX205=2,$AY211="2期",$BA211="3期"),$AF207,"0")</f>
        <v>0</v>
      </c>
      <c r="DH207" s="326" t="str">
        <f>IF(AND($AW205=3,$AX205=3,$AY211="2期",$BA211="3期"),$AF207,"0")</f>
        <v>0</v>
      </c>
      <c r="DI207" s="326" t="str">
        <f>IF(AND($AW205=3,$AX205=4,$AY211="2期",$BA211="3期"),$AF207,"0")</f>
        <v>0</v>
      </c>
      <c r="DJ207" s="326" t="str">
        <f>IF(AND($AW205=3,$AX205=5,$AY211="2期",$BA211="3期"),$AF207,"0")</f>
        <v>0</v>
      </c>
      <c r="DL207" s="326" t="str">
        <f>IF(AND($AW205=1,$AX205=1,$AY211="3期",$BA211="3期"),$AF207,"0")</f>
        <v>0</v>
      </c>
      <c r="DM207" s="326" t="str">
        <f>IF(AND($AW205=1,$AX205=2,$AY211="3期",$BA211="3期"),$AF207,"0")</f>
        <v>0</v>
      </c>
      <c r="DN207" s="326" t="str">
        <f>IF(AND($AW205=1,$AX205=3,$AY211="3期",$BA211="3期"),$AF207,"0")</f>
        <v>0</v>
      </c>
      <c r="DO207" s="326" t="str">
        <f>IF(AND($AW205=1,$AX205=4,$AY211="3期",$BA211="3期"),$AF207,"0")</f>
        <v>0</v>
      </c>
      <c r="DP207" s="326" t="str">
        <f>IF(AND($AW205=1,$AX205=5,$AY211="3期",$BA211="3期"),$AF207,"0")</f>
        <v>0</v>
      </c>
      <c r="DQ207" s="326" t="str">
        <f>IF(AND($AW205=2,$AX205=6,$AY211="3期",$BA211="3期"),$AF207,"0")</f>
        <v>0</v>
      </c>
      <c r="DR207" s="326" t="str">
        <f>IF(AND($AW205=3,$AX205=1,$AY211="3期",$BA211="3期"),$AF207,"0")</f>
        <v>0</v>
      </c>
      <c r="DS207" s="326" t="str">
        <f>IF(AND($AW205=3,$AX205=2,$AY211="3期",$BA211="3期"),$AF207,"0")</f>
        <v>0</v>
      </c>
      <c r="DT207" s="326" t="str">
        <f>IF(AND($AW205=3,$AX205=3,$AY211="3期",$BA211="3期"),$AF207,"0")</f>
        <v>0</v>
      </c>
      <c r="DU207" s="326" t="str">
        <f>IF(AND($AW205=3,$AX205=4,$AY211="3期",$BA211="3期"),$AF207,"0")</f>
        <v>0</v>
      </c>
      <c r="DV207" s="326" t="str">
        <f>IF(AND($AW205=3,$AX205=5,$AY211="3期",$BA211="3期"),$AF207,"0")</f>
        <v>0</v>
      </c>
      <c r="DX207" s="326" t="str">
        <f>IF(AND($AW205=1,$AX205=1,$AY211="1期",$BA211="4期"),$AF207,"0")</f>
        <v>0</v>
      </c>
      <c r="DY207" s="326" t="str">
        <f>IF(AND($AW205=1,$AX205=2,$AY211="1期",$BA211="4期"),$AF207,"0")</f>
        <v>0</v>
      </c>
      <c r="DZ207" s="326" t="str">
        <f>IF(AND($AW205=1,$AX205=3,$AY211="1期",$BA211="4期"),$AF207,"0")</f>
        <v>0</v>
      </c>
      <c r="EA207" s="326" t="str">
        <f>IF(AND($AW205=1,$AX205=4,$AY211="1期",$BA211="4期"),$AF207,"0")</f>
        <v>0</v>
      </c>
      <c r="EB207" s="326" t="str">
        <f>IF(AND($AW205=1,$AX205=5,$AY211="1期",$BA211="4期"),$AF207,"0")</f>
        <v>0</v>
      </c>
      <c r="EC207" s="326" t="str">
        <f>IF(AND($AW205=2,$AX205=6,$AY211="1期",$BA211="4期"),$AF207,"0")</f>
        <v>0</v>
      </c>
      <c r="ED207" s="326" t="str">
        <f>IF(AND($AW205=3,$AX205=1,$AY211="1期",$BA211="4期"),$AF207,"0")</f>
        <v>0</v>
      </c>
      <c r="EE207" s="326" t="str">
        <f>IF(AND($AW205=3,$AX205=2,$AY211="1期",$BA211="4期"),$AF207,"0")</f>
        <v>0</v>
      </c>
      <c r="EF207" s="326" t="str">
        <f>IF(AND($AW205=3,$AX205=3,$AY211="1期",$BA211="4期"),$AF207,"0")</f>
        <v>0</v>
      </c>
      <c r="EG207" s="326" t="str">
        <f>IF(AND($AW205=3,$AX205=4,$AY211="1期",$BA211="4期"),$AF207,"0")</f>
        <v>0</v>
      </c>
      <c r="EH207" s="326" t="str">
        <f>IF(AND($AW205=3,$AX205=5,$AY211="1期",$BA211="4期"),$AF207,"0")</f>
        <v>0</v>
      </c>
      <c r="EJ207" s="326" t="str">
        <f>IF(AND($AW205=1,$AX205=1,$AY211="2期",$BA211="4期"),$AF207,"0")</f>
        <v>0</v>
      </c>
      <c r="EK207" s="326" t="str">
        <f>IF(AND($AW205=1,$AX205=2,$AY211="2期",$BA211="4期"),$AF207,"0")</f>
        <v>0</v>
      </c>
      <c r="EL207" s="326" t="str">
        <f>IF(AND($AW205=1,$AX205=3,$AY211="2期",$BA211="4期"),$AF207,"0")</f>
        <v>0</v>
      </c>
      <c r="EM207" s="326" t="str">
        <f>IF(AND($AW205=1,$AX205=4,$AY211="2期",$BA211="4期"),$AF207,"0")</f>
        <v>0</v>
      </c>
      <c r="EN207" s="326" t="str">
        <f>IF(AND($AW205=1,$AX205=5,$AY211="2期",$BA211="4期"),$AF207,"0")</f>
        <v>0</v>
      </c>
      <c r="EO207" s="326" t="str">
        <f>IF(AND($AW205=2,$AX205=6,$AY211="2期",$BA211="4期"),$AF207,"0")</f>
        <v>0</v>
      </c>
      <c r="EP207" s="326" t="str">
        <f>IF(AND($AW205=3,$AX205=1,$AY211="2期",$BA211="4期"),$AF207,"0")</f>
        <v>0</v>
      </c>
      <c r="EQ207" s="326" t="str">
        <f>IF(AND($AW205=3,$AX205=2,$AY211="2期",$BA211="4期"),$AF207,"0")</f>
        <v>0</v>
      </c>
      <c r="ER207" s="326" t="str">
        <f>IF(AND($AW205=3,$AX205=3,$AY211="2期",$BA211="4期"),$AF207,"0")</f>
        <v>0</v>
      </c>
      <c r="ES207" s="326" t="str">
        <f>IF(AND($AW205=3,$AX205=4,$AY211="2期",$BA211="4期"),$AF207,"0")</f>
        <v>0</v>
      </c>
      <c r="ET207" s="326" t="str">
        <f>IF(AND($AW205=3,$AX205=5,$AY211="2期",$BA211="4期"),$AF207,"0")</f>
        <v>0</v>
      </c>
      <c r="EV207" s="326" t="str">
        <f>IF(AND($AW205=1,$AX205=1,$AY211="3期",$BA211="4期"),$AF207,"0")</f>
        <v>0</v>
      </c>
      <c r="EW207" s="326" t="str">
        <f>IF(AND($AW205=1,$AX205=2,$AY211="3期",$BA211="4期"),$AF207,"0")</f>
        <v>0</v>
      </c>
      <c r="EX207" s="326" t="str">
        <f>IF(AND($AW205=1,$AX205=3,$AY211="3期",$BA211="4期"),$AF207,"0")</f>
        <v>0</v>
      </c>
      <c r="EY207" s="326" t="str">
        <f>IF(AND($AW205=1,$AX205=4,$AY211="3期",$BA211="4期"),$AF207,"0")</f>
        <v>0</v>
      </c>
      <c r="EZ207" s="326" t="str">
        <f>IF(AND($AW205=1,$AX205=5,$AY211="3期",$BA211="4期"),$AF207,"0")</f>
        <v>0</v>
      </c>
      <c r="FA207" s="326" t="str">
        <f>IF(AND($AW205=2,$AX205=6,$AY211="3期",$BA211="4期"),$AF207,"0")</f>
        <v>0</v>
      </c>
      <c r="FB207" s="326" t="str">
        <f>IF(AND($AW205=3,$AX205=1,$AY211="3期",$BA211="4期"),$AF207,"0")</f>
        <v>0</v>
      </c>
      <c r="FC207" s="326" t="str">
        <f>IF(AND($AW205=3,$AX205=2,$AY211="3期",$BA211="4期"),$AF207,"0")</f>
        <v>0</v>
      </c>
      <c r="FD207" s="326" t="str">
        <f>IF(AND($AW205=3,$AX205=3,$AY211="3期",$BA211="4期"),$AF207,"0")</f>
        <v>0</v>
      </c>
      <c r="FE207" s="326" t="str">
        <f>IF(AND($AW205=3,$AX205=4,$AY211="3期",$BA211="4期"),$AF207,"0")</f>
        <v>0</v>
      </c>
      <c r="FF207" s="326" t="str">
        <f>IF(AND($AW205=3,$AX205=5,$AY211="3期",$BA211="4期"),$AF207,"0")</f>
        <v>0</v>
      </c>
      <c r="FH207" s="326" t="str">
        <f>IF(AND($AW205=1,$AX205=1,$AY211="4期",$BA211="4期"),$AF207,"0")</f>
        <v>0</v>
      </c>
      <c r="FI207" s="326" t="str">
        <f>IF(AND($AW205=1,$AX205=2,$AY211="4期",$BA211="4期"),$AF207,"0")</f>
        <v>0</v>
      </c>
      <c r="FJ207" s="326" t="str">
        <f>IF(AND($AW205=1,$AX205=3,$AY211="4期",$BA211="4期"),$AF207,"0")</f>
        <v>0</v>
      </c>
      <c r="FK207" s="326" t="str">
        <f>IF(AND($AW205=1,$AX205=4,$AY211="4期",$BA211="4期"),$AF207,"0")</f>
        <v>0</v>
      </c>
      <c r="FL207" s="326" t="str">
        <f>IF(AND($AW205=1,$AX205=5,$AY211="4期",$BA211="4期"),$AF207,"0")</f>
        <v>0</v>
      </c>
      <c r="FM207" s="326" t="str">
        <f>IF(AND($AW205=2,$AX205=6,$AY211="4期",$BA211="4期"),$AF207,"0")</f>
        <v>0</v>
      </c>
      <c r="FN207" s="326" t="str">
        <f>IF(AND($AW205=3,$AX205=1,$AY211="4期",$BA211="4期"),$AF207,"0")</f>
        <v>0</v>
      </c>
      <c r="FO207" s="326" t="str">
        <f>IF(AND($AW205=3,$AX205=2,$AY211="4期",$BA211="4期"),$AF207,"0")</f>
        <v>0</v>
      </c>
      <c r="FP207" s="326" t="str">
        <f>IF(AND($AW205=3,$AX205=3,$AY211="4期",$BA211="4期"),$AF207,"0")</f>
        <v>0</v>
      </c>
      <c r="FQ207" s="326" t="str">
        <f>IF(AND($AW205=3,$AX205=4,$AY211="4期",$BA211="4期"),$AF207,"0")</f>
        <v>0</v>
      </c>
      <c r="FR207" s="326" t="str">
        <f>IF(AND($AW205=3,$AX205=5,$AY211="4期",$BA211="4期"),$AF207,"0")</f>
        <v>0</v>
      </c>
      <c r="FT207" s="327" t="s">
        <v>176</v>
      </c>
      <c r="FU207" s="326" t="str">
        <f>IF(AND($AW205=1,$AX205=1,$AY211="1期",$BA211="1期"),LEFT(RIGHT($I213,11),8),"0")</f>
        <v>0</v>
      </c>
      <c r="FV207" s="326" t="str">
        <f>IF(AND($AW205=1,$AX205=2,$AY211="1期",$BA211="1期"),LEFT(RIGHT($I213,11),8),"0")</f>
        <v>0</v>
      </c>
      <c r="FW207" s="326" t="str">
        <f>IF(AND($AW205=1,$AX205=3,$AY211="1期",$BA211="1期"),LEFT(RIGHT($I213,11),8),"0")</f>
        <v>0</v>
      </c>
      <c r="FX207" s="326" t="str">
        <f>IF(AND($AW205=1,$AX205=4,$AY211="1期",$BA211="1期"),LEFT(RIGHT($I213,11),8),"0")</f>
        <v>0</v>
      </c>
      <c r="FY207" s="326" t="str">
        <f>IF(AND($AW205=1,$AX205=5,$AY211="1期",$BA211="1期"),LEFT(RIGHT($I213,11),8),"0")</f>
        <v>0</v>
      </c>
      <c r="FZ207" s="326" t="str">
        <f>IF(AND($AW205=2,$AX205=6,$AY211="1期",$BA211="1期"),LEFT(RIGHT($I213,11),8),"0")</f>
        <v>0</v>
      </c>
      <c r="GA207" s="326" t="str">
        <f>IF(AND($AW205=3,$AX205=1,$AY211="1期",$BA211="1期"),LEFT(RIGHT($I213,11),8),"0")</f>
        <v>0</v>
      </c>
      <c r="GB207" s="326" t="str">
        <f>IF(AND($AW205=3,$AX205=2,$AY211="1期",$BA211="1期"),LEFT(RIGHT($I213,11),8),"0")</f>
        <v>0</v>
      </c>
      <c r="GC207" s="326" t="str">
        <f>IF(AND($AW205=3,$AX205=3,$AY211="1期",$BA211="1期"),LEFT(RIGHT($I213,11),8),"0")</f>
        <v>0</v>
      </c>
      <c r="GD207" s="326" t="str">
        <f>IF(AND($AW205=3,$AX205=4,$AY211="1期",$BA211="1期"),LEFT(RIGHT($I213,11),8),"0")</f>
        <v>0</v>
      </c>
      <c r="GE207" s="326" t="str">
        <f>IF(AND($AW205=3,$AX205=5,$AY211="1期",$BA211="1期"),LEFT(RIGHT($I213,11),8),"0")</f>
        <v>0</v>
      </c>
      <c r="GG207" s="326" t="str">
        <f>IF(AND($AW205=1,$AX205=1,$AY211="1期",$BA211="2期"),$AF207,"0")</f>
        <v>0</v>
      </c>
      <c r="GH207" s="326" t="str">
        <f>IF(AND($AW205=1,$AX205=2,$AY211="1期",$BA211="2期"),$AF207,"0")</f>
        <v>0</v>
      </c>
      <c r="GI207" s="326" t="str">
        <f>IF(AND($AW205=1,$AX205=3,$AY211="1期",$BA211="2期"),$AF207,"0")</f>
        <v>0</v>
      </c>
      <c r="GJ207" s="326" t="str">
        <f>IF(AND($AW205=1,$AX205=4,$AY211="1期",$BA211="2期"),$AF207,"0")</f>
        <v>0</v>
      </c>
      <c r="GK207" s="326" t="str">
        <f>IF(AND($AW205=1,$AX205=5,$AY211="1期",$BA211="2期"),$AF207,"0")</f>
        <v>0</v>
      </c>
      <c r="GL207" s="326" t="str">
        <f>IF(AND($AW205=2,$AX205=6,$AY211="1期",$BA211="2期"),$AF207,"0")</f>
        <v>0</v>
      </c>
      <c r="GM207" s="326" t="str">
        <f>IF(AND($AW205=3,$AX205=1,$AY211="1期",$BA211="2期"),$AF207,"0")</f>
        <v>0</v>
      </c>
      <c r="GN207" s="326" t="str">
        <f>IF(AND($AW205=3,$AX205=2,$AY211="1期",$BA211="2期"),$AF207,"0")</f>
        <v>0</v>
      </c>
      <c r="GO207" s="326" t="str">
        <f>IF(AND($AW205=3,$AX205=3,$AY211="1期",$BA211="2期"),$AF207,"0")</f>
        <v>0</v>
      </c>
      <c r="GP207" s="326" t="str">
        <f>IF(AND($AW205=3,$AX205=4,$AY211="1期",$BA211="2期"),$AF207,"0")</f>
        <v>0</v>
      </c>
      <c r="GQ207" s="326" t="str">
        <f>IF(AND($AW205=3,$AX205=5,$AY211="1期",$BA211="2期"),$AF207,"0")</f>
        <v>0</v>
      </c>
      <c r="GS207" s="326" t="str">
        <f>IF(AND($AW205=1,$AX205=1,$AY211="2期",$BA211="2期"),LEFT(RIGHT($I213,11),8),"0")</f>
        <v>0</v>
      </c>
      <c r="GT207" s="326" t="str">
        <f>IF(AND($AW205=1,$AX205=2,$AY211="2期",$BA211="2期"),LEFT(RIGHT($I213,11),8),"0")</f>
        <v>0</v>
      </c>
      <c r="GU207" s="326" t="str">
        <f>IF(AND($AW205=1,$AX205=3,$AY211="2期",$BA211="2期"),LEFT(RIGHT($I213,11),8),"0")</f>
        <v>0</v>
      </c>
      <c r="GV207" s="326" t="str">
        <f>IF(AND($AW205=1,$AX205=4,$AY211="2期",$BA211="2期"),LEFT(RIGHT($I213,11),8),"0")</f>
        <v>0</v>
      </c>
      <c r="GW207" s="326" t="str">
        <f>IF(AND($AW205=1,$AX205=5,$AY211="2期",$BA211="2期"),LEFT(RIGHT($I213,11),8),"0")</f>
        <v>0</v>
      </c>
      <c r="GX207" s="326" t="str">
        <f>IF(AND($AW205=2,$AX205=6,$AY211="2期",$BA211="2期"),LEFT(RIGHT($I213,11),8),"0")</f>
        <v>0</v>
      </c>
      <c r="GY207" s="326" t="str">
        <f>IF(AND($AW205=3,$AX205=1,$AY211="2期",$BA211="2期"),LEFT(RIGHT($I213,11),8),"0")</f>
        <v>0</v>
      </c>
      <c r="GZ207" s="326" t="str">
        <f>IF(AND($AW205=3,$AX205=2,$AY211="2期",$BA211="2期"),LEFT(RIGHT($I213,11),8),"0")</f>
        <v>0</v>
      </c>
      <c r="HA207" s="326" t="str">
        <f>IF(AND($AW205=3,$AX205=3,$AY211="2期",$BA211="2期"),LEFT(RIGHT($I213,11),8),"0")</f>
        <v>0</v>
      </c>
      <c r="HB207" s="326" t="str">
        <f>IF(AND($AW205=3,$AX205=4,$AY211="2期",$BA211="2期"),LEFT(RIGHT($I213,11),8),"0")</f>
        <v>0</v>
      </c>
      <c r="HC207" s="326" t="str">
        <f>IF(AND($AW205=3,$AX205=5,$AY211="2期",$BA211="2期"),LEFT(RIGHT($I213,11),8),"0")</f>
        <v>0</v>
      </c>
      <c r="HE207" s="326" t="str">
        <f>IF(AND($AW205=1,$AX205=1,$BA211="3期"),LEFT(RIGHT($I213,11),8),"0")</f>
        <v>0</v>
      </c>
      <c r="HF207" s="326" t="str">
        <f>IF(AND($AW205=1,$AX205=2,$BA211="3期"),LEFT(RIGHT($I213,11),8),"0")</f>
        <v>0</v>
      </c>
      <c r="HG207" s="326" t="str">
        <f>IF(AND($AW205=1,$AX205=3,$BA211="3期"),LEFT(RIGHT($I213,11),8),"0")</f>
        <v>0</v>
      </c>
      <c r="HH207" s="326" t="str">
        <f>IF(AND($AW205=1,$AX205=4,$BA211="3期"),LEFT(RIGHT($I213,11),8),"0")</f>
        <v>0</v>
      </c>
      <c r="HI207" s="326" t="str">
        <f>IF(AND($AW205=1,$AX205=5,$BA211="3期"),LEFT(RIGHT($I213,11),8),"0")</f>
        <v>0</v>
      </c>
      <c r="HJ207" s="326" t="str">
        <f>IF(AND($AW205=2,$AX205=6,$BA211="3期"),LEFT(RIGHT($I213,11),8),"0")</f>
        <v>0</v>
      </c>
      <c r="HK207" s="326" t="str">
        <f>IF(AND($AW205=3,$AX205=1,$BA211="3期"),LEFT(RIGHT($I213,11),8),"0")</f>
        <v>0</v>
      </c>
      <c r="HL207" s="326" t="str">
        <f>IF(AND($AW205=3,$AX205=2,$BA211="3期"),LEFT(RIGHT($I213,11),8),"0")</f>
        <v>0</v>
      </c>
      <c r="HM207" s="326" t="str">
        <f>IF(AND($AW205=3,$AX205=3,$BA211="3期"),LEFT(RIGHT($I213,11),8),"0")</f>
        <v>0</v>
      </c>
      <c r="HN207" s="326" t="str">
        <f>IF(AND($AW205=3,$AX205=4,$BA211="3期"),LEFT(RIGHT($I213,11),8),"0")</f>
        <v>0</v>
      </c>
      <c r="HO207" s="326" t="str">
        <f>IF(AND($AW205=3,$AX205=5,$BA211="3期"),LEFT(RIGHT($I213,11),8),"0")</f>
        <v>0</v>
      </c>
    </row>
    <row r="208" spans="2:223" ht="13.5" customHeight="1">
      <c r="B208" s="37"/>
      <c r="D208" s="229"/>
      <c r="E208" s="246"/>
      <c r="F208" s="247"/>
      <c r="G208" s="247"/>
      <c r="H208" s="248"/>
      <c r="I208" s="275"/>
      <c r="J208" s="276"/>
      <c r="K208" s="276"/>
      <c r="L208" s="276"/>
      <c r="M208" s="276"/>
      <c r="N208" s="276"/>
      <c r="O208" s="276"/>
      <c r="P208" s="276"/>
      <c r="Q208" s="277"/>
      <c r="R208" s="258"/>
      <c r="S208" s="259"/>
      <c r="T208" s="259"/>
      <c r="U208" s="260"/>
      <c r="V208" s="284"/>
      <c r="W208" s="285"/>
      <c r="X208" s="285"/>
      <c r="Y208" s="285"/>
      <c r="Z208" s="285"/>
      <c r="AA208" s="286"/>
      <c r="AB208" s="246"/>
      <c r="AC208" s="247"/>
      <c r="AD208" s="247"/>
      <c r="AE208" s="248"/>
      <c r="AF208" s="263"/>
      <c r="AG208" s="264"/>
      <c r="AH208" s="264"/>
      <c r="AI208" s="264"/>
      <c r="AJ208" s="267"/>
      <c r="AK208" s="268"/>
      <c r="AL208" s="40"/>
      <c r="AM208" s="39"/>
      <c r="BC208" s="328"/>
      <c r="BD208" s="326"/>
      <c r="BE208" s="326"/>
      <c r="BF208" s="326"/>
      <c r="BG208" s="326"/>
      <c r="BH208" s="326"/>
      <c r="BI208" s="326"/>
      <c r="BJ208" s="326"/>
      <c r="BK208" s="326"/>
      <c r="BL208" s="326"/>
      <c r="BM208" s="326"/>
      <c r="BN208" s="326"/>
      <c r="BP208" s="326"/>
      <c r="BQ208" s="326"/>
      <c r="BR208" s="326"/>
      <c r="BS208" s="326"/>
      <c r="BT208" s="326"/>
      <c r="BU208" s="326"/>
      <c r="BV208" s="326"/>
      <c r="BW208" s="326"/>
      <c r="BX208" s="326"/>
      <c r="BY208" s="326"/>
      <c r="BZ208" s="326"/>
      <c r="CB208" s="326"/>
      <c r="CC208" s="326"/>
      <c r="CD208" s="326"/>
      <c r="CE208" s="326"/>
      <c r="CF208" s="326"/>
      <c r="CG208" s="326"/>
      <c r="CH208" s="326"/>
      <c r="CI208" s="326"/>
      <c r="CJ208" s="326"/>
      <c r="CK208" s="326"/>
      <c r="CL208" s="326"/>
      <c r="CN208" s="326"/>
      <c r="CO208" s="326"/>
      <c r="CP208" s="326"/>
      <c r="CQ208" s="326"/>
      <c r="CR208" s="326"/>
      <c r="CS208" s="326"/>
      <c r="CT208" s="326"/>
      <c r="CU208" s="326"/>
      <c r="CV208" s="326"/>
      <c r="CW208" s="326"/>
      <c r="CX208" s="326"/>
      <c r="CZ208" s="326"/>
      <c r="DA208" s="326"/>
      <c r="DB208" s="326"/>
      <c r="DC208" s="326"/>
      <c r="DD208" s="326"/>
      <c r="DE208" s="326"/>
      <c r="DF208" s="326"/>
      <c r="DG208" s="326"/>
      <c r="DH208" s="326"/>
      <c r="DI208" s="326"/>
      <c r="DJ208" s="326"/>
      <c r="DL208" s="326"/>
      <c r="DM208" s="326"/>
      <c r="DN208" s="326"/>
      <c r="DO208" s="326"/>
      <c r="DP208" s="326"/>
      <c r="DQ208" s="326"/>
      <c r="DR208" s="326"/>
      <c r="DS208" s="326"/>
      <c r="DT208" s="326"/>
      <c r="DU208" s="326"/>
      <c r="DV208" s="326"/>
      <c r="DX208" s="326"/>
      <c r="DY208" s="326"/>
      <c r="DZ208" s="326"/>
      <c r="EA208" s="326"/>
      <c r="EB208" s="326"/>
      <c r="EC208" s="326"/>
      <c r="ED208" s="326"/>
      <c r="EE208" s="326"/>
      <c r="EF208" s="326"/>
      <c r="EG208" s="326"/>
      <c r="EH208" s="326"/>
      <c r="EJ208" s="326"/>
      <c r="EK208" s="326"/>
      <c r="EL208" s="326"/>
      <c r="EM208" s="326"/>
      <c r="EN208" s="326"/>
      <c r="EO208" s="326"/>
      <c r="EP208" s="326"/>
      <c r="EQ208" s="326"/>
      <c r="ER208" s="326"/>
      <c r="ES208" s="326"/>
      <c r="ET208" s="326"/>
      <c r="EV208" s="326"/>
      <c r="EW208" s="326"/>
      <c r="EX208" s="326"/>
      <c r="EY208" s="326"/>
      <c r="EZ208" s="326"/>
      <c r="FA208" s="326"/>
      <c r="FB208" s="326"/>
      <c r="FC208" s="326"/>
      <c r="FD208" s="326"/>
      <c r="FE208" s="326"/>
      <c r="FF208" s="326"/>
      <c r="FH208" s="326"/>
      <c r="FI208" s="326"/>
      <c r="FJ208" s="326"/>
      <c r="FK208" s="326"/>
      <c r="FL208" s="326"/>
      <c r="FM208" s="326"/>
      <c r="FN208" s="326"/>
      <c r="FO208" s="326"/>
      <c r="FP208" s="326"/>
      <c r="FQ208" s="326"/>
      <c r="FR208" s="326"/>
      <c r="FT208" s="328"/>
      <c r="FU208" s="326"/>
      <c r="FV208" s="326"/>
      <c r="FW208" s="326"/>
      <c r="FX208" s="326"/>
      <c r="FY208" s="326"/>
      <c r="FZ208" s="326"/>
      <c r="GA208" s="326"/>
      <c r="GB208" s="326"/>
      <c r="GC208" s="326"/>
      <c r="GD208" s="326"/>
      <c r="GE208" s="326"/>
      <c r="GG208" s="326"/>
      <c r="GH208" s="326"/>
      <c r="GI208" s="326"/>
      <c r="GJ208" s="326"/>
      <c r="GK208" s="326"/>
      <c r="GL208" s="326"/>
      <c r="GM208" s="326"/>
      <c r="GN208" s="326"/>
      <c r="GO208" s="326"/>
      <c r="GP208" s="326"/>
      <c r="GQ208" s="326"/>
      <c r="GS208" s="326"/>
      <c r="GT208" s="326"/>
      <c r="GU208" s="326"/>
      <c r="GV208" s="326"/>
      <c r="GW208" s="326"/>
      <c r="GX208" s="326"/>
      <c r="GY208" s="326"/>
      <c r="GZ208" s="326"/>
      <c r="HA208" s="326"/>
      <c r="HB208" s="326"/>
      <c r="HC208" s="326"/>
      <c r="HE208" s="326"/>
      <c r="HF208" s="326"/>
      <c r="HG208" s="326"/>
      <c r="HH208" s="326"/>
      <c r="HI208" s="326"/>
      <c r="HJ208" s="326"/>
      <c r="HK208" s="326"/>
      <c r="HL208" s="326"/>
      <c r="HM208" s="326"/>
      <c r="HN208" s="326"/>
      <c r="HO208" s="326"/>
    </row>
    <row r="209" spans="2:223" ht="13.5" customHeight="1">
      <c r="B209" s="37"/>
      <c r="D209" s="229"/>
      <c r="E209" s="269" t="s">
        <v>38</v>
      </c>
      <c r="F209" s="270"/>
      <c r="G209" s="270"/>
      <c r="H209" s="271"/>
      <c r="I209" s="291"/>
      <c r="J209" s="292"/>
      <c r="K209" s="292"/>
      <c r="L209" s="292"/>
      <c r="M209" s="292"/>
      <c r="N209" s="292"/>
      <c r="O209" s="292"/>
      <c r="P209" s="292"/>
      <c r="Q209" s="292"/>
      <c r="R209" s="292"/>
      <c r="S209" s="292"/>
      <c r="T209" s="292"/>
      <c r="U209" s="292"/>
      <c r="V209" s="292"/>
      <c r="W209" s="292"/>
      <c r="X209" s="292"/>
      <c r="Y209" s="292"/>
      <c r="Z209" s="292"/>
      <c r="AA209" s="293"/>
      <c r="AB209" s="269" t="s">
        <v>39</v>
      </c>
      <c r="AC209" s="270"/>
      <c r="AD209" s="270"/>
      <c r="AE209" s="271"/>
      <c r="AF209" s="294"/>
      <c r="AG209" s="295"/>
      <c r="AH209" s="295"/>
      <c r="AI209" s="295"/>
      <c r="AJ209" s="295"/>
      <c r="AK209" s="290" t="s">
        <v>353</v>
      </c>
      <c r="AL209" s="40"/>
      <c r="AM209" s="39"/>
    </row>
    <row r="210" spans="2:223" ht="13.5" customHeight="1">
      <c r="B210" s="37"/>
      <c r="D210" s="229"/>
      <c r="E210" s="246"/>
      <c r="F210" s="247"/>
      <c r="G210" s="247"/>
      <c r="H210" s="248"/>
      <c r="I210" s="252"/>
      <c r="J210" s="253"/>
      <c r="K210" s="253"/>
      <c r="L210" s="253"/>
      <c r="M210" s="253"/>
      <c r="N210" s="253"/>
      <c r="O210" s="253"/>
      <c r="P210" s="253"/>
      <c r="Q210" s="253"/>
      <c r="R210" s="253"/>
      <c r="S210" s="253"/>
      <c r="T210" s="253"/>
      <c r="U210" s="253"/>
      <c r="V210" s="253"/>
      <c r="W210" s="253"/>
      <c r="X210" s="253"/>
      <c r="Y210" s="253"/>
      <c r="Z210" s="253"/>
      <c r="AA210" s="254"/>
      <c r="AB210" s="246"/>
      <c r="AC210" s="247"/>
      <c r="AD210" s="247"/>
      <c r="AE210" s="248"/>
      <c r="AF210" s="296"/>
      <c r="AG210" s="297"/>
      <c r="AH210" s="297"/>
      <c r="AI210" s="297"/>
      <c r="AJ210" s="297"/>
      <c r="AK210" s="268"/>
      <c r="AL210" s="40"/>
      <c r="AM210" s="39"/>
      <c r="AW210" s="84" t="s">
        <v>102</v>
      </c>
      <c r="AX210" s="84" t="s">
        <v>103</v>
      </c>
      <c r="AY210" s="329" t="s">
        <v>105</v>
      </c>
      <c r="AZ210" s="330"/>
      <c r="BA210" s="322" t="s">
        <v>104</v>
      </c>
      <c r="BB210" s="322"/>
    </row>
    <row r="211" spans="2:223" ht="13.5" customHeight="1">
      <c r="B211" s="37"/>
      <c r="D211" s="229"/>
      <c r="E211" s="269" t="s">
        <v>74</v>
      </c>
      <c r="F211" s="270"/>
      <c r="G211" s="270"/>
      <c r="H211" s="271"/>
      <c r="I211" s="298" t="str">
        <f>IFERROR(YEAR(EDATE(AA211,-3)),"")</f>
        <v/>
      </c>
      <c r="J211" s="289"/>
      <c r="K211" s="289"/>
      <c r="L211" s="289" t="s">
        <v>37</v>
      </c>
      <c r="M211" s="289"/>
      <c r="N211" s="282"/>
      <c r="O211" s="282"/>
      <c r="P211" s="282"/>
      <c r="Q211" s="282"/>
      <c r="R211" s="282"/>
      <c r="S211" s="282"/>
      <c r="T211" s="282"/>
      <c r="U211" s="282"/>
      <c r="V211" s="282"/>
      <c r="W211" s="282"/>
      <c r="X211" s="282"/>
      <c r="Y211" s="282"/>
      <c r="Z211" s="300" t="s">
        <v>56</v>
      </c>
      <c r="AA211" s="282"/>
      <c r="AB211" s="282"/>
      <c r="AC211" s="282"/>
      <c r="AD211" s="282"/>
      <c r="AE211" s="282"/>
      <c r="AF211" s="282"/>
      <c r="AG211" s="282"/>
      <c r="AH211" s="282"/>
      <c r="AI211" s="282"/>
      <c r="AJ211" s="282"/>
      <c r="AK211" s="302"/>
      <c r="AL211" s="40"/>
      <c r="AM211" s="39"/>
      <c r="AW211" s="322" t="str">
        <f>I211</f>
        <v/>
      </c>
      <c r="AX211" s="322" t="str">
        <f>IF(V207="","",YEAR(V207)-IF(MONTH(V207)&lt;4,1,0))</f>
        <v/>
      </c>
      <c r="AY211" s="322" t="str">
        <f>IF(AND(2010&lt;=AW211,AW211&lt;=2014),"1期",IF(AND(2015&lt;=AW211,AW211&lt;=2019),"2期",IF(AND(2020&lt;=AW211,AW211&lt;=2024),"3期",IF(AND(2025&lt;=AW211,AW211&lt;=2029),"4期","-"))))</f>
        <v>-</v>
      </c>
      <c r="AZ211" s="323" t="str">
        <f>IF(AND(2010&lt;=AW211,AW211&lt;=2014),"2期",IF(AND(2015&lt;=AW211,AW211&lt;=2019),"3期",IF(AND(2020&lt;=AW211,AW211&lt;=2024),"4期",IF(AND(2025&lt;=AW211,AW211&lt;=2029),"4期","-"))))</f>
        <v>-</v>
      </c>
      <c r="BA211" s="322" t="str">
        <f>IF(AND(2010&lt;=AX211,AX211&lt;=2014),"1期",IF(AND(2015&lt;=AX211,AX211&lt;=2019),"2期",IF(AND(2020&lt;=AX211,AX211&lt;=2024),"3期",IF(AND(2025&lt;=AX211,AX211&lt;=2029),"4期","-"))))</f>
        <v>-</v>
      </c>
      <c r="BB211" s="323" t="str">
        <f>IF(AND(2010&lt;=AX211,AX211&lt;=2014),"2期",IF(AND(2015&lt;=AX211,AX211&lt;=2019),"3期",IF(AND(2020&lt;=AX211,AX211&lt;=2024),"4期",IF(AND(2024&lt;=AX211,AX211&lt;=2029),"4期","-"))))</f>
        <v>-</v>
      </c>
      <c r="BC211" s="40"/>
      <c r="FT211" s="40"/>
    </row>
    <row r="212" spans="2:223" ht="13.5" customHeight="1">
      <c r="B212" s="37"/>
      <c r="D212" s="229"/>
      <c r="E212" s="246"/>
      <c r="F212" s="247"/>
      <c r="G212" s="247"/>
      <c r="H212" s="248"/>
      <c r="I212" s="299"/>
      <c r="J212" s="267"/>
      <c r="K212" s="267"/>
      <c r="L212" s="267"/>
      <c r="M212" s="267"/>
      <c r="N212" s="285"/>
      <c r="O212" s="285"/>
      <c r="P212" s="285"/>
      <c r="Q212" s="285"/>
      <c r="R212" s="285"/>
      <c r="S212" s="285"/>
      <c r="T212" s="285"/>
      <c r="U212" s="285"/>
      <c r="V212" s="285"/>
      <c r="W212" s="285"/>
      <c r="X212" s="285"/>
      <c r="Y212" s="285"/>
      <c r="Z212" s="301"/>
      <c r="AA212" s="285"/>
      <c r="AB212" s="285"/>
      <c r="AC212" s="285"/>
      <c r="AD212" s="285"/>
      <c r="AE212" s="285"/>
      <c r="AF212" s="285"/>
      <c r="AG212" s="285"/>
      <c r="AH212" s="285"/>
      <c r="AI212" s="285"/>
      <c r="AJ212" s="285"/>
      <c r="AK212" s="303"/>
      <c r="AL212" s="40"/>
      <c r="AM212" s="39"/>
      <c r="AW212" s="325"/>
      <c r="AX212" s="322"/>
      <c r="AY212" s="322"/>
      <c r="AZ212" s="324"/>
      <c r="BA212" s="322"/>
      <c r="BB212" s="324"/>
      <c r="BC212" s="40"/>
      <c r="FT212" s="40"/>
    </row>
    <row r="213" spans="2:223" ht="13.5" customHeight="1">
      <c r="B213" s="37"/>
      <c r="D213" s="229"/>
      <c r="E213" s="220" t="s">
        <v>57</v>
      </c>
      <c r="F213" s="221"/>
      <c r="G213" s="221"/>
      <c r="H213" s="222"/>
      <c r="I213" s="226"/>
      <c r="J213" s="214"/>
      <c r="K213" s="214"/>
      <c r="L213" s="214"/>
      <c r="M213" s="214"/>
      <c r="N213" s="214"/>
      <c r="O213" s="214"/>
      <c r="P213" s="214"/>
      <c r="Q213" s="214"/>
      <c r="R213" s="214"/>
      <c r="S213" s="214"/>
      <c r="T213" s="214"/>
      <c r="U213" s="214"/>
      <c r="V213" s="214"/>
      <c r="W213" s="212" t="s">
        <v>355</v>
      </c>
      <c r="X213" s="214"/>
      <c r="Y213" s="214"/>
      <c r="Z213" s="214"/>
      <c r="AA213" s="214"/>
      <c r="AB213" s="214"/>
      <c r="AC213" s="214"/>
      <c r="AD213" s="214"/>
      <c r="AE213" s="214"/>
      <c r="AF213" s="214"/>
      <c r="AG213" s="214"/>
      <c r="AH213" s="214"/>
      <c r="AI213" s="214"/>
      <c r="AJ213" s="214"/>
      <c r="AK213" s="215"/>
      <c r="AL213" s="40"/>
      <c r="AM213" s="39"/>
      <c r="AY213" s="40" t="s">
        <v>121</v>
      </c>
      <c r="BA213" s="40" t="s">
        <v>122</v>
      </c>
      <c r="HO213" s="85"/>
    </row>
    <row r="214" spans="2:223" ht="13.5" customHeight="1" thickBot="1">
      <c r="B214" s="37"/>
      <c r="D214" s="230"/>
      <c r="E214" s="223"/>
      <c r="F214" s="224"/>
      <c r="G214" s="224"/>
      <c r="H214" s="225"/>
      <c r="I214" s="227"/>
      <c r="J214" s="216"/>
      <c r="K214" s="216"/>
      <c r="L214" s="216"/>
      <c r="M214" s="216"/>
      <c r="N214" s="216"/>
      <c r="O214" s="216"/>
      <c r="P214" s="216"/>
      <c r="Q214" s="216"/>
      <c r="R214" s="216"/>
      <c r="S214" s="216"/>
      <c r="T214" s="216"/>
      <c r="U214" s="216"/>
      <c r="V214" s="216"/>
      <c r="W214" s="213"/>
      <c r="X214" s="216"/>
      <c r="Y214" s="216"/>
      <c r="Z214" s="216"/>
      <c r="AA214" s="216"/>
      <c r="AB214" s="216"/>
      <c r="AC214" s="216"/>
      <c r="AD214" s="216"/>
      <c r="AE214" s="216"/>
      <c r="AF214" s="216"/>
      <c r="AG214" s="216"/>
      <c r="AH214" s="216"/>
      <c r="AI214" s="216"/>
      <c r="AJ214" s="216"/>
      <c r="AK214" s="217"/>
      <c r="AL214" s="40"/>
      <c r="AM214" s="39"/>
      <c r="AW214" s="83" t="s">
        <v>100</v>
      </c>
      <c r="AX214" s="83" t="s">
        <v>101</v>
      </c>
    </row>
    <row r="215" spans="2:223" ht="13.5" customHeight="1">
      <c r="B215" s="37"/>
      <c r="D215" s="228" t="s">
        <v>266</v>
      </c>
      <c r="E215" s="231" t="s">
        <v>42</v>
      </c>
      <c r="F215" s="232"/>
      <c r="G215" s="232"/>
      <c r="H215" s="233"/>
      <c r="I215" s="237"/>
      <c r="J215" s="238"/>
      <c r="K215" s="238"/>
      <c r="L215" s="238"/>
      <c r="M215" s="238"/>
      <c r="N215" s="238"/>
      <c r="O215" s="238"/>
      <c r="P215" s="238"/>
      <c r="Q215" s="239"/>
      <c r="R215" s="243" t="s">
        <v>43</v>
      </c>
      <c r="S215" s="244"/>
      <c r="T215" s="244"/>
      <c r="U215" s="245"/>
      <c r="V215" s="249"/>
      <c r="W215" s="250"/>
      <c r="X215" s="250"/>
      <c r="Y215" s="250"/>
      <c r="Z215" s="250"/>
      <c r="AA215" s="251"/>
      <c r="AB215" s="255" t="s">
        <v>40</v>
      </c>
      <c r="AC215" s="256"/>
      <c r="AD215" s="256"/>
      <c r="AE215" s="257"/>
      <c r="AF215" s="261"/>
      <c r="AG215" s="262"/>
      <c r="AH215" s="262"/>
      <c r="AI215" s="262"/>
      <c r="AJ215" s="265" t="str">
        <f>IF(I215="","",VLOOKUP(I215,$AO$4:$AR$6,2,FALSE))</f>
        <v/>
      </c>
      <c r="AK215" s="266"/>
      <c r="AL215" s="40"/>
      <c r="AM215" s="39"/>
      <c r="AW215" s="322" t="str">
        <f>IF(I215="グリーン電力証書",1,IF(I215="グリーン熱証書",2,IF(I215="新エネルギー等電気相当量",3,"-")))</f>
        <v>-</v>
      </c>
      <c r="AX215" s="322" t="str">
        <f>IF(V215="太陽光発電",1,IF(V215="風力発電",2,IF(V215="地熱発電",3,IF(V215="バイオマス発電",4,IF(V215="特定小水力発電",5,IF(V215="太陽熱",6,"-"))))))</f>
        <v>-</v>
      </c>
      <c r="BC215" s="32" t="s">
        <v>108</v>
      </c>
      <c r="BD215" s="86" t="s">
        <v>109</v>
      </c>
      <c r="BE215" s="86" t="s">
        <v>110</v>
      </c>
      <c r="BF215" s="86" t="s">
        <v>111</v>
      </c>
      <c r="BG215" s="86" t="s">
        <v>112</v>
      </c>
      <c r="BH215" s="86" t="s">
        <v>113</v>
      </c>
      <c r="BI215" s="86" t="s">
        <v>114</v>
      </c>
      <c r="BJ215" s="86" t="s">
        <v>115</v>
      </c>
      <c r="BK215" s="86" t="s">
        <v>116</v>
      </c>
      <c r="BL215" s="86" t="s">
        <v>117</v>
      </c>
      <c r="BM215" s="86" t="s">
        <v>118</v>
      </c>
      <c r="BN215" s="86" t="s">
        <v>119</v>
      </c>
      <c r="BP215" s="86" t="s">
        <v>109</v>
      </c>
      <c r="BQ215" s="86" t="s">
        <v>110</v>
      </c>
      <c r="BR215" s="86" t="s">
        <v>111</v>
      </c>
      <c r="BS215" s="86" t="s">
        <v>112</v>
      </c>
      <c r="BT215" s="86" t="s">
        <v>113</v>
      </c>
      <c r="BU215" s="86" t="s">
        <v>114</v>
      </c>
      <c r="BV215" s="86" t="s">
        <v>115</v>
      </c>
      <c r="BW215" s="86" t="s">
        <v>116</v>
      </c>
      <c r="BX215" s="86" t="s">
        <v>117</v>
      </c>
      <c r="BY215" s="86" t="s">
        <v>118</v>
      </c>
      <c r="BZ215" s="86" t="s">
        <v>119</v>
      </c>
      <c r="CB215" s="86" t="s">
        <v>109</v>
      </c>
      <c r="CC215" s="86" t="s">
        <v>110</v>
      </c>
      <c r="CD215" s="86" t="s">
        <v>111</v>
      </c>
      <c r="CE215" s="86" t="s">
        <v>112</v>
      </c>
      <c r="CF215" s="86" t="s">
        <v>113</v>
      </c>
      <c r="CG215" s="86" t="s">
        <v>114</v>
      </c>
      <c r="CH215" s="86" t="s">
        <v>115</v>
      </c>
      <c r="CI215" s="86" t="s">
        <v>116</v>
      </c>
      <c r="CJ215" s="86" t="s">
        <v>117</v>
      </c>
      <c r="CK215" s="86" t="s">
        <v>118</v>
      </c>
      <c r="CL215" s="86" t="s">
        <v>119</v>
      </c>
      <c r="CN215" s="86" t="s">
        <v>109</v>
      </c>
      <c r="CO215" s="86" t="s">
        <v>110</v>
      </c>
      <c r="CP215" s="86" t="s">
        <v>111</v>
      </c>
      <c r="CQ215" s="86" t="s">
        <v>112</v>
      </c>
      <c r="CR215" s="86" t="s">
        <v>113</v>
      </c>
      <c r="CS215" s="86" t="s">
        <v>114</v>
      </c>
      <c r="CT215" s="86" t="s">
        <v>115</v>
      </c>
      <c r="CU215" s="86" t="s">
        <v>116</v>
      </c>
      <c r="CV215" s="86" t="s">
        <v>117</v>
      </c>
      <c r="CW215" s="86" t="s">
        <v>118</v>
      </c>
      <c r="CX215" s="86" t="s">
        <v>119</v>
      </c>
      <c r="CZ215" s="86" t="s">
        <v>109</v>
      </c>
      <c r="DA215" s="86" t="s">
        <v>110</v>
      </c>
      <c r="DB215" s="86" t="s">
        <v>111</v>
      </c>
      <c r="DC215" s="86" t="s">
        <v>112</v>
      </c>
      <c r="DD215" s="86" t="s">
        <v>113</v>
      </c>
      <c r="DE215" s="86" t="s">
        <v>114</v>
      </c>
      <c r="DF215" s="86" t="s">
        <v>115</v>
      </c>
      <c r="DG215" s="86" t="s">
        <v>116</v>
      </c>
      <c r="DH215" s="86" t="s">
        <v>117</v>
      </c>
      <c r="DI215" s="86" t="s">
        <v>118</v>
      </c>
      <c r="DJ215" s="86" t="s">
        <v>119</v>
      </c>
      <c r="DL215" s="86" t="s">
        <v>109</v>
      </c>
      <c r="DM215" s="86" t="s">
        <v>110</v>
      </c>
      <c r="DN215" s="86" t="s">
        <v>111</v>
      </c>
      <c r="DO215" s="86" t="s">
        <v>112</v>
      </c>
      <c r="DP215" s="86" t="s">
        <v>113</v>
      </c>
      <c r="DQ215" s="86" t="s">
        <v>114</v>
      </c>
      <c r="DR215" s="86" t="s">
        <v>115</v>
      </c>
      <c r="DS215" s="86" t="s">
        <v>116</v>
      </c>
      <c r="DT215" s="86" t="s">
        <v>117</v>
      </c>
      <c r="DU215" s="86" t="s">
        <v>118</v>
      </c>
      <c r="DV215" s="86" t="s">
        <v>119</v>
      </c>
      <c r="DX215" s="86" t="s">
        <v>109</v>
      </c>
      <c r="DY215" s="86" t="s">
        <v>110</v>
      </c>
      <c r="DZ215" s="86" t="s">
        <v>111</v>
      </c>
      <c r="EA215" s="86" t="s">
        <v>112</v>
      </c>
      <c r="EB215" s="86" t="s">
        <v>113</v>
      </c>
      <c r="EC215" s="86" t="s">
        <v>114</v>
      </c>
      <c r="ED215" s="86" t="s">
        <v>115</v>
      </c>
      <c r="EE215" s="86" t="s">
        <v>116</v>
      </c>
      <c r="EF215" s="86" t="s">
        <v>117</v>
      </c>
      <c r="EG215" s="86" t="s">
        <v>118</v>
      </c>
      <c r="EH215" s="86" t="s">
        <v>119</v>
      </c>
      <c r="EJ215" s="86" t="s">
        <v>109</v>
      </c>
      <c r="EK215" s="86" t="s">
        <v>110</v>
      </c>
      <c r="EL215" s="86" t="s">
        <v>111</v>
      </c>
      <c r="EM215" s="86" t="s">
        <v>112</v>
      </c>
      <c r="EN215" s="86" t="s">
        <v>113</v>
      </c>
      <c r="EO215" s="86" t="s">
        <v>114</v>
      </c>
      <c r="EP215" s="86" t="s">
        <v>115</v>
      </c>
      <c r="EQ215" s="86" t="s">
        <v>116</v>
      </c>
      <c r="ER215" s="86" t="s">
        <v>117</v>
      </c>
      <c r="ES215" s="86" t="s">
        <v>118</v>
      </c>
      <c r="ET215" s="86" t="s">
        <v>119</v>
      </c>
      <c r="EV215" s="86" t="s">
        <v>109</v>
      </c>
      <c r="EW215" s="86" t="s">
        <v>110</v>
      </c>
      <c r="EX215" s="86" t="s">
        <v>111</v>
      </c>
      <c r="EY215" s="86" t="s">
        <v>112</v>
      </c>
      <c r="EZ215" s="86" t="s">
        <v>113</v>
      </c>
      <c r="FA215" s="86" t="s">
        <v>114</v>
      </c>
      <c r="FB215" s="86" t="s">
        <v>115</v>
      </c>
      <c r="FC215" s="86" t="s">
        <v>116</v>
      </c>
      <c r="FD215" s="86" t="s">
        <v>117</v>
      </c>
      <c r="FE215" s="86" t="s">
        <v>118</v>
      </c>
      <c r="FF215" s="86" t="s">
        <v>119</v>
      </c>
      <c r="FH215" s="86" t="s">
        <v>109</v>
      </c>
      <c r="FI215" s="86" t="s">
        <v>110</v>
      </c>
      <c r="FJ215" s="86" t="s">
        <v>111</v>
      </c>
      <c r="FK215" s="86" t="s">
        <v>112</v>
      </c>
      <c r="FL215" s="86" t="s">
        <v>113</v>
      </c>
      <c r="FM215" s="86" t="s">
        <v>114</v>
      </c>
      <c r="FN215" s="86" t="s">
        <v>115</v>
      </c>
      <c r="FO215" s="86" t="s">
        <v>116</v>
      </c>
      <c r="FP215" s="86" t="s">
        <v>117</v>
      </c>
      <c r="FQ215" s="86" t="s">
        <v>118</v>
      </c>
      <c r="FR215" s="86" t="s">
        <v>119</v>
      </c>
      <c r="FT215" s="32" t="s">
        <v>108</v>
      </c>
      <c r="FU215" s="86" t="s">
        <v>109</v>
      </c>
      <c r="FV215" s="86" t="s">
        <v>110</v>
      </c>
      <c r="FW215" s="86" t="s">
        <v>111</v>
      </c>
      <c r="FX215" s="86" t="s">
        <v>112</v>
      </c>
      <c r="FY215" s="86" t="s">
        <v>113</v>
      </c>
      <c r="FZ215" s="86" t="s">
        <v>114</v>
      </c>
      <c r="GA215" s="86" t="s">
        <v>115</v>
      </c>
      <c r="GB215" s="86" t="s">
        <v>116</v>
      </c>
      <c r="GC215" s="86" t="s">
        <v>117</v>
      </c>
      <c r="GD215" s="86" t="s">
        <v>118</v>
      </c>
      <c r="GE215" s="86" t="s">
        <v>119</v>
      </c>
      <c r="GG215" s="86" t="s">
        <v>109</v>
      </c>
      <c r="GH215" s="86" t="s">
        <v>110</v>
      </c>
      <c r="GI215" s="86" t="s">
        <v>111</v>
      </c>
      <c r="GJ215" s="86" t="s">
        <v>112</v>
      </c>
      <c r="GK215" s="86" t="s">
        <v>113</v>
      </c>
      <c r="GL215" s="86" t="s">
        <v>114</v>
      </c>
      <c r="GM215" s="86" t="s">
        <v>115</v>
      </c>
      <c r="GN215" s="86" t="s">
        <v>116</v>
      </c>
      <c r="GO215" s="86" t="s">
        <v>117</v>
      </c>
      <c r="GP215" s="86" t="s">
        <v>118</v>
      </c>
      <c r="GQ215" s="86" t="s">
        <v>119</v>
      </c>
      <c r="GS215" s="86" t="s">
        <v>109</v>
      </c>
      <c r="GT215" s="86" t="s">
        <v>110</v>
      </c>
      <c r="GU215" s="86" t="s">
        <v>111</v>
      </c>
      <c r="GV215" s="86" t="s">
        <v>112</v>
      </c>
      <c r="GW215" s="86" t="s">
        <v>113</v>
      </c>
      <c r="GX215" s="86" t="s">
        <v>114</v>
      </c>
      <c r="GY215" s="86" t="s">
        <v>115</v>
      </c>
      <c r="GZ215" s="86" t="s">
        <v>116</v>
      </c>
      <c r="HA215" s="86" t="s">
        <v>117</v>
      </c>
      <c r="HB215" s="86" t="s">
        <v>118</v>
      </c>
      <c r="HC215" s="86" t="s">
        <v>119</v>
      </c>
      <c r="HE215" s="86" t="s">
        <v>109</v>
      </c>
      <c r="HF215" s="86" t="s">
        <v>110</v>
      </c>
      <c r="HG215" s="86" t="s">
        <v>111</v>
      </c>
      <c r="HH215" s="86" t="s">
        <v>112</v>
      </c>
      <c r="HI215" s="86" t="s">
        <v>113</v>
      </c>
      <c r="HJ215" s="86" t="s">
        <v>114</v>
      </c>
      <c r="HK215" s="86" t="s">
        <v>115</v>
      </c>
      <c r="HL215" s="86" t="s">
        <v>116</v>
      </c>
      <c r="HM215" s="86" t="s">
        <v>117</v>
      </c>
      <c r="HN215" s="86" t="s">
        <v>118</v>
      </c>
      <c r="HO215" s="86" t="s">
        <v>119</v>
      </c>
    </row>
    <row r="216" spans="2:223" ht="13.5" customHeight="1">
      <c r="B216" s="37"/>
      <c r="D216" s="229"/>
      <c r="E216" s="234"/>
      <c r="F216" s="235"/>
      <c r="G216" s="235"/>
      <c r="H216" s="236"/>
      <c r="I216" s="240"/>
      <c r="J216" s="241"/>
      <c r="K216" s="241"/>
      <c r="L216" s="241"/>
      <c r="M216" s="241"/>
      <c r="N216" s="241"/>
      <c r="O216" s="241"/>
      <c r="P216" s="241"/>
      <c r="Q216" s="242"/>
      <c r="R216" s="246"/>
      <c r="S216" s="247"/>
      <c r="T216" s="247"/>
      <c r="U216" s="248"/>
      <c r="V216" s="252"/>
      <c r="W216" s="253"/>
      <c r="X216" s="253"/>
      <c r="Y216" s="253"/>
      <c r="Z216" s="253"/>
      <c r="AA216" s="254"/>
      <c r="AB216" s="258"/>
      <c r="AC216" s="259"/>
      <c r="AD216" s="259"/>
      <c r="AE216" s="260"/>
      <c r="AF216" s="263"/>
      <c r="AG216" s="264"/>
      <c r="AH216" s="264"/>
      <c r="AI216" s="264"/>
      <c r="AJ216" s="267"/>
      <c r="AK216" s="268"/>
      <c r="AL216" s="40"/>
      <c r="AM216" s="39"/>
      <c r="AW216" s="325"/>
      <c r="AX216" s="325"/>
      <c r="BD216" s="40"/>
      <c r="BE216" s="40"/>
      <c r="BF216" s="40"/>
      <c r="BG216" s="40"/>
      <c r="BH216" s="40"/>
      <c r="BI216" s="40"/>
      <c r="BJ216" s="40"/>
      <c r="BK216" s="40"/>
      <c r="BL216" s="40"/>
      <c r="BM216" s="40"/>
      <c r="BN216" s="40"/>
      <c r="BP216" s="40"/>
      <c r="BQ216" s="40"/>
      <c r="BR216" s="40"/>
      <c r="BS216" s="40"/>
      <c r="BT216" s="40"/>
      <c r="BU216" s="40"/>
      <c r="BV216" s="40"/>
      <c r="BW216" s="40"/>
      <c r="BX216" s="40"/>
      <c r="BY216" s="40"/>
      <c r="BZ216" s="40"/>
      <c r="CB216" s="40"/>
      <c r="CC216" s="40"/>
      <c r="CD216" s="40"/>
      <c r="CE216" s="40"/>
      <c r="CF216" s="40"/>
      <c r="CG216" s="40"/>
      <c r="CH216" s="40"/>
      <c r="CI216" s="40"/>
      <c r="CJ216" s="40"/>
      <c r="CK216" s="40"/>
      <c r="CL216" s="40"/>
      <c r="CN216" s="40"/>
      <c r="CO216" s="40"/>
      <c r="CP216" s="40"/>
      <c r="CQ216" s="40"/>
      <c r="CR216" s="40"/>
      <c r="CS216" s="40"/>
      <c r="CT216" s="40"/>
      <c r="CU216" s="40"/>
      <c r="CV216" s="40"/>
      <c r="CW216" s="40"/>
      <c r="CX216" s="40"/>
      <c r="CZ216" s="40"/>
      <c r="DA216" s="40"/>
      <c r="DB216" s="40"/>
      <c r="DC216" s="40"/>
      <c r="DD216" s="40"/>
      <c r="DE216" s="40"/>
      <c r="DF216" s="40"/>
      <c r="DG216" s="40"/>
      <c r="DH216" s="40"/>
      <c r="DI216" s="40"/>
      <c r="DJ216" s="40"/>
      <c r="DL216" s="40"/>
      <c r="DM216" s="40"/>
      <c r="DN216" s="40"/>
      <c r="DO216" s="40"/>
      <c r="DP216" s="40"/>
      <c r="DQ216" s="40"/>
      <c r="DR216" s="40"/>
      <c r="DS216" s="40"/>
      <c r="DT216" s="40"/>
      <c r="DU216" s="40"/>
      <c r="DV216" s="40"/>
      <c r="DX216" s="40"/>
      <c r="DY216" s="40"/>
      <c r="DZ216" s="40"/>
      <c r="EA216" s="40"/>
      <c r="EB216" s="40"/>
      <c r="EC216" s="40"/>
      <c r="ED216" s="40"/>
      <c r="EE216" s="40"/>
      <c r="EF216" s="40"/>
      <c r="EG216" s="40"/>
      <c r="EH216" s="40"/>
      <c r="EJ216" s="40"/>
      <c r="EK216" s="40"/>
      <c r="EL216" s="40"/>
      <c r="EM216" s="40"/>
      <c r="EN216" s="40"/>
      <c r="EO216" s="40"/>
      <c r="EP216" s="40"/>
      <c r="EQ216" s="40"/>
      <c r="ER216" s="40"/>
      <c r="ES216" s="40"/>
      <c r="ET216" s="40"/>
      <c r="EV216" s="40"/>
      <c r="EW216" s="40"/>
      <c r="EX216" s="40"/>
      <c r="EY216" s="40"/>
      <c r="EZ216" s="40"/>
      <c r="FA216" s="40"/>
      <c r="FB216" s="40"/>
      <c r="FC216" s="40"/>
      <c r="FD216" s="40"/>
      <c r="FE216" s="40"/>
      <c r="FF216" s="40"/>
      <c r="FH216" s="40"/>
      <c r="FI216" s="40"/>
      <c r="FJ216" s="40"/>
      <c r="FK216" s="40"/>
      <c r="FL216" s="40"/>
      <c r="FM216" s="40"/>
      <c r="FN216" s="40"/>
      <c r="FO216" s="40"/>
      <c r="FP216" s="40"/>
      <c r="FQ216" s="40"/>
      <c r="FR216" s="40"/>
      <c r="FU216" s="40"/>
      <c r="FV216" s="40"/>
      <c r="FW216" s="40"/>
      <c r="FX216" s="40"/>
      <c r="FY216" s="40"/>
      <c r="FZ216" s="40"/>
      <c r="GA216" s="40"/>
      <c r="GB216" s="40"/>
      <c r="GC216" s="40"/>
      <c r="GD216" s="40"/>
      <c r="GE216" s="40"/>
      <c r="GG216" s="40"/>
      <c r="GH216" s="40"/>
      <c r="GI216" s="40"/>
      <c r="GJ216" s="40"/>
      <c r="GK216" s="40"/>
      <c r="GL216" s="40"/>
      <c r="GM216" s="40"/>
      <c r="GN216" s="40"/>
      <c r="GO216" s="40"/>
      <c r="GP216" s="40"/>
      <c r="GQ216" s="40"/>
      <c r="GS216" s="40"/>
      <c r="GT216" s="40"/>
      <c r="GU216" s="40"/>
      <c r="GV216" s="40"/>
      <c r="GW216" s="40"/>
      <c r="GX216" s="40"/>
      <c r="GY216" s="40"/>
      <c r="GZ216" s="40"/>
      <c r="HA216" s="40"/>
      <c r="HB216" s="40"/>
      <c r="HC216" s="40"/>
      <c r="HE216" s="40"/>
      <c r="HF216" s="40"/>
      <c r="HG216" s="40"/>
      <c r="HH216" s="40"/>
      <c r="HI216" s="40"/>
      <c r="HJ216" s="40"/>
      <c r="HK216" s="40"/>
      <c r="HL216" s="40"/>
      <c r="HM216" s="40"/>
      <c r="HN216" s="40"/>
      <c r="HO216" s="40"/>
    </row>
    <row r="217" spans="2:223" ht="13.5" customHeight="1">
      <c r="B217" s="37"/>
      <c r="D217" s="229"/>
      <c r="E217" s="269" t="s">
        <v>64</v>
      </c>
      <c r="F217" s="270"/>
      <c r="G217" s="270"/>
      <c r="H217" s="271"/>
      <c r="I217" s="272"/>
      <c r="J217" s="273"/>
      <c r="K217" s="273"/>
      <c r="L217" s="273"/>
      <c r="M217" s="273"/>
      <c r="N217" s="273"/>
      <c r="O217" s="273"/>
      <c r="P217" s="273"/>
      <c r="Q217" s="274"/>
      <c r="R217" s="278" t="s">
        <v>41</v>
      </c>
      <c r="S217" s="279"/>
      <c r="T217" s="279"/>
      <c r="U217" s="280"/>
      <c r="V217" s="281"/>
      <c r="W217" s="282"/>
      <c r="X217" s="282"/>
      <c r="Y217" s="282"/>
      <c r="Z217" s="282"/>
      <c r="AA217" s="283"/>
      <c r="AB217" s="269" t="s">
        <v>28</v>
      </c>
      <c r="AC217" s="270"/>
      <c r="AD217" s="270"/>
      <c r="AE217" s="271"/>
      <c r="AF217" s="287"/>
      <c r="AG217" s="288"/>
      <c r="AH217" s="288"/>
      <c r="AI217" s="288"/>
      <c r="AJ217" s="289" t="str">
        <f>IF(I215="","",VLOOKUP(I215,$AO$4:$AR$6,3,FALSE))</f>
        <v/>
      </c>
      <c r="AK217" s="290"/>
      <c r="AL217" s="40"/>
      <c r="AM217" s="39"/>
      <c r="BC217" s="327" t="s">
        <v>106</v>
      </c>
      <c r="BD217" s="326" t="str">
        <f>IF(AND($AW215=1,$AX215=1,$AY221="1期",$BA221="1期"),$AF217,"0")</f>
        <v>0</v>
      </c>
      <c r="BE217" s="326" t="str">
        <f>IF(AND($AW215=1,$AX215=2,$AY221="1期",$BA221="1期"),$AF217,"0")</f>
        <v>0</v>
      </c>
      <c r="BF217" s="326" t="str">
        <f>IF(AND($AW215=1,$AX215=3,$AY221="1期",$BA221="1期"),$AF217,"0")</f>
        <v>0</v>
      </c>
      <c r="BG217" s="326" t="str">
        <f>IF(AND($AW215=1,$AX215=4,$AY221="1期",$BA221="1期"),$AF217,"0")</f>
        <v>0</v>
      </c>
      <c r="BH217" s="326" t="str">
        <f>IF(AND($AW215=1,$AX215=5,$AY221="1期",$BA221="1期"),$AF217,"0")</f>
        <v>0</v>
      </c>
      <c r="BI217" s="326" t="str">
        <f>IF(AND($AW215=2,$AX215=6,$AY221="1期",$BA221="1期"),$AF217,"0")</f>
        <v>0</v>
      </c>
      <c r="BJ217" s="326" t="str">
        <f>IF(AND($AW215=3,$AX215=1,$AY221="1期",$BA221="1期"),$AF217,"0")</f>
        <v>0</v>
      </c>
      <c r="BK217" s="326" t="str">
        <f>IF(AND($AW215=3,$AX215=2,$AY221="1期",$BA221="1期"),$AF217,"0")</f>
        <v>0</v>
      </c>
      <c r="BL217" s="326" t="str">
        <f>IF(AND($AW215=3,$AX215=3,$AY221="1期",$BA221="1期"),$AF217,"0")</f>
        <v>0</v>
      </c>
      <c r="BM217" s="326" t="str">
        <f>IF(AND($AW215=3,$AX215=4,$AY221="1期",$BA221="1期"),$AF217,"0")</f>
        <v>0</v>
      </c>
      <c r="BN217" s="326" t="str">
        <f>IF(AND($AW215=3,$AX215=5,$AY221="1期",$BA221="1期"),$AF217,"0")</f>
        <v>0</v>
      </c>
      <c r="BP217" s="326" t="str">
        <f>IF(AND($AW215=1,$AX215=1,$AY221="1期",$BA221="2期"),$AF217,"0")</f>
        <v>0</v>
      </c>
      <c r="BQ217" s="326" t="str">
        <f>IF(AND($AW215=1,$AX215=2,$AY221="1期",$BA221="2期"),$AF217,"0")</f>
        <v>0</v>
      </c>
      <c r="BR217" s="326" t="str">
        <f>IF(AND($AW215=1,$AX215=3,$AY221="1期",$BA221="2期"),$AF217,"0")</f>
        <v>0</v>
      </c>
      <c r="BS217" s="326" t="str">
        <f>IF(AND($AW215=1,$AX215=4,$AY221="1期",$BA221="2期"),$AF217,"0")</f>
        <v>0</v>
      </c>
      <c r="BT217" s="326" t="str">
        <f>IF(AND($AW215=1,$AX215=5,$AY221="1期",$BA221="2期"),$AF217,"0")</f>
        <v>0</v>
      </c>
      <c r="BU217" s="326" t="str">
        <f>IF(AND($AW215=2,$AX215=6,$AY221="1期",$BA221="2期"),$AF217,"0")</f>
        <v>0</v>
      </c>
      <c r="BV217" s="326" t="str">
        <f>IF(AND($AW215=3,$AX215=1,$AY221="1期",$BA221="2期"),$AF217,"0")</f>
        <v>0</v>
      </c>
      <c r="BW217" s="326" t="str">
        <f>IF(AND($AW215=3,$AX215=2,$AY221="1期",$BA221="2期"),$AF217,"0")</f>
        <v>0</v>
      </c>
      <c r="BX217" s="326" t="str">
        <f>IF(AND($AW215=3,$AX215=3,$AY221="1期",$BA221="2期"),$AF217,"0")</f>
        <v>0</v>
      </c>
      <c r="BY217" s="326" t="str">
        <f>IF(AND($AW215=3,$AX215=4,$AY221="1期",$BA221="2期"),$AF217,"0")</f>
        <v>0</v>
      </c>
      <c r="BZ217" s="326" t="str">
        <f>IF(AND($AW215=3,$AX215=5,$AY221="1期",$BA221="2期"),$AF217,"0")</f>
        <v>0</v>
      </c>
      <c r="CB217" s="326" t="str">
        <f>IF(AND($AW215=1,$AX215=1,$AY221="1期",$BA221="3期"),$AF217,"0")</f>
        <v>0</v>
      </c>
      <c r="CC217" s="326" t="str">
        <f>IF(AND($AW215=1,$AX215=2,$AY221="1期",$BA221="3期"),$AF217,"0")</f>
        <v>0</v>
      </c>
      <c r="CD217" s="326" t="str">
        <f>IF(AND($AW215=1,$AX215=3,$AY221="1期",$BA221="3期"),$AF217,"0")</f>
        <v>0</v>
      </c>
      <c r="CE217" s="326" t="str">
        <f>IF(AND($AW215=1,$AX215=4,$AY221="1期",$BA221="3期"),$AF217,"0")</f>
        <v>0</v>
      </c>
      <c r="CF217" s="326" t="str">
        <f>IF(AND($AW215=1,$AX215=5,$AY221="1期",$BA221="3期"),$AF217,"0")</f>
        <v>0</v>
      </c>
      <c r="CG217" s="326" t="str">
        <f>IF(AND($AW215=2,$AX215=6,$AY221="1期",$BA221="3期"),$AF217,"0")</f>
        <v>0</v>
      </c>
      <c r="CH217" s="326" t="str">
        <f>IF(AND($AW215=3,$AX215=1,$AY221="1期",$BA221="3期"),$AF217,"0")</f>
        <v>0</v>
      </c>
      <c r="CI217" s="326" t="str">
        <f>IF(AND($AW215=3,$AX215=2,$AY221="1期",$BA221="3期"),$AF217,"0")</f>
        <v>0</v>
      </c>
      <c r="CJ217" s="326" t="str">
        <f>IF(AND($AW215=3,$AX215=3,$AY221="1期",$BA221="3期"),$AF217,"0")</f>
        <v>0</v>
      </c>
      <c r="CK217" s="326" t="str">
        <f>IF(AND($AW215=3,$AX215=4,$AY221="1期",$BA221="3期"),$AF217,"0")</f>
        <v>0</v>
      </c>
      <c r="CL217" s="326" t="str">
        <f>IF(AND($AW215=3,$AX215=5,$AY221="1期",$BA221="3期"),$AF217,"0")</f>
        <v>0</v>
      </c>
      <c r="CN217" s="326" t="str">
        <f>IF(AND($AW215=1,$AX215=1,$AY221="2期",$BA221="2期"),$AF217,"0")</f>
        <v>0</v>
      </c>
      <c r="CO217" s="326" t="str">
        <f>IF(AND($AW215=1,$AX215=2,$AY221="2期",$BA221="2期"),$AF217,"0")</f>
        <v>0</v>
      </c>
      <c r="CP217" s="326" t="str">
        <f>IF(AND($AW215=1,$AX215=3,$AY221="2期",$BA221="2期"),$AF217,"0")</f>
        <v>0</v>
      </c>
      <c r="CQ217" s="326" t="str">
        <f>IF(AND($AW215=1,$AX215=4,$AY221="2期",$BA221="2期"),$AF217,"0")</f>
        <v>0</v>
      </c>
      <c r="CR217" s="326" t="str">
        <f>IF(AND($AW215=1,$AX215=5,$AY221="2期",$BA221="2期"),$AF217,"0")</f>
        <v>0</v>
      </c>
      <c r="CS217" s="326" t="str">
        <f>IF(AND($AW215=2,$AX215=6,$AY221="2期",$BA221="2期"),$AF217,"0")</f>
        <v>0</v>
      </c>
      <c r="CT217" s="326" t="str">
        <f>IF(AND($AW215=3,$AX215=1,$AY221="2期",$BA221="2期"),$AF217,"0")</f>
        <v>0</v>
      </c>
      <c r="CU217" s="326" t="str">
        <f>IF(AND($AW215=3,$AX215=2,$AY221="2期",$BA221="2期"),$AF217,"0")</f>
        <v>0</v>
      </c>
      <c r="CV217" s="326" t="str">
        <f>IF(AND($AW215=3,$AX215=3,$AY221="2期",$BA221="2期"),$AF217,"0")</f>
        <v>0</v>
      </c>
      <c r="CW217" s="326" t="str">
        <f>IF(AND($AW215=3,$AX215=4,$AY221="2期",$BA221="2期"),$AF217,"0")</f>
        <v>0</v>
      </c>
      <c r="CX217" s="326" t="str">
        <f>IF(AND($AW215=3,$AX215=5,$AY221="2期",$BA221="2期"),$AF217,"0")</f>
        <v>0</v>
      </c>
      <c r="CZ217" s="326" t="str">
        <f>IF(AND($AW215=1,$AX215=1,$AY221="2期",$BA221="3期"),$AF217,"0")</f>
        <v>0</v>
      </c>
      <c r="DA217" s="326" t="str">
        <f>IF(AND($AW215=1,$AX215=2,$AY221="2期",$BA221="3期"),$AF217,"0")</f>
        <v>0</v>
      </c>
      <c r="DB217" s="326" t="str">
        <f>IF(AND($AW215=1,$AX215=3,$AY221="2期",$BA221="3期"),$AF217,"0")</f>
        <v>0</v>
      </c>
      <c r="DC217" s="326" t="str">
        <f>IF(AND($AW215=1,$AX215=4,$AY221="2期",$BA221="3期"),$AF217,"0")</f>
        <v>0</v>
      </c>
      <c r="DD217" s="326" t="str">
        <f>IF(AND($AW215=1,$AX215=5,$AY221="2期",$BA221="3期"),$AF217,"0")</f>
        <v>0</v>
      </c>
      <c r="DE217" s="326" t="str">
        <f>IF(AND($AW215=2,$AX215=6,$AY221="2期",$BA221="3期"),$AF217,"0")</f>
        <v>0</v>
      </c>
      <c r="DF217" s="326" t="str">
        <f>IF(AND($AW215=3,$AX215=1,$AY221="2期",$BA221="3期"),$AF217,"0")</f>
        <v>0</v>
      </c>
      <c r="DG217" s="326" t="str">
        <f>IF(AND($AW215=3,$AX215=2,$AY221="2期",$BA221="3期"),$AF217,"0")</f>
        <v>0</v>
      </c>
      <c r="DH217" s="326" t="str">
        <f>IF(AND($AW215=3,$AX215=3,$AY221="2期",$BA221="3期"),$AF217,"0")</f>
        <v>0</v>
      </c>
      <c r="DI217" s="326" t="str">
        <f>IF(AND($AW215=3,$AX215=4,$AY221="2期",$BA221="3期"),$AF217,"0")</f>
        <v>0</v>
      </c>
      <c r="DJ217" s="326" t="str">
        <f>IF(AND($AW215=3,$AX215=5,$AY221="2期",$BA221="3期"),$AF217,"0")</f>
        <v>0</v>
      </c>
      <c r="DL217" s="326" t="str">
        <f>IF(AND($AW215=1,$AX215=1,$AY221="3期",$BA221="3期"),$AF217,"0")</f>
        <v>0</v>
      </c>
      <c r="DM217" s="326" t="str">
        <f>IF(AND($AW215=1,$AX215=2,$AY221="3期",$BA221="3期"),$AF217,"0")</f>
        <v>0</v>
      </c>
      <c r="DN217" s="326" t="str">
        <f>IF(AND($AW215=1,$AX215=3,$AY221="3期",$BA221="3期"),$AF217,"0")</f>
        <v>0</v>
      </c>
      <c r="DO217" s="326" t="str">
        <f>IF(AND($AW215=1,$AX215=4,$AY221="3期",$BA221="3期"),$AF217,"0")</f>
        <v>0</v>
      </c>
      <c r="DP217" s="326" t="str">
        <f>IF(AND($AW215=1,$AX215=5,$AY221="3期",$BA221="3期"),$AF217,"0")</f>
        <v>0</v>
      </c>
      <c r="DQ217" s="326" t="str">
        <f>IF(AND($AW215=2,$AX215=6,$AY221="3期",$BA221="3期"),$AF217,"0")</f>
        <v>0</v>
      </c>
      <c r="DR217" s="326" t="str">
        <f>IF(AND($AW215=3,$AX215=1,$AY221="3期",$BA221="3期"),$AF217,"0")</f>
        <v>0</v>
      </c>
      <c r="DS217" s="326" t="str">
        <f>IF(AND($AW215=3,$AX215=2,$AY221="3期",$BA221="3期"),$AF217,"0")</f>
        <v>0</v>
      </c>
      <c r="DT217" s="326" t="str">
        <f>IF(AND($AW215=3,$AX215=3,$AY221="3期",$BA221="3期"),$AF217,"0")</f>
        <v>0</v>
      </c>
      <c r="DU217" s="326" t="str">
        <f>IF(AND($AW215=3,$AX215=4,$AY221="3期",$BA221="3期"),$AF217,"0")</f>
        <v>0</v>
      </c>
      <c r="DV217" s="326" t="str">
        <f>IF(AND($AW215=3,$AX215=5,$AY221="3期",$BA221="3期"),$AF217,"0")</f>
        <v>0</v>
      </c>
      <c r="DX217" s="326" t="str">
        <f>IF(AND($AW215=1,$AX215=1,$AY221="1期",$BA221="4期"),$AF217,"0")</f>
        <v>0</v>
      </c>
      <c r="DY217" s="326" t="str">
        <f>IF(AND($AW215=1,$AX215=2,$AY221="1期",$BA221="4期"),$AF217,"0")</f>
        <v>0</v>
      </c>
      <c r="DZ217" s="326" t="str">
        <f>IF(AND($AW215=1,$AX215=3,$AY221="1期",$BA221="4期"),$AF217,"0")</f>
        <v>0</v>
      </c>
      <c r="EA217" s="326" t="str">
        <f>IF(AND($AW215=1,$AX215=4,$AY221="1期",$BA221="4期"),$AF217,"0")</f>
        <v>0</v>
      </c>
      <c r="EB217" s="326" t="str">
        <f>IF(AND($AW215=1,$AX215=5,$AY221="1期",$BA221="4期"),$AF217,"0")</f>
        <v>0</v>
      </c>
      <c r="EC217" s="326" t="str">
        <f>IF(AND($AW215=2,$AX215=6,$AY221="1期",$BA221="4期"),$AF217,"0")</f>
        <v>0</v>
      </c>
      <c r="ED217" s="326" t="str">
        <f>IF(AND($AW215=3,$AX215=1,$AY221="1期",$BA221="4期"),$AF217,"0")</f>
        <v>0</v>
      </c>
      <c r="EE217" s="326" t="str">
        <f>IF(AND($AW215=3,$AX215=2,$AY221="1期",$BA221="4期"),$AF217,"0")</f>
        <v>0</v>
      </c>
      <c r="EF217" s="326" t="str">
        <f>IF(AND($AW215=3,$AX215=3,$AY221="1期",$BA221="4期"),$AF217,"0")</f>
        <v>0</v>
      </c>
      <c r="EG217" s="326" t="str">
        <f>IF(AND($AW215=3,$AX215=4,$AY221="1期",$BA221="4期"),$AF217,"0")</f>
        <v>0</v>
      </c>
      <c r="EH217" s="326" t="str">
        <f>IF(AND($AW215=3,$AX215=5,$AY221="1期",$BA221="4期"),$AF217,"0")</f>
        <v>0</v>
      </c>
      <c r="EJ217" s="326" t="str">
        <f>IF(AND($AW215=1,$AX215=1,$AY221="2期",$BA221="4期"),$AF217,"0")</f>
        <v>0</v>
      </c>
      <c r="EK217" s="326" t="str">
        <f>IF(AND($AW215=1,$AX215=2,$AY221="2期",$BA221="4期"),$AF217,"0")</f>
        <v>0</v>
      </c>
      <c r="EL217" s="326" t="str">
        <f>IF(AND($AW215=1,$AX215=3,$AY221="2期",$BA221="4期"),$AF217,"0")</f>
        <v>0</v>
      </c>
      <c r="EM217" s="326" t="str">
        <f>IF(AND($AW215=1,$AX215=4,$AY221="2期",$BA221="4期"),$AF217,"0")</f>
        <v>0</v>
      </c>
      <c r="EN217" s="326" t="str">
        <f>IF(AND($AW215=1,$AX215=5,$AY221="2期",$BA221="4期"),$AF217,"0")</f>
        <v>0</v>
      </c>
      <c r="EO217" s="326" t="str">
        <f>IF(AND($AW215=2,$AX215=6,$AY221="2期",$BA221="4期"),$AF217,"0")</f>
        <v>0</v>
      </c>
      <c r="EP217" s="326" t="str">
        <f>IF(AND($AW215=3,$AX215=1,$AY221="2期",$BA221="4期"),$AF217,"0")</f>
        <v>0</v>
      </c>
      <c r="EQ217" s="326" t="str">
        <f>IF(AND($AW215=3,$AX215=2,$AY221="2期",$BA221="4期"),$AF217,"0")</f>
        <v>0</v>
      </c>
      <c r="ER217" s="326" t="str">
        <f>IF(AND($AW215=3,$AX215=3,$AY221="2期",$BA221="4期"),$AF217,"0")</f>
        <v>0</v>
      </c>
      <c r="ES217" s="326" t="str">
        <f>IF(AND($AW215=3,$AX215=4,$AY221="2期",$BA221="4期"),$AF217,"0")</f>
        <v>0</v>
      </c>
      <c r="ET217" s="326" t="str">
        <f>IF(AND($AW215=3,$AX215=5,$AY221="2期",$BA221="4期"),$AF217,"0")</f>
        <v>0</v>
      </c>
      <c r="EV217" s="326" t="str">
        <f>IF(AND($AW215=1,$AX215=1,$AY221="3期",$BA221="4期"),$AF217,"0")</f>
        <v>0</v>
      </c>
      <c r="EW217" s="326" t="str">
        <f>IF(AND($AW215=1,$AX215=2,$AY221="3期",$BA221="4期"),$AF217,"0")</f>
        <v>0</v>
      </c>
      <c r="EX217" s="326" t="str">
        <f>IF(AND($AW215=1,$AX215=3,$AY221="3期",$BA221="4期"),$AF217,"0")</f>
        <v>0</v>
      </c>
      <c r="EY217" s="326" t="str">
        <f>IF(AND($AW215=1,$AX215=4,$AY221="3期",$BA221="4期"),$AF217,"0")</f>
        <v>0</v>
      </c>
      <c r="EZ217" s="326" t="str">
        <f>IF(AND($AW215=1,$AX215=5,$AY221="3期",$BA221="4期"),$AF217,"0")</f>
        <v>0</v>
      </c>
      <c r="FA217" s="326" t="str">
        <f>IF(AND($AW215=2,$AX215=6,$AY221="3期",$BA221="4期"),$AF217,"0")</f>
        <v>0</v>
      </c>
      <c r="FB217" s="326" t="str">
        <f>IF(AND($AW215=3,$AX215=1,$AY221="3期",$BA221="4期"),$AF217,"0")</f>
        <v>0</v>
      </c>
      <c r="FC217" s="326" t="str">
        <f>IF(AND($AW215=3,$AX215=2,$AY221="3期",$BA221="4期"),$AF217,"0")</f>
        <v>0</v>
      </c>
      <c r="FD217" s="326" t="str">
        <f>IF(AND($AW215=3,$AX215=3,$AY221="3期",$BA221="4期"),$AF217,"0")</f>
        <v>0</v>
      </c>
      <c r="FE217" s="326" t="str">
        <f>IF(AND($AW215=3,$AX215=4,$AY221="3期",$BA221="4期"),$AF217,"0")</f>
        <v>0</v>
      </c>
      <c r="FF217" s="326" t="str">
        <f>IF(AND($AW215=3,$AX215=5,$AY221="3期",$BA221="4期"),$AF217,"0")</f>
        <v>0</v>
      </c>
      <c r="FH217" s="326" t="str">
        <f>IF(AND($AW215=1,$AX215=1,$AY221="4期",$BA221="4期"),$AF217,"0")</f>
        <v>0</v>
      </c>
      <c r="FI217" s="326" t="str">
        <f>IF(AND($AW215=1,$AX215=2,$AY221="4期",$BA221="4期"),$AF217,"0")</f>
        <v>0</v>
      </c>
      <c r="FJ217" s="326" t="str">
        <f>IF(AND($AW215=1,$AX215=3,$AY221="4期",$BA221="4期"),$AF217,"0")</f>
        <v>0</v>
      </c>
      <c r="FK217" s="326" t="str">
        <f>IF(AND($AW215=1,$AX215=4,$AY221="4期",$BA221="4期"),$AF217,"0")</f>
        <v>0</v>
      </c>
      <c r="FL217" s="326" t="str">
        <f>IF(AND($AW215=1,$AX215=5,$AY221="4期",$BA221="4期"),$AF217,"0")</f>
        <v>0</v>
      </c>
      <c r="FM217" s="326" t="str">
        <f>IF(AND($AW215=2,$AX215=6,$AY221="4期",$BA221="4期"),$AF217,"0")</f>
        <v>0</v>
      </c>
      <c r="FN217" s="326" t="str">
        <f>IF(AND($AW215=3,$AX215=1,$AY221="4期",$BA221="4期"),$AF217,"0")</f>
        <v>0</v>
      </c>
      <c r="FO217" s="326" t="str">
        <f>IF(AND($AW215=3,$AX215=2,$AY221="4期",$BA221="4期"),$AF217,"0")</f>
        <v>0</v>
      </c>
      <c r="FP217" s="326" t="str">
        <f>IF(AND($AW215=3,$AX215=3,$AY221="4期",$BA221="4期"),$AF217,"0")</f>
        <v>0</v>
      </c>
      <c r="FQ217" s="326" t="str">
        <f>IF(AND($AW215=3,$AX215=4,$AY221="4期",$BA221="4期"),$AF217,"0")</f>
        <v>0</v>
      </c>
      <c r="FR217" s="326" t="str">
        <f>IF(AND($AW215=3,$AX215=5,$AY221="4期",$BA221="4期"),$AF217,"0")</f>
        <v>0</v>
      </c>
      <c r="FT217" s="327" t="s">
        <v>176</v>
      </c>
      <c r="FU217" s="326" t="str">
        <f>IF(AND($AW215=1,$AX215=1,$AY221="1期",$BA221="1期"),LEFT(RIGHT($I223,11),8),"0")</f>
        <v>0</v>
      </c>
      <c r="FV217" s="326" t="str">
        <f>IF(AND($AW215=1,$AX215=2,$AY221="1期",$BA221="1期"),LEFT(RIGHT($I223,11),8),"0")</f>
        <v>0</v>
      </c>
      <c r="FW217" s="326" t="str">
        <f>IF(AND($AW215=1,$AX215=3,$AY221="1期",$BA221="1期"),LEFT(RIGHT($I223,11),8),"0")</f>
        <v>0</v>
      </c>
      <c r="FX217" s="326" t="str">
        <f>IF(AND($AW215=1,$AX215=4,$AY221="1期",$BA221="1期"),LEFT(RIGHT($I223,11),8),"0")</f>
        <v>0</v>
      </c>
      <c r="FY217" s="326" t="str">
        <f>IF(AND($AW215=1,$AX215=5,$AY221="1期",$BA221="1期"),LEFT(RIGHT($I223,11),8),"0")</f>
        <v>0</v>
      </c>
      <c r="FZ217" s="326" t="str">
        <f>IF(AND($AW215=2,$AX215=6,$AY221="1期",$BA221="1期"),LEFT(RIGHT($I223,11),8),"0")</f>
        <v>0</v>
      </c>
      <c r="GA217" s="326" t="str">
        <f>IF(AND($AW215=3,$AX215=1,$AY221="1期",$BA221="1期"),LEFT(RIGHT($I223,11),8),"0")</f>
        <v>0</v>
      </c>
      <c r="GB217" s="326" t="str">
        <f>IF(AND($AW215=3,$AX215=2,$AY221="1期",$BA221="1期"),LEFT(RIGHT($I223,11),8),"0")</f>
        <v>0</v>
      </c>
      <c r="GC217" s="326" t="str">
        <f>IF(AND($AW215=3,$AX215=3,$AY221="1期",$BA221="1期"),LEFT(RIGHT($I223,11),8),"0")</f>
        <v>0</v>
      </c>
      <c r="GD217" s="326" t="str">
        <f>IF(AND($AW215=3,$AX215=4,$AY221="1期",$BA221="1期"),LEFT(RIGHT($I223,11),8),"0")</f>
        <v>0</v>
      </c>
      <c r="GE217" s="326" t="str">
        <f>IF(AND($AW215=3,$AX215=5,$AY221="1期",$BA221="1期"),LEFT(RIGHT($I223,11),8),"0")</f>
        <v>0</v>
      </c>
      <c r="GG217" s="326" t="str">
        <f>IF(AND($AW215=1,$AX215=1,$AY221="1期",$BA221="2期"),$AF217,"0")</f>
        <v>0</v>
      </c>
      <c r="GH217" s="326" t="str">
        <f>IF(AND($AW215=1,$AX215=2,$AY221="1期",$BA221="2期"),$AF217,"0")</f>
        <v>0</v>
      </c>
      <c r="GI217" s="326" t="str">
        <f>IF(AND($AW215=1,$AX215=3,$AY221="1期",$BA221="2期"),$AF217,"0")</f>
        <v>0</v>
      </c>
      <c r="GJ217" s="326" t="str">
        <f>IF(AND($AW215=1,$AX215=4,$AY221="1期",$BA221="2期"),$AF217,"0")</f>
        <v>0</v>
      </c>
      <c r="GK217" s="326" t="str">
        <f>IF(AND($AW215=1,$AX215=5,$AY221="1期",$BA221="2期"),$AF217,"0")</f>
        <v>0</v>
      </c>
      <c r="GL217" s="326" t="str">
        <f>IF(AND($AW215=2,$AX215=6,$AY221="1期",$BA221="2期"),$AF217,"0")</f>
        <v>0</v>
      </c>
      <c r="GM217" s="326" t="str">
        <f>IF(AND($AW215=3,$AX215=1,$AY221="1期",$BA221="2期"),$AF217,"0")</f>
        <v>0</v>
      </c>
      <c r="GN217" s="326" t="str">
        <f>IF(AND($AW215=3,$AX215=2,$AY221="1期",$BA221="2期"),$AF217,"0")</f>
        <v>0</v>
      </c>
      <c r="GO217" s="326" t="str">
        <f>IF(AND($AW215=3,$AX215=3,$AY221="1期",$BA221="2期"),$AF217,"0")</f>
        <v>0</v>
      </c>
      <c r="GP217" s="326" t="str">
        <f>IF(AND($AW215=3,$AX215=4,$AY221="1期",$BA221="2期"),$AF217,"0")</f>
        <v>0</v>
      </c>
      <c r="GQ217" s="326" t="str">
        <f>IF(AND($AW215=3,$AX215=5,$AY221="1期",$BA221="2期"),$AF217,"0")</f>
        <v>0</v>
      </c>
      <c r="GS217" s="326" t="str">
        <f>IF(AND($AW215=1,$AX215=1,$AY221="2期",$BA221="2期"),LEFT(RIGHT($I223,11),8),"0")</f>
        <v>0</v>
      </c>
      <c r="GT217" s="326" t="str">
        <f>IF(AND($AW215=1,$AX215=2,$AY221="2期",$BA221="2期"),LEFT(RIGHT($I223,11),8),"0")</f>
        <v>0</v>
      </c>
      <c r="GU217" s="326" t="str">
        <f>IF(AND($AW215=1,$AX215=3,$AY221="2期",$BA221="2期"),LEFT(RIGHT($I223,11),8),"0")</f>
        <v>0</v>
      </c>
      <c r="GV217" s="326" t="str">
        <f>IF(AND($AW215=1,$AX215=4,$AY221="2期",$BA221="2期"),LEFT(RIGHT($I223,11),8),"0")</f>
        <v>0</v>
      </c>
      <c r="GW217" s="326" t="str">
        <f>IF(AND($AW215=1,$AX215=5,$AY221="2期",$BA221="2期"),LEFT(RIGHT($I223,11),8),"0")</f>
        <v>0</v>
      </c>
      <c r="GX217" s="326" t="str">
        <f>IF(AND($AW215=2,$AX215=6,$AY221="2期",$BA221="2期"),LEFT(RIGHT($I223,11),8),"0")</f>
        <v>0</v>
      </c>
      <c r="GY217" s="326" t="str">
        <f>IF(AND($AW215=3,$AX215=1,$AY221="2期",$BA221="2期"),LEFT(RIGHT($I223,11),8),"0")</f>
        <v>0</v>
      </c>
      <c r="GZ217" s="326" t="str">
        <f>IF(AND($AW215=3,$AX215=2,$AY221="2期",$BA221="2期"),LEFT(RIGHT($I223,11),8),"0")</f>
        <v>0</v>
      </c>
      <c r="HA217" s="326" t="str">
        <f>IF(AND($AW215=3,$AX215=3,$AY221="2期",$BA221="2期"),LEFT(RIGHT($I223,11),8),"0")</f>
        <v>0</v>
      </c>
      <c r="HB217" s="326" t="str">
        <f>IF(AND($AW215=3,$AX215=4,$AY221="2期",$BA221="2期"),LEFT(RIGHT($I223,11),8),"0")</f>
        <v>0</v>
      </c>
      <c r="HC217" s="326" t="str">
        <f>IF(AND($AW215=3,$AX215=5,$AY221="2期",$BA221="2期"),LEFT(RIGHT($I223,11),8),"0")</f>
        <v>0</v>
      </c>
      <c r="HE217" s="326" t="str">
        <f>IF(AND($AW215=1,$AX215=1,$BA221="3期"),LEFT(RIGHT($I223,11),8),"0")</f>
        <v>0</v>
      </c>
      <c r="HF217" s="326" t="str">
        <f>IF(AND($AW215=1,$AX215=2,$BA221="3期"),LEFT(RIGHT($I223,11),8),"0")</f>
        <v>0</v>
      </c>
      <c r="HG217" s="326" t="str">
        <f>IF(AND($AW215=1,$AX215=3,$BA221="3期"),LEFT(RIGHT($I223,11),8),"0")</f>
        <v>0</v>
      </c>
      <c r="HH217" s="326" t="str">
        <f>IF(AND($AW215=1,$AX215=4,$BA221="3期"),LEFT(RIGHT($I223,11),8),"0")</f>
        <v>0</v>
      </c>
      <c r="HI217" s="326" t="str">
        <f>IF(AND($AW215=1,$AX215=5,$BA221="3期"),LEFT(RIGHT($I223,11),8),"0")</f>
        <v>0</v>
      </c>
      <c r="HJ217" s="326" t="str">
        <f>IF(AND($AW215=2,$AX215=6,$BA221="3期"),LEFT(RIGHT($I223,11),8),"0")</f>
        <v>0</v>
      </c>
      <c r="HK217" s="326" t="str">
        <f>IF(AND($AW215=3,$AX215=1,$BA221="3期"),LEFT(RIGHT($I223,11),8),"0")</f>
        <v>0</v>
      </c>
      <c r="HL217" s="326" t="str">
        <f>IF(AND($AW215=3,$AX215=2,$BA221="3期"),LEFT(RIGHT($I223,11),8),"0")</f>
        <v>0</v>
      </c>
      <c r="HM217" s="326" t="str">
        <f>IF(AND($AW215=3,$AX215=3,$BA221="3期"),LEFT(RIGHT($I223,11),8),"0")</f>
        <v>0</v>
      </c>
      <c r="HN217" s="326" t="str">
        <f>IF(AND($AW215=3,$AX215=4,$BA221="3期"),LEFT(RIGHT($I223,11),8),"0")</f>
        <v>0</v>
      </c>
      <c r="HO217" s="326" t="str">
        <f>IF(AND($AW215=3,$AX215=5,$BA221="3期"),LEFT(RIGHT($I223,11),8),"0")</f>
        <v>0</v>
      </c>
    </row>
    <row r="218" spans="2:223" ht="13.5" customHeight="1">
      <c r="B218" s="37"/>
      <c r="D218" s="229"/>
      <c r="E218" s="246"/>
      <c r="F218" s="247"/>
      <c r="G218" s="247"/>
      <c r="H218" s="248"/>
      <c r="I218" s="275"/>
      <c r="J218" s="276"/>
      <c r="K218" s="276"/>
      <c r="L218" s="276"/>
      <c r="M218" s="276"/>
      <c r="N218" s="276"/>
      <c r="O218" s="276"/>
      <c r="P218" s="276"/>
      <c r="Q218" s="277"/>
      <c r="R218" s="258"/>
      <c r="S218" s="259"/>
      <c r="T218" s="259"/>
      <c r="U218" s="260"/>
      <c r="V218" s="284"/>
      <c r="W218" s="285"/>
      <c r="X218" s="285"/>
      <c r="Y218" s="285"/>
      <c r="Z218" s="285"/>
      <c r="AA218" s="286"/>
      <c r="AB218" s="246"/>
      <c r="AC218" s="247"/>
      <c r="AD218" s="247"/>
      <c r="AE218" s="248"/>
      <c r="AF218" s="263"/>
      <c r="AG218" s="264"/>
      <c r="AH218" s="264"/>
      <c r="AI218" s="264"/>
      <c r="AJ218" s="267"/>
      <c r="AK218" s="268"/>
      <c r="AL218" s="40"/>
      <c r="AM218" s="39"/>
      <c r="BC218" s="328"/>
      <c r="BD218" s="326"/>
      <c r="BE218" s="326"/>
      <c r="BF218" s="326"/>
      <c r="BG218" s="326"/>
      <c r="BH218" s="326"/>
      <c r="BI218" s="326"/>
      <c r="BJ218" s="326"/>
      <c r="BK218" s="326"/>
      <c r="BL218" s="326"/>
      <c r="BM218" s="326"/>
      <c r="BN218" s="326"/>
      <c r="BP218" s="326"/>
      <c r="BQ218" s="326"/>
      <c r="BR218" s="326"/>
      <c r="BS218" s="326"/>
      <c r="BT218" s="326"/>
      <c r="BU218" s="326"/>
      <c r="BV218" s="326"/>
      <c r="BW218" s="326"/>
      <c r="BX218" s="326"/>
      <c r="BY218" s="326"/>
      <c r="BZ218" s="326"/>
      <c r="CB218" s="326"/>
      <c r="CC218" s="326"/>
      <c r="CD218" s="326"/>
      <c r="CE218" s="326"/>
      <c r="CF218" s="326"/>
      <c r="CG218" s="326"/>
      <c r="CH218" s="326"/>
      <c r="CI218" s="326"/>
      <c r="CJ218" s="326"/>
      <c r="CK218" s="326"/>
      <c r="CL218" s="326"/>
      <c r="CN218" s="326"/>
      <c r="CO218" s="326"/>
      <c r="CP218" s="326"/>
      <c r="CQ218" s="326"/>
      <c r="CR218" s="326"/>
      <c r="CS218" s="326"/>
      <c r="CT218" s="326"/>
      <c r="CU218" s="326"/>
      <c r="CV218" s="326"/>
      <c r="CW218" s="326"/>
      <c r="CX218" s="326"/>
      <c r="CZ218" s="326"/>
      <c r="DA218" s="326"/>
      <c r="DB218" s="326"/>
      <c r="DC218" s="326"/>
      <c r="DD218" s="326"/>
      <c r="DE218" s="326"/>
      <c r="DF218" s="326"/>
      <c r="DG218" s="326"/>
      <c r="DH218" s="326"/>
      <c r="DI218" s="326"/>
      <c r="DJ218" s="326"/>
      <c r="DL218" s="326"/>
      <c r="DM218" s="326"/>
      <c r="DN218" s="326"/>
      <c r="DO218" s="326"/>
      <c r="DP218" s="326"/>
      <c r="DQ218" s="326"/>
      <c r="DR218" s="326"/>
      <c r="DS218" s="326"/>
      <c r="DT218" s="326"/>
      <c r="DU218" s="326"/>
      <c r="DV218" s="326"/>
      <c r="DX218" s="326"/>
      <c r="DY218" s="326"/>
      <c r="DZ218" s="326"/>
      <c r="EA218" s="326"/>
      <c r="EB218" s="326"/>
      <c r="EC218" s="326"/>
      <c r="ED218" s="326"/>
      <c r="EE218" s="326"/>
      <c r="EF218" s="326"/>
      <c r="EG218" s="326"/>
      <c r="EH218" s="326"/>
      <c r="EJ218" s="326"/>
      <c r="EK218" s="326"/>
      <c r="EL218" s="326"/>
      <c r="EM218" s="326"/>
      <c r="EN218" s="326"/>
      <c r="EO218" s="326"/>
      <c r="EP218" s="326"/>
      <c r="EQ218" s="326"/>
      <c r="ER218" s="326"/>
      <c r="ES218" s="326"/>
      <c r="ET218" s="326"/>
      <c r="EV218" s="326"/>
      <c r="EW218" s="326"/>
      <c r="EX218" s="326"/>
      <c r="EY218" s="326"/>
      <c r="EZ218" s="326"/>
      <c r="FA218" s="326"/>
      <c r="FB218" s="326"/>
      <c r="FC218" s="326"/>
      <c r="FD218" s="326"/>
      <c r="FE218" s="326"/>
      <c r="FF218" s="326"/>
      <c r="FH218" s="326"/>
      <c r="FI218" s="326"/>
      <c r="FJ218" s="326"/>
      <c r="FK218" s="326"/>
      <c r="FL218" s="326"/>
      <c r="FM218" s="326"/>
      <c r="FN218" s="326"/>
      <c r="FO218" s="326"/>
      <c r="FP218" s="326"/>
      <c r="FQ218" s="326"/>
      <c r="FR218" s="326"/>
      <c r="FT218" s="328"/>
      <c r="FU218" s="326"/>
      <c r="FV218" s="326"/>
      <c r="FW218" s="326"/>
      <c r="FX218" s="326"/>
      <c r="FY218" s="326"/>
      <c r="FZ218" s="326"/>
      <c r="GA218" s="326"/>
      <c r="GB218" s="326"/>
      <c r="GC218" s="326"/>
      <c r="GD218" s="326"/>
      <c r="GE218" s="326"/>
      <c r="GG218" s="326"/>
      <c r="GH218" s="326"/>
      <c r="GI218" s="326"/>
      <c r="GJ218" s="326"/>
      <c r="GK218" s="326"/>
      <c r="GL218" s="326"/>
      <c r="GM218" s="326"/>
      <c r="GN218" s="326"/>
      <c r="GO218" s="326"/>
      <c r="GP218" s="326"/>
      <c r="GQ218" s="326"/>
      <c r="GS218" s="326"/>
      <c r="GT218" s="326"/>
      <c r="GU218" s="326"/>
      <c r="GV218" s="326"/>
      <c r="GW218" s="326"/>
      <c r="GX218" s="326"/>
      <c r="GY218" s="326"/>
      <c r="GZ218" s="326"/>
      <c r="HA218" s="326"/>
      <c r="HB218" s="326"/>
      <c r="HC218" s="326"/>
      <c r="HE218" s="326"/>
      <c r="HF218" s="326"/>
      <c r="HG218" s="326"/>
      <c r="HH218" s="326"/>
      <c r="HI218" s="326"/>
      <c r="HJ218" s="326"/>
      <c r="HK218" s="326"/>
      <c r="HL218" s="326"/>
      <c r="HM218" s="326"/>
      <c r="HN218" s="326"/>
      <c r="HO218" s="326"/>
    </row>
    <row r="219" spans="2:223" ht="13.5" customHeight="1">
      <c r="B219" s="37"/>
      <c r="D219" s="229"/>
      <c r="E219" s="269" t="s">
        <v>38</v>
      </c>
      <c r="F219" s="270"/>
      <c r="G219" s="270"/>
      <c r="H219" s="271"/>
      <c r="I219" s="291"/>
      <c r="J219" s="292"/>
      <c r="K219" s="292"/>
      <c r="L219" s="292"/>
      <c r="M219" s="292"/>
      <c r="N219" s="292"/>
      <c r="O219" s="292"/>
      <c r="P219" s="292"/>
      <c r="Q219" s="292"/>
      <c r="R219" s="292"/>
      <c r="S219" s="292"/>
      <c r="T219" s="292"/>
      <c r="U219" s="292"/>
      <c r="V219" s="292"/>
      <c r="W219" s="292"/>
      <c r="X219" s="292"/>
      <c r="Y219" s="292"/>
      <c r="Z219" s="292"/>
      <c r="AA219" s="293"/>
      <c r="AB219" s="269" t="s">
        <v>39</v>
      </c>
      <c r="AC219" s="270"/>
      <c r="AD219" s="270"/>
      <c r="AE219" s="271"/>
      <c r="AF219" s="294"/>
      <c r="AG219" s="295"/>
      <c r="AH219" s="295"/>
      <c r="AI219" s="295"/>
      <c r="AJ219" s="295"/>
      <c r="AK219" s="290" t="s">
        <v>353</v>
      </c>
      <c r="AL219" s="40"/>
      <c r="AM219" s="39"/>
    </row>
    <row r="220" spans="2:223" ht="13.5" customHeight="1">
      <c r="B220" s="37"/>
      <c r="D220" s="229"/>
      <c r="E220" s="246"/>
      <c r="F220" s="247"/>
      <c r="G220" s="247"/>
      <c r="H220" s="248"/>
      <c r="I220" s="252"/>
      <c r="J220" s="253"/>
      <c r="K220" s="253"/>
      <c r="L220" s="253"/>
      <c r="M220" s="253"/>
      <c r="N220" s="253"/>
      <c r="O220" s="253"/>
      <c r="P220" s="253"/>
      <c r="Q220" s="253"/>
      <c r="R220" s="253"/>
      <c r="S220" s="253"/>
      <c r="T220" s="253"/>
      <c r="U220" s="253"/>
      <c r="V220" s="253"/>
      <c r="W220" s="253"/>
      <c r="X220" s="253"/>
      <c r="Y220" s="253"/>
      <c r="Z220" s="253"/>
      <c r="AA220" s="254"/>
      <c r="AB220" s="246"/>
      <c r="AC220" s="247"/>
      <c r="AD220" s="247"/>
      <c r="AE220" s="248"/>
      <c r="AF220" s="296"/>
      <c r="AG220" s="297"/>
      <c r="AH220" s="297"/>
      <c r="AI220" s="297"/>
      <c r="AJ220" s="297"/>
      <c r="AK220" s="268"/>
      <c r="AL220" s="40"/>
      <c r="AM220" s="39"/>
      <c r="AW220" s="84" t="s">
        <v>102</v>
      </c>
      <c r="AX220" s="84" t="s">
        <v>103</v>
      </c>
      <c r="AY220" s="329" t="s">
        <v>105</v>
      </c>
      <c r="AZ220" s="330"/>
      <c r="BA220" s="322" t="s">
        <v>104</v>
      </c>
      <c r="BB220" s="322"/>
    </row>
    <row r="221" spans="2:223" ht="13.5" customHeight="1">
      <c r="B221" s="37"/>
      <c r="D221" s="229"/>
      <c r="E221" s="269" t="s">
        <v>74</v>
      </c>
      <c r="F221" s="270"/>
      <c r="G221" s="270"/>
      <c r="H221" s="271"/>
      <c r="I221" s="298" t="str">
        <f>IFERROR(YEAR(EDATE(AA221,-3)),"")</f>
        <v/>
      </c>
      <c r="J221" s="289"/>
      <c r="K221" s="289"/>
      <c r="L221" s="289" t="s">
        <v>37</v>
      </c>
      <c r="M221" s="289"/>
      <c r="N221" s="282"/>
      <c r="O221" s="282"/>
      <c r="P221" s="282"/>
      <c r="Q221" s="282"/>
      <c r="R221" s="282"/>
      <c r="S221" s="282"/>
      <c r="T221" s="282"/>
      <c r="U221" s="282"/>
      <c r="V221" s="282"/>
      <c r="W221" s="282"/>
      <c r="X221" s="282"/>
      <c r="Y221" s="282"/>
      <c r="Z221" s="300" t="s">
        <v>56</v>
      </c>
      <c r="AA221" s="282"/>
      <c r="AB221" s="282"/>
      <c r="AC221" s="282"/>
      <c r="AD221" s="282"/>
      <c r="AE221" s="282"/>
      <c r="AF221" s="282"/>
      <c r="AG221" s="282"/>
      <c r="AH221" s="282"/>
      <c r="AI221" s="282"/>
      <c r="AJ221" s="282"/>
      <c r="AK221" s="302"/>
      <c r="AL221" s="40"/>
      <c r="AM221" s="39"/>
      <c r="AW221" s="322" t="str">
        <f>I221</f>
        <v/>
      </c>
      <c r="AX221" s="322" t="str">
        <f>IF(V217="","",YEAR(V217)-IF(MONTH(V217)&lt;4,1,0))</f>
        <v/>
      </c>
      <c r="AY221" s="322" t="str">
        <f>IF(AND(2010&lt;=AW221,AW221&lt;=2014),"1期",IF(AND(2015&lt;=AW221,AW221&lt;=2019),"2期",IF(AND(2020&lt;=AW221,AW221&lt;=2024),"3期",IF(AND(2025&lt;=AW221,AW221&lt;=2029),"4期","-"))))</f>
        <v>-</v>
      </c>
      <c r="AZ221" s="323" t="str">
        <f>IF(AND(2010&lt;=AW221,AW221&lt;=2014),"2期",IF(AND(2015&lt;=AW221,AW221&lt;=2019),"3期",IF(AND(2020&lt;=AW221,AW221&lt;=2024),"4期",IF(AND(2025&lt;=AW221,AW221&lt;=2029),"4期","-"))))</f>
        <v>-</v>
      </c>
      <c r="BA221" s="322" t="str">
        <f>IF(AND(2010&lt;=AX221,AX221&lt;=2014),"1期",IF(AND(2015&lt;=AX221,AX221&lt;=2019),"2期",IF(AND(2020&lt;=AX221,AX221&lt;=2024),"3期",IF(AND(2025&lt;=AX221,AX221&lt;=2029),"4期","-"))))</f>
        <v>-</v>
      </c>
      <c r="BB221" s="323" t="str">
        <f>IF(AND(2010&lt;=AX221,AX221&lt;=2014),"2期",IF(AND(2015&lt;=AX221,AX221&lt;=2019),"3期",IF(AND(2020&lt;=AX221,AX221&lt;=2024),"4期",IF(AND(2024&lt;=AX221,AX221&lt;=2029),"4期","-"))))</f>
        <v>-</v>
      </c>
      <c r="BC221" s="40"/>
      <c r="FT221" s="40"/>
    </row>
    <row r="222" spans="2:223" ht="13.5" customHeight="1">
      <c r="B222" s="37"/>
      <c r="D222" s="229"/>
      <c r="E222" s="246"/>
      <c r="F222" s="247"/>
      <c r="G222" s="247"/>
      <c r="H222" s="248"/>
      <c r="I222" s="299"/>
      <c r="J222" s="267"/>
      <c r="K222" s="267"/>
      <c r="L222" s="267"/>
      <c r="M222" s="267"/>
      <c r="N222" s="285"/>
      <c r="O222" s="285"/>
      <c r="P222" s="285"/>
      <c r="Q222" s="285"/>
      <c r="R222" s="285"/>
      <c r="S222" s="285"/>
      <c r="T222" s="285"/>
      <c r="U222" s="285"/>
      <c r="V222" s="285"/>
      <c r="W222" s="285"/>
      <c r="X222" s="285"/>
      <c r="Y222" s="285"/>
      <c r="Z222" s="301"/>
      <c r="AA222" s="285"/>
      <c r="AB222" s="285"/>
      <c r="AC222" s="285"/>
      <c r="AD222" s="285"/>
      <c r="AE222" s="285"/>
      <c r="AF222" s="285"/>
      <c r="AG222" s="285"/>
      <c r="AH222" s="285"/>
      <c r="AI222" s="285"/>
      <c r="AJ222" s="285"/>
      <c r="AK222" s="303"/>
      <c r="AL222" s="40"/>
      <c r="AM222" s="39"/>
      <c r="AW222" s="325"/>
      <c r="AX222" s="322"/>
      <c r="AY222" s="322"/>
      <c r="AZ222" s="324"/>
      <c r="BA222" s="322"/>
      <c r="BB222" s="324"/>
      <c r="BC222" s="40"/>
      <c r="FT222" s="40"/>
    </row>
    <row r="223" spans="2:223" ht="13.5" customHeight="1">
      <c r="B223" s="37"/>
      <c r="D223" s="229"/>
      <c r="E223" s="220" t="s">
        <v>57</v>
      </c>
      <c r="F223" s="221"/>
      <c r="G223" s="221"/>
      <c r="H223" s="222"/>
      <c r="I223" s="226"/>
      <c r="J223" s="214"/>
      <c r="K223" s="214"/>
      <c r="L223" s="214"/>
      <c r="M223" s="214"/>
      <c r="N223" s="214"/>
      <c r="O223" s="214"/>
      <c r="P223" s="214"/>
      <c r="Q223" s="214"/>
      <c r="R223" s="214"/>
      <c r="S223" s="214"/>
      <c r="T223" s="214"/>
      <c r="U223" s="214"/>
      <c r="V223" s="214"/>
      <c r="W223" s="212" t="s">
        <v>352</v>
      </c>
      <c r="X223" s="214"/>
      <c r="Y223" s="214"/>
      <c r="Z223" s="214"/>
      <c r="AA223" s="214"/>
      <c r="AB223" s="214"/>
      <c r="AC223" s="214"/>
      <c r="AD223" s="214"/>
      <c r="AE223" s="214"/>
      <c r="AF223" s="214"/>
      <c r="AG223" s="214"/>
      <c r="AH223" s="214"/>
      <c r="AI223" s="214"/>
      <c r="AJ223" s="214"/>
      <c r="AK223" s="215"/>
      <c r="AL223" s="40"/>
      <c r="AM223" s="39"/>
      <c r="AY223" s="40" t="s">
        <v>121</v>
      </c>
      <c r="BA223" s="40" t="s">
        <v>122</v>
      </c>
      <c r="HO223" s="85"/>
    </row>
    <row r="224" spans="2:223" ht="13.5" customHeight="1" thickBot="1">
      <c r="B224" s="37"/>
      <c r="D224" s="230"/>
      <c r="E224" s="223"/>
      <c r="F224" s="224"/>
      <c r="G224" s="224"/>
      <c r="H224" s="225"/>
      <c r="I224" s="227"/>
      <c r="J224" s="216"/>
      <c r="K224" s="216"/>
      <c r="L224" s="216"/>
      <c r="M224" s="216"/>
      <c r="N224" s="216"/>
      <c r="O224" s="216"/>
      <c r="P224" s="216"/>
      <c r="Q224" s="216"/>
      <c r="R224" s="216"/>
      <c r="S224" s="216"/>
      <c r="T224" s="216"/>
      <c r="U224" s="216"/>
      <c r="V224" s="216"/>
      <c r="W224" s="213"/>
      <c r="X224" s="216"/>
      <c r="Y224" s="216"/>
      <c r="Z224" s="216"/>
      <c r="AA224" s="216"/>
      <c r="AB224" s="216"/>
      <c r="AC224" s="216"/>
      <c r="AD224" s="216"/>
      <c r="AE224" s="216"/>
      <c r="AF224" s="216"/>
      <c r="AG224" s="216"/>
      <c r="AH224" s="216"/>
      <c r="AI224" s="216"/>
      <c r="AJ224" s="216"/>
      <c r="AK224" s="217"/>
      <c r="AL224" s="40"/>
      <c r="AM224" s="39"/>
      <c r="AW224" s="83" t="s">
        <v>100</v>
      </c>
      <c r="AX224" s="83" t="s">
        <v>101</v>
      </c>
    </row>
    <row r="225" spans="2:223" ht="13.5" customHeight="1">
      <c r="B225" s="37"/>
      <c r="D225" s="228" t="s">
        <v>267</v>
      </c>
      <c r="E225" s="231" t="s">
        <v>42</v>
      </c>
      <c r="F225" s="232"/>
      <c r="G225" s="232"/>
      <c r="H225" s="233"/>
      <c r="I225" s="237"/>
      <c r="J225" s="238"/>
      <c r="K225" s="238"/>
      <c r="L225" s="238"/>
      <c r="M225" s="238"/>
      <c r="N225" s="238"/>
      <c r="O225" s="238"/>
      <c r="P225" s="238"/>
      <c r="Q225" s="239"/>
      <c r="R225" s="243" t="s">
        <v>43</v>
      </c>
      <c r="S225" s="244"/>
      <c r="T225" s="244"/>
      <c r="U225" s="245"/>
      <c r="V225" s="249"/>
      <c r="W225" s="250"/>
      <c r="X225" s="250"/>
      <c r="Y225" s="250"/>
      <c r="Z225" s="250"/>
      <c r="AA225" s="251"/>
      <c r="AB225" s="255" t="s">
        <v>40</v>
      </c>
      <c r="AC225" s="256"/>
      <c r="AD225" s="256"/>
      <c r="AE225" s="257"/>
      <c r="AF225" s="261"/>
      <c r="AG225" s="262"/>
      <c r="AH225" s="262"/>
      <c r="AI225" s="262"/>
      <c r="AJ225" s="265" t="str">
        <f>IF(I225="","",VLOOKUP(I225,$AO$4:$AR$6,2,FALSE))</f>
        <v/>
      </c>
      <c r="AK225" s="266"/>
      <c r="AL225" s="40"/>
      <c r="AM225" s="39"/>
      <c r="AW225" s="322" t="str">
        <f>IF(I225="グリーン電力証書",1,IF(I225="グリーン熱証書",2,IF(I225="新エネルギー等電気相当量",3,"-")))</f>
        <v>-</v>
      </c>
      <c r="AX225" s="322" t="str">
        <f>IF(V225="太陽光発電",1,IF(V225="風力発電",2,IF(V225="地熱発電",3,IF(V225="バイオマス発電",4,IF(V225="特定小水力発電",5,IF(V225="太陽熱",6,"-"))))))</f>
        <v>-</v>
      </c>
      <c r="BC225" s="32" t="s">
        <v>108</v>
      </c>
      <c r="BD225" s="86" t="s">
        <v>109</v>
      </c>
      <c r="BE225" s="86" t="s">
        <v>110</v>
      </c>
      <c r="BF225" s="86" t="s">
        <v>111</v>
      </c>
      <c r="BG225" s="86" t="s">
        <v>112</v>
      </c>
      <c r="BH225" s="86" t="s">
        <v>113</v>
      </c>
      <c r="BI225" s="86" t="s">
        <v>114</v>
      </c>
      <c r="BJ225" s="86" t="s">
        <v>115</v>
      </c>
      <c r="BK225" s="86" t="s">
        <v>116</v>
      </c>
      <c r="BL225" s="86" t="s">
        <v>117</v>
      </c>
      <c r="BM225" s="86" t="s">
        <v>118</v>
      </c>
      <c r="BN225" s="86" t="s">
        <v>119</v>
      </c>
      <c r="BP225" s="86" t="s">
        <v>109</v>
      </c>
      <c r="BQ225" s="86" t="s">
        <v>110</v>
      </c>
      <c r="BR225" s="86" t="s">
        <v>111</v>
      </c>
      <c r="BS225" s="86" t="s">
        <v>112</v>
      </c>
      <c r="BT225" s="86" t="s">
        <v>113</v>
      </c>
      <c r="BU225" s="86" t="s">
        <v>114</v>
      </c>
      <c r="BV225" s="86" t="s">
        <v>115</v>
      </c>
      <c r="BW225" s="86" t="s">
        <v>116</v>
      </c>
      <c r="BX225" s="86" t="s">
        <v>117</v>
      </c>
      <c r="BY225" s="86" t="s">
        <v>118</v>
      </c>
      <c r="BZ225" s="86" t="s">
        <v>119</v>
      </c>
      <c r="CB225" s="86" t="s">
        <v>109</v>
      </c>
      <c r="CC225" s="86" t="s">
        <v>110</v>
      </c>
      <c r="CD225" s="86" t="s">
        <v>111</v>
      </c>
      <c r="CE225" s="86" t="s">
        <v>112</v>
      </c>
      <c r="CF225" s="86" t="s">
        <v>113</v>
      </c>
      <c r="CG225" s="86" t="s">
        <v>114</v>
      </c>
      <c r="CH225" s="86" t="s">
        <v>115</v>
      </c>
      <c r="CI225" s="86" t="s">
        <v>116</v>
      </c>
      <c r="CJ225" s="86" t="s">
        <v>117</v>
      </c>
      <c r="CK225" s="86" t="s">
        <v>118</v>
      </c>
      <c r="CL225" s="86" t="s">
        <v>119</v>
      </c>
      <c r="CN225" s="86" t="s">
        <v>109</v>
      </c>
      <c r="CO225" s="86" t="s">
        <v>110</v>
      </c>
      <c r="CP225" s="86" t="s">
        <v>111</v>
      </c>
      <c r="CQ225" s="86" t="s">
        <v>112</v>
      </c>
      <c r="CR225" s="86" t="s">
        <v>113</v>
      </c>
      <c r="CS225" s="86" t="s">
        <v>114</v>
      </c>
      <c r="CT225" s="86" t="s">
        <v>115</v>
      </c>
      <c r="CU225" s="86" t="s">
        <v>116</v>
      </c>
      <c r="CV225" s="86" t="s">
        <v>117</v>
      </c>
      <c r="CW225" s="86" t="s">
        <v>118</v>
      </c>
      <c r="CX225" s="86" t="s">
        <v>119</v>
      </c>
      <c r="CZ225" s="86" t="s">
        <v>109</v>
      </c>
      <c r="DA225" s="86" t="s">
        <v>110</v>
      </c>
      <c r="DB225" s="86" t="s">
        <v>111</v>
      </c>
      <c r="DC225" s="86" t="s">
        <v>112</v>
      </c>
      <c r="DD225" s="86" t="s">
        <v>113</v>
      </c>
      <c r="DE225" s="86" t="s">
        <v>114</v>
      </c>
      <c r="DF225" s="86" t="s">
        <v>115</v>
      </c>
      <c r="DG225" s="86" t="s">
        <v>116</v>
      </c>
      <c r="DH225" s="86" t="s">
        <v>117</v>
      </c>
      <c r="DI225" s="86" t="s">
        <v>118</v>
      </c>
      <c r="DJ225" s="86" t="s">
        <v>119</v>
      </c>
      <c r="DL225" s="86" t="s">
        <v>109</v>
      </c>
      <c r="DM225" s="86" t="s">
        <v>110</v>
      </c>
      <c r="DN225" s="86" t="s">
        <v>111</v>
      </c>
      <c r="DO225" s="86" t="s">
        <v>112</v>
      </c>
      <c r="DP225" s="86" t="s">
        <v>113</v>
      </c>
      <c r="DQ225" s="86" t="s">
        <v>114</v>
      </c>
      <c r="DR225" s="86" t="s">
        <v>115</v>
      </c>
      <c r="DS225" s="86" t="s">
        <v>116</v>
      </c>
      <c r="DT225" s="86" t="s">
        <v>117</v>
      </c>
      <c r="DU225" s="86" t="s">
        <v>118</v>
      </c>
      <c r="DV225" s="86" t="s">
        <v>119</v>
      </c>
      <c r="DX225" s="86" t="s">
        <v>109</v>
      </c>
      <c r="DY225" s="86" t="s">
        <v>110</v>
      </c>
      <c r="DZ225" s="86" t="s">
        <v>111</v>
      </c>
      <c r="EA225" s="86" t="s">
        <v>112</v>
      </c>
      <c r="EB225" s="86" t="s">
        <v>113</v>
      </c>
      <c r="EC225" s="86" t="s">
        <v>114</v>
      </c>
      <c r="ED225" s="86" t="s">
        <v>115</v>
      </c>
      <c r="EE225" s="86" t="s">
        <v>116</v>
      </c>
      <c r="EF225" s="86" t="s">
        <v>117</v>
      </c>
      <c r="EG225" s="86" t="s">
        <v>118</v>
      </c>
      <c r="EH225" s="86" t="s">
        <v>119</v>
      </c>
      <c r="EJ225" s="86" t="s">
        <v>109</v>
      </c>
      <c r="EK225" s="86" t="s">
        <v>110</v>
      </c>
      <c r="EL225" s="86" t="s">
        <v>111</v>
      </c>
      <c r="EM225" s="86" t="s">
        <v>112</v>
      </c>
      <c r="EN225" s="86" t="s">
        <v>113</v>
      </c>
      <c r="EO225" s="86" t="s">
        <v>114</v>
      </c>
      <c r="EP225" s="86" t="s">
        <v>115</v>
      </c>
      <c r="EQ225" s="86" t="s">
        <v>116</v>
      </c>
      <c r="ER225" s="86" t="s">
        <v>117</v>
      </c>
      <c r="ES225" s="86" t="s">
        <v>118</v>
      </c>
      <c r="ET225" s="86" t="s">
        <v>119</v>
      </c>
      <c r="EV225" s="86" t="s">
        <v>109</v>
      </c>
      <c r="EW225" s="86" t="s">
        <v>110</v>
      </c>
      <c r="EX225" s="86" t="s">
        <v>111</v>
      </c>
      <c r="EY225" s="86" t="s">
        <v>112</v>
      </c>
      <c r="EZ225" s="86" t="s">
        <v>113</v>
      </c>
      <c r="FA225" s="86" t="s">
        <v>114</v>
      </c>
      <c r="FB225" s="86" t="s">
        <v>115</v>
      </c>
      <c r="FC225" s="86" t="s">
        <v>116</v>
      </c>
      <c r="FD225" s="86" t="s">
        <v>117</v>
      </c>
      <c r="FE225" s="86" t="s">
        <v>118</v>
      </c>
      <c r="FF225" s="86" t="s">
        <v>119</v>
      </c>
      <c r="FH225" s="86" t="s">
        <v>109</v>
      </c>
      <c r="FI225" s="86" t="s">
        <v>110</v>
      </c>
      <c r="FJ225" s="86" t="s">
        <v>111</v>
      </c>
      <c r="FK225" s="86" t="s">
        <v>112</v>
      </c>
      <c r="FL225" s="86" t="s">
        <v>113</v>
      </c>
      <c r="FM225" s="86" t="s">
        <v>114</v>
      </c>
      <c r="FN225" s="86" t="s">
        <v>115</v>
      </c>
      <c r="FO225" s="86" t="s">
        <v>116</v>
      </c>
      <c r="FP225" s="86" t="s">
        <v>117</v>
      </c>
      <c r="FQ225" s="86" t="s">
        <v>118</v>
      </c>
      <c r="FR225" s="86" t="s">
        <v>119</v>
      </c>
      <c r="FT225" s="32" t="s">
        <v>108</v>
      </c>
      <c r="FU225" s="86" t="s">
        <v>109</v>
      </c>
      <c r="FV225" s="86" t="s">
        <v>110</v>
      </c>
      <c r="FW225" s="86" t="s">
        <v>111</v>
      </c>
      <c r="FX225" s="86" t="s">
        <v>112</v>
      </c>
      <c r="FY225" s="86" t="s">
        <v>113</v>
      </c>
      <c r="FZ225" s="86" t="s">
        <v>114</v>
      </c>
      <c r="GA225" s="86" t="s">
        <v>115</v>
      </c>
      <c r="GB225" s="86" t="s">
        <v>116</v>
      </c>
      <c r="GC225" s="86" t="s">
        <v>117</v>
      </c>
      <c r="GD225" s="86" t="s">
        <v>118</v>
      </c>
      <c r="GE225" s="86" t="s">
        <v>119</v>
      </c>
      <c r="GG225" s="86" t="s">
        <v>109</v>
      </c>
      <c r="GH225" s="86" t="s">
        <v>110</v>
      </c>
      <c r="GI225" s="86" t="s">
        <v>111</v>
      </c>
      <c r="GJ225" s="86" t="s">
        <v>112</v>
      </c>
      <c r="GK225" s="86" t="s">
        <v>113</v>
      </c>
      <c r="GL225" s="86" t="s">
        <v>114</v>
      </c>
      <c r="GM225" s="86" t="s">
        <v>115</v>
      </c>
      <c r="GN225" s="86" t="s">
        <v>116</v>
      </c>
      <c r="GO225" s="86" t="s">
        <v>117</v>
      </c>
      <c r="GP225" s="86" t="s">
        <v>118</v>
      </c>
      <c r="GQ225" s="86" t="s">
        <v>119</v>
      </c>
      <c r="GS225" s="86" t="s">
        <v>109</v>
      </c>
      <c r="GT225" s="86" t="s">
        <v>110</v>
      </c>
      <c r="GU225" s="86" t="s">
        <v>111</v>
      </c>
      <c r="GV225" s="86" t="s">
        <v>112</v>
      </c>
      <c r="GW225" s="86" t="s">
        <v>113</v>
      </c>
      <c r="GX225" s="86" t="s">
        <v>114</v>
      </c>
      <c r="GY225" s="86" t="s">
        <v>115</v>
      </c>
      <c r="GZ225" s="86" t="s">
        <v>116</v>
      </c>
      <c r="HA225" s="86" t="s">
        <v>117</v>
      </c>
      <c r="HB225" s="86" t="s">
        <v>118</v>
      </c>
      <c r="HC225" s="86" t="s">
        <v>119</v>
      </c>
      <c r="HE225" s="86" t="s">
        <v>109</v>
      </c>
      <c r="HF225" s="86" t="s">
        <v>110</v>
      </c>
      <c r="HG225" s="86" t="s">
        <v>111</v>
      </c>
      <c r="HH225" s="86" t="s">
        <v>112</v>
      </c>
      <c r="HI225" s="86" t="s">
        <v>113</v>
      </c>
      <c r="HJ225" s="86" t="s">
        <v>114</v>
      </c>
      <c r="HK225" s="86" t="s">
        <v>115</v>
      </c>
      <c r="HL225" s="86" t="s">
        <v>116</v>
      </c>
      <c r="HM225" s="86" t="s">
        <v>117</v>
      </c>
      <c r="HN225" s="86" t="s">
        <v>118</v>
      </c>
      <c r="HO225" s="86" t="s">
        <v>119</v>
      </c>
    </row>
    <row r="226" spans="2:223" ht="13.5" customHeight="1">
      <c r="B226" s="37"/>
      <c r="D226" s="229"/>
      <c r="E226" s="234"/>
      <c r="F226" s="235"/>
      <c r="G226" s="235"/>
      <c r="H226" s="236"/>
      <c r="I226" s="240"/>
      <c r="J226" s="241"/>
      <c r="K226" s="241"/>
      <c r="L226" s="241"/>
      <c r="M226" s="241"/>
      <c r="N226" s="241"/>
      <c r="O226" s="241"/>
      <c r="P226" s="241"/>
      <c r="Q226" s="242"/>
      <c r="R226" s="246"/>
      <c r="S226" s="247"/>
      <c r="T226" s="247"/>
      <c r="U226" s="248"/>
      <c r="V226" s="252"/>
      <c r="W226" s="253"/>
      <c r="X226" s="253"/>
      <c r="Y226" s="253"/>
      <c r="Z226" s="253"/>
      <c r="AA226" s="254"/>
      <c r="AB226" s="258"/>
      <c r="AC226" s="259"/>
      <c r="AD226" s="259"/>
      <c r="AE226" s="260"/>
      <c r="AF226" s="263"/>
      <c r="AG226" s="264"/>
      <c r="AH226" s="264"/>
      <c r="AI226" s="264"/>
      <c r="AJ226" s="267"/>
      <c r="AK226" s="268"/>
      <c r="AL226" s="40"/>
      <c r="AM226" s="39"/>
      <c r="AW226" s="325"/>
      <c r="AX226" s="325"/>
      <c r="BD226" s="40"/>
      <c r="BE226" s="40"/>
      <c r="BF226" s="40"/>
      <c r="BG226" s="40"/>
      <c r="BH226" s="40"/>
      <c r="BI226" s="40"/>
      <c r="BJ226" s="40"/>
      <c r="BK226" s="40"/>
      <c r="BL226" s="40"/>
      <c r="BM226" s="40"/>
      <c r="BN226" s="40"/>
      <c r="BP226" s="40"/>
      <c r="BQ226" s="40"/>
      <c r="BR226" s="40"/>
      <c r="BS226" s="40"/>
      <c r="BT226" s="40"/>
      <c r="BU226" s="40"/>
      <c r="BV226" s="40"/>
      <c r="BW226" s="40"/>
      <c r="BX226" s="40"/>
      <c r="BY226" s="40"/>
      <c r="BZ226" s="40"/>
      <c r="CB226" s="40"/>
      <c r="CC226" s="40"/>
      <c r="CD226" s="40"/>
      <c r="CE226" s="40"/>
      <c r="CF226" s="40"/>
      <c r="CG226" s="40"/>
      <c r="CH226" s="40"/>
      <c r="CI226" s="40"/>
      <c r="CJ226" s="40"/>
      <c r="CK226" s="40"/>
      <c r="CL226" s="40"/>
      <c r="CN226" s="40"/>
      <c r="CO226" s="40"/>
      <c r="CP226" s="40"/>
      <c r="CQ226" s="40"/>
      <c r="CR226" s="40"/>
      <c r="CS226" s="40"/>
      <c r="CT226" s="40"/>
      <c r="CU226" s="40"/>
      <c r="CV226" s="40"/>
      <c r="CW226" s="40"/>
      <c r="CX226" s="40"/>
      <c r="CZ226" s="40"/>
      <c r="DA226" s="40"/>
      <c r="DB226" s="40"/>
      <c r="DC226" s="40"/>
      <c r="DD226" s="40"/>
      <c r="DE226" s="40"/>
      <c r="DF226" s="40"/>
      <c r="DG226" s="40"/>
      <c r="DH226" s="40"/>
      <c r="DI226" s="40"/>
      <c r="DJ226" s="40"/>
      <c r="DL226" s="40"/>
      <c r="DM226" s="40"/>
      <c r="DN226" s="40"/>
      <c r="DO226" s="40"/>
      <c r="DP226" s="40"/>
      <c r="DQ226" s="40"/>
      <c r="DR226" s="40"/>
      <c r="DS226" s="40"/>
      <c r="DT226" s="40"/>
      <c r="DU226" s="40"/>
      <c r="DV226" s="40"/>
      <c r="DX226" s="40"/>
      <c r="DY226" s="40"/>
      <c r="DZ226" s="40"/>
      <c r="EA226" s="40"/>
      <c r="EB226" s="40"/>
      <c r="EC226" s="40"/>
      <c r="ED226" s="40"/>
      <c r="EE226" s="40"/>
      <c r="EF226" s="40"/>
      <c r="EG226" s="40"/>
      <c r="EH226" s="40"/>
      <c r="EJ226" s="40"/>
      <c r="EK226" s="40"/>
      <c r="EL226" s="40"/>
      <c r="EM226" s="40"/>
      <c r="EN226" s="40"/>
      <c r="EO226" s="40"/>
      <c r="EP226" s="40"/>
      <c r="EQ226" s="40"/>
      <c r="ER226" s="40"/>
      <c r="ES226" s="40"/>
      <c r="ET226" s="40"/>
      <c r="EV226" s="40"/>
      <c r="EW226" s="40"/>
      <c r="EX226" s="40"/>
      <c r="EY226" s="40"/>
      <c r="EZ226" s="40"/>
      <c r="FA226" s="40"/>
      <c r="FB226" s="40"/>
      <c r="FC226" s="40"/>
      <c r="FD226" s="40"/>
      <c r="FE226" s="40"/>
      <c r="FF226" s="40"/>
      <c r="FH226" s="40"/>
      <c r="FI226" s="40"/>
      <c r="FJ226" s="40"/>
      <c r="FK226" s="40"/>
      <c r="FL226" s="40"/>
      <c r="FM226" s="40"/>
      <c r="FN226" s="40"/>
      <c r="FO226" s="40"/>
      <c r="FP226" s="40"/>
      <c r="FQ226" s="40"/>
      <c r="FR226" s="40"/>
      <c r="FU226" s="40"/>
      <c r="FV226" s="40"/>
      <c r="FW226" s="40"/>
      <c r="FX226" s="40"/>
      <c r="FY226" s="40"/>
      <c r="FZ226" s="40"/>
      <c r="GA226" s="40"/>
      <c r="GB226" s="40"/>
      <c r="GC226" s="40"/>
      <c r="GD226" s="40"/>
      <c r="GE226" s="40"/>
      <c r="GG226" s="40"/>
      <c r="GH226" s="40"/>
      <c r="GI226" s="40"/>
      <c r="GJ226" s="40"/>
      <c r="GK226" s="40"/>
      <c r="GL226" s="40"/>
      <c r="GM226" s="40"/>
      <c r="GN226" s="40"/>
      <c r="GO226" s="40"/>
      <c r="GP226" s="40"/>
      <c r="GQ226" s="40"/>
      <c r="GS226" s="40"/>
      <c r="GT226" s="40"/>
      <c r="GU226" s="40"/>
      <c r="GV226" s="40"/>
      <c r="GW226" s="40"/>
      <c r="GX226" s="40"/>
      <c r="GY226" s="40"/>
      <c r="GZ226" s="40"/>
      <c r="HA226" s="40"/>
      <c r="HB226" s="40"/>
      <c r="HC226" s="40"/>
      <c r="HE226" s="40"/>
      <c r="HF226" s="40"/>
      <c r="HG226" s="40"/>
      <c r="HH226" s="40"/>
      <c r="HI226" s="40"/>
      <c r="HJ226" s="40"/>
      <c r="HK226" s="40"/>
      <c r="HL226" s="40"/>
      <c r="HM226" s="40"/>
      <c r="HN226" s="40"/>
      <c r="HO226" s="40"/>
    </row>
    <row r="227" spans="2:223" ht="13.5" customHeight="1">
      <c r="B227" s="37"/>
      <c r="D227" s="229"/>
      <c r="E227" s="269" t="s">
        <v>64</v>
      </c>
      <c r="F227" s="270"/>
      <c r="G227" s="270"/>
      <c r="H227" s="271"/>
      <c r="I227" s="272"/>
      <c r="J227" s="273"/>
      <c r="K227" s="273"/>
      <c r="L227" s="273"/>
      <c r="M227" s="273"/>
      <c r="N227" s="273"/>
      <c r="O227" s="273"/>
      <c r="P227" s="273"/>
      <c r="Q227" s="274"/>
      <c r="R227" s="278" t="s">
        <v>41</v>
      </c>
      <c r="S227" s="279"/>
      <c r="T227" s="279"/>
      <c r="U227" s="280"/>
      <c r="V227" s="281"/>
      <c r="W227" s="282"/>
      <c r="X227" s="282"/>
      <c r="Y227" s="282"/>
      <c r="Z227" s="282"/>
      <c r="AA227" s="283"/>
      <c r="AB227" s="269" t="s">
        <v>28</v>
      </c>
      <c r="AC227" s="270"/>
      <c r="AD227" s="270"/>
      <c r="AE227" s="271"/>
      <c r="AF227" s="287"/>
      <c r="AG227" s="288"/>
      <c r="AH227" s="288"/>
      <c r="AI227" s="288"/>
      <c r="AJ227" s="289" t="str">
        <f>IF(I225="","",VLOOKUP(I225,$AO$4:$AR$6,3,FALSE))</f>
        <v/>
      </c>
      <c r="AK227" s="290"/>
      <c r="AL227" s="40"/>
      <c r="AM227" s="39"/>
      <c r="BC227" s="327" t="s">
        <v>106</v>
      </c>
      <c r="BD227" s="326" t="str">
        <f>IF(AND($AW225=1,$AX225=1,$AY231="1期",$BA231="1期"),$AF227,"0")</f>
        <v>0</v>
      </c>
      <c r="BE227" s="326" t="str">
        <f>IF(AND($AW225=1,$AX225=2,$AY231="1期",$BA231="1期"),$AF227,"0")</f>
        <v>0</v>
      </c>
      <c r="BF227" s="326" t="str">
        <f>IF(AND($AW225=1,$AX225=3,$AY231="1期",$BA231="1期"),$AF227,"0")</f>
        <v>0</v>
      </c>
      <c r="BG227" s="326" t="str">
        <f>IF(AND($AW225=1,$AX225=4,$AY231="1期",$BA231="1期"),$AF227,"0")</f>
        <v>0</v>
      </c>
      <c r="BH227" s="326" t="str">
        <f>IF(AND($AW225=1,$AX225=5,$AY231="1期",$BA231="1期"),$AF227,"0")</f>
        <v>0</v>
      </c>
      <c r="BI227" s="326" t="str">
        <f>IF(AND($AW225=2,$AX225=6,$AY231="1期",$BA231="1期"),$AF227,"0")</f>
        <v>0</v>
      </c>
      <c r="BJ227" s="326" t="str">
        <f>IF(AND($AW225=3,$AX225=1,$AY231="1期",$BA231="1期"),$AF227,"0")</f>
        <v>0</v>
      </c>
      <c r="BK227" s="326" t="str">
        <f>IF(AND($AW225=3,$AX225=2,$AY231="1期",$BA231="1期"),$AF227,"0")</f>
        <v>0</v>
      </c>
      <c r="BL227" s="326" t="str">
        <f>IF(AND($AW225=3,$AX225=3,$AY231="1期",$BA231="1期"),$AF227,"0")</f>
        <v>0</v>
      </c>
      <c r="BM227" s="326" t="str">
        <f>IF(AND($AW225=3,$AX225=4,$AY231="1期",$BA231="1期"),$AF227,"0")</f>
        <v>0</v>
      </c>
      <c r="BN227" s="326" t="str">
        <f>IF(AND($AW225=3,$AX225=5,$AY231="1期",$BA231="1期"),$AF227,"0")</f>
        <v>0</v>
      </c>
      <c r="BP227" s="326" t="str">
        <f>IF(AND($AW225=1,$AX225=1,$AY231="1期",$BA231="2期"),$AF227,"0")</f>
        <v>0</v>
      </c>
      <c r="BQ227" s="326" t="str">
        <f>IF(AND($AW225=1,$AX225=2,$AY231="1期",$BA231="2期"),$AF227,"0")</f>
        <v>0</v>
      </c>
      <c r="BR227" s="326" t="str">
        <f>IF(AND($AW225=1,$AX225=3,$AY231="1期",$BA231="2期"),$AF227,"0")</f>
        <v>0</v>
      </c>
      <c r="BS227" s="326" t="str">
        <f>IF(AND($AW225=1,$AX225=4,$AY231="1期",$BA231="2期"),$AF227,"0")</f>
        <v>0</v>
      </c>
      <c r="BT227" s="326" t="str">
        <f>IF(AND($AW225=1,$AX225=5,$AY231="1期",$BA231="2期"),$AF227,"0")</f>
        <v>0</v>
      </c>
      <c r="BU227" s="326" t="str">
        <f>IF(AND($AW225=2,$AX225=6,$AY231="1期",$BA231="2期"),$AF227,"0")</f>
        <v>0</v>
      </c>
      <c r="BV227" s="326" t="str">
        <f>IF(AND($AW225=3,$AX225=1,$AY231="1期",$BA231="2期"),$AF227,"0")</f>
        <v>0</v>
      </c>
      <c r="BW227" s="326" t="str">
        <f>IF(AND($AW225=3,$AX225=2,$AY231="1期",$BA231="2期"),$AF227,"0")</f>
        <v>0</v>
      </c>
      <c r="BX227" s="326" t="str">
        <f>IF(AND($AW225=3,$AX225=3,$AY231="1期",$BA231="2期"),$AF227,"0")</f>
        <v>0</v>
      </c>
      <c r="BY227" s="326" t="str">
        <f>IF(AND($AW225=3,$AX225=4,$AY231="1期",$BA231="2期"),$AF227,"0")</f>
        <v>0</v>
      </c>
      <c r="BZ227" s="326" t="str">
        <f>IF(AND($AW225=3,$AX225=5,$AY231="1期",$BA231="2期"),$AF227,"0")</f>
        <v>0</v>
      </c>
      <c r="CB227" s="326" t="str">
        <f>IF(AND($AW225=1,$AX225=1,$AY231="1期",$BA231="3期"),$AF227,"0")</f>
        <v>0</v>
      </c>
      <c r="CC227" s="326" t="str">
        <f>IF(AND($AW225=1,$AX225=2,$AY231="1期",$BA231="3期"),$AF227,"0")</f>
        <v>0</v>
      </c>
      <c r="CD227" s="326" t="str">
        <f>IF(AND($AW225=1,$AX225=3,$AY231="1期",$BA231="3期"),$AF227,"0")</f>
        <v>0</v>
      </c>
      <c r="CE227" s="326" t="str">
        <f>IF(AND($AW225=1,$AX225=4,$AY231="1期",$BA231="3期"),$AF227,"0")</f>
        <v>0</v>
      </c>
      <c r="CF227" s="326" t="str">
        <f>IF(AND($AW225=1,$AX225=5,$AY231="1期",$BA231="3期"),$AF227,"0")</f>
        <v>0</v>
      </c>
      <c r="CG227" s="326" t="str">
        <f>IF(AND($AW225=2,$AX225=6,$AY231="1期",$BA231="3期"),$AF227,"0")</f>
        <v>0</v>
      </c>
      <c r="CH227" s="326" t="str">
        <f>IF(AND($AW225=3,$AX225=1,$AY231="1期",$BA231="3期"),$AF227,"0")</f>
        <v>0</v>
      </c>
      <c r="CI227" s="326" t="str">
        <f>IF(AND($AW225=3,$AX225=2,$AY231="1期",$BA231="3期"),$AF227,"0")</f>
        <v>0</v>
      </c>
      <c r="CJ227" s="326" t="str">
        <f>IF(AND($AW225=3,$AX225=3,$AY231="1期",$BA231="3期"),$AF227,"0")</f>
        <v>0</v>
      </c>
      <c r="CK227" s="326" t="str">
        <f>IF(AND($AW225=3,$AX225=4,$AY231="1期",$BA231="3期"),$AF227,"0")</f>
        <v>0</v>
      </c>
      <c r="CL227" s="326" t="str">
        <f>IF(AND($AW225=3,$AX225=5,$AY231="1期",$BA231="3期"),$AF227,"0")</f>
        <v>0</v>
      </c>
      <c r="CN227" s="326" t="str">
        <f>IF(AND($AW225=1,$AX225=1,$AY231="2期",$BA231="2期"),$AF227,"0")</f>
        <v>0</v>
      </c>
      <c r="CO227" s="326" t="str">
        <f>IF(AND($AW225=1,$AX225=2,$AY231="2期",$BA231="2期"),$AF227,"0")</f>
        <v>0</v>
      </c>
      <c r="CP227" s="326" t="str">
        <f>IF(AND($AW225=1,$AX225=3,$AY231="2期",$BA231="2期"),$AF227,"0")</f>
        <v>0</v>
      </c>
      <c r="CQ227" s="326" t="str">
        <f>IF(AND($AW225=1,$AX225=4,$AY231="2期",$BA231="2期"),$AF227,"0")</f>
        <v>0</v>
      </c>
      <c r="CR227" s="326" t="str">
        <f>IF(AND($AW225=1,$AX225=5,$AY231="2期",$BA231="2期"),$AF227,"0")</f>
        <v>0</v>
      </c>
      <c r="CS227" s="326" t="str">
        <f>IF(AND($AW225=2,$AX225=6,$AY231="2期",$BA231="2期"),$AF227,"0")</f>
        <v>0</v>
      </c>
      <c r="CT227" s="326" t="str">
        <f>IF(AND($AW225=3,$AX225=1,$AY231="2期",$BA231="2期"),$AF227,"0")</f>
        <v>0</v>
      </c>
      <c r="CU227" s="326" t="str">
        <f>IF(AND($AW225=3,$AX225=2,$AY231="2期",$BA231="2期"),$AF227,"0")</f>
        <v>0</v>
      </c>
      <c r="CV227" s="326" t="str">
        <f>IF(AND($AW225=3,$AX225=3,$AY231="2期",$BA231="2期"),$AF227,"0")</f>
        <v>0</v>
      </c>
      <c r="CW227" s="326" t="str">
        <f>IF(AND($AW225=3,$AX225=4,$AY231="2期",$BA231="2期"),$AF227,"0")</f>
        <v>0</v>
      </c>
      <c r="CX227" s="326" t="str">
        <f>IF(AND($AW225=3,$AX225=5,$AY231="2期",$BA231="2期"),$AF227,"0")</f>
        <v>0</v>
      </c>
      <c r="CZ227" s="326" t="str">
        <f>IF(AND($AW225=1,$AX225=1,$AY231="2期",$BA231="3期"),$AF227,"0")</f>
        <v>0</v>
      </c>
      <c r="DA227" s="326" t="str">
        <f>IF(AND($AW225=1,$AX225=2,$AY231="2期",$BA231="3期"),$AF227,"0")</f>
        <v>0</v>
      </c>
      <c r="DB227" s="326" t="str">
        <f>IF(AND($AW225=1,$AX225=3,$AY231="2期",$BA231="3期"),$AF227,"0")</f>
        <v>0</v>
      </c>
      <c r="DC227" s="326" t="str">
        <f>IF(AND($AW225=1,$AX225=4,$AY231="2期",$BA231="3期"),$AF227,"0")</f>
        <v>0</v>
      </c>
      <c r="DD227" s="326" t="str">
        <f>IF(AND($AW225=1,$AX225=5,$AY231="2期",$BA231="3期"),$AF227,"0")</f>
        <v>0</v>
      </c>
      <c r="DE227" s="326" t="str">
        <f>IF(AND($AW225=2,$AX225=6,$AY231="2期",$BA231="3期"),$AF227,"0")</f>
        <v>0</v>
      </c>
      <c r="DF227" s="326" t="str">
        <f>IF(AND($AW225=3,$AX225=1,$AY231="2期",$BA231="3期"),$AF227,"0")</f>
        <v>0</v>
      </c>
      <c r="DG227" s="326" t="str">
        <f>IF(AND($AW225=3,$AX225=2,$AY231="2期",$BA231="3期"),$AF227,"0")</f>
        <v>0</v>
      </c>
      <c r="DH227" s="326" t="str">
        <f>IF(AND($AW225=3,$AX225=3,$AY231="2期",$BA231="3期"),$AF227,"0")</f>
        <v>0</v>
      </c>
      <c r="DI227" s="326" t="str">
        <f>IF(AND($AW225=3,$AX225=4,$AY231="2期",$BA231="3期"),$AF227,"0")</f>
        <v>0</v>
      </c>
      <c r="DJ227" s="326" t="str">
        <f>IF(AND($AW225=3,$AX225=5,$AY231="2期",$BA231="3期"),$AF227,"0")</f>
        <v>0</v>
      </c>
      <c r="DL227" s="326" t="str">
        <f>IF(AND($AW225=1,$AX225=1,$AY231="3期",$BA231="3期"),$AF227,"0")</f>
        <v>0</v>
      </c>
      <c r="DM227" s="326" t="str">
        <f>IF(AND($AW225=1,$AX225=2,$AY231="3期",$BA231="3期"),$AF227,"0")</f>
        <v>0</v>
      </c>
      <c r="DN227" s="326" t="str">
        <f>IF(AND($AW225=1,$AX225=3,$AY231="3期",$BA231="3期"),$AF227,"0")</f>
        <v>0</v>
      </c>
      <c r="DO227" s="326" t="str">
        <f>IF(AND($AW225=1,$AX225=4,$AY231="3期",$BA231="3期"),$AF227,"0")</f>
        <v>0</v>
      </c>
      <c r="DP227" s="326" t="str">
        <f>IF(AND($AW225=1,$AX225=5,$AY231="3期",$BA231="3期"),$AF227,"0")</f>
        <v>0</v>
      </c>
      <c r="DQ227" s="326" t="str">
        <f>IF(AND($AW225=2,$AX225=6,$AY231="3期",$BA231="3期"),$AF227,"0")</f>
        <v>0</v>
      </c>
      <c r="DR227" s="326" t="str">
        <f>IF(AND($AW225=3,$AX225=1,$AY231="3期",$BA231="3期"),$AF227,"0")</f>
        <v>0</v>
      </c>
      <c r="DS227" s="326" t="str">
        <f>IF(AND($AW225=3,$AX225=2,$AY231="3期",$BA231="3期"),$AF227,"0")</f>
        <v>0</v>
      </c>
      <c r="DT227" s="326" t="str">
        <f>IF(AND($AW225=3,$AX225=3,$AY231="3期",$BA231="3期"),$AF227,"0")</f>
        <v>0</v>
      </c>
      <c r="DU227" s="326" t="str">
        <f>IF(AND($AW225=3,$AX225=4,$AY231="3期",$BA231="3期"),$AF227,"0")</f>
        <v>0</v>
      </c>
      <c r="DV227" s="326" t="str">
        <f>IF(AND($AW225=3,$AX225=5,$AY231="3期",$BA231="3期"),$AF227,"0")</f>
        <v>0</v>
      </c>
      <c r="DX227" s="326" t="str">
        <f>IF(AND($AW225=1,$AX225=1,$AY231="1期",$BA231="4期"),$AF227,"0")</f>
        <v>0</v>
      </c>
      <c r="DY227" s="326" t="str">
        <f>IF(AND($AW225=1,$AX225=2,$AY231="1期",$BA231="4期"),$AF227,"0")</f>
        <v>0</v>
      </c>
      <c r="DZ227" s="326" t="str">
        <f>IF(AND($AW225=1,$AX225=3,$AY231="1期",$BA231="4期"),$AF227,"0")</f>
        <v>0</v>
      </c>
      <c r="EA227" s="326" t="str">
        <f>IF(AND($AW225=1,$AX225=4,$AY231="1期",$BA231="4期"),$AF227,"0")</f>
        <v>0</v>
      </c>
      <c r="EB227" s="326" t="str">
        <f>IF(AND($AW225=1,$AX225=5,$AY231="1期",$BA231="4期"),$AF227,"0")</f>
        <v>0</v>
      </c>
      <c r="EC227" s="326" t="str">
        <f>IF(AND($AW225=2,$AX225=6,$AY231="1期",$BA231="4期"),$AF227,"0")</f>
        <v>0</v>
      </c>
      <c r="ED227" s="326" t="str">
        <f>IF(AND($AW225=3,$AX225=1,$AY231="1期",$BA231="4期"),$AF227,"0")</f>
        <v>0</v>
      </c>
      <c r="EE227" s="326" t="str">
        <f>IF(AND($AW225=3,$AX225=2,$AY231="1期",$BA231="4期"),$AF227,"0")</f>
        <v>0</v>
      </c>
      <c r="EF227" s="326" t="str">
        <f>IF(AND($AW225=3,$AX225=3,$AY231="1期",$BA231="4期"),$AF227,"0")</f>
        <v>0</v>
      </c>
      <c r="EG227" s="326" t="str">
        <f>IF(AND($AW225=3,$AX225=4,$AY231="1期",$BA231="4期"),$AF227,"0")</f>
        <v>0</v>
      </c>
      <c r="EH227" s="326" t="str">
        <f>IF(AND($AW225=3,$AX225=5,$AY231="1期",$BA231="4期"),$AF227,"0")</f>
        <v>0</v>
      </c>
      <c r="EJ227" s="326" t="str">
        <f>IF(AND($AW225=1,$AX225=1,$AY231="2期",$BA231="4期"),$AF227,"0")</f>
        <v>0</v>
      </c>
      <c r="EK227" s="326" t="str">
        <f>IF(AND($AW225=1,$AX225=2,$AY231="2期",$BA231="4期"),$AF227,"0")</f>
        <v>0</v>
      </c>
      <c r="EL227" s="326" t="str">
        <f>IF(AND($AW225=1,$AX225=3,$AY231="2期",$BA231="4期"),$AF227,"0")</f>
        <v>0</v>
      </c>
      <c r="EM227" s="326" t="str">
        <f>IF(AND($AW225=1,$AX225=4,$AY231="2期",$BA231="4期"),$AF227,"0")</f>
        <v>0</v>
      </c>
      <c r="EN227" s="326" t="str">
        <f>IF(AND($AW225=1,$AX225=5,$AY231="2期",$BA231="4期"),$AF227,"0")</f>
        <v>0</v>
      </c>
      <c r="EO227" s="326" t="str">
        <f>IF(AND($AW225=2,$AX225=6,$AY231="2期",$BA231="4期"),$AF227,"0")</f>
        <v>0</v>
      </c>
      <c r="EP227" s="326" t="str">
        <f>IF(AND($AW225=3,$AX225=1,$AY231="2期",$BA231="4期"),$AF227,"0")</f>
        <v>0</v>
      </c>
      <c r="EQ227" s="326" t="str">
        <f>IF(AND($AW225=3,$AX225=2,$AY231="2期",$BA231="4期"),$AF227,"0")</f>
        <v>0</v>
      </c>
      <c r="ER227" s="326" t="str">
        <f>IF(AND($AW225=3,$AX225=3,$AY231="2期",$BA231="4期"),$AF227,"0")</f>
        <v>0</v>
      </c>
      <c r="ES227" s="326" t="str">
        <f>IF(AND($AW225=3,$AX225=4,$AY231="2期",$BA231="4期"),$AF227,"0")</f>
        <v>0</v>
      </c>
      <c r="ET227" s="326" t="str">
        <f>IF(AND($AW225=3,$AX225=5,$AY231="2期",$BA231="4期"),$AF227,"0")</f>
        <v>0</v>
      </c>
      <c r="EV227" s="326" t="str">
        <f>IF(AND($AW225=1,$AX225=1,$AY231="3期",$BA231="4期"),$AF227,"0")</f>
        <v>0</v>
      </c>
      <c r="EW227" s="326" t="str">
        <f>IF(AND($AW225=1,$AX225=2,$AY231="3期",$BA231="4期"),$AF227,"0")</f>
        <v>0</v>
      </c>
      <c r="EX227" s="326" t="str">
        <f>IF(AND($AW225=1,$AX225=3,$AY231="3期",$BA231="4期"),$AF227,"0")</f>
        <v>0</v>
      </c>
      <c r="EY227" s="326" t="str">
        <f>IF(AND($AW225=1,$AX225=4,$AY231="3期",$BA231="4期"),$AF227,"0")</f>
        <v>0</v>
      </c>
      <c r="EZ227" s="326" t="str">
        <f>IF(AND($AW225=1,$AX225=5,$AY231="3期",$BA231="4期"),$AF227,"0")</f>
        <v>0</v>
      </c>
      <c r="FA227" s="326" t="str">
        <f>IF(AND($AW225=2,$AX225=6,$AY231="3期",$BA231="4期"),$AF227,"0")</f>
        <v>0</v>
      </c>
      <c r="FB227" s="326" t="str">
        <f>IF(AND($AW225=3,$AX225=1,$AY231="3期",$BA231="4期"),$AF227,"0")</f>
        <v>0</v>
      </c>
      <c r="FC227" s="326" t="str">
        <f>IF(AND($AW225=3,$AX225=2,$AY231="3期",$BA231="4期"),$AF227,"0")</f>
        <v>0</v>
      </c>
      <c r="FD227" s="326" t="str">
        <f>IF(AND($AW225=3,$AX225=3,$AY231="3期",$BA231="4期"),$AF227,"0")</f>
        <v>0</v>
      </c>
      <c r="FE227" s="326" t="str">
        <f>IF(AND($AW225=3,$AX225=4,$AY231="3期",$BA231="4期"),$AF227,"0")</f>
        <v>0</v>
      </c>
      <c r="FF227" s="326" t="str">
        <f>IF(AND($AW225=3,$AX225=5,$AY231="3期",$BA231="4期"),$AF227,"0")</f>
        <v>0</v>
      </c>
      <c r="FH227" s="326" t="str">
        <f>IF(AND($AW225=1,$AX225=1,$AY231="4期",$BA231="4期"),$AF227,"0")</f>
        <v>0</v>
      </c>
      <c r="FI227" s="326" t="str">
        <f>IF(AND($AW225=1,$AX225=2,$AY231="4期",$BA231="4期"),$AF227,"0")</f>
        <v>0</v>
      </c>
      <c r="FJ227" s="326" t="str">
        <f>IF(AND($AW225=1,$AX225=3,$AY231="4期",$BA231="4期"),$AF227,"0")</f>
        <v>0</v>
      </c>
      <c r="FK227" s="326" t="str">
        <f>IF(AND($AW225=1,$AX225=4,$AY231="4期",$BA231="4期"),$AF227,"0")</f>
        <v>0</v>
      </c>
      <c r="FL227" s="326" t="str">
        <f>IF(AND($AW225=1,$AX225=5,$AY231="4期",$BA231="4期"),$AF227,"0")</f>
        <v>0</v>
      </c>
      <c r="FM227" s="326" t="str">
        <f>IF(AND($AW225=2,$AX225=6,$AY231="4期",$BA231="4期"),$AF227,"0")</f>
        <v>0</v>
      </c>
      <c r="FN227" s="326" t="str">
        <f>IF(AND($AW225=3,$AX225=1,$AY231="4期",$BA231="4期"),$AF227,"0")</f>
        <v>0</v>
      </c>
      <c r="FO227" s="326" t="str">
        <f>IF(AND($AW225=3,$AX225=2,$AY231="4期",$BA231="4期"),$AF227,"0")</f>
        <v>0</v>
      </c>
      <c r="FP227" s="326" t="str">
        <f>IF(AND($AW225=3,$AX225=3,$AY231="4期",$BA231="4期"),$AF227,"0")</f>
        <v>0</v>
      </c>
      <c r="FQ227" s="326" t="str">
        <f>IF(AND($AW225=3,$AX225=4,$AY231="4期",$BA231="4期"),$AF227,"0")</f>
        <v>0</v>
      </c>
      <c r="FR227" s="326" t="str">
        <f>IF(AND($AW225=3,$AX225=5,$AY231="4期",$BA231="4期"),$AF227,"0")</f>
        <v>0</v>
      </c>
      <c r="FT227" s="327" t="s">
        <v>176</v>
      </c>
      <c r="FU227" s="326" t="str">
        <f>IF(AND($AW225=1,$AX225=1,$AY231="1期",$BA231="1期"),LEFT(RIGHT($I233,11),8),"0")</f>
        <v>0</v>
      </c>
      <c r="FV227" s="326" t="str">
        <f>IF(AND($AW225=1,$AX225=2,$AY231="1期",$BA231="1期"),LEFT(RIGHT($I233,11),8),"0")</f>
        <v>0</v>
      </c>
      <c r="FW227" s="326" t="str">
        <f>IF(AND($AW225=1,$AX225=3,$AY231="1期",$BA231="1期"),LEFT(RIGHT($I233,11),8),"0")</f>
        <v>0</v>
      </c>
      <c r="FX227" s="326" t="str">
        <f>IF(AND($AW225=1,$AX225=4,$AY231="1期",$BA231="1期"),LEFT(RIGHT($I233,11),8),"0")</f>
        <v>0</v>
      </c>
      <c r="FY227" s="326" t="str">
        <f>IF(AND($AW225=1,$AX225=5,$AY231="1期",$BA231="1期"),LEFT(RIGHT($I233,11),8),"0")</f>
        <v>0</v>
      </c>
      <c r="FZ227" s="326" t="str">
        <f>IF(AND($AW225=2,$AX225=6,$AY231="1期",$BA231="1期"),LEFT(RIGHT($I233,11),8),"0")</f>
        <v>0</v>
      </c>
      <c r="GA227" s="326" t="str">
        <f>IF(AND($AW225=3,$AX225=1,$AY231="1期",$BA231="1期"),LEFT(RIGHT($I233,11),8),"0")</f>
        <v>0</v>
      </c>
      <c r="GB227" s="326" t="str">
        <f>IF(AND($AW225=3,$AX225=2,$AY231="1期",$BA231="1期"),LEFT(RIGHT($I233,11),8),"0")</f>
        <v>0</v>
      </c>
      <c r="GC227" s="326" t="str">
        <f>IF(AND($AW225=3,$AX225=3,$AY231="1期",$BA231="1期"),LEFT(RIGHT($I233,11),8),"0")</f>
        <v>0</v>
      </c>
      <c r="GD227" s="326" t="str">
        <f>IF(AND($AW225=3,$AX225=4,$AY231="1期",$BA231="1期"),LEFT(RIGHT($I233,11),8),"0")</f>
        <v>0</v>
      </c>
      <c r="GE227" s="326" t="str">
        <f>IF(AND($AW225=3,$AX225=5,$AY231="1期",$BA231="1期"),LEFT(RIGHT($I233,11),8),"0")</f>
        <v>0</v>
      </c>
      <c r="GG227" s="326" t="str">
        <f>IF(AND($AW225=1,$AX225=1,$AY231="1期",$BA231="2期"),$AF227,"0")</f>
        <v>0</v>
      </c>
      <c r="GH227" s="326" t="str">
        <f>IF(AND($AW225=1,$AX225=2,$AY231="1期",$BA231="2期"),$AF227,"0")</f>
        <v>0</v>
      </c>
      <c r="GI227" s="326" t="str">
        <f>IF(AND($AW225=1,$AX225=3,$AY231="1期",$BA231="2期"),$AF227,"0")</f>
        <v>0</v>
      </c>
      <c r="GJ227" s="326" t="str">
        <f>IF(AND($AW225=1,$AX225=4,$AY231="1期",$BA231="2期"),$AF227,"0")</f>
        <v>0</v>
      </c>
      <c r="GK227" s="326" t="str">
        <f>IF(AND($AW225=1,$AX225=5,$AY231="1期",$BA231="2期"),$AF227,"0")</f>
        <v>0</v>
      </c>
      <c r="GL227" s="326" t="str">
        <f>IF(AND($AW225=2,$AX225=6,$AY231="1期",$BA231="2期"),$AF227,"0")</f>
        <v>0</v>
      </c>
      <c r="GM227" s="326" t="str">
        <f>IF(AND($AW225=3,$AX225=1,$AY231="1期",$BA231="2期"),$AF227,"0")</f>
        <v>0</v>
      </c>
      <c r="GN227" s="326" t="str">
        <f>IF(AND($AW225=3,$AX225=2,$AY231="1期",$BA231="2期"),$AF227,"0")</f>
        <v>0</v>
      </c>
      <c r="GO227" s="326" t="str">
        <f>IF(AND($AW225=3,$AX225=3,$AY231="1期",$BA231="2期"),$AF227,"0")</f>
        <v>0</v>
      </c>
      <c r="GP227" s="326" t="str">
        <f>IF(AND($AW225=3,$AX225=4,$AY231="1期",$BA231="2期"),$AF227,"0")</f>
        <v>0</v>
      </c>
      <c r="GQ227" s="326" t="str">
        <f>IF(AND($AW225=3,$AX225=5,$AY231="1期",$BA231="2期"),$AF227,"0")</f>
        <v>0</v>
      </c>
      <c r="GS227" s="326" t="str">
        <f>IF(AND($AW225=1,$AX225=1,$AY231="2期",$BA231="2期"),LEFT(RIGHT($I233,11),8),"0")</f>
        <v>0</v>
      </c>
      <c r="GT227" s="326" t="str">
        <f>IF(AND($AW225=1,$AX225=2,$AY231="2期",$BA231="2期"),LEFT(RIGHT($I233,11),8),"0")</f>
        <v>0</v>
      </c>
      <c r="GU227" s="326" t="str">
        <f>IF(AND($AW225=1,$AX225=3,$AY231="2期",$BA231="2期"),LEFT(RIGHT($I233,11),8),"0")</f>
        <v>0</v>
      </c>
      <c r="GV227" s="326" t="str">
        <f>IF(AND($AW225=1,$AX225=4,$AY231="2期",$BA231="2期"),LEFT(RIGHT($I233,11),8),"0")</f>
        <v>0</v>
      </c>
      <c r="GW227" s="326" t="str">
        <f>IF(AND($AW225=1,$AX225=5,$AY231="2期",$BA231="2期"),LEFT(RIGHT($I233,11),8),"0")</f>
        <v>0</v>
      </c>
      <c r="GX227" s="326" t="str">
        <f>IF(AND($AW225=2,$AX225=6,$AY231="2期",$BA231="2期"),LEFT(RIGHT($I233,11),8),"0")</f>
        <v>0</v>
      </c>
      <c r="GY227" s="326" t="str">
        <f>IF(AND($AW225=3,$AX225=1,$AY231="2期",$BA231="2期"),LEFT(RIGHT($I233,11),8),"0")</f>
        <v>0</v>
      </c>
      <c r="GZ227" s="326" t="str">
        <f>IF(AND($AW225=3,$AX225=2,$AY231="2期",$BA231="2期"),LEFT(RIGHT($I233,11),8),"0")</f>
        <v>0</v>
      </c>
      <c r="HA227" s="326" t="str">
        <f>IF(AND($AW225=3,$AX225=3,$AY231="2期",$BA231="2期"),LEFT(RIGHT($I233,11),8),"0")</f>
        <v>0</v>
      </c>
      <c r="HB227" s="326" t="str">
        <f>IF(AND($AW225=3,$AX225=4,$AY231="2期",$BA231="2期"),LEFT(RIGHT($I233,11),8),"0")</f>
        <v>0</v>
      </c>
      <c r="HC227" s="326" t="str">
        <f>IF(AND($AW225=3,$AX225=5,$AY231="2期",$BA231="2期"),LEFT(RIGHT($I233,11),8),"0")</f>
        <v>0</v>
      </c>
      <c r="HE227" s="326" t="str">
        <f>IF(AND($AW225=1,$AX225=1,$BA231="3期"),LEFT(RIGHT($I233,11),8),"0")</f>
        <v>0</v>
      </c>
      <c r="HF227" s="326" t="str">
        <f>IF(AND($AW225=1,$AX225=2,$BA231="3期"),LEFT(RIGHT($I233,11),8),"0")</f>
        <v>0</v>
      </c>
      <c r="HG227" s="326" t="str">
        <f>IF(AND($AW225=1,$AX225=3,$BA231="3期"),LEFT(RIGHT($I233,11),8),"0")</f>
        <v>0</v>
      </c>
      <c r="HH227" s="326" t="str">
        <f>IF(AND($AW225=1,$AX225=4,$BA231="3期"),LEFT(RIGHT($I233,11),8),"0")</f>
        <v>0</v>
      </c>
      <c r="HI227" s="326" t="str">
        <f>IF(AND($AW225=1,$AX225=5,$BA231="3期"),LEFT(RIGHT($I233,11),8),"0")</f>
        <v>0</v>
      </c>
      <c r="HJ227" s="326" t="str">
        <f>IF(AND($AW225=2,$AX225=6,$BA231="3期"),LEFT(RIGHT($I233,11),8),"0")</f>
        <v>0</v>
      </c>
      <c r="HK227" s="326" t="str">
        <f>IF(AND($AW225=3,$AX225=1,$BA231="3期"),LEFT(RIGHT($I233,11),8),"0")</f>
        <v>0</v>
      </c>
      <c r="HL227" s="326" t="str">
        <f>IF(AND($AW225=3,$AX225=2,$BA231="3期"),LEFT(RIGHT($I233,11),8),"0")</f>
        <v>0</v>
      </c>
      <c r="HM227" s="326" t="str">
        <f>IF(AND($AW225=3,$AX225=3,$BA231="3期"),LEFT(RIGHT($I233,11),8),"0")</f>
        <v>0</v>
      </c>
      <c r="HN227" s="326" t="str">
        <f>IF(AND($AW225=3,$AX225=4,$BA231="3期"),LEFT(RIGHT($I233,11),8),"0")</f>
        <v>0</v>
      </c>
      <c r="HO227" s="326" t="str">
        <f>IF(AND($AW225=3,$AX225=5,$BA231="3期"),LEFT(RIGHT($I233,11),8),"0")</f>
        <v>0</v>
      </c>
    </row>
    <row r="228" spans="2:223" ht="13.5" customHeight="1">
      <c r="B228" s="37"/>
      <c r="D228" s="229"/>
      <c r="E228" s="246"/>
      <c r="F228" s="247"/>
      <c r="G228" s="247"/>
      <c r="H228" s="248"/>
      <c r="I228" s="275"/>
      <c r="J228" s="276"/>
      <c r="K228" s="276"/>
      <c r="L228" s="276"/>
      <c r="M228" s="276"/>
      <c r="N228" s="276"/>
      <c r="O228" s="276"/>
      <c r="P228" s="276"/>
      <c r="Q228" s="277"/>
      <c r="R228" s="258"/>
      <c r="S228" s="259"/>
      <c r="T228" s="259"/>
      <c r="U228" s="260"/>
      <c r="V228" s="284"/>
      <c r="W228" s="285"/>
      <c r="X228" s="285"/>
      <c r="Y228" s="285"/>
      <c r="Z228" s="285"/>
      <c r="AA228" s="286"/>
      <c r="AB228" s="246"/>
      <c r="AC228" s="247"/>
      <c r="AD228" s="247"/>
      <c r="AE228" s="248"/>
      <c r="AF228" s="263"/>
      <c r="AG228" s="264"/>
      <c r="AH228" s="264"/>
      <c r="AI228" s="264"/>
      <c r="AJ228" s="267"/>
      <c r="AK228" s="268"/>
      <c r="AL228" s="40"/>
      <c r="AM228" s="39"/>
      <c r="BC228" s="328"/>
      <c r="BD228" s="326"/>
      <c r="BE228" s="326"/>
      <c r="BF228" s="326"/>
      <c r="BG228" s="326"/>
      <c r="BH228" s="326"/>
      <c r="BI228" s="326"/>
      <c r="BJ228" s="326"/>
      <c r="BK228" s="326"/>
      <c r="BL228" s="326"/>
      <c r="BM228" s="326"/>
      <c r="BN228" s="326"/>
      <c r="BP228" s="326"/>
      <c r="BQ228" s="326"/>
      <c r="BR228" s="326"/>
      <c r="BS228" s="326"/>
      <c r="BT228" s="326"/>
      <c r="BU228" s="326"/>
      <c r="BV228" s="326"/>
      <c r="BW228" s="326"/>
      <c r="BX228" s="326"/>
      <c r="BY228" s="326"/>
      <c r="BZ228" s="326"/>
      <c r="CB228" s="326"/>
      <c r="CC228" s="326"/>
      <c r="CD228" s="326"/>
      <c r="CE228" s="326"/>
      <c r="CF228" s="326"/>
      <c r="CG228" s="326"/>
      <c r="CH228" s="326"/>
      <c r="CI228" s="326"/>
      <c r="CJ228" s="326"/>
      <c r="CK228" s="326"/>
      <c r="CL228" s="326"/>
      <c r="CN228" s="326"/>
      <c r="CO228" s="326"/>
      <c r="CP228" s="326"/>
      <c r="CQ228" s="326"/>
      <c r="CR228" s="326"/>
      <c r="CS228" s="326"/>
      <c r="CT228" s="326"/>
      <c r="CU228" s="326"/>
      <c r="CV228" s="326"/>
      <c r="CW228" s="326"/>
      <c r="CX228" s="326"/>
      <c r="CZ228" s="326"/>
      <c r="DA228" s="326"/>
      <c r="DB228" s="326"/>
      <c r="DC228" s="326"/>
      <c r="DD228" s="326"/>
      <c r="DE228" s="326"/>
      <c r="DF228" s="326"/>
      <c r="DG228" s="326"/>
      <c r="DH228" s="326"/>
      <c r="DI228" s="326"/>
      <c r="DJ228" s="326"/>
      <c r="DL228" s="326"/>
      <c r="DM228" s="326"/>
      <c r="DN228" s="326"/>
      <c r="DO228" s="326"/>
      <c r="DP228" s="326"/>
      <c r="DQ228" s="326"/>
      <c r="DR228" s="326"/>
      <c r="DS228" s="326"/>
      <c r="DT228" s="326"/>
      <c r="DU228" s="326"/>
      <c r="DV228" s="326"/>
      <c r="DX228" s="326"/>
      <c r="DY228" s="326"/>
      <c r="DZ228" s="326"/>
      <c r="EA228" s="326"/>
      <c r="EB228" s="326"/>
      <c r="EC228" s="326"/>
      <c r="ED228" s="326"/>
      <c r="EE228" s="326"/>
      <c r="EF228" s="326"/>
      <c r="EG228" s="326"/>
      <c r="EH228" s="326"/>
      <c r="EJ228" s="326"/>
      <c r="EK228" s="326"/>
      <c r="EL228" s="326"/>
      <c r="EM228" s="326"/>
      <c r="EN228" s="326"/>
      <c r="EO228" s="326"/>
      <c r="EP228" s="326"/>
      <c r="EQ228" s="326"/>
      <c r="ER228" s="326"/>
      <c r="ES228" s="326"/>
      <c r="ET228" s="326"/>
      <c r="EV228" s="326"/>
      <c r="EW228" s="326"/>
      <c r="EX228" s="326"/>
      <c r="EY228" s="326"/>
      <c r="EZ228" s="326"/>
      <c r="FA228" s="326"/>
      <c r="FB228" s="326"/>
      <c r="FC228" s="326"/>
      <c r="FD228" s="326"/>
      <c r="FE228" s="326"/>
      <c r="FF228" s="326"/>
      <c r="FH228" s="326"/>
      <c r="FI228" s="326"/>
      <c r="FJ228" s="326"/>
      <c r="FK228" s="326"/>
      <c r="FL228" s="326"/>
      <c r="FM228" s="326"/>
      <c r="FN228" s="326"/>
      <c r="FO228" s="326"/>
      <c r="FP228" s="326"/>
      <c r="FQ228" s="326"/>
      <c r="FR228" s="326"/>
      <c r="FT228" s="328"/>
      <c r="FU228" s="326"/>
      <c r="FV228" s="326"/>
      <c r="FW228" s="326"/>
      <c r="FX228" s="326"/>
      <c r="FY228" s="326"/>
      <c r="FZ228" s="326"/>
      <c r="GA228" s="326"/>
      <c r="GB228" s="326"/>
      <c r="GC228" s="326"/>
      <c r="GD228" s="326"/>
      <c r="GE228" s="326"/>
      <c r="GG228" s="326"/>
      <c r="GH228" s="326"/>
      <c r="GI228" s="326"/>
      <c r="GJ228" s="326"/>
      <c r="GK228" s="326"/>
      <c r="GL228" s="326"/>
      <c r="GM228" s="326"/>
      <c r="GN228" s="326"/>
      <c r="GO228" s="326"/>
      <c r="GP228" s="326"/>
      <c r="GQ228" s="326"/>
      <c r="GS228" s="326"/>
      <c r="GT228" s="326"/>
      <c r="GU228" s="326"/>
      <c r="GV228" s="326"/>
      <c r="GW228" s="326"/>
      <c r="GX228" s="326"/>
      <c r="GY228" s="326"/>
      <c r="GZ228" s="326"/>
      <c r="HA228" s="326"/>
      <c r="HB228" s="326"/>
      <c r="HC228" s="326"/>
      <c r="HE228" s="326"/>
      <c r="HF228" s="326"/>
      <c r="HG228" s="326"/>
      <c r="HH228" s="326"/>
      <c r="HI228" s="326"/>
      <c r="HJ228" s="326"/>
      <c r="HK228" s="326"/>
      <c r="HL228" s="326"/>
      <c r="HM228" s="326"/>
      <c r="HN228" s="326"/>
      <c r="HO228" s="326"/>
    </row>
    <row r="229" spans="2:223" ht="13.5" customHeight="1">
      <c r="B229" s="37"/>
      <c r="D229" s="229"/>
      <c r="E229" s="269" t="s">
        <v>38</v>
      </c>
      <c r="F229" s="270"/>
      <c r="G229" s="270"/>
      <c r="H229" s="271"/>
      <c r="I229" s="291"/>
      <c r="J229" s="292"/>
      <c r="K229" s="292"/>
      <c r="L229" s="292"/>
      <c r="M229" s="292"/>
      <c r="N229" s="292"/>
      <c r="O229" s="292"/>
      <c r="P229" s="292"/>
      <c r="Q229" s="292"/>
      <c r="R229" s="292"/>
      <c r="S229" s="292"/>
      <c r="T229" s="292"/>
      <c r="U229" s="292"/>
      <c r="V229" s="292"/>
      <c r="W229" s="292"/>
      <c r="X229" s="292"/>
      <c r="Y229" s="292"/>
      <c r="Z229" s="292"/>
      <c r="AA229" s="293"/>
      <c r="AB229" s="269" t="s">
        <v>39</v>
      </c>
      <c r="AC229" s="270"/>
      <c r="AD229" s="270"/>
      <c r="AE229" s="271"/>
      <c r="AF229" s="294"/>
      <c r="AG229" s="295"/>
      <c r="AH229" s="295"/>
      <c r="AI229" s="295"/>
      <c r="AJ229" s="295"/>
      <c r="AK229" s="290" t="s">
        <v>353</v>
      </c>
      <c r="AL229" s="40"/>
      <c r="AM229" s="39"/>
    </row>
    <row r="230" spans="2:223" ht="13.5" customHeight="1">
      <c r="B230" s="37"/>
      <c r="D230" s="229"/>
      <c r="E230" s="246"/>
      <c r="F230" s="247"/>
      <c r="G230" s="247"/>
      <c r="H230" s="248"/>
      <c r="I230" s="252"/>
      <c r="J230" s="253"/>
      <c r="K230" s="253"/>
      <c r="L230" s="253"/>
      <c r="M230" s="253"/>
      <c r="N230" s="253"/>
      <c r="O230" s="253"/>
      <c r="P230" s="253"/>
      <c r="Q230" s="253"/>
      <c r="R230" s="253"/>
      <c r="S230" s="253"/>
      <c r="T230" s="253"/>
      <c r="U230" s="253"/>
      <c r="V230" s="253"/>
      <c r="W230" s="253"/>
      <c r="X230" s="253"/>
      <c r="Y230" s="253"/>
      <c r="Z230" s="253"/>
      <c r="AA230" s="254"/>
      <c r="AB230" s="246"/>
      <c r="AC230" s="247"/>
      <c r="AD230" s="247"/>
      <c r="AE230" s="248"/>
      <c r="AF230" s="296"/>
      <c r="AG230" s="297"/>
      <c r="AH230" s="297"/>
      <c r="AI230" s="297"/>
      <c r="AJ230" s="297"/>
      <c r="AK230" s="268"/>
      <c r="AL230" s="40"/>
      <c r="AM230" s="39"/>
      <c r="AW230" s="84" t="s">
        <v>102</v>
      </c>
      <c r="AX230" s="84" t="s">
        <v>103</v>
      </c>
      <c r="AY230" s="329" t="s">
        <v>105</v>
      </c>
      <c r="AZ230" s="330"/>
      <c r="BA230" s="322" t="s">
        <v>104</v>
      </c>
      <c r="BB230" s="322"/>
    </row>
    <row r="231" spans="2:223" ht="13.5" customHeight="1">
      <c r="B231" s="37"/>
      <c r="D231" s="229"/>
      <c r="E231" s="269" t="s">
        <v>74</v>
      </c>
      <c r="F231" s="270"/>
      <c r="G231" s="270"/>
      <c r="H231" s="271"/>
      <c r="I231" s="298" t="str">
        <f>IFERROR(YEAR(EDATE(AA231,-3)),"")</f>
        <v/>
      </c>
      <c r="J231" s="289"/>
      <c r="K231" s="289"/>
      <c r="L231" s="289" t="s">
        <v>37</v>
      </c>
      <c r="M231" s="289"/>
      <c r="N231" s="282"/>
      <c r="O231" s="282"/>
      <c r="P231" s="282"/>
      <c r="Q231" s="282"/>
      <c r="R231" s="282"/>
      <c r="S231" s="282"/>
      <c r="T231" s="282"/>
      <c r="U231" s="282"/>
      <c r="V231" s="282"/>
      <c r="W231" s="282"/>
      <c r="X231" s="282"/>
      <c r="Y231" s="282"/>
      <c r="Z231" s="300" t="s">
        <v>352</v>
      </c>
      <c r="AA231" s="282"/>
      <c r="AB231" s="282"/>
      <c r="AC231" s="282"/>
      <c r="AD231" s="282"/>
      <c r="AE231" s="282"/>
      <c r="AF231" s="282"/>
      <c r="AG231" s="282"/>
      <c r="AH231" s="282"/>
      <c r="AI231" s="282"/>
      <c r="AJ231" s="282"/>
      <c r="AK231" s="302"/>
      <c r="AL231" s="40"/>
      <c r="AM231" s="39"/>
      <c r="AW231" s="322" t="str">
        <f>I231</f>
        <v/>
      </c>
      <c r="AX231" s="322" t="str">
        <f>IF(V227="","",YEAR(V227)-IF(MONTH(V227)&lt;4,1,0))</f>
        <v/>
      </c>
      <c r="AY231" s="322" t="str">
        <f>IF(AND(2010&lt;=AW231,AW231&lt;=2014),"1期",IF(AND(2015&lt;=AW231,AW231&lt;=2019),"2期",IF(AND(2020&lt;=AW231,AW231&lt;=2024),"3期",IF(AND(2025&lt;=AW231,AW231&lt;=2029),"4期","-"))))</f>
        <v>-</v>
      </c>
      <c r="AZ231" s="323" t="str">
        <f>IF(AND(2010&lt;=AW231,AW231&lt;=2014),"2期",IF(AND(2015&lt;=AW231,AW231&lt;=2019),"3期",IF(AND(2020&lt;=AW231,AW231&lt;=2024),"4期",IF(AND(2025&lt;=AW231,AW231&lt;=2029),"4期","-"))))</f>
        <v>-</v>
      </c>
      <c r="BA231" s="322" t="str">
        <f>IF(AND(2010&lt;=AX231,AX231&lt;=2014),"1期",IF(AND(2015&lt;=AX231,AX231&lt;=2019),"2期",IF(AND(2020&lt;=AX231,AX231&lt;=2024),"3期",IF(AND(2025&lt;=AX231,AX231&lt;=2029),"4期","-"))))</f>
        <v>-</v>
      </c>
      <c r="BB231" s="323" t="str">
        <f>IF(AND(2010&lt;=AX231,AX231&lt;=2014),"2期",IF(AND(2015&lt;=AX231,AX231&lt;=2019),"3期",IF(AND(2020&lt;=AX231,AX231&lt;=2024),"4期",IF(AND(2024&lt;=AX231,AX231&lt;=2029),"4期","-"))))</f>
        <v>-</v>
      </c>
      <c r="BC231" s="40"/>
      <c r="FT231" s="40"/>
    </row>
    <row r="232" spans="2:223" ht="13.5" customHeight="1">
      <c r="B232" s="37"/>
      <c r="D232" s="229"/>
      <c r="E232" s="246"/>
      <c r="F232" s="247"/>
      <c r="G232" s="247"/>
      <c r="H232" s="248"/>
      <c r="I232" s="299"/>
      <c r="J232" s="267"/>
      <c r="K232" s="267"/>
      <c r="L232" s="267"/>
      <c r="M232" s="267"/>
      <c r="N232" s="285"/>
      <c r="O232" s="285"/>
      <c r="P232" s="285"/>
      <c r="Q232" s="285"/>
      <c r="R232" s="285"/>
      <c r="S232" s="285"/>
      <c r="T232" s="285"/>
      <c r="U232" s="285"/>
      <c r="V232" s="285"/>
      <c r="W232" s="285"/>
      <c r="X232" s="285"/>
      <c r="Y232" s="285"/>
      <c r="Z232" s="301"/>
      <c r="AA232" s="285"/>
      <c r="AB232" s="285"/>
      <c r="AC232" s="285"/>
      <c r="AD232" s="285"/>
      <c r="AE232" s="285"/>
      <c r="AF232" s="285"/>
      <c r="AG232" s="285"/>
      <c r="AH232" s="285"/>
      <c r="AI232" s="285"/>
      <c r="AJ232" s="285"/>
      <c r="AK232" s="303"/>
      <c r="AL232" s="40"/>
      <c r="AM232" s="39"/>
      <c r="AW232" s="325"/>
      <c r="AX232" s="322"/>
      <c r="AY232" s="322"/>
      <c r="AZ232" s="324"/>
      <c r="BA232" s="322"/>
      <c r="BB232" s="324"/>
      <c r="BC232" s="40"/>
      <c r="FT232" s="40"/>
    </row>
    <row r="233" spans="2:223" ht="13.5" customHeight="1">
      <c r="B233" s="37"/>
      <c r="D233" s="229"/>
      <c r="E233" s="220" t="s">
        <v>57</v>
      </c>
      <c r="F233" s="221"/>
      <c r="G233" s="221"/>
      <c r="H233" s="222"/>
      <c r="I233" s="226"/>
      <c r="J233" s="214"/>
      <c r="K233" s="214"/>
      <c r="L233" s="214"/>
      <c r="M233" s="214"/>
      <c r="N233" s="214"/>
      <c r="O233" s="214"/>
      <c r="P233" s="214"/>
      <c r="Q233" s="214"/>
      <c r="R233" s="214"/>
      <c r="S233" s="214"/>
      <c r="T233" s="214"/>
      <c r="U233" s="214"/>
      <c r="V233" s="214"/>
      <c r="W233" s="212" t="s">
        <v>352</v>
      </c>
      <c r="X233" s="214"/>
      <c r="Y233" s="214"/>
      <c r="Z233" s="214"/>
      <c r="AA233" s="214"/>
      <c r="AB233" s="214"/>
      <c r="AC233" s="214"/>
      <c r="AD233" s="214"/>
      <c r="AE233" s="214"/>
      <c r="AF233" s="214"/>
      <c r="AG233" s="214"/>
      <c r="AH233" s="214"/>
      <c r="AI233" s="214"/>
      <c r="AJ233" s="214"/>
      <c r="AK233" s="215"/>
      <c r="AL233" s="40"/>
      <c r="AM233" s="39"/>
      <c r="AY233" s="40" t="s">
        <v>121</v>
      </c>
      <c r="BA233" s="40" t="s">
        <v>122</v>
      </c>
      <c r="HO233" s="85"/>
    </row>
    <row r="234" spans="2:223" ht="13.5" customHeight="1" thickBot="1">
      <c r="B234" s="37"/>
      <c r="D234" s="230"/>
      <c r="E234" s="223"/>
      <c r="F234" s="224"/>
      <c r="G234" s="224"/>
      <c r="H234" s="225"/>
      <c r="I234" s="227"/>
      <c r="J234" s="216"/>
      <c r="K234" s="216"/>
      <c r="L234" s="216"/>
      <c r="M234" s="216"/>
      <c r="N234" s="216"/>
      <c r="O234" s="216"/>
      <c r="P234" s="216"/>
      <c r="Q234" s="216"/>
      <c r="R234" s="216"/>
      <c r="S234" s="216"/>
      <c r="T234" s="216"/>
      <c r="U234" s="216"/>
      <c r="V234" s="216"/>
      <c r="W234" s="213"/>
      <c r="X234" s="216"/>
      <c r="Y234" s="216"/>
      <c r="Z234" s="216"/>
      <c r="AA234" s="216"/>
      <c r="AB234" s="216"/>
      <c r="AC234" s="216"/>
      <c r="AD234" s="216"/>
      <c r="AE234" s="216"/>
      <c r="AF234" s="216"/>
      <c r="AG234" s="216"/>
      <c r="AH234" s="216"/>
      <c r="AI234" s="216"/>
      <c r="AJ234" s="216"/>
      <c r="AK234" s="217"/>
      <c r="AL234" s="40"/>
      <c r="AM234" s="39"/>
      <c r="AW234" s="83" t="s">
        <v>100</v>
      </c>
      <c r="AX234" s="83" t="s">
        <v>101</v>
      </c>
    </row>
    <row r="235" spans="2:223" ht="13.5" customHeight="1">
      <c r="B235" s="37"/>
      <c r="D235" s="228" t="s">
        <v>268</v>
      </c>
      <c r="E235" s="231" t="s">
        <v>42</v>
      </c>
      <c r="F235" s="232"/>
      <c r="G235" s="232"/>
      <c r="H235" s="233"/>
      <c r="I235" s="237"/>
      <c r="J235" s="238"/>
      <c r="K235" s="238"/>
      <c r="L235" s="238"/>
      <c r="M235" s="238"/>
      <c r="N235" s="238"/>
      <c r="O235" s="238"/>
      <c r="P235" s="238"/>
      <c r="Q235" s="239"/>
      <c r="R235" s="243" t="s">
        <v>43</v>
      </c>
      <c r="S235" s="244"/>
      <c r="T235" s="244"/>
      <c r="U235" s="245"/>
      <c r="V235" s="249"/>
      <c r="W235" s="250"/>
      <c r="X235" s="250"/>
      <c r="Y235" s="250"/>
      <c r="Z235" s="250"/>
      <c r="AA235" s="251"/>
      <c r="AB235" s="255" t="s">
        <v>40</v>
      </c>
      <c r="AC235" s="256"/>
      <c r="AD235" s="256"/>
      <c r="AE235" s="257"/>
      <c r="AF235" s="261"/>
      <c r="AG235" s="262"/>
      <c r="AH235" s="262"/>
      <c r="AI235" s="262"/>
      <c r="AJ235" s="265" t="str">
        <f>IF(I235="","",VLOOKUP(I235,$AO$4:$AR$6,2,FALSE))</f>
        <v/>
      </c>
      <c r="AK235" s="266"/>
      <c r="AL235" s="40"/>
      <c r="AM235" s="39"/>
      <c r="AW235" s="322" t="str">
        <f>IF(I235="グリーン電力証書",1,IF(I235="グリーン熱証書",2,IF(I235="新エネルギー等電気相当量",3,"-")))</f>
        <v>-</v>
      </c>
      <c r="AX235" s="322" t="str">
        <f>IF(V235="太陽光発電",1,IF(V235="風力発電",2,IF(V235="地熱発電",3,IF(V235="バイオマス発電",4,IF(V235="特定小水力発電",5,IF(V235="太陽熱",6,"-"))))))</f>
        <v>-</v>
      </c>
      <c r="BC235" s="32" t="s">
        <v>108</v>
      </c>
      <c r="BD235" s="86" t="s">
        <v>109</v>
      </c>
      <c r="BE235" s="86" t="s">
        <v>110</v>
      </c>
      <c r="BF235" s="86" t="s">
        <v>111</v>
      </c>
      <c r="BG235" s="86" t="s">
        <v>112</v>
      </c>
      <c r="BH235" s="86" t="s">
        <v>113</v>
      </c>
      <c r="BI235" s="86" t="s">
        <v>114</v>
      </c>
      <c r="BJ235" s="86" t="s">
        <v>115</v>
      </c>
      <c r="BK235" s="86" t="s">
        <v>116</v>
      </c>
      <c r="BL235" s="86" t="s">
        <v>117</v>
      </c>
      <c r="BM235" s="86" t="s">
        <v>118</v>
      </c>
      <c r="BN235" s="86" t="s">
        <v>119</v>
      </c>
      <c r="BP235" s="86" t="s">
        <v>109</v>
      </c>
      <c r="BQ235" s="86" t="s">
        <v>110</v>
      </c>
      <c r="BR235" s="86" t="s">
        <v>111</v>
      </c>
      <c r="BS235" s="86" t="s">
        <v>112</v>
      </c>
      <c r="BT235" s="86" t="s">
        <v>113</v>
      </c>
      <c r="BU235" s="86" t="s">
        <v>114</v>
      </c>
      <c r="BV235" s="86" t="s">
        <v>115</v>
      </c>
      <c r="BW235" s="86" t="s">
        <v>116</v>
      </c>
      <c r="BX235" s="86" t="s">
        <v>117</v>
      </c>
      <c r="BY235" s="86" t="s">
        <v>118</v>
      </c>
      <c r="BZ235" s="86" t="s">
        <v>119</v>
      </c>
      <c r="CB235" s="86" t="s">
        <v>109</v>
      </c>
      <c r="CC235" s="86" t="s">
        <v>110</v>
      </c>
      <c r="CD235" s="86" t="s">
        <v>111</v>
      </c>
      <c r="CE235" s="86" t="s">
        <v>112</v>
      </c>
      <c r="CF235" s="86" t="s">
        <v>113</v>
      </c>
      <c r="CG235" s="86" t="s">
        <v>114</v>
      </c>
      <c r="CH235" s="86" t="s">
        <v>115</v>
      </c>
      <c r="CI235" s="86" t="s">
        <v>116</v>
      </c>
      <c r="CJ235" s="86" t="s">
        <v>117</v>
      </c>
      <c r="CK235" s="86" t="s">
        <v>118</v>
      </c>
      <c r="CL235" s="86" t="s">
        <v>119</v>
      </c>
      <c r="CN235" s="86" t="s">
        <v>109</v>
      </c>
      <c r="CO235" s="86" t="s">
        <v>110</v>
      </c>
      <c r="CP235" s="86" t="s">
        <v>111</v>
      </c>
      <c r="CQ235" s="86" t="s">
        <v>112</v>
      </c>
      <c r="CR235" s="86" t="s">
        <v>113</v>
      </c>
      <c r="CS235" s="86" t="s">
        <v>114</v>
      </c>
      <c r="CT235" s="86" t="s">
        <v>115</v>
      </c>
      <c r="CU235" s="86" t="s">
        <v>116</v>
      </c>
      <c r="CV235" s="86" t="s">
        <v>117</v>
      </c>
      <c r="CW235" s="86" t="s">
        <v>118</v>
      </c>
      <c r="CX235" s="86" t="s">
        <v>119</v>
      </c>
      <c r="CZ235" s="86" t="s">
        <v>109</v>
      </c>
      <c r="DA235" s="86" t="s">
        <v>110</v>
      </c>
      <c r="DB235" s="86" t="s">
        <v>111</v>
      </c>
      <c r="DC235" s="86" t="s">
        <v>112</v>
      </c>
      <c r="DD235" s="86" t="s">
        <v>113</v>
      </c>
      <c r="DE235" s="86" t="s">
        <v>114</v>
      </c>
      <c r="DF235" s="86" t="s">
        <v>115</v>
      </c>
      <c r="DG235" s="86" t="s">
        <v>116</v>
      </c>
      <c r="DH235" s="86" t="s">
        <v>117</v>
      </c>
      <c r="DI235" s="86" t="s">
        <v>118</v>
      </c>
      <c r="DJ235" s="86" t="s">
        <v>119</v>
      </c>
      <c r="DL235" s="86" t="s">
        <v>109</v>
      </c>
      <c r="DM235" s="86" t="s">
        <v>110</v>
      </c>
      <c r="DN235" s="86" t="s">
        <v>111</v>
      </c>
      <c r="DO235" s="86" t="s">
        <v>112</v>
      </c>
      <c r="DP235" s="86" t="s">
        <v>113</v>
      </c>
      <c r="DQ235" s="86" t="s">
        <v>114</v>
      </c>
      <c r="DR235" s="86" t="s">
        <v>115</v>
      </c>
      <c r="DS235" s="86" t="s">
        <v>116</v>
      </c>
      <c r="DT235" s="86" t="s">
        <v>117</v>
      </c>
      <c r="DU235" s="86" t="s">
        <v>118</v>
      </c>
      <c r="DV235" s="86" t="s">
        <v>119</v>
      </c>
      <c r="DX235" s="86" t="s">
        <v>109</v>
      </c>
      <c r="DY235" s="86" t="s">
        <v>110</v>
      </c>
      <c r="DZ235" s="86" t="s">
        <v>111</v>
      </c>
      <c r="EA235" s="86" t="s">
        <v>112</v>
      </c>
      <c r="EB235" s="86" t="s">
        <v>113</v>
      </c>
      <c r="EC235" s="86" t="s">
        <v>114</v>
      </c>
      <c r="ED235" s="86" t="s">
        <v>115</v>
      </c>
      <c r="EE235" s="86" t="s">
        <v>116</v>
      </c>
      <c r="EF235" s="86" t="s">
        <v>117</v>
      </c>
      <c r="EG235" s="86" t="s">
        <v>118</v>
      </c>
      <c r="EH235" s="86" t="s">
        <v>119</v>
      </c>
      <c r="EJ235" s="86" t="s">
        <v>109</v>
      </c>
      <c r="EK235" s="86" t="s">
        <v>110</v>
      </c>
      <c r="EL235" s="86" t="s">
        <v>111</v>
      </c>
      <c r="EM235" s="86" t="s">
        <v>112</v>
      </c>
      <c r="EN235" s="86" t="s">
        <v>113</v>
      </c>
      <c r="EO235" s="86" t="s">
        <v>114</v>
      </c>
      <c r="EP235" s="86" t="s">
        <v>115</v>
      </c>
      <c r="EQ235" s="86" t="s">
        <v>116</v>
      </c>
      <c r="ER235" s="86" t="s">
        <v>117</v>
      </c>
      <c r="ES235" s="86" t="s">
        <v>118</v>
      </c>
      <c r="ET235" s="86" t="s">
        <v>119</v>
      </c>
      <c r="EV235" s="86" t="s">
        <v>109</v>
      </c>
      <c r="EW235" s="86" t="s">
        <v>110</v>
      </c>
      <c r="EX235" s="86" t="s">
        <v>111</v>
      </c>
      <c r="EY235" s="86" t="s">
        <v>112</v>
      </c>
      <c r="EZ235" s="86" t="s">
        <v>113</v>
      </c>
      <c r="FA235" s="86" t="s">
        <v>114</v>
      </c>
      <c r="FB235" s="86" t="s">
        <v>115</v>
      </c>
      <c r="FC235" s="86" t="s">
        <v>116</v>
      </c>
      <c r="FD235" s="86" t="s">
        <v>117</v>
      </c>
      <c r="FE235" s="86" t="s">
        <v>118</v>
      </c>
      <c r="FF235" s="86" t="s">
        <v>119</v>
      </c>
      <c r="FH235" s="86" t="s">
        <v>109</v>
      </c>
      <c r="FI235" s="86" t="s">
        <v>110</v>
      </c>
      <c r="FJ235" s="86" t="s">
        <v>111</v>
      </c>
      <c r="FK235" s="86" t="s">
        <v>112</v>
      </c>
      <c r="FL235" s="86" t="s">
        <v>113</v>
      </c>
      <c r="FM235" s="86" t="s">
        <v>114</v>
      </c>
      <c r="FN235" s="86" t="s">
        <v>115</v>
      </c>
      <c r="FO235" s="86" t="s">
        <v>116</v>
      </c>
      <c r="FP235" s="86" t="s">
        <v>117</v>
      </c>
      <c r="FQ235" s="86" t="s">
        <v>118</v>
      </c>
      <c r="FR235" s="86" t="s">
        <v>119</v>
      </c>
      <c r="FT235" s="32" t="s">
        <v>108</v>
      </c>
      <c r="FU235" s="86" t="s">
        <v>109</v>
      </c>
      <c r="FV235" s="86" t="s">
        <v>110</v>
      </c>
      <c r="FW235" s="86" t="s">
        <v>111</v>
      </c>
      <c r="FX235" s="86" t="s">
        <v>112</v>
      </c>
      <c r="FY235" s="86" t="s">
        <v>113</v>
      </c>
      <c r="FZ235" s="86" t="s">
        <v>114</v>
      </c>
      <c r="GA235" s="86" t="s">
        <v>115</v>
      </c>
      <c r="GB235" s="86" t="s">
        <v>116</v>
      </c>
      <c r="GC235" s="86" t="s">
        <v>117</v>
      </c>
      <c r="GD235" s="86" t="s">
        <v>118</v>
      </c>
      <c r="GE235" s="86" t="s">
        <v>119</v>
      </c>
      <c r="GG235" s="86" t="s">
        <v>109</v>
      </c>
      <c r="GH235" s="86" t="s">
        <v>110</v>
      </c>
      <c r="GI235" s="86" t="s">
        <v>111</v>
      </c>
      <c r="GJ235" s="86" t="s">
        <v>112</v>
      </c>
      <c r="GK235" s="86" t="s">
        <v>113</v>
      </c>
      <c r="GL235" s="86" t="s">
        <v>114</v>
      </c>
      <c r="GM235" s="86" t="s">
        <v>115</v>
      </c>
      <c r="GN235" s="86" t="s">
        <v>116</v>
      </c>
      <c r="GO235" s="86" t="s">
        <v>117</v>
      </c>
      <c r="GP235" s="86" t="s">
        <v>118</v>
      </c>
      <c r="GQ235" s="86" t="s">
        <v>119</v>
      </c>
      <c r="GS235" s="86" t="s">
        <v>109</v>
      </c>
      <c r="GT235" s="86" t="s">
        <v>110</v>
      </c>
      <c r="GU235" s="86" t="s">
        <v>111</v>
      </c>
      <c r="GV235" s="86" t="s">
        <v>112</v>
      </c>
      <c r="GW235" s="86" t="s">
        <v>113</v>
      </c>
      <c r="GX235" s="86" t="s">
        <v>114</v>
      </c>
      <c r="GY235" s="86" t="s">
        <v>115</v>
      </c>
      <c r="GZ235" s="86" t="s">
        <v>116</v>
      </c>
      <c r="HA235" s="86" t="s">
        <v>117</v>
      </c>
      <c r="HB235" s="86" t="s">
        <v>118</v>
      </c>
      <c r="HC235" s="86" t="s">
        <v>119</v>
      </c>
      <c r="HE235" s="86" t="s">
        <v>109</v>
      </c>
      <c r="HF235" s="86" t="s">
        <v>110</v>
      </c>
      <c r="HG235" s="86" t="s">
        <v>111</v>
      </c>
      <c r="HH235" s="86" t="s">
        <v>112</v>
      </c>
      <c r="HI235" s="86" t="s">
        <v>113</v>
      </c>
      <c r="HJ235" s="86" t="s">
        <v>114</v>
      </c>
      <c r="HK235" s="86" t="s">
        <v>115</v>
      </c>
      <c r="HL235" s="86" t="s">
        <v>116</v>
      </c>
      <c r="HM235" s="86" t="s">
        <v>117</v>
      </c>
      <c r="HN235" s="86" t="s">
        <v>118</v>
      </c>
      <c r="HO235" s="86" t="s">
        <v>119</v>
      </c>
    </row>
    <row r="236" spans="2:223" ht="13.5" customHeight="1">
      <c r="B236" s="37"/>
      <c r="D236" s="229"/>
      <c r="E236" s="234"/>
      <c r="F236" s="235"/>
      <c r="G236" s="235"/>
      <c r="H236" s="236"/>
      <c r="I236" s="240"/>
      <c r="J236" s="241"/>
      <c r="K236" s="241"/>
      <c r="L236" s="241"/>
      <c r="M236" s="241"/>
      <c r="N236" s="241"/>
      <c r="O236" s="241"/>
      <c r="P236" s="241"/>
      <c r="Q236" s="242"/>
      <c r="R236" s="246"/>
      <c r="S236" s="247"/>
      <c r="T236" s="247"/>
      <c r="U236" s="248"/>
      <c r="V236" s="252"/>
      <c r="W236" s="253"/>
      <c r="X236" s="253"/>
      <c r="Y236" s="253"/>
      <c r="Z236" s="253"/>
      <c r="AA236" s="254"/>
      <c r="AB236" s="258"/>
      <c r="AC236" s="259"/>
      <c r="AD236" s="259"/>
      <c r="AE236" s="260"/>
      <c r="AF236" s="263"/>
      <c r="AG236" s="264"/>
      <c r="AH236" s="264"/>
      <c r="AI236" s="264"/>
      <c r="AJ236" s="267"/>
      <c r="AK236" s="268"/>
      <c r="AL236" s="40"/>
      <c r="AM236" s="39"/>
      <c r="AW236" s="325"/>
      <c r="AX236" s="325"/>
      <c r="BD236" s="40"/>
      <c r="BE236" s="40"/>
      <c r="BF236" s="40"/>
      <c r="BG236" s="40"/>
      <c r="BH236" s="40"/>
      <c r="BI236" s="40"/>
      <c r="BJ236" s="40"/>
      <c r="BK236" s="40"/>
      <c r="BL236" s="40"/>
      <c r="BM236" s="40"/>
      <c r="BN236" s="40"/>
      <c r="BP236" s="40"/>
      <c r="BQ236" s="40"/>
      <c r="BR236" s="40"/>
      <c r="BS236" s="40"/>
      <c r="BT236" s="40"/>
      <c r="BU236" s="40"/>
      <c r="BV236" s="40"/>
      <c r="BW236" s="40"/>
      <c r="BX236" s="40"/>
      <c r="BY236" s="40"/>
      <c r="BZ236" s="40"/>
      <c r="CB236" s="40"/>
      <c r="CC236" s="40"/>
      <c r="CD236" s="40"/>
      <c r="CE236" s="40"/>
      <c r="CF236" s="40"/>
      <c r="CG236" s="40"/>
      <c r="CH236" s="40"/>
      <c r="CI236" s="40"/>
      <c r="CJ236" s="40"/>
      <c r="CK236" s="40"/>
      <c r="CL236" s="40"/>
      <c r="CN236" s="40"/>
      <c r="CO236" s="40"/>
      <c r="CP236" s="40"/>
      <c r="CQ236" s="40"/>
      <c r="CR236" s="40"/>
      <c r="CS236" s="40"/>
      <c r="CT236" s="40"/>
      <c r="CU236" s="40"/>
      <c r="CV236" s="40"/>
      <c r="CW236" s="40"/>
      <c r="CX236" s="40"/>
      <c r="CZ236" s="40"/>
      <c r="DA236" s="40"/>
      <c r="DB236" s="40"/>
      <c r="DC236" s="40"/>
      <c r="DD236" s="40"/>
      <c r="DE236" s="40"/>
      <c r="DF236" s="40"/>
      <c r="DG236" s="40"/>
      <c r="DH236" s="40"/>
      <c r="DI236" s="40"/>
      <c r="DJ236" s="40"/>
      <c r="DL236" s="40"/>
      <c r="DM236" s="40"/>
      <c r="DN236" s="40"/>
      <c r="DO236" s="40"/>
      <c r="DP236" s="40"/>
      <c r="DQ236" s="40"/>
      <c r="DR236" s="40"/>
      <c r="DS236" s="40"/>
      <c r="DT236" s="40"/>
      <c r="DU236" s="40"/>
      <c r="DV236" s="40"/>
      <c r="DX236" s="40"/>
      <c r="DY236" s="40"/>
      <c r="DZ236" s="40"/>
      <c r="EA236" s="40"/>
      <c r="EB236" s="40"/>
      <c r="EC236" s="40"/>
      <c r="ED236" s="40"/>
      <c r="EE236" s="40"/>
      <c r="EF236" s="40"/>
      <c r="EG236" s="40"/>
      <c r="EH236" s="40"/>
      <c r="EJ236" s="40"/>
      <c r="EK236" s="40"/>
      <c r="EL236" s="40"/>
      <c r="EM236" s="40"/>
      <c r="EN236" s="40"/>
      <c r="EO236" s="40"/>
      <c r="EP236" s="40"/>
      <c r="EQ236" s="40"/>
      <c r="ER236" s="40"/>
      <c r="ES236" s="40"/>
      <c r="ET236" s="40"/>
      <c r="EV236" s="40"/>
      <c r="EW236" s="40"/>
      <c r="EX236" s="40"/>
      <c r="EY236" s="40"/>
      <c r="EZ236" s="40"/>
      <c r="FA236" s="40"/>
      <c r="FB236" s="40"/>
      <c r="FC236" s="40"/>
      <c r="FD236" s="40"/>
      <c r="FE236" s="40"/>
      <c r="FF236" s="40"/>
      <c r="FH236" s="40"/>
      <c r="FI236" s="40"/>
      <c r="FJ236" s="40"/>
      <c r="FK236" s="40"/>
      <c r="FL236" s="40"/>
      <c r="FM236" s="40"/>
      <c r="FN236" s="40"/>
      <c r="FO236" s="40"/>
      <c r="FP236" s="40"/>
      <c r="FQ236" s="40"/>
      <c r="FR236" s="40"/>
      <c r="FU236" s="40"/>
      <c r="FV236" s="40"/>
      <c r="FW236" s="40"/>
      <c r="FX236" s="40"/>
      <c r="FY236" s="40"/>
      <c r="FZ236" s="40"/>
      <c r="GA236" s="40"/>
      <c r="GB236" s="40"/>
      <c r="GC236" s="40"/>
      <c r="GD236" s="40"/>
      <c r="GE236" s="40"/>
      <c r="GG236" s="40"/>
      <c r="GH236" s="40"/>
      <c r="GI236" s="40"/>
      <c r="GJ236" s="40"/>
      <c r="GK236" s="40"/>
      <c r="GL236" s="40"/>
      <c r="GM236" s="40"/>
      <c r="GN236" s="40"/>
      <c r="GO236" s="40"/>
      <c r="GP236" s="40"/>
      <c r="GQ236" s="40"/>
      <c r="GS236" s="40"/>
      <c r="GT236" s="40"/>
      <c r="GU236" s="40"/>
      <c r="GV236" s="40"/>
      <c r="GW236" s="40"/>
      <c r="GX236" s="40"/>
      <c r="GY236" s="40"/>
      <c r="GZ236" s="40"/>
      <c r="HA236" s="40"/>
      <c r="HB236" s="40"/>
      <c r="HC236" s="40"/>
      <c r="HE236" s="40"/>
      <c r="HF236" s="40"/>
      <c r="HG236" s="40"/>
      <c r="HH236" s="40"/>
      <c r="HI236" s="40"/>
      <c r="HJ236" s="40"/>
      <c r="HK236" s="40"/>
      <c r="HL236" s="40"/>
      <c r="HM236" s="40"/>
      <c r="HN236" s="40"/>
      <c r="HO236" s="40"/>
    </row>
    <row r="237" spans="2:223" ht="13.5" customHeight="1">
      <c r="B237" s="37"/>
      <c r="D237" s="229"/>
      <c r="E237" s="269" t="s">
        <v>64</v>
      </c>
      <c r="F237" s="270"/>
      <c r="G237" s="270"/>
      <c r="H237" s="271"/>
      <c r="I237" s="272"/>
      <c r="J237" s="273"/>
      <c r="K237" s="273"/>
      <c r="L237" s="273"/>
      <c r="M237" s="273"/>
      <c r="N237" s="273"/>
      <c r="O237" s="273"/>
      <c r="P237" s="273"/>
      <c r="Q237" s="274"/>
      <c r="R237" s="278" t="s">
        <v>41</v>
      </c>
      <c r="S237" s="279"/>
      <c r="T237" s="279"/>
      <c r="U237" s="280"/>
      <c r="V237" s="281"/>
      <c r="W237" s="282"/>
      <c r="X237" s="282"/>
      <c r="Y237" s="282"/>
      <c r="Z237" s="282"/>
      <c r="AA237" s="283"/>
      <c r="AB237" s="269" t="s">
        <v>28</v>
      </c>
      <c r="AC237" s="270"/>
      <c r="AD237" s="270"/>
      <c r="AE237" s="271"/>
      <c r="AF237" s="287"/>
      <c r="AG237" s="288"/>
      <c r="AH237" s="288"/>
      <c r="AI237" s="288"/>
      <c r="AJ237" s="289" t="str">
        <f>IF(I235="","",VLOOKUP(I235,$AO$4:$AR$6,3,FALSE))</f>
        <v/>
      </c>
      <c r="AK237" s="290"/>
      <c r="AL237" s="40"/>
      <c r="AM237" s="39"/>
      <c r="BC237" s="327" t="s">
        <v>106</v>
      </c>
      <c r="BD237" s="326" t="str">
        <f>IF(AND($AW235=1,$AX235=1,$AY241="1期",$BA241="1期"),$AF237,"0")</f>
        <v>0</v>
      </c>
      <c r="BE237" s="326" t="str">
        <f>IF(AND($AW235=1,$AX235=2,$AY241="1期",$BA241="1期"),$AF237,"0")</f>
        <v>0</v>
      </c>
      <c r="BF237" s="326" t="str">
        <f>IF(AND($AW235=1,$AX235=3,$AY241="1期",$BA241="1期"),$AF237,"0")</f>
        <v>0</v>
      </c>
      <c r="BG237" s="326" t="str">
        <f>IF(AND($AW235=1,$AX235=4,$AY241="1期",$BA241="1期"),$AF237,"0")</f>
        <v>0</v>
      </c>
      <c r="BH237" s="326" t="str">
        <f>IF(AND($AW235=1,$AX235=5,$AY241="1期",$BA241="1期"),$AF237,"0")</f>
        <v>0</v>
      </c>
      <c r="BI237" s="326" t="str">
        <f>IF(AND($AW235=2,$AX235=6,$AY241="1期",$BA241="1期"),$AF237,"0")</f>
        <v>0</v>
      </c>
      <c r="BJ237" s="326" t="str">
        <f>IF(AND($AW235=3,$AX235=1,$AY241="1期",$BA241="1期"),$AF237,"0")</f>
        <v>0</v>
      </c>
      <c r="BK237" s="326" t="str">
        <f>IF(AND($AW235=3,$AX235=2,$AY241="1期",$BA241="1期"),$AF237,"0")</f>
        <v>0</v>
      </c>
      <c r="BL237" s="326" t="str">
        <f>IF(AND($AW235=3,$AX235=3,$AY241="1期",$BA241="1期"),$AF237,"0")</f>
        <v>0</v>
      </c>
      <c r="BM237" s="326" t="str">
        <f>IF(AND($AW235=3,$AX235=4,$AY241="1期",$BA241="1期"),$AF237,"0")</f>
        <v>0</v>
      </c>
      <c r="BN237" s="326" t="str">
        <f>IF(AND($AW235=3,$AX235=5,$AY241="1期",$BA241="1期"),$AF237,"0")</f>
        <v>0</v>
      </c>
      <c r="BP237" s="326" t="str">
        <f>IF(AND($AW235=1,$AX235=1,$AY241="1期",$BA241="2期"),$AF237,"0")</f>
        <v>0</v>
      </c>
      <c r="BQ237" s="326" t="str">
        <f>IF(AND($AW235=1,$AX235=2,$AY241="1期",$BA241="2期"),$AF237,"0")</f>
        <v>0</v>
      </c>
      <c r="BR237" s="326" t="str">
        <f>IF(AND($AW235=1,$AX235=3,$AY241="1期",$BA241="2期"),$AF237,"0")</f>
        <v>0</v>
      </c>
      <c r="BS237" s="326" t="str">
        <f>IF(AND($AW235=1,$AX235=4,$AY241="1期",$BA241="2期"),$AF237,"0")</f>
        <v>0</v>
      </c>
      <c r="BT237" s="326" t="str">
        <f>IF(AND($AW235=1,$AX235=5,$AY241="1期",$BA241="2期"),$AF237,"0")</f>
        <v>0</v>
      </c>
      <c r="BU237" s="326" t="str">
        <f>IF(AND($AW235=2,$AX235=6,$AY241="1期",$BA241="2期"),$AF237,"0")</f>
        <v>0</v>
      </c>
      <c r="BV237" s="326" t="str">
        <f>IF(AND($AW235=3,$AX235=1,$AY241="1期",$BA241="2期"),$AF237,"0")</f>
        <v>0</v>
      </c>
      <c r="BW237" s="326" t="str">
        <f>IF(AND($AW235=3,$AX235=2,$AY241="1期",$BA241="2期"),$AF237,"0")</f>
        <v>0</v>
      </c>
      <c r="BX237" s="326" t="str">
        <f>IF(AND($AW235=3,$AX235=3,$AY241="1期",$BA241="2期"),$AF237,"0")</f>
        <v>0</v>
      </c>
      <c r="BY237" s="326" t="str">
        <f>IF(AND($AW235=3,$AX235=4,$AY241="1期",$BA241="2期"),$AF237,"0")</f>
        <v>0</v>
      </c>
      <c r="BZ237" s="326" t="str">
        <f>IF(AND($AW235=3,$AX235=5,$AY241="1期",$BA241="2期"),$AF237,"0")</f>
        <v>0</v>
      </c>
      <c r="CB237" s="326" t="str">
        <f>IF(AND($AW235=1,$AX235=1,$AY241="1期",$BA241="3期"),$AF237,"0")</f>
        <v>0</v>
      </c>
      <c r="CC237" s="326" t="str">
        <f>IF(AND($AW235=1,$AX235=2,$AY241="1期",$BA241="3期"),$AF237,"0")</f>
        <v>0</v>
      </c>
      <c r="CD237" s="326" t="str">
        <f>IF(AND($AW235=1,$AX235=3,$AY241="1期",$BA241="3期"),$AF237,"0")</f>
        <v>0</v>
      </c>
      <c r="CE237" s="326" t="str">
        <f>IF(AND($AW235=1,$AX235=4,$AY241="1期",$BA241="3期"),$AF237,"0")</f>
        <v>0</v>
      </c>
      <c r="CF237" s="326" t="str">
        <f>IF(AND($AW235=1,$AX235=5,$AY241="1期",$BA241="3期"),$AF237,"0")</f>
        <v>0</v>
      </c>
      <c r="CG237" s="326" t="str">
        <f>IF(AND($AW235=2,$AX235=6,$AY241="1期",$BA241="3期"),$AF237,"0")</f>
        <v>0</v>
      </c>
      <c r="CH237" s="326" t="str">
        <f>IF(AND($AW235=3,$AX235=1,$AY241="1期",$BA241="3期"),$AF237,"0")</f>
        <v>0</v>
      </c>
      <c r="CI237" s="326" t="str">
        <f>IF(AND($AW235=3,$AX235=2,$AY241="1期",$BA241="3期"),$AF237,"0")</f>
        <v>0</v>
      </c>
      <c r="CJ237" s="326" t="str">
        <f>IF(AND($AW235=3,$AX235=3,$AY241="1期",$BA241="3期"),$AF237,"0")</f>
        <v>0</v>
      </c>
      <c r="CK237" s="326" t="str">
        <f>IF(AND($AW235=3,$AX235=4,$AY241="1期",$BA241="3期"),$AF237,"0")</f>
        <v>0</v>
      </c>
      <c r="CL237" s="326" t="str">
        <f>IF(AND($AW235=3,$AX235=5,$AY241="1期",$BA241="3期"),$AF237,"0")</f>
        <v>0</v>
      </c>
      <c r="CN237" s="326" t="str">
        <f>IF(AND($AW235=1,$AX235=1,$AY241="2期",$BA241="2期"),$AF237,"0")</f>
        <v>0</v>
      </c>
      <c r="CO237" s="326" t="str">
        <f>IF(AND($AW235=1,$AX235=2,$AY241="2期",$BA241="2期"),$AF237,"0")</f>
        <v>0</v>
      </c>
      <c r="CP237" s="326" t="str">
        <f>IF(AND($AW235=1,$AX235=3,$AY241="2期",$BA241="2期"),$AF237,"0")</f>
        <v>0</v>
      </c>
      <c r="CQ237" s="326" t="str">
        <f>IF(AND($AW235=1,$AX235=4,$AY241="2期",$BA241="2期"),$AF237,"0")</f>
        <v>0</v>
      </c>
      <c r="CR237" s="326" t="str">
        <f>IF(AND($AW235=1,$AX235=5,$AY241="2期",$BA241="2期"),$AF237,"0")</f>
        <v>0</v>
      </c>
      <c r="CS237" s="326" t="str">
        <f>IF(AND($AW235=2,$AX235=6,$AY241="2期",$BA241="2期"),$AF237,"0")</f>
        <v>0</v>
      </c>
      <c r="CT237" s="326" t="str">
        <f>IF(AND($AW235=3,$AX235=1,$AY241="2期",$BA241="2期"),$AF237,"0")</f>
        <v>0</v>
      </c>
      <c r="CU237" s="326" t="str">
        <f>IF(AND($AW235=3,$AX235=2,$AY241="2期",$BA241="2期"),$AF237,"0")</f>
        <v>0</v>
      </c>
      <c r="CV237" s="326" t="str">
        <f>IF(AND($AW235=3,$AX235=3,$AY241="2期",$BA241="2期"),$AF237,"0")</f>
        <v>0</v>
      </c>
      <c r="CW237" s="326" t="str">
        <f>IF(AND($AW235=3,$AX235=4,$AY241="2期",$BA241="2期"),$AF237,"0")</f>
        <v>0</v>
      </c>
      <c r="CX237" s="326" t="str">
        <f>IF(AND($AW235=3,$AX235=5,$AY241="2期",$BA241="2期"),$AF237,"0")</f>
        <v>0</v>
      </c>
      <c r="CZ237" s="326" t="str">
        <f>IF(AND($AW235=1,$AX235=1,$AY241="2期",$BA241="3期"),$AF237,"0")</f>
        <v>0</v>
      </c>
      <c r="DA237" s="326" t="str">
        <f>IF(AND($AW235=1,$AX235=2,$AY241="2期",$BA241="3期"),$AF237,"0")</f>
        <v>0</v>
      </c>
      <c r="DB237" s="326" t="str">
        <f>IF(AND($AW235=1,$AX235=3,$AY241="2期",$BA241="3期"),$AF237,"0")</f>
        <v>0</v>
      </c>
      <c r="DC237" s="326" t="str">
        <f>IF(AND($AW235=1,$AX235=4,$AY241="2期",$BA241="3期"),$AF237,"0")</f>
        <v>0</v>
      </c>
      <c r="DD237" s="326" t="str">
        <f>IF(AND($AW235=1,$AX235=5,$AY241="2期",$BA241="3期"),$AF237,"0")</f>
        <v>0</v>
      </c>
      <c r="DE237" s="326" t="str">
        <f>IF(AND($AW235=2,$AX235=6,$AY241="2期",$BA241="3期"),$AF237,"0")</f>
        <v>0</v>
      </c>
      <c r="DF237" s="326" t="str">
        <f>IF(AND($AW235=3,$AX235=1,$AY241="2期",$BA241="3期"),$AF237,"0")</f>
        <v>0</v>
      </c>
      <c r="DG237" s="326" t="str">
        <f>IF(AND($AW235=3,$AX235=2,$AY241="2期",$BA241="3期"),$AF237,"0")</f>
        <v>0</v>
      </c>
      <c r="DH237" s="326" t="str">
        <f>IF(AND($AW235=3,$AX235=3,$AY241="2期",$BA241="3期"),$AF237,"0")</f>
        <v>0</v>
      </c>
      <c r="DI237" s="326" t="str">
        <f>IF(AND($AW235=3,$AX235=4,$AY241="2期",$BA241="3期"),$AF237,"0")</f>
        <v>0</v>
      </c>
      <c r="DJ237" s="326" t="str">
        <f>IF(AND($AW235=3,$AX235=5,$AY241="2期",$BA241="3期"),$AF237,"0")</f>
        <v>0</v>
      </c>
      <c r="DL237" s="326" t="str">
        <f>IF(AND($AW235=1,$AX235=1,$AY241="3期",$BA241="3期"),$AF237,"0")</f>
        <v>0</v>
      </c>
      <c r="DM237" s="326" t="str">
        <f>IF(AND($AW235=1,$AX235=2,$AY241="3期",$BA241="3期"),$AF237,"0")</f>
        <v>0</v>
      </c>
      <c r="DN237" s="326" t="str">
        <f>IF(AND($AW235=1,$AX235=3,$AY241="3期",$BA241="3期"),$AF237,"0")</f>
        <v>0</v>
      </c>
      <c r="DO237" s="326" t="str">
        <f>IF(AND($AW235=1,$AX235=4,$AY241="3期",$BA241="3期"),$AF237,"0")</f>
        <v>0</v>
      </c>
      <c r="DP237" s="326" t="str">
        <f>IF(AND($AW235=1,$AX235=5,$AY241="3期",$BA241="3期"),$AF237,"0")</f>
        <v>0</v>
      </c>
      <c r="DQ237" s="326" t="str">
        <f>IF(AND($AW235=2,$AX235=6,$AY241="3期",$BA241="3期"),$AF237,"0")</f>
        <v>0</v>
      </c>
      <c r="DR237" s="326" t="str">
        <f>IF(AND($AW235=3,$AX235=1,$AY241="3期",$BA241="3期"),$AF237,"0")</f>
        <v>0</v>
      </c>
      <c r="DS237" s="326" t="str">
        <f>IF(AND($AW235=3,$AX235=2,$AY241="3期",$BA241="3期"),$AF237,"0")</f>
        <v>0</v>
      </c>
      <c r="DT237" s="326" t="str">
        <f>IF(AND($AW235=3,$AX235=3,$AY241="3期",$BA241="3期"),$AF237,"0")</f>
        <v>0</v>
      </c>
      <c r="DU237" s="326" t="str">
        <f>IF(AND($AW235=3,$AX235=4,$AY241="3期",$BA241="3期"),$AF237,"0")</f>
        <v>0</v>
      </c>
      <c r="DV237" s="326" t="str">
        <f>IF(AND($AW235=3,$AX235=5,$AY241="3期",$BA241="3期"),$AF237,"0")</f>
        <v>0</v>
      </c>
      <c r="DX237" s="326" t="str">
        <f>IF(AND($AW235=1,$AX235=1,$AY241="1期",$BA241="4期"),$AF237,"0")</f>
        <v>0</v>
      </c>
      <c r="DY237" s="326" t="str">
        <f>IF(AND($AW235=1,$AX235=2,$AY241="1期",$BA241="4期"),$AF237,"0")</f>
        <v>0</v>
      </c>
      <c r="DZ237" s="326" t="str">
        <f>IF(AND($AW235=1,$AX235=3,$AY241="1期",$BA241="4期"),$AF237,"0")</f>
        <v>0</v>
      </c>
      <c r="EA237" s="326" t="str">
        <f>IF(AND($AW235=1,$AX235=4,$AY241="1期",$BA241="4期"),$AF237,"0")</f>
        <v>0</v>
      </c>
      <c r="EB237" s="326" t="str">
        <f>IF(AND($AW235=1,$AX235=5,$AY241="1期",$BA241="4期"),$AF237,"0")</f>
        <v>0</v>
      </c>
      <c r="EC237" s="326" t="str">
        <f>IF(AND($AW235=2,$AX235=6,$AY241="1期",$BA241="4期"),$AF237,"0")</f>
        <v>0</v>
      </c>
      <c r="ED237" s="326" t="str">
        <f>IF(AND($AW235=3,$AX235=1,$AY241="1期",$BA241="4期"),$AF237,"0")</f>
        <v>0</v>
      </c>
      <c r="EE237" s="326" t="str">
        <f>IF(AND($AW235=3,$AX235=2,$AY241="1期",$BA241="4期"),$AF237,"0")</f>
        <v>0</v>
      </c>
      <c r="EF237" s="326" t="str">
        <f>IF(AND($AW235=3,$AX235=3,$AY241="1期",$BA241="4期"),$AF237,"0")</f>
        <v>0</v>
      </c>
      <c r="EG237" s="326" t="str">
        <f>IF(AND($AW235=3,$AX235=4,$AY241="1期",$BA241="4期"),$AF237,"0")</f>
        <v>0</v>
      </c>
      <c r="EH237" s="326" t="str">
        <f>IF(AND($AW235=3,$AX235=5,$AY241="1期",$BA241="4期"),$AF237,"0")</f>
        <v>0</v>
      </c>
      <c r="EJ237" s="326" t="str">
        <f>IF(AND($AW235=1,$AX235=1,$AY241="2期",$BA241="4期"),$AF237,"0")</f>
        <v>0</v>
      </c>
      <c r="EK237" s="326" t="str">
        <f>IF(AND($AW235=1,$AX235=2,$AY241="2期",$BA241="4期"),$AF237,"0")</f>
        <v>0</v>
      </c>
      <c r="EL237" s="326" t="str">
        <f>IF(AND($AW235=1,$AX235=3,$AY241="2期",$BA241="4期"),$AF237,"0")</f>
        <v>0</v>
      </c>
      <c r="EM237" s="326" t="str">
        <f>IF(AND($AW235=1,$AX235=4,$AY241="2期",$BA241="4期"),$AF237,"0")</f>
        <v>0</v>
      </c>
      <c r="EN237" s="326" t="str">
        <f>IF(AND($AW235=1,$AX235=5,$AY241="2期",$BA241="4期"),$AF237,"0")</f>
        <v>0</v>
      </c>
      <c r="EO237" s="326" t="str">
        <f>IF(AND($AW235=2,$AX235=6,$AY241="2期",$BA241="4期"),$AF237,"0")</f>
        <v>0</v>
      </c>
      <c r="EP237" s="326" t="str">
        <f>IF(AND($AW235=3,$AX235=1,$AY241="2期",$BA241="4期"),$AF237,"0")</f>
        <v>0</v>
      </c>
      <c r="EQ237" s="326" t="str">
        <f>IF(AND($AW235=3,$AX235=2,$AY241="2期",$BA241="4期"),$AF237,"0")</f>
        <v>0</v>
      </c>
      <c r="ER237" s="326" t="str">
        <f>IF(AND($AW235=3,$AX235=3,$AY241="2期",$BA241="4期"),$AF237,"0")</f>
        <v>0</v>
      </c>
      <c r="ES237" s="326" t="str">
        <f>IF(AND($AW235=3,$AX235=4,$AY241="2期",$BA241="4期"),$AF237,"0")</f>
        <v>0</v>
      </c>
      <c r="ET237" s="326" t="str">
        <f>IF(AND($AW235=3,$AX235=5,$AY241="2期",$BA241="4期"),$AF237,"0")</f>
        <v>0</v>
      </c>
      <c r="EV237" s="326" t="str">
        <f>IF(AND($AW235=1,$AX235=1,$AY241="3期",$BA241="4期"),$AF237,"0")</f>
        <v>0</v>
      </c>
      <c r="EW237" s="326" t="str">
        <f>IF(AND($AW235=1,$AX235=2,$AY241="3期",$BA241="4期"),$AF237,"0")</f>
        <v>0</v>
      </c>
      <c r="EX237" s="326" t="str">
        <f>IF(AND($AW235=1,$AX235=3,$AY241="3期",$BA241="4期"),$AF237,"0")</f>
        <v>0</v>
      </c>
      <c r="EY237" s="326" t="str">
        <f>IF(AND($AW235=1,$AX235=4,$AY241="3期",$BA241="4期"),$AF237,"0")</f>
        <v>0</v>
      </c>
      <c r="EZ237" s="326" t="str">
        <f>IF(AND($AW235=1,$AX235=5,$AY241="3期",$BA241="4期"),$AF237,"0")</f>
        <v>0</v>
      </c>
      <c r="FA237" s="326" t="str">
        <f>IF(AND($AW235=2,$AX235=6,$AY241="3期",$BA241="4期"),$AF237,"0")</f>
        <v>0</v>
      </c>
      <c r="FB237" s="326" t="str">
        <f>IF(AND($AW235=3,$AX235=1,$AY241="3期",$BA241="4期"),$AF237,"0")</f>
        <v>0</v>
      </c>
      <c r="FC237" s="326" t="str">
        <f>IF(AND($AW235=3,$AX235=2,$AY241="3期",$BA241="4期"),$AF237,"0")</f>
        <v>0</v>
      </c>
      <c r="FD237" s="326" t="str">
        <f>IF(AND($AW235=3,$AX235=3,$AY241="3期",$BA241="4期"),$AF237,"0")</f>
        <v>0</v>
      </c>
      <c r="FE237" s="326" t="str">
        <f>IF(AND($AW235=3,$AX235=4,$AY241="3期",$BA241="4期"),$AF237,"0")</f>
        <v>0</v>
      </c>
      <c r="FF237" s="326" t="str">
        <f>IF(AND($AW235=3,$AX235=5,$AY241="3期",$BA241="4期"),$AF237,"0")</f>
        <v>0</v>
      </c>
      <c r="FH237" s="326" t="str">
        <f>IF(AND($AW235=1,$AX235=1,$AY241="4期",$BA241="4期"),$AF237,"0")</f>
        <v>0</v>
      </c>
      <c r="FI237" s="326" t="str">
        <f>IF(AND($AW235=1,$AX235=2,$AY241="4期",$BA241="4期"),$AF237,"0")</f>
        <v>0</v>
      </c>
      <c r="FJ237" s="326" t="str">
        <f>IF(AND($AW235=1,$AX235=3,$AY241="4期",$BA241="4期"),$AF237,"0")</f>
        <v>0</v>
      </c>
      <c r="FK237" s="326" t="str">
        <f>IF(AND($AW235=1,$AX235=4,$AY241="4期",$BA241="4期"),$AF237,"0")</f>
        <v>0</v>
      </c>
      <c r="FL237" s="326" t="str">
        <f>IF(AND($AW235=1,$AX235=5,$AY241="4期",$BA241="4期"),$AF237,"0")</f>
        <v>0</v>
      </c>
      <c r="FM237" s="326" t="str">
        <f>IF(AND($AW235=2,$AX235=6,$AY241="4期",$BA241="4期"),$AF237,"0")</f>
        <v>0</v>
      </c>
      <c r="FN237" s="326" t="str">
        <f>IF(AND($AW235=3,$AX235=1,$AY241="4期",$BA241="4期"),$AF237,"0")</f>
        <v>0</v>
      </c>
      <c r="FO237" s="326" t="str">
        <f>IF(AND($AW235=3,$AX235=2,$AY241="4期",$BA241="4期"),$AF237,"0")</f>
        <v>0</v>
      </c>
      <c r="FP237" s="326" t="str">
        <f>IF(AND($AW235=3,$AX235=3,$AY241="4期",$BA241="4期"),$AF237,"0")</f>
        <v>0</v>
      </c>
      <c r="FQ237" s="326" t="str">
        <f>IF(AND($AW235=3,$AX235=4,$AY241="4期",$BA241="4期"),$AF237,"0")</f>
        <v>0</v>
      </c>
      <c r="FR237" s="326" t="str">
        <f>IF(AND($AW235=3,$AX235=5,$AY241="4期",$BA241="4期"),$AF237,"0")</f>
        <v>0</v>
      </c>
      <c r="FT237" s="327" t="s">
        <v>176</v>
      </c>
      <c r="FU237" s="326" t="str">
        <f>IF(AND($AW235=1,$AX235=1,$AY241="1期",$BA241="1期"),LEFT(RIGHT($I243,11),8),"0")</f>
        <v>0</v>
      </c>
      <c r="FV237" s="326" t="str">
        <f>IF(AND($AW235=1,$AX235=2,$AY241="1期",$BA241="1期"),LEFT(RIGHT($I243,11),8),"0")</f>
        <v>0</v>
      </c>
      <c r="FW237" s="326" t="str">
        <f>IF(AND($AW235=1,$AX235=3,$AY241="1期",$BA241="1期"),LEFT(RIGHT($I243,11),8),"0")</f>
        <v>0</v>
      </c>
      <c r="FX237" s="326" t="str">
        <f>IF(AND($AW235=1,$AX235=4,$AY241="1期",$BA241="1期"),LEFT(RIGHT($I243,11),8),"0")</f>
        <v>0</v>
      </c>
      <c r="FY237" s="326" t="str">
        <f>IF(AND($AW235=1,$AX235=5,$AY241="1期",$BA241="1期"),LEFT(RIGHT($I243,11),8),"0")</f>
        <v>0</v>
      </c>
      <c r="FZ237" s="326" t="str">
        <f>IF(AND($AW235=2,$AX235=6,$AY241="1期",$BA241="1期"),LEFT(RIGHT($I243,11),8),"0")</f>
        <v>0</v>
      </c>
      <c r="GA237" s="326" t="str">
        <f>IF(AND($AW235=3,$AX235=1,$AY241="1期",$BA241="1期"),LEFT(RIGHT($I243,11),8),"0")</f>
        <v>0</v>
      </c>
      <c r="GB237" s="326" t="str">
        <f>IF(AND($AW235=3,$AX235=2,$AY241="1期",$BA241="1期"),LEFT(RIGHT($I243,11),8),"0")</f>
        <v>0</v>
      </c>
      <c r="GC237" s="326" t="str">
        <f>IF(AND($AW235=3,$AX235=3,$AY241="1期",$BA241="1期"),LEFT(RIGHT($I243,11),8),"0")</f>
        <v>0</v>
      </c>
      <c r="GD237" s="326" t="str">
        <f>IF(AND($AW235=3,$AX235=4,$AY241="1期",$BA241="1期"),LEFT(RIGHT($I243,11),8),"0")</f>
        <v>0</v>
      </c>
      <c r="GE237" s="326" t="str">
        <f>IF(AND($AW235=3,$AX235=5,$AY241="1期",$BA241="1期"),LEFT(RIGHT($I243,11),8),"0")</f>
        <v>0</v>
      </c>
      <c r="GG237" s="326" t="str">
        <f>IF(AND($AW235=1,$AX235=1,$AY241="1期",$BA241="2期"),$AF237,"0")</f>
        <v>0</v>
      </c>
      <c r="GH237" s="326" t="str">
        <f>IF(AND($AW235=1,$AX235=2,$AY241="1期",$BA241="2期"),$AF237,"0")</f>
        <v>0</v>
      </c>
      <c r="GI237" s="326" t="str">
        <f>IF(AND($AW235=1,$AX235=3,$AY241="1期",$BA241="2期"),$AF237,"0")</f>
        <v>0</v>
      </c>
      <c r="GJ237" s="326" t="str">
        <f>IF(AND($AW235=1,$AX235=4,$AY241="1期",$BA241="2期"),$AF237,"0")</f>
        <v>0</v>
      </c>
      <c r="GK237" s="326" t="str">
        <f>IF(AND($AW235=1,$AX235=5,$AY241="1期",$BA241="2期"),$AF237,"0")</f>
        <v>0</v>
      </c>
      <c r="GL237" s="326" t="str">
        <f>IF(AND($AW235=2,$AX235=6,$AY241="1期",$BA241="2期"),$AF237,"0")</f>
        <v>0</v>
      </c>
      <c r="GM237" s="326" t="str">
        <f>IF(AND($AW235=3,$AX235=1,$AY241="1期",$BA241="2期"),$AF237,"0")</f>
        <v>0</v>
      </c>
      <c r="GN237" s="326" t="str">
        <f>IF(AND($AW235=3,$AX235=2,$AY241="1期",$BA241="2期"),$AF237,"0")</f>
        <v>0</v>
      </c>
      <c r="GO237" s="326" t="str">
        <f>IF(AND($AW235=3,$AX235=3,$AY241="1期",$BA241="2期"),$AF237,"0")</f>
        <v>0</v>
      </c>
      <c r="GP237" s="326" t="str">
        <f>IF(AND($AW235=3,$AX235=4,$AY241="1期",$BA241="2期"),$AF237,"0")</f>
        <v>0</v>
      </c>
      <c r="GQ237" s="326" t="str">
        <f>IF(AND($AW235=3,$AX235=5,$AY241="1期",$BA241="2期"),$AF237,"0")</f>
        <v>0</v>
      </c>
      <c r="GS237" s="326" t="str">
        <f>IF(AND($AW235=1,$AX235=1,$AY241="2期",$BA241="2期"),LEFT(RIGHT($I243,11),8),"0")</f>
        <v>0</v>
      </c>
      <c r="GT237" s="326" t="str">
        <f>IF(AND($AW235=1,$AX235=2,$AY241="2期",$BA241="2期"),LEFT(RIGHT($I243,11),8),"0")</f>
        <v>0</v>
      </c>
      <c r="GU237" s="326" t="str">
        <f>IF(AND($AW235=1,$AX235=3,$AY241="2期",$BA241="2期"),LEFT(RIGHT($I243,11),8),"0")</f>
        <v>0</v>
      </c>
      <c r="GV237" s="326" t="str">
        <f>IF(AND($AW235=1,$AX235=4,$AY241="2期",$BA241="2期"),LEFT(RIGHT($I243,11),8),"0")</f>
        <v>0</v>
      </c>
      <c r="GW237" s="326" t="str">
        <f>IF(AND($AW235=1,$AX235=5,$AY241="2期",$BA241="2期"),LEFT(RIGHT($I243,11),8),"0")</f>
        <v>0</v>
      </c>
      <c r="GX237" s="326" t="str">
        <f>IF(AND($AW235=2,$AX235=6,$AY241="2期",$BA241="2期"),LEFT(RIGHT($I243,11),8),"0")</f>
        <v>0</v>
      </c>
      <c r="GY237" s="326" t="str">
        <f>IF(AND($AW235=3,$AX235=1,$AY241="2期",$BA241="2期"),LEFT(RIGHT($I243,11),8),"0")</f>
        <v>0</v>
      </c>
      <c r="GZ237" s="326" t="str">
        <f>IF(AND($AW235=3,$AX235=2,$AY241="2期",$BA241="2期"),LEFT(RIGHT($I243,11),8),"0")</f>
        <v>0</v>
      </c>
      <c r="HA237" s="326" t="str">
        <f>IF(AND($AW235=3,$AX235=3,$AY241="2期",$BA241="2期"),LEFT(RIGHT($I243,11),8),"0")</f>
        <v>0</v>
      </c>
      <c r="HB237" s="326" t="str">
        <f>IF(AND($AW235=3,$AX235=4,$AY241="2期",$BA241="2期"),LEFT(RIGHT($I243,11),8),"0")</f>
        <v>0</v>
      </c>
      <c r="HC237" s="326" t="str">
        <f>IF(AND($AW235=3,$AX235=5,$AY241="2期",$BA241="2期"),LEFT(RIGHT($I243,11),8),"0")</f>
        <v>0</v>
      </c>
      <c r="HE237" s="326" t="str">
        <f>IF(AND($AW235=1,$AX235=1,$BA241="3期"),LEFT(RIGHT($I243,11),8),"0")</f>
        <v>0</v>
      </c>
      <c r="HF237" s="326" t="str">
        <f>IF(AND($AW235=1,$AX235=2,$BA241="3期"),LEFT(RIGHT($I243,11),8),"0")</f>
        <v>0</v>
      </c>
      <c r="HG237" s="326" t="str">
        <f>IF(AND($AW235=1,$AX235=3,$BA241="3期"),LEFT(RIGHT($I243,11),8),"0")</f>
        <v>0</v>
      </c>
      <c r="HH237" s="326" t="str">
        <f>IF(AND($AW235=1,$AX235=4,$BA241="3期"),LEFT(RIGHT($I243,11),8),"0")</f>
        <v>0</v>
      </c>
      <c r="HI237" s="326" t="str">
        <f>IF(AND($AW235=1,$AX235=5,$BA241="3期"),LEFT(RIGHT($I243,11),8),"0")</f>
        <v>0</v>
      </c>
      <c r="HJ237" s="326" t="str">
        <f>IF(AND($AW235=2,$AX235=6,$BA241="3期"),LEFT(RIGHT($I243,11),8),"0")</f>
        <v>0</v>
      </c>
      <c r="HK237" s="326" t="str">
        <f>IF(AND($AW235=3,$AX235=1,$BA241="3期"),LEFT(RIGHT($I243,11),8),"0")</f>
        <v>0</v>
      </c>
      <c r="HL237" s="326" t="str">
        <f>IF(AND($AW235=3,$AX235=2,$BA241="3期"),LEFT(RIGHT($I243,11),8),"0")</f>
        <v>0</v>
      </c>
      <c r="HM237" s="326" t="str">
        <f>IF(AND($AW235=3,$AX235=3,$BA241="3期"),LEFT(RIGHT($I243,11),8),"0")</f>
        <v>0</v>
      </c>
      <c r="HN237" s="326" t="str">
        <f>IF(AND($AW235=3,$AX235=4,$BA241="3期"),LEFT(RIGHT($I243,11),8),"0")</f>
        <v>0</v>
      </c>
      <c r="HO237" s="326" t="str">
        <f>IF(AND($AW235=3,$AX235=5,$BA241="3期"),LEFT(RIGHT($I243,11),8),"0")</f>
        <v>0</v>
      </c>
    </row>
    <row r="238" spans="2:223" ht="13.5" customHeight="1">
      <c r="B238" s="37"/>
      <c r="D238" s="229"/>
      <c r="E238" s="246"/>
      <c r="F238" s="247"/>
      <c r="G238" s="247"/>
      <c r="H238" s="248"/>
      <c r="I238" s="275"/>
      <c r="J238" s="276"/>
      <c r="K238" s="276"/>
      <c r="L238" s="276"/>
      <c r="M238" s="276"/>
      <c r="N238" s="276"/>
      <c r="O238" s="276"/>
      <c r="P238" s="276"/>
      <c r="Q238" s="277"/>
      <c r="R238" s="258"/>
      <c r="S238" s="259"/>
      <c r="T238" s="259"/>
      <c r="U238" s="260"/>
      <c r="V238" s="284"/>
      <c r="W238" s="285"/>
      <c r="X238" s="285"/>
      <c r="Y238" s="285"/>
      <c r="Z238" s="285"/>
      <c r="AA238" s="286"/>
      <c r="AB238" s="246"/>
      <c r="AC238" s="247"/>
      <c r="AD238" s="247"/>
      <c r="AE238" s="248"/>
      <c r="AF238" s="263"/>
      <c r="AG238" s="264"/>
      <c r="AH238" s="264"/>
      <c r="AI238" s="264"/>
      <c r="AJ238" s="267"/>
      <c r="AK238" s="268"/>
      <c r="AL238" s="40"/>
      <c r="AM238" s="39"/>
      <c r="BC238" s="328"/>
      <c r="BD238" s="326"/>
      <c r="BE238" s="326"/>
      <c r="BF238" s="326"/>
      <c r="BG238" s="326"/>
      <c r="BH238" s="326"/>
      <c r="BI238" s="326"/>
      <c r="BJ238" s="326"/>
      <c r="BK238" s="326"/>
      <c r="BL238" s="326"/>
      <c r="BM238" s="326"/>
      <c r="BN238" s="326"/>
      <c r="BP238" s="326"/>
      <c r="BQ238" s="326"/>
      <c r="BR238" s="326"/>
      <c r="BS238" s="326"/>
      <c r="BT238" s="326"/>
      <c r="BU238" s="326"/>
      <c r="BV238" s="326"/>
      <c r="BW238" s="326"/>
      <c r="BX238" s="326"/>
      <c r="BY238" s="326"/>
      <c r="BZ238" s="326"/>
      <c r="CB238" s="326"/>
      <c r="CC238" s="326"/>
      <c r="CD238" s="326"/>
      <c r="CE238" s="326"/>
      <c r="CF238" s="326"/>
      <c r="CG238" s="326"/>
      <c r="CH238" s="326"/>
      <c r="CI238" s="326"/>
      <c r="CJ238" s="326"/>
      <c r="CK238" s="326"/>
      <c r="CL238" s="326"/>
      <c r="CN238" s="326"/>
      <c r="CO238" s="326"/>
      <c r="CP238" s="326"/>
      <c r="CQ238" s="326"/>
      <c r="CR238" s="326"/>
      <c r="CS238" s="326"/>
      <c r="CT238" s="326"/>
      <c r="CU238" s="326"/>
      <c r="CV238" s="326"/>
      <c r="CW238" s="326"/>
      <c r="CX238" s="326"/>
      <c r="CZ238" s="326"/>
      <c r="DA238" s="326"/>
      <c r="DB238" s="326"/>
      <c r="DC238" s="326"/>
      <c r="DD238" s="326"/>
      <c r="DE238" s="326"/>
      <c r="DF238" s="326"/>
      <c r="DG238" s="326"/>
      <c r="DH238" s="326"/>
      <c r="DI238" s="326"/>
      <c r="DJ238" s="326"/>
      <c r="DL238" s="326"/>
      <c r="DM238" s="326"/>
      <c r="DN238" s="326"/>
      <c r="DO238" s="326"/>
      <c r="DP238" s="326"/>
      <c r="DQ238" s="326"/>
      <c r="DR238" s="326"/>
      <c r="DS238" s="326"/>
      <c r="DT238" s="326"/>
      <c r="DU238" s="326"/>
      <c r="DV238" s="326"/>
      <c r="DX238" s="326"/>
      <c r="DY238" s="326"/>
      <c r="DZ238" s="326"/>
      <c r="EA238" s="326"/>
      <c r="EB238" s="326"/>
      <c r="EC238" s="326"/>
      <c r="ED238" s="326"/>
      <c r="EE238" s="326"/>
      <c r="EF238" s="326"/>
      <c r="EG238" s="326"/>
      <c r="EH238" s="326"/>
      <c r="EJ238" s="326"/>
      <c r="EK238" s="326"/>
      <c r="EL238" s="326"/>
      <c r="EM238" s="326"/>
      <c r="EN238" s="326"/>
      <c r="EO238" s="326"/>
      <c r="EP238" s="326"/>
      <c r="EQ238" s="326"/>
      <c r="ER238" s="326"/>
      <c r="ES238" s="326"/>
      <c r="ET238" s="326"/>
      <c r="EV238" s="326"/>
      <c r="EW238" s="326"/>
      <c r="EX238" s="326"/>
      <c r="EY238" s="326"/>
      <c r="EZ238" s="326"/>
      <c r="FA238" s="326"/>
      <c r="FB238" s="326"/>
      <c r="FC238" s="326"/>
      <c r="FD238" s="326"/>
      <c r="FE238" s="326"/>
      <c r="FF238" s="326"/>
      <c r="FH238" s="326"/>
      <c r="FI238" s="326"/>
      <c r="FJ238" s="326"/>
      <c r="FK238" s="326"/>
      <c r="FL238" s="326"/>
      <c r="FM238" s="326"/>
      <c r="FN238" s="326"/>
      <c r="FO238" s="326"/>
      <c r="FP238" s="326"/>
      <c r="FQ238" s="326"/>
      <c r="FR238" s="326"/>
      <c r="FT238" s="328"/>
      <c r="FU238" s="326"/>
      <c r="FV238" s="326"/>
      <c r="FW238" s="326"/>
      <c r="FX238" s="326"/>
      <c r="FY238" s="326"/>
      <c r="FZ238" s="326"/>
      <c r="GA238" s="326"/>
      <c r="GB238" s="326"/>
      <c r="GC238" s="326"/>
      <c r="GD238" s="326"/>
      <c r="GE238" s="326"/>
      <c r="GG238" s="326"/>
      <c r="GH238" s="326"/>
      <c r="GI238" s="326"/>
      <c r="GJ238" s="326"/>
      <c r="GK238" s="326"/>
      <c r="GL238" s="326"/>
      <c r="GM238" s="326"/>
      <c r="GN238" s="326"/>
      <c r="GO238" s="326"/>
      <c r="GP238" s="326"/>
      <c r="GQ238" s="326"/>
      <c r="GS238" s="326"/>
      <c r="GT238" s="326"/>
      <c r="GU238" s="326"/>
      <c r="GV238" s="326"/>
      <c r="GW238" s="326"/>
      <c r="GX238" s="326"/>
      <c r="GY238" s="326"/>
      <c r="GZ238" s="326"/>
      <c r="HA238" s="326"/>
      <c r="HB238" s="326"/>
      <c r="HC238" s="326"/>
      <c r="HE238" s="326"/>
      <c r="HF238" s="326"/>
      <c r="HG238" s="326"/>
      <c r="HH238" s="326"/>
      <c r="HI238" s="326"/>
      <c r="HJ238" s="326"/>
      <c r="HK238" s="326"/>
      <c r="HL238" s="326"/>
      <c r="HM238" s="326"/>
      <c r="HN238" s="326"/>
      <c r="HO238" s="326"/>
    </row>
    <row r="239" spans="2:223" ht="13.5" customHeight="1">
      <c r="B239" s="37"/>
      <c r="D239" s="229"/>
      <c r="E239" s="269" t="s">
        <v>38</v>
      </c>
      <c r="F239" s="270"/>
      <c r="G239" s="270"/>
      <c r="H239" s="271"/>
      <c r="I239" s="291"/>
      <c r="J239" s="292"/>
      <c r="K239" s="292"/>
      <c r="L239" s="292"/>
      <c r="M239" s="292"/>
      <c r="N239" s="292"/>
      <c r="O239" s="292"/>
      <c r="P239" s="292"/>
      <c r="Q239" s="292"/>
      <c r="R239" s="292"/>
      <c r="S239" s="292"/>
      <c r="T239" s="292"/>
      <c r="U239" s="292"/>
      <c r="V239" s="292"/>
      <c r="W239" s="292"/>
      <c r="X239" s="292"/>
      <c r="Y239" s="292"/>
      <c r="Z239" s="292"/>
      <c r="AA239" s="293"/>
      <c r="AB239" s="269" t="s">
        <v>39</v>
      </c>
      <c r="AC239" s="270"/>
      <c r="AD239" s="270"/>
      <c r="AE239" s="271"/>
      <c r="AF239" s="294"/>
      <c r="AG239" s="295"/>
      <c r="AH239" s="295"/>
      <c r="AI239" s="295"/>
      <c r="AJ239" s="295"/>
      <c r="AK239" s="290" t="s">
        <v>353</v>
      </c>
      <c r="AL239" s="40"/>
      <c r="AM239" s="39"/>
    </row>
    <row r="240" spans="2:223" ht="13.5" customHeight="1">
      <c r="B240" s="37"/>
      <c r="D240" s="229"/>
      <c r="E240" s="246"/>
      <c r="F240" s="247"/>
      <c r="G240" s="247"/>
      <c r="H240" s="248"/>
      <c r="I240" s="252"/>
      <c r="J240" s="253"/>
      <c r="K240" s="253"/>
      <c r="L240" s="253"/>
      <c r="M240" s="253"/>
      <c r="N240" s="253"/>
      <c r="O240" s="253"/>
      <c r="P240" s="253"/>
      <c r="Q240" s="253"/>
      <c r="R240" s="253"/>
      <c r="S240" s="253"/>
      <c r="T240" s="253"/>
      <c r="U240" s="253"/>
      <c r="V240" s="253"/>
      <c r="W240" s="253"/>
      <c r="X240" s="253"/>
      <c r="Y240" s="253"/>
      <c r="Z240" s="253"/>
      <c r="AA240" s="254"/>
      <c r="AB240" s="246"/>
      <c r="AC240" s="247"/>
      <c r="AD240" s="247"/>
      <c r="AE240" s="248"/>
      <c r="AF240" s="296"/>
      <c r="AG240" s="297"/>
      <c r="AH240" s="297"/>
      <c r="AI240" s="297"/>
      <c r="AJ240" s="297"/>
      <c r="AK240" s="268"/>
      <c r="AL240" s="40"/>
      <c r="AM240" s="39"/>
      <c r="AW240" s="84" t="s">
        <v>102</v>
      </c>
      <c r="AX240" s="84" t="s">
        <v>103</v>
      </c>
      <c r="AY240" s="329" t="s">
        <v>105</v>
      </c>
      <c r="AZ240" s="330"/>
      <c r="BA240" s="322" t="s">
        <v>104</v>
      </c>
      <c r="BB240" s="322"/>
    </row>
    <row r="241" spans="2:223" ht="13.5" customHeight="1">
      <c r="B241" s="37"/>
      <c r="D241" s="229"/>
      <c r="E241" s="269" t="s">
        <v>74</v>
      </c>
      <c r="F241" s="270"/>
      <c r="G241" s="270"/>
      <c r="H241" s="271"/>
      <c r="I241" s="298" t="str">
        <f>IFERROR(YEAR(EDATE(AA241,-3)),"")</f>
        <v/>
      </c>
      <c r="J241" s="289"/>
      <c r="K241" s="289"/>
      <c r="L241" s="289" t="s">
        <v>37</v>
      </c>
      <c r="M241" s="289"/>
      <c r="N241" s="282"/>
      <c r="O241" s="282"/>
      <c r="P241" s="282"/>
      <c r="Q241" s="282"/>
      <c r="R241" s="282"/>
      <c r="S241" s="282"/>
      <c r="T241" s="282"/>
      <c r="U241" s="282"/>
      <c r="V241" s="282"/>
      <c r="W241" s="282"/>
      <c r="X241" s="282"/>
      <c r="Y241" s="282"/>
      <c r="Z241" s="300" t="s">
        <v>355</v>
      </c>
      <c r="AA241" s="282"/>
      <c r="AB241" s="282"/>
      <c r="AC241" s="282"/>
      <c r="AD241" s="282"/>
      <c r="AE241" s="282"/>
      <c r="AF241" s="282"/>
      <c r="AG241" s="282"/>
      <c r="AH241" s="282"/>
      <c r="AI241" s="282"/>
      <c r="AJ241" s="282"/>
      <c r="AK241" s="302"/>
      <c r="AL241" s="40"/>
      <c r="AM241" s="39"/>
      <c r="AO241" s="32" t="s">
        <v>309</v>
      </c>
      <c r="AW241" s="322" t="str">
        <f>I241</f>
        <v/>
      </c>
      <c r="AX241" s="322" t="str">
        <f>IF(V237="","",YEAR(V237)-IF(MONTH(V237)&lt;4,1,0))</f>
        <v/>
      </c>
      <c r="AY241" s="322" t="str">
        <f>IF(AND(2010&lt;=AW241,AW241&lt;=2014),"1期",IF(AND(2015&lt;=AW241,AW241&lt;=2019),"2期",IF(AND(2020&lt;=AW241,AW241&lt;=2024),"3期",IF(AND(2025&lt;=AW241,AW241&lt;=2029),"4期","-"))))</f>
        <v>-</v>
      </c>
      <c r="AZ241" s="323" t="str">
        <f>IF(AND(2010&lt;=AW241,AW241&lt;=2014),"2期",IF(AND(2015&lt;=AW241,AW241&lt;=2019),"3期",IF(AND(2020&lt;=AW241,AW241&lt;=2024),"4期",IF(AND(2025&lt;=AW241,AW241&lt;=2029),"4期","-"))))</f>
        <v>-</v>
      </c>
      <c r="BA241" s="322" t="str">
        <f>IF(AND(2010&lt;=AX241,AX241&lt;=2014),"1期",IF(AND(2015&lt;=AX241,AX241&lt;=2019),"2期",IF(AND(2020&lt;=AX241,AX241&lt;=2024),"3期",IF(AND(2025&lt;=AX241,AX241&lt;=2029),"4期","-"))))</f>
        <v>-</v>
      </c>
      <c r="BB241" s="323" t="str">
        <f>IF(AND(2010&lt;=AX241,AX241&lt;=2014),"2期",IF(AND(2015&lt;=AX241,AX241&lt;=2019),"3期",IF(AND(2020&lt;=AX241,AX241&lt;=2024),"4期",IF(AND(2024&lt;=AX241,AX241&lt;=2029),"4期","-"))))</f>
        <v>-</v>
      </c>
      <c r="BC241" s="40"/>
      <c r="FT241" s="40"/>
    </row>
    <row r="242" spans="2:223" ht="13.5" customHeight="1">
      <c r="B242" s="37"/>
      <c r="D242" s="229"/>
      <c r="E242" s="246"/>
      <c r="F242" s="247"/>
      <c r="G242" s="247"/>
      <c r="H242" s="248"/>
      <c r="I242" s="299"/>
      <c r="J242" s="267"/>
      <c r="K242" s="267"/>
      <c r="L242" s="267"/>
      <c r="M242" s="267"/>
      <c r="N242" s="285"/>
      <c r="O242" s="285"/>
      <c r="P242" s="285"/>
      <c r="Q242" s="285"/>
      <c r="R242" s="285"/>
      <c r="S242" s="285"/>
      <c r="T242" s="285"/>
      <c r="U242" s="285"/>
      <c r="V242" s="285"/>
      <c r="W242" s="285"/>
      <c r="X242" s="285"/>
      <c r="Y242" s="285"/>
      <c r="Z242" s="301"/>
      <c r="AA242" s="285"/>
      <c r="AB242" s="285"/>
      <c r="AC242" s="285"/>
      <c r="AD242" s="285"/>
      <c r="AE242" s="285"/>
      <c r="AF242" s="285"/>
      <c r="AG242" s="285"/>
      <c r="AH242" s="285"/>
      <c r="AI242" s="285"/>
      <c r="AJ242" s="285"/>
      <c r="AK242" s="303"/>
      <c r="AL242" s="40"/>
      <c r="AM242" s="39"/>
      <c r="AW242" s="325"/>
      <c r="AX242" s="322"/>
      <c r="AY242" s="322"/>
      <c r="AZ242" s="324"/>
      <c r="BA242" s="322"/>
      <c r="BB242" s="324"/>
      <c r="BC242" s="40"/>
      <c r="FT242" s="40"/>
    </row>
    <row r="243" spans="2:223" ht="13.5" customHeight="1">
      <c r="B243" s="37"/>
      <c r="D243" s="229"/>
      <c r="E243" s="220" t="s">
        <v>57</v>
      </c>
      <c r="F243" s="221"/>
      <c r="G243" s="221"/>
      <c r="H243" s="222"/>
      <c r="I243" s="226"/>
      <c r="J243" s="214"/>
      <c r="K243" s="214"/>
      <c r="L243" s="214"/>
      <c r="M243" s="214"/>
      <c r="N243" s="214"/>
      <c r="O243" s="214"/>
      <c r="P243" s="214"/>
      <c r="Q243" s="214"/>
      <c r="R243" s="214"/>
      <c r="S243" s="214"/>
      <c r="T243" s="214"/>
      <c r="U243" s="214"/>
      <c r="V243" s="214"/>
      <c r="W243" s="212" t="s">
        <v>352</v>
      </c>
      <c r="X243" s="214"/>
      <c r="Y243" s="214"/>
      <c r="Z243" s="214"/>
      <c r="AA243" s="214"/>
      <c r="AB243" s="214"/>
      <c r="AC243" s="214"/>
      <c r="AD243" s="214"/>
      <c r="AE243" s="214"/>
      <c r="AF243" s="214"/>
      <c r="AG243" s="214"/>
      <c r="AH243" s="214"/>
      <c r="AI243" s="214"/>
      <c r="AJ243" s="214"/>
      <c r="AK243" s="215"/>
      <c r="AL243" s="40"/>
      <c r="AM243" s="39"/>
      <c r="AY243" s="40" t="s">
        <v>121</v>
      </c>
      <c r="BA243" s="40" t="s">
        <v>122</v>
      </c>
      <c r="HO243" s="85"/>
    </row>
    <row r="244" spans="2:223" ht="13.5" customHeight="1" thickBot="1">
      <c r="B244" s="37"/>
      <c r="D244" s="230"/>
      <c r="E244" s="223"/>
      <c r="F244" s="224"/>
      <c r="G244" s="224"/>
      <c r="H244" s="225"/>
      <c r="I244" s="227"/>
      <c r="J244" s="216"/>
      <c r="K244" s="216"/>
      <c r="L244" s="216"/>
      <c r="M244" s="216"/>
      <c r="N244" s="216"/>
      <c r="O244" s="216"/>
      <c r="P244" s="216"/>
      <c r="Q244" s="216"/>
      <c r="R244" s="216"/>
      <c r="S244" s="216"/>
      <c r="T244" s="216"/>
      <c r="U244" s="216"/>
      <c r="V244" s="216"/>
      <c r="W244" s="213"/>
      <c r="X244" s="216"/>
      <c r="Y244" s="216"/>
      <c r="Z244" s="216"/>
      <c r="AA244" s="216"/>
      <c r="AB244" s="216"/>
      <c r="AC244" s="216"/>
      <c r="AD244" s="216"/>
      <c r="AE244" s="216"/>
      <c r="AF244" s="216"/>
      <c r="AG244" s="216"/>
      <c r="AH244" s="216"/>
      <c r="AI244" s="216"/>
      <c r="AJ244" s="216"/>
      <c r="AK244" s="217"/>
      <c r="AL244" s="40"/>
      <c r="AM244" s="39"/>
    </row>
    <row r="245" spans="2:223">
      <c r="B245" s="37"/>
      <c r="D245" s="42" t="s">
        <v>72</v>
      </c>
      <c r="E245" s="40"/>
      <c r="F245" s="218" t="s">
        <v>65</v>
      </c>
      <c r="G245" s="218"/>
      <c r="H245" s="218"/>
      <c r="I245" s="218"/>
      <c r="J245" s="218"/>
      <c r="K245" s="218"/>
      <c r="L245" s="218"/>
      <c r="M245" s="218"/>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40"/>
      <c r="AM245" s="39"/>
    </row>
    <row r="246" spans="2:223">
      <c r="B246" s="37"/>
      <c r="D246" s="40"/>
      <c r="E246" s="40"/>
      <c r="F246" s="219"/>
      <c r="G246" s="219"/>
      <c r="H246" s="219"/>
      <c r="I246" s="219"/>
      <c r="J246" s="219"/>
      <c r="K246" s="219"/>
      <c r="L246" s="219"/>
      <c r="M246" s="219"/>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40"/>
      <c r="AM246" s="39"/>
    </row>
    <row r="247" spans="2:223">
      <c r="B247" s="37"/>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33"/>
      <c r="AL247" s="40"/>
      <c r="AM247" s="39"/>
    </row>
    <row r="248" spans="2:223">
      <c r="B248" s="37"/>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33"/>
      <c r="AL248" s="40"/>
      <c r="AM248" s="39"/>
    </row>
    <row r="249" spans="2:223">
      <c r="B249" s="37"/>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33"/>
      <c r="AL249" s="40"/>
      <c r="AM249" s="39"/>
    </row>
    <row r="250" spans="2:223">
      <c r="B250" s="112"/>
      <c r="C250" s="112"/>
      <c r="D250" s="113"/>
      <c r="E250" s="113"/>
      <c r="F250" s="113"/>
      <c r="G250" s="113"/>
      <c r="H250" s="113"/>
      <c r="I250" s="113"/>
      <c r="J250" s="113"/>
      <c r="K250" s="113"/>
      <c r="L250" s="113"/>
      <c r="M250" s="113"/>
      <c r="N250" s="113"/>
      <c r="O250" s="113"/>
      <c r="P250" s="113"/>
      <c r="Q250" s="113"/>
      <c r="R250" s="113"/>
      <c r="S250" s="113"/>
      <c r="T250" s="113"/>
      <c r="U250" s="113"/>
      <c r="V250" s="113"/>
      <c r="W250" s="113"/>
      <c r="X250" s="113"/>
      <c r="Y250" s="113"/>
      <c r="Z250" s="113"/>
      <c r="AA250" s="113"/>
      <c r="AB250" s="113"/>
      <c r="AC250" s="113"/>
      <c r="AD250" s="113"/>
      <c r="AE250" s="113"/>
      <c r="AF250" s="113"/>
      <c r="AG250" s="113"/>
      <c r="AH250" s="113"/>
      <c r="AI250" s="113"/>
      <c r="AJ250" s="113"/>
      <c r="AK250" s="114"/>
      <c r="AL250" s="113"/>
      <c r="AM250" s="112"/>
    </row>
    <row r="251" spans="2:223">
      <c r="B251" s="34"/>
      <c r="C251" s="35"/>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c r="AA251" s="110"/>
      <c r="AB251" s="110"/>
      <c r="AC251" s="110"/>
      <c r="AD251" s="110"/>
      <c r="AE251" s="110"/>
      <c r="AF251" s="110"/>
      <c r="AG251" s="110"/>
      <c r="AH251" s="110"/>
      <c r="AI251" s="110"/>
      <c r="AJ251" s="110"/>
      <c r="AK251" s="111"/>
      <c r="AL251" s="110"/>
      <c r="AM251" s="36"/>
    </row>
    <row r="252" spans="2:223">
      <c r="B252" s="37"/>
      <c r="O252" s="304" t="s">
        <v>25</v>
      </c>
      <c r="P252" s="305"/>
      <c r="Q252" s="305"/>
      <c r="R252" s="305"/>
      <c r="S252" s="305"/>
      <c r="T252" s="305"/>
      <c r="U252" s="306"/>
      <c r="V252" s="307" t="str">
        <f>IF(その1!$X$8="","",その1!$X$8)</f>
        <v/>
      </c>
      <c r="W252" s="308"/>
      <c r="X252" s="308"/>
      <c r="Y252" s="308"/>
      <c r="Z252" s="308"/>
      <c r="AA252" s="308"/>
      <c r="AB252" s="308"/>
      <c r="AC252" s="308"/>
      <c r="AD252" s="308"/>
      <c r="AE252" s="308"/>
      <c r="AF252" s="308"/>
      <c r="AG252" s="308"/>
      <c r="AH252" s="308"/>
      <c r="AI252" s="308"/>
      <c r="AJ252" s="308"/>
      <c r="AK252" s="309"/>
      <c r="AL252" s="40"/>
      <c r="AM252" s="39"/>
    </row>
    <row r="253" spans="2:223">
      <c r="B253" s="37"/>
      <c r="O253" s="310" t="s">
        <v>26</v>
      </c>
      <c r="P253" s="311"/>
      <c r="Q253" s="311"/>
      <c r="R253" s="311"/>
      <c r="S253" s="311"/>
      <c r="T253" s="311"/>
      <c r="U253" s="312"/>
      <c r="V253" s="316" t="str">
        <f>IF(その1!$X$10="","",その1!$X$10)</f>
        <v/>
      </c>
      <c r="W253" s="317"/>
      <c r="X253" s="317"/>
      <c r="Y253" s="317"/>
      <c r="Z253" s="317"/>
      <c r="AA253" s="317"/>
      <c r="AB253" s="317"/>
      <c r="AC253" s="317"/>
      <c r="AD253" s="317"/>
      <c r="AE253" s="317"/>
      <c r="AF253" s="317"/>
      <c r="AG253" s="317"/>
      <c r="AH253" s="317"/>
      <c r="AI253" s="317"/>
      <c r="AJ253" s="317"/>
      <c r="AK253" s="318"/>
      <c r="AL253" s="40"/>
      <c r="AM253" s="39"/>
    </row>
    <row r="254" spans="2:223">
      <c r="B254" s="37"/>
      <c r="O254" s="313"/>
      <c r="P254" s="314"/>
      <c r="Q254" s="314"/>
      <c r="R254" s="314"/>
      <c r="S254" s="314"/>
      <c r="T254" s="314"/>
      <c r="U254" s="315"/>
      <c r="V254" s="319" t="str">
        <f>IF(その1!$X$12="","",その1!$X$12)</f>
        <v/>
      </c>
      <c r="W254" s="320"/>
      <c r="X254" s="320"/>
      <c r="Y254" s="320"/>
      <c r="Z254" s="320"/>
      <c r="AA254" s="320"/>
      <c r="AB254" s="320"/>
      <c r="AC254" s="320"/>
      <c r="AD254" s="320"/>
      <c r="AE254" s="320"/>
      <c r="AF254" s="320"/>
      <c r="AG254" s="320"/>
      <c r="AH254" s="320"/>
      <c r="AI254" s="320"/>
      <c r="AJ254" s="320"/>
      <c r="AK254" s="321"/>
      <c r="AL254" s="40"/>
      <c r="AM254" s="39"/>
    </row>
    <row r="255" spans="2:223">
      <c r="B255" s="37"/>
      <c r="X255" s="41"/>
      <c r="Y255" s="41"/>
      <c r="Z255" s="41"/>
      <c r="AA255" s="41"/>
      <c r="AB255" s="41"/>
      <c r="AC255" s="40"/>
      <c r="AD255" s="40"/>
      <c r="AE255" s="40"/>
      <c r="AF255" s="40"/>
      <c r="AG255" s="40"/>
      <c r="AH255" s="40"/>
      <c r="AI255" s="40"/>
      <c r="AJ255" s="40"/>
      <c r="AK255" s="40"/>
      <c r="AL255" s="40"/>
      <c r="AM255" s="39"/>
    </row>
    <row r="256" spans="2:223" ht="14.25" thickBot="1">
      <c r="B256" s="37"/>
      <c r="C256" s="32">
        <v>1</v>
      </c>
      <c r="D256" s="42" t="s">
        <v>27</v>
      </c>
      <c r="E256" s="40"/>
      <c r="R256" s="40"/>
      <c r="S256" s="40"/>
      <c r="T256" s="40"/>
      <c r="U256" s="40"/>
      <c r="V256" s="40"/>
      <c r="W256" s="40"/>
      <c r="AM256" s="39"/>
      <c r="AW256" s="83" t="s">
        <v>100</v>
      </c>
      <c r="AX256" s="83" t="s">
        <v>101</v>
      </c>
    </row>
    <row r="257" spans="2:223" ht="13.5" customHeight="1">
      <c r="B257" s="37"/>
      <c r="D257" s="228" t="s">
        <v>335</v>
      </c>
      <c r="E257" s="231" t="s">
        <v>42</v>
      </c>
      <c r="F257" s="232"/>
      <c r="G257" s="232"/>
      <c r="H257" s="233"/>
      <c r="I257" s="237"/>
      <c r="J257" s="238"/>
      <c r="K257" s="238"/>
      <c r="L257" s="238"/>
      <c r="M257" s="238"/>
      <c r="N257" s="238"/>
      <c r="O257" s="238"/>
      <c r="P257" s="238"/>
      <c r="Q257" s="239"/>
      <c r="R257" s="243" t="s">
        <v>43</v>
      </c>
      <c r="S257" s="244"/>
      <c r="T257" s="244"/>
      <c r="U257" s="245"/>
      <c r="V257" s="249"/>
      <c r="W257" s="250"/>
      <c r="X257" s="250"/>
      <c r="Y257" s="250"/>
      <c r="Z257" s="250"/>
      <c r="AA257" s="251"/>
      <c r="AB257" s="255" t="s">
        <v>40</v>
      </c>
      <c r="AC257" s="256"/>
      <c r="AD257" s="256"/>
      <c r="AE257" s="257"/>
      <c r="AF257" s="261"/>
      <c r="AG257" s="262"/>
      <c r="AH257" s="262"/>
      <c r="AI257" s="262"/>
      <c r="AJ257" s="265" t="str">
        <f>IF(I257="","",VLOOKUP(I257,$AO$4:$AR$6,2,FALSE))</f>
        <v/>
      </c>
      <c r="AK257" s="266"/>
      <c r="AL257" s="40"/>
      <c r="AM257" s="39"/>
      <c r="AW257" s="322" t="str">
        <f>IF(I257="グリーン電力証書",1,IF(I257="グリーン熱証書",2,IF(I257="新エネルギー等電気相当量",3,"-")))</f>
        <v>-</v>
      </c>
      <c r="AX257" s="322" t="str">
        <f>IF(V257="太陽光発電",1,IF(V257="風力発電",2,IF(V257="地熱発電",3,IF(V257="バイオマス発電",4,IF(V257="特定小水力発電",5,IF(V257="太陽熱",6,"-"))))))</f>
        <v>-</v>
      </c>
      <c r="BC257" s="32" t="s">
        <v>108</v>
      </c>
      <c r="BD257" s="86" t="s">
        <v>109</v>
      </c>
      <c r="BE257" s="86" t="s">
        <v>110</v>
      </c>
      <c r="BF257" s="86" t="s">
        <v>111</v>
      </c>
      <c r="BG257" s="86" t="s">
        <v>112</v>
      </c>
      <c r="BH257" s="86" t="s">
        <v>113</v>
      </c>
      <c r="BI257" s="86" t="s">
        <v>114</v>
      </c>
      <c r="BJ257" s="86" t="s">
        <v>115</v>
      </c>
      <c r="BK257" s="86" t="s">
        <v>116</v>
      </c>
      <c r="BL257" s="86" t="s">
        <v>117</v>
      </c>
      <c r="BM257" s="86" t="s">
        <v>118</v>
      </c>
      <c r="BN257" s="86" t="s">
        <v>119</v>
      </c>
      <c r="BP257" s="86" t="s">
        <v>109</v>
      </c>
      <c r="BQ257" s="86" t="s">
        <v>110</v>
      </c>
      <c r="BR257" s="86" t="s">
        <v>111</v>
      </c>
      <c r="BS257" s="86" t="s">
        <v>112</v>
      </c>
      <c r="BT257" s="86" t="s">
        <v>113</v>
      </c>
      <c r="BU257" s="86" t="s">
        <v>114</v>
      </c>
      <c r="BV257" s="86" t="s">
        <v>115</v>
      </c>
      <c r="BW257" s="86" t="s">
        <v>116</v>
      </c>
      <c r="BX257" s="86" t="s">
        <v>117</v>
      </c>
      <c r="BY257" s="86" t="s">
        <v>118</v>
      </c>
      <c r="BZ257" s="86" t="s">
        <v>119</v>
      </c>
      <c r="CB257" s="86" t="s">
        <v>109</v>
      </c>
      <c r="CC257" s="86" t="s">
        <v>110</v>
      </c>
      <c r="CD257" s="86" t="s">
        <v>111</v>
      </c>
      <c r="CE257" s="86" t="s">
        <v>112</v>
      </c>
      <c r="CF257" s="86" t="s">
        <v>113</v>
      </c>
      <c r="CG257" s="86" t="s">
        <v>114</v>
      </c>
      <c r="CH257" s="86" t="s">
        <v>115</v>
      </c>
      <c r="CI257" s="86" t="s">
        <v>116</v>
      </c>
      <c r="CJ257" s="86" t="s">
        <v>117</v>
      </c>
      <c r="CK257" s="86" t="s">
        <v>118</v>
      </c>
      <c r="CL257" s="86" t="s">
        <v>119</v>
      </c>
      <c r="CN257" s="86" t="s">
        <v>109</v>
      </c>
      <c r="CO257" s="86" t="s">
        <v>110</v>
      </c>
      <c r="CP257" s="86" t="s">
        <v>111</v>
      </c>
      <c r="CQ257" s="86" t="s">
        <v>112</v>
      </c>
      <c r="CR257" s="86" t="s">
        <v>113</v>
      </c>
      <c r="CS257" s="86" t="s">
        <v>114</v>
      </c>
      <c r="CT257" s="86" t="s">
        <v>115</v>
      </c>
      <c r="CU257" s="86" t="s">
        <v>116</v>
      </c>
      <c r="CV257" s="86" t="s">
        <v>117</v>
      </c>
      <c r="CW257" s="86" t="s">
        <v>118</v>
      </c>
      <c r="CX257" s="86" t="s">
        <v>119</v>
      </c>
      <c r="CZ257" s="86" t="s">
        <v>109</v>
      </c>
      <c r="DA257" s="86" t="s">
        <v>110</v>
      </c>
      <c r="DB257" s="86" t="s">
        <v>111</v>
      </c>
      <c r="DC257" s="86" t="s">
        <v>112</v>
      </c>
      <c r="DD257" s="86" t="s">
        <v>113</v>
      </c>
      <c r="DE257" s="86" t="s">
        <v>114</v>
      </c>
      <c r="DF257" s="86" t="s">
        <v>115</v>
      </c>
      <c r="DG257" s="86" t="s">
        <v>116</v>
      </c>
      <c r="DH257" s="86" t="s">
        <v>117</v>
      </c>
      <c r="DI257" s="86" t="s">
        <v>118</v>
      </c>
      <c r="DJ257" s="86" t="s">
        <v>119</v>
      </c>
      <c r="DL257" s="86" t="s">
        <v>109</v>
      </c>
      <c r="DM257" s="86" t="s">
        <v>110</v>
      </c>
      <c r="DN257" s="86" t="s">
        <v>111</v>
      </c>
      <c r="DO257" s="86" t="s">
        <v>112</v>
      </c>
      <c r="DP257" s="86" t="s">
        <v>113</v>
      </c>
      <c r="DQ257" s="86" t="s">
        <v>114</v>
      </c>
      <c r="DR257" s="86" t="s">
        <v>115</v>
      </c>
      <c r="DS257" s="86" t="s">
        <v>116</v>
      </c>
      <c r="DT257" s="86" t="s">
        <v>117</v>
      </c>
      <c r="DU257" s="86" t="s">
        <v>118</v>
      </c>
      <c r="DV257" s="86" t="s">
        <v>119</v>
      </c>
      <c r="DX257" s="86" t="s">
        <v>109</v>
      </c>
      <c r="DY257" s="86" t="s">
        <v>110</v>
      </c>
      <c r="DZ257" s="86" t="s">
        <v>111</v>
      </c>
      <c r="EA257" s="86" t="s">
        <v>112</v>
      </c>
      <c r="EB257" s="86" t="s">
        <v>113</v>
      </c>
      <c r="EC257" s="86" t="s">
        <v>114</v>
      </c>
      <c r="ED257" s="86" t="s">
        <v>115</v>
      </c>
      <c r="EE257" s="86" t="s">
        <v>116</v>
      </c>
      <c r="EF257" s="86" t="s">
        <v>117</v>
      </c>
      <c r="EG257" s="86" t="s">
        <v>118</v>
      </c>
      <c r="EH257" s="86" t="s">
        <v>119</v>
      </c>
      <c r="EJ257" s="86" t="s">
        <v>109</v>
      </c>
      <c r="EK257" s="86" t="s">
        <v>110</v>
      </c>
      <c r="EL257" s="86" t="s">
        <v>111</v>
      </c>
      <c r="EM257" s="86" t="s">
        <v>112</v>
      </c>
      <c r="EN257" s="86" t="s">
        <v>113</v>
      </c>
      <c r="EO257" s="86" t="s">
        <v>114</v>
      </c>
      <c r="EP257" s="86" t="s">
        <v>115</v>
      </c>
      <c r="EQ257" s="86" t="s">
        <v>116</v>
      </c>
      <c r="ER257" s="86" t="s">
        <v>117</v>
      </c>
      <c r="ES257" s="86" t="s">
        <v>118</v>
      </c>
      <c r="ET257" s="86" t="s">
        <v>119</v>
      </c>
      <c r="EV257" s="86" t="s">
        <v>109</v>
      </c>
      <c r="EW257" s="86" t="s">
        <v>110</v>
      </c>
      <c r="EX257" s="86" t="s">
        <v>111</v>
      </c>
      <c r="EY257" s="86" t="s">
        <v>112</v>
      </c>
      <c r="EZ257" s="86" t="s">
        <v>113</v>
      </c>
      <c r="FA257" s="86" t="s">
        <v>114</v>
      </c>
      <c r="FB257" s="86" t="s">
        <v>115</v>
      </c>
      <c r="FC257" s="86" t="s">
        <v>116</v>
      </c>
      <c r="FD257" s="86" t="s">
        <v>117</v>
      </c>
      <c r="FE257" s="86" t="s">
        <v>118</v>
      </c>
      <c r="FF257" s="86" t="s">
        <v>119</v>
      </c>
      <c r="FH257" s="86" t="s">
        <v>109</v>
      </c>
      <c r="FI257" s="86" t="s">
        <v>110</v>
      </c>
      <c r="FJ257" s="86" t="s">
        <v>111</v>
      </c>
      <c r="FK257" s="86" t="s">
        <v>112</v>
      </c>
      <c r="FL257" s="86" t="s">
        <v>113</v>
      </c>
      <c r="FM257" s="86" t="s">
        <v>114</v>
      </c>
      <c r="FN257" s="86" t="s">
        <v>115</v>
      </c>
      <c r="FO257" s="86" t="s">
        <v>116</v>
      </c>
      <c r="FP257" s="86" t="s">
        <v>117</v>
      </c>
      <c r="FQ257" s="86" t="s">
        <v>118</v>
      </c>
      <c r="FR257" s="86" t="s">
        <v>119</v>
      </c>
      <c r="FT257" s="32" t="s">
        <v>108</v>
      </c>
      <c r="FU257" s="86" t="s">
        <v>109</v>
      </c>
      <c r="FV257" s="86" t="s">
        <v>110</v>
      </c>
      <c r="FW257" s="86" t="s">
        <v>111</v>
      </c>
      <c r="FX257" s="86" t="s">
        <v>112</v>
      </c>
      <c r="FY257" s="86" t="s">
        <v>113</v>
      </c>
      <c r="FZ257" s="86" t="s">
        <v>114</v>
      </c>
      <c r="GA257" s="86" t="s">
        <v>115</v>
      </c>
      <c r="GB257" s="86" t="s">
        <v>116</v>
      </c>
      <c r="GC257" s="86" t="s">
        <v>117</v>
      </c>
      <c r="GD257" s="86" t="s">
        <v>118</v>
      </c>
      <c r="GE257" s="86" t="s">
        <v>119</v>
      </c>
      <c r="GG257" s="86" t="s">
        <v>109</v>
      </c>
      <c r="GH257" s="86" t="s">
        <v>110</v>
      </c>
      <c r="GI257" s="86" t="s">
        <v>111</v>
      </c>
      <c r="GJ257" s="86" t="s">
        <v>112</v>
      </c>
      <c r="GK257" s="86" t="s">
        <v>113</v>
      </c>
      <c r="GL257" s="86" t="s">
        <v>114</v>
      </c>
      <c r="GM257" s="86" t="s">
        <v>115</v>
      </c>
      <c r="GN257" s="86" t="s">
        <v>116</v>
      </c>
      <c r="GO257" s="86" t="s">
        <v>117</v>
      </c>
      <c r="GP257" s="86" t="s">
        <v>118</v>
      </c>
      <c r="GQ257" s="86" t="s">
        <v>119</v>
      </c>
      <c r="GS257" s="86" t="s">
        <v>109</v>
      </c>
      <c r="GT257" s="86" t="s">
        <v>110</v>
      </c>
      <c r="GU257" s="86" t="s">
        <v>111</v>
      </c>
      <c r="GV257" s="86" t="s">
        <v>112</v>
      </c>
      <c r="GW257" s="86" t="s">
        <v>113</v>
      </c>
      <c r="GX257" s="86" t="s">
        <v>114</v>
      </c>
      <c r="GY257" s="86" t="s">
        <v>115</v>
      </c>
      <c r="GZ257" s="86" t="s">
        <v>116</v>
      </c>
      <c r="HA257" s="86" t="s">
        <v>117</v>
      </c>
      <c r="HB257" s="86" t="s">
        <v>118</v>
      </c>
      <c r="HC257" s="86" t="s">
        <v>119</v>
      </c>
      <c r="HE257" s="86" t="s">
        <v>109</v>
      </c>
      <c r="HF257" s="86" t="s">
        <v>110</v>
      </c>
      <c r="HG257" s="86" t="s">
        <v>111</v>
      </c>
      <c r="HH257" s="86" t="s">
        <v>112</v>
      </c>
      <c r="HI257" s="86" t="s">
        <v>113</v>
      </c>
      <c r="HJ257" s="86" t="s">
        <v>114</v>
      </c>
      <c r="HK257" s="86" t="s">
        <v>115</v>
      </c>
      <c r="HL257" s="86" t="s">
        <v>116</v>
      </c>
      <c r="HM257" s="86" t="s">
        <v>117</v>
      </c>
      <c r="HN257" s="86" t="s">
        <v>118</v>
      </c>
      <c r="HO257" s="86" t="s">
        <v>119</v>
      </c>
    </row>
    <row r="258" spans="2:223">
      <c r="B258" s="37"/>
      <c r="D258" s="229"/>
      <c r="E258" s="234"/>
      <c r="F258" s="235"/>
      <c r="G258" s="235"/>
      <c r="H258" s="236"/>
      <c r="I258" s="240"/>
      <c r="J258" s="241"/>
      <c r="K258" s="241"/>
      <c r="L258" s="241"/>
      <c r="M258" s="241"/>
      <c r="N258" s="241"/>
      <c r="O258" s="241"/>
      <c r="P258" s="241"/>
      <c r="Q258" s="242"/>
      <c r="R258" s="246"/>
      <c r="S258" s="247"/>
      <c r="T258" s="247"/>
      <c r="U258" s="248"/>
      <c r="V258" s="252"/>
      <c r="W258" s="253"/>
      <c r="X258" s="253"/>
      <c r="Y258" s="253"/>
      <c r="Z258" s="253"/>
      <c r="AA258" s="254"/>
      <c r="AB258" s="258"/>
      <c r="AC258" s="259"/>
      <c r="AD258" s="259"/>
      <c r="AE258" s="260"/>
      <c r="AF258" s="263"/>
      <c r="AG258" s="264"/>
      <c r="AH258" s="264"/>
      <c r="AI258" s="264"/>
      <c r="AJ258" s="267"/>
      <c r="AK258" s="268"/>
      <c r="AL258" s="40"/>
      <c r="AM258" s="39"/>
      <c r="AW258" s="325"/>
      <c r="AX258" s="325"/>
      <c r="BD258" s="40"/>
      <c r="BE258" s="40"/>
      <c r="BF258" s="40"/>
      <c r="BG258" s="40"/>
      <c r="BH258" s="40"/>
      <c r="BI258" s="40"/>
      <c r="BJ258" s="40"/>
      <c r="BK258" s="40"/>
      <c r="BL258" s="40"/>
      <c r="BM258" s="40"/>
      <c r="BN258" s="40"/>
      <c r="BP258" s="40"/>
      <c r="BQ258" s="40"/>
      <c r="BR258" s="40"/>
      <c r="BS258" s="40"/>
      <c r="BT258" s="40"/>
      <c r="BU258" s="40"/>
      <c r="BV258" s="40"/>
      <c r="BW258" s="40"/>
      <c r="BX258" s="40"/>
      <c r="BY258" s="40"/>
      <c r="BZ258" s="40"/>
      <c r="CB258" s="40"/>
      <c r="CC258" s="40"/>
      <c r="CD258" s="40"/>
      <c r="CE258" s="40"/>
      <c r="CF258" s="40"/>
      <c r="CG258" s="40"/>
      <c r="CH258" s="40"/>
      <c r="CI258" s="40"/>
      <c r="CJ258" s="40"/>
      <c r="CK258" s="40"/>
      <c r="CL258" s="40"/>
      <c r="CN258" s="40"/>
      <c r="CO258" s="40"/>
      <c r="CP258" s="40"/>
      <c r="CQ258" s="40"/>
      <c r="CR258" s="40"/>
      <c r="CS258" s="40"/>
      <c r="CT258" s="40"/>
      <c r="CU258" s="40"/>
      <c r="CV258" s="40"/>
      <c r="CW258" s="40"/>
      <c r="CX258" s="40"/>
      <c r="CZ258" s="40"/>
      <c r="DA258" s="40"/>
      <c r="DB258" s="40"/>
      <c r="DC258" s="40"/>
      <c r="DD258" s="40"/>
      <c r="DE258" s="40"/>
      <c r="DF258" s="40"/>
      <c r="DG258" s="40"/>
      <c r="DH258" s="40"/>
      <c r="DI258" s="40"/>
      <c r="DJ258" s="40"/>
      <c r="DL258" s="40"/>
      <c r="DM258" s="40"/>
      <c r="DN258" s="40"/>
      <c r="DO258" s="40"/>
      <c r="DP258" s="40"/>
      <c r="DQ258" s="40"/>
      <c r="DR258" s="40"/>
      <c r="DS258" s="40"/>
      <c r="DT258" s="40"/>
      <c r="DU258" s="40"/>
      <c r="DV258" s="40"/>
      <c r="DX258" s="40"/>
      <c r="DY258" s="40"/>
      <c r="DZ258" s="40"/>
      <c r="EA258" s="40"/>
      <c r="EB258" s="40"/>
      <c r="EC258" s="40"/>
      <c r="ED258" s="40"/>
      <c r="EE258" s="40"/>
      <c r="EF258" s="40"/>
      <c r="EG258" s="40"/>
      <c r="EH258" s="40"/>
      <c r="EJ258" s="40"/>
      <c r="EK258" s="40"/>
      <c r="EL258" s="40"/>
      <c r="EM258" s="40"/>
      <c r="EN258" s="40"/>
      <c r="EO258" s="40"/>
      <c r="EP258" s="40"/>
      <c r="EQ258" s="40"/>
      <c r="ER258" s="40"/>
      <c r="ES258" s="40"/>
      <c r="ET258" s="40"/>
      <c r="EV258" s="40"/>
      <c r="EW258" s="40"/>
      <c r="EX258" s="40"/>
      <c r="EY258" s="40"/>
      <c r="EZ258" s="40"/>
      <c r="FA258" s="40"/>
      <c r="FB258" s="40"/>
      <c r="FC258" s="40"/>
      <c r="FD258" s="40"/>
      <c r="FE258" s="40"/>
      <c r="FF258" s="40"/>
      <c r="FH258" s="40"/>
      <c r="FI258" s="40"/>
      <c r="FJ258" s="40"/>
      <c r="FK258" s="40"/>
      <c r="FL258" s="40"/>
      <c r="FM258" s="40"/>
      <c r="FN258" s="40"/>
      <c r="FO258" s="40"/>
      <c r="FP258" s="40"/>
      <c r="FQ258" s="40"/>
      <c r="FR258" s="40"/>
      <c r="FU258" s="40"/>
      <c r="FV258" s="40"/>
      <c r="FW258" s="40"/>
      <c r="FX258" s="40"/>
      <c r="FY258" s="40"/>
      <c r="FZ258" s="40"/>
      <c r="GA258" s="40"/>
      <c r="GB258" s="40"/>
      <c r="GC258" s="40"/>
      <c r="GD258" s="40"/>
      <c r="GE258" s="40"/>
      <c r="GG258" s="40"/>
      <c r="GH258" s="40"/>
      <c r="GI258" s="40"/>
      <c r="GJ258" s="40"/>
      <c r="GK258" s="40"/>
      <c r="GL258" s="40"/>
      <c r="GM258" s="40"/>
      <c r="GN258" s="40"/>
      <c r="GO258" s="40"/>
      <c r="GP258" s="40"/>
      <c r="GQ258" s="40"/>
      <c r="GS258" s="40"/>
      <c r="GT258" s="40"/>
      <c r="GU258" s="40"/>
      <c r="GV258" s="40"/>
      <c r="GW258" s="40"/>
      <c r="GX258" s="40"/>
      <c r="GY258" s="40"/>
      <c r="GZ258" s="40"/>
      <c r="HA258" s="40"/>
      <c r="HB258" s="40"/>
      <c r="HC258" s="40"/>
      <c r="HE258" s="40"/>
      <c r="HF258" s="40"/>
      <c r="HG258" s="40"/>
      <c r="HH258" s="40"/>
      <c r="HI258" s="40"/>
      <c r="HJ258" s="40"/>
      <c r="HK258" s="40"/>
      <c r="HL258" s="40"/>
      <c r="HM258" s="40"/>
      <c r="HN258" s="40"/>
      <c r="HO258" s="40"/>
    </row>
    <row r="259" spans="2:223" ht="13.5" customHeight="1">
      <c r="B259" s="37"/>
      <c r="D259" s="229"/>
      <c r="E259" s="269" t="s">
        <v>64</v>
      </c>
      <c r="F259" s="270"/>
      <c r="G259" s="270"/>
      <c r="H259" s="271"/>
      <c r="I259" s="272"/>
      <c r="J259" s="273"/>
      <c r="K259" s="273"/>
      <c r="L259" s="273"/>
      <c r="M259" s="273"/>
      <c r="N259" s="273"/>
      <c r="O259" s="273"/>
      <c r="P259" s="273"/>
      <c r="Q259" s="274"/>
      <c r="R259" s="278" t="s">
        <v>41</v>
      </c>
      <c r="S259" s="279"/>
      <c r="T259" s="279"/>
      <c r="U259" s="280"/>
      <c r="V259" s="281"/>
      <c r="W259" s="282"/>
      <c r="X259" s="282"/>
      <c r="Y259" s="282"/>
      <c r="Z259" s="282"/>
      <c r="AA259" s="283"/>
      <c r="AB259" s="269" t="s">
        <v>28</v>
      </c>
      <c r="AC259" s="270"/>
      <c r="AD259" s="270"/>
      <c r="AE259" s="271"/>
      <c r="AF259" s="287"/>
      <c r="AG259" s="288"/>
      <c r="AH259" s="288"/>
      <c r="AI259" s="288"/>
      <c r="AJ259" s="289" t="str">
        <f>IF(I257="","",VLOOKUP(I257,$AO$4:$AR$6,3,FALSE))</f>
        <v/>
      </c>
      <c r="AK259" s="290"/>
      <c r="AL259" s="40"/>
      <c r="AM259" s="39"/>
      <c r="BC259" s="327" t="s">
        <v>106</v>
      </c>
      <c r="BD259" s="326" t="str">
        <f>IF(AND($AW257=1,$AX257=1,$AY263="1期",$BA263="1期"),$AF259,"0")</f>
        <v>0</v>
      </c>
      <c r="BE259" s="326" t="str">
        <f>IF(AND($AW257=1,$AX257=2,$AY263="1期",$BA263="1期"),$AF259,"0")</f>
        <v>0</v>
      </c>
      <c r="BF259" s="326" t="str">
        <f>IF(AND($AW257=1,$AX257=3,$AY263="1期",$BA263="1期"),$AF259,"0")</f>
        <v>0</v>
      </c>
      <c r="BG259" s="326" t="str">
        <f>IF(AND($AW257=1,$AX257=4,$AY263="1期",$BA263="1期"),$AF259,"0")</f>
        <v>0</v>
      </c>
      <c r="BH259" s="326" t="str">
        <f>IF(AND($AW257=1,$AX257=5,$AY263="1期",$BA263="1期"),$AF259,"0")</f>
        <v>0</v>
      </c>
      <c r="BI259" s="326" t="str">
        <f>IF(AND($AW257=2,$AX257=6,$AY263="1期",$BA263="1期"),$AF259,"0")</f>
        <v>0</v>
      </c>
      <c r="BJ259" s="326" t="str">
        <f>IF(AND($AW257=3,$AX257=1,$AY263="1期",$BA263="1期"),$AF259,"0")</f>
        <v>0</v>
      </c>
      <c r="BK259" s="326" t="str">
        <f>IF(AND($AW257=3,$AX257=2,$AY263="1期",$BA263="1期"),$AF259,"0")</f>
        <v>0</v>
      </c>
      <c r="BL259" s="326" t="str">
        <f>IF(AND($AW257=3,$AX257=3,$AY263="1期",$BA263="1期"),$AF259,"0")</f>
        <v>0</v>
      </c>
      <c r="BM259" s="326" t="str">
        <f>IF(AND($AW257=3,$AX257=4,$AY263="1期",$BA263="1期"),$AF259,"0")</f>
        <v>0</v>
      </c>
      <c r="BN259" s="326" t="str">
        <f>IF(AND($AW257=3,$AX257=5,$AY263="1期",$BA263="1期"),$AF259,"0")</f>
        <v>0</v>
      </c>
      <c r="BP259" s="326" t="str">
        <f>IF(AND($AW257=1,$AX257=1,$AY263="1期",$BA263="2期"),$AF259,"0")</f>
        <v>0</v>
      </c>
      <c r="BQ259" s="326" t="str">
        <f>IF(AND($AW257=1,$AX257=2,$AY263="1期",$BA263="2期"),$AF259,"0")</f>
        <v>0</v>
      </c>
      <c r="BR259" s="326" t="str">
        <f>IF(AND($AW257=1,$AX257=3,$AY263="1期",$BA263="2期"),$AF259,"0")</f>
        <v>0</v>
      </c>
      <c r="BS259" s="326" t="str">
        <f>IF(AND($AW257=1,$AX257=4,$AY263="1期",$BA263="2期"),$AF259,"0")</f>
        <v>0</v>
      </c>
      <c r="BT259" s="326" t="str">
        <f>IF(AND($AW257=1,$AX257=5,$AY263="1期",$BA263="2期"),$AF259,"0")</f>
        <v>0</v>
      </c>
      <c r="BU259" s="326" t="str">
        <f>IF(AND($AW257=2,$AX257=6,$AY263="1期",$BA263="2期"),$AF259,"0")</f>
        <v>0</v>
      </c>
      <c r="BV259" s="326" t="str">
        <f>IF(AND($AW257=3,$AX257=1,$AY263="1期",$BA263="2期"),$AF259,"0")</f>
        <v>0</v>
      </c>
      <c r="BW259" s="326" t="str">
        <f>IF(AND($AW257=3,$AX257=2,$AY263="1期",$BA263="2期"),$AF259,"0")</f>
        <v>0</v>
      </c>
      <c r="BX259" s="326" t="str">
        <f>IF(AND($AW257=3,$AX257=3,$AY263="1期",$BA263="2期"),$AF259,"0")</f>
        <v>0</v>
      </c>
      <c r="BY259" s="326" t="str">
        <f>IF(AND($AW257=3,$AX257=4,$AY263="1期",$BA263="2期"),$AF259,"0")</f>
        <v>0</v>
      </c>
      <c r="BZ259" s="326" t="str">
        <f>IF(AND($AW257=3,$AX257=5,$AY263="1期",$BA263="2期"),$AF259,"0")</f>
        <v>0</v>
      </c>
      <c r="CB259" s="326" t="str">
        <f>IF(AND($AW257=1,$AX257=1,$AY263="1期",$BA263="3期"),$AF259,"0")</f>
        <v>0</v>
      </c>
      <c r="CC259" s="326" t="str">
        <f>IF(AND($AW257=1,$AX257=2,$AY263="1期",$BA263="3期"),$AF259,"0")</f>
        <v>0</v>
      </c>
      <c r="CD259" s="326" t="str">
        <f>IF(AND($AW257=1,$AX257=3,$AY263="1期",$BA263="3期"),$AF259,"0")</f>
        <v>0</v>
      </c>
      <c r="CE259" s="326" t="str">
        <f>IF(AND($AW257=1,$AX257=4,$AY263="1期",$BA263="3期"),$AF259,"0")</f>
        <v>0</v>
      </c>
      <c r="CF259" s="326" t="str">
        <f>IF(AND($AW257=1,$AX257=5,$AY263="1期",$BA263="3期"),$AF259,"0")</f>
        <v>0</v>
      </c>
      <c r="CG259" s="326" t="str">
        <f>IF(AND($AW257=2,$AX257=6,$AY263="1期",$BA263="3期"),$AF259,"0")</f>
        <v>0</v>
      </c>
      <c r="CH259" s="326" t="str">
        <f>IF(AND($AW257=3,$AX257=1,$AY263="1期",$BA263="3期"),$AF259,"0")</f>
        <v>0</v>
      </c>
      <c r="CI259" s="326" t="str">
        <f>IF(AND($AW257=3,$AX257=2,$AY263="1期",$BA263="3期"),$AF259,"0")</f>
        <v>0</v>
      </c>
      <c r="CJ259" s="326" t="str">
        <f>IF(AND($AW257=3,$AX257=3,$AY263="1期",$BA263="3期"),$AF259,"0")</f>
        <v>0</v>
      </c>
      <c r="CK259" s="326" t="str">
        <f>IF(AND($AW257=3,$AX257=4,$AY263="1期",$BA263="3期"),$AF259,"0")</f>
        <v>0</v>
      </c>
      <c r="CL259" s="326" t="str">
        <f>IF(AND($AW257=3,$AX257=5,$AY263="1期",$BA263="3期"),$AF259,"0")</f>
        <v>0</v>
      </c>
      <c r="CN259" s="326" t="str">
        <f>IF(AND($AW257=1,$AX257=1,$AY263="2期",$BA263="2期"),$AF259,"0")</f>
        <v>0</v>
      </c>
      <c r="CO259" s="326" t="str">
        <f>IF(AND($AW257=1,$AX257=2,$AY263="2期",$BA263="2期"),$AF259,"0")</f>
        <v>0</v>
      </c>
      <c r="CP259" s="326" t="str">
        <f>IF(AND($AW257=1,$AX257=3,$AY263="2期",$BA263="2期"),$AF259,"0")</f>
        <v>0</v>
      </c>
      <c r="CQ259" s="326" t="str">
        <f>IF(AND($AW257=1,$AX257=4,$AY263="2期",$BA263="2期"),$AF259,"0")</f>
        <v>0</v>
      </c>
      <c r="CR259" s="326" t="str">
        <f>IF(AND($AW257=1,$AX257=5,$AY263="2期",$BA263="2期"),$AF259,"0")</f>
        <v>0</v>
      </c>
      <c r="CS259" s="326" t="str">
        <f>IF(AND($AW257=2,$AX257=6,$AY263="2期",$BA263="2期"),$AF259,"0")</f>
        <v>0</v>
      </c>
      <c r="CT259" s="326" t="str">
        <f>IF(AND($AW257=3,$AX257=1,$AY263="2期",$BA263="2期"),$AF259,"0")</f>
        <v>0</v>
      </c>
      <c r="CU259" s="326" t="str">
        <f>IF(AND($AW257=3,$AX257=2,$AY263="2期",$BA263="2期"),$AF259,"0")</f>
        <v>0</v>
      </c>
      <c r="CV259" s="326" t="str">
        <f>IF(AND($AW257=3,$AX257=3,$AY263="2期",$BA263="2期"),$AF259,"0")</f>
        <v>0</v>
      </c>
      <c r="CW259" s="326" t="str">
        <f>IF(AND($AW257=3,$AX257=4,$AY263="2期",$BA263="2期"),$AF259,"0")</f>
        <v>0</v>
      </c>
      <c r="CX259" s="326" t="str">
        <f>IF(AND($AW257=3,$AX257=5,$AY263="2期",$BA263="2期"),$AF259,"0")</f>
        <v>0</v>
      </c>
      <c r="CZ259" s="326" t="str">
        <f>IF(AND($AW257=1,$AX257=1,$AY263="2期",$BA263="3期"),$AF259,"0")</f>
        <v>0</v>
      </c>
      <c r="DA259" s="326" t="str">
        <f>IF(AND($AW257=1,$AX257=2,$AY263="2期",$BA263="3期"),$AF259,"0")</f>
        <v>0</v>
      </c>
      <c r="DB259" s="326" t="str">
        <f>IF(AND($AW257=1,$AX257=3,$AY263="2期",$BA263="3期"),$AF259,"0")</f>
        <v>0</v>
      </c>
      <c r="DC259" s="326" t="str">
        <f>IF(AND($AW257=1,$AX257=4,$AY263="2期",$BA263="3期"),$AF259,"0")</f>
        <v>0</v>
      </c>
      <c r="DD259" s="326" t="str">
        <f>IF(AND($AW257=1,$AX257=5,$AY263="2期",$BA263="3期"),$AF259,"0")</f>
        <v>0</v>
      </c>
      <c r="DE259" s="326" t="str">
        <f>IF(AND($AW257=2,$AX257=6,$AY263="2期",$BA263="3期"),$AF259,"0")</f>
        <v>0</v>
      </c>
      <c r="DF259" s="326" t="str">
        <f>IF(AND($AW257=3,$AX257=1,$AY263="2期",$BA263="3期"),$AF259,"0")</f>
        <v>0</v>
      </c>
      <c r="DG259" s="326" t="str">
        <f>IF(AND($AW257=3,$AX257=2,$AY263="2期",$BA263="3期"),$AF259,"0")</f>
        <v>0</v>
      </c>
      <c r="DH259" s="326" t="str">
        <f>IF(AND($AW257=3,$AX257=3,$AY263="2期",$BA263="3期"),$AF259,"0")</f>
        <v>0</v>
      </c>
      <c r="DI259" s="326" t="str">
        <f>IF(AND($AW257=3,$AX257=4,$AY263="2期",$BA263="3期"),$AF259,"0")</f>
        <v>0</v>
      </c>
      <c r="DJ259" s="326" t="str">
        <f>IF(AND($AW257=3,$AX257=5,$AY263="2期",$BA263="3期"),$AF259,"0")</f>
        <v>0</v>
      </c>
      <c r="DL259" s="326" t="str">
        <f>IF(AND($AW257=1,$AX257=1,$AY263="3期",$BA263="3期"),$AF259,"0")</f>
        <v>0</v>
      </c>
      <c r="DM259" s="326" t="str">
        <f>IF(AND($AW257=1,$AX257=2,$AY263="3期",$BA263="3期"),$AF259,"0")</f>
        <v>0</v>
      </c>
      <c r="DN259" s="326" t="str">
        <f>IF(AND($AW257=1,$AX257=3,$AY263="3期",$BA263="3期"),$AF259,"0")</f>
        <v>0</v>
      </c>
      <c r="DO259" s="326" t="str">
        <f>IF(AND($AW257=1,$AX257=4,$AY263="3期",$BA263="3期"),$AF259,"0")</f>
        <v>0</v>
      </c>
      <c r="DP259" s="326" t="str">
        <f>IF(AND($AW257=1,$AX257=5,$AY263="3期",$BA263="3期"),$AF259,"0")</f>
        <v>0</v>
      </c>
      <c r="DQ259" s="326" t="str">
        <f>IF(AND($AW257=2,$AX257=6,$AY263="3期",$BA263="3期"),$AF259,"0")</f>
        <v>0</v>
      </c>
      <c r="DR259" s="326" t="str">
        <f>IF(AND($AW257=3,$AX257=1,$AY263="3期",$BA263="3期"),$AF259,"0")</f>
        <v>0</v>
      </c>
      <c r="DS259" s="326" t="str">
        <f>IF(AND($AW257=3,$AX257=2,$AY263="3期",$BA263="3期"),$AF259,"0")</f>
        <v>0</v>
      </c>
      <c r="DT259" s="326" t="str">
        <f>IF(AND($AW257=3,$AX257=3,$AY263="3期",$BA263="3期"),$AF259,"0")</f>
        <v>0</v>
      </c>
      <c r="DU259" s="326" t="str">
        <f>IF(AND($AW257=3,$AX257=4,$AY263="3期",$BA263="3期"),$AF259,"0")</f>
        <v>0</v>
      </c>
      <c r="DV259" s="326" t="str">
        <f>IF(AND($AW257=3,$AX257=5,$AY263="3期",$BA263="3期"),$AF259,"0")</f>
        <v>0</v>
      </c>
      <c r="DX259" s="326" t="str">
        <f>IF(AND($AW257=1,$AX257=1,$AY263="1期",$BA263="4期"),$AF259,"0")</f>
        <v>0</v>
      </c>
      <c r="DY259" s="326" t="str">
        <f>IF(AND($AW257=1,$AX257=2,$AY263="1期",$BA263="4期"),$AF259,"0")</f>
        <v>0</v>
      </c>
      <c r="DZ259" s="326" t="str">
        <f>IF(AND($AW257=1,$AX257=3,$AY263="1期",$BA263="4期"),$AF259,"0")</f>
        <v>0</v>
      </c>
      <c r="EA259" s="326" t="str">
        <f>IF(AND($AW257=1,$AX257=4,$AY263="1期",$BA263="4期"),$AF259,"0")</f>
        <v>0</v>
      </c>
      <c r="EB259" s="326" t="str">
        <f>IF(AND($AW257=1,$AX257=5,$AY263="1期",$BA263="4期"),$AF259,"0")</f>
        <v>0</v>
      </c>
      <c r="EC259" s="326" t="str">
        <f>IF(AND($AW257=2,$AX257=6,$AY263="1期",$BA263="4期"),$AF259,"0")</f>
        <v>0</v>
      </c>
      <c r="ED259" s="326" t="str">
        <f>IF(AND($AW257=3,$AX257=1,$AY263="1期",$BA263="4期"),$AF259,"0")</f>
        <v>0</v>
      </c>
      <c r="EE259" s="326" t="str">
        <f>IF(AND($AW257=3,$AX257=2,$AY263="1期",$BA263="4期"),$AF259,"0")</f>
        <v>0</v>
      </c>
      <c r="EF259" s="326" t="str">
        <f>IF(AND($AW257=3,$AX257=3,$AY263="1期",$BA263="4期"),$AF259,"0")</f>
        <v>0</v>
      </c>
      <c r="EG259" s="326" t="str">
        <f>IF(AND($AW257=3,$AX257=4,$AY263="1期",$BA263="4期"),$AF259,"0")</f>
        <v>0</v>
      </c>
      <c r="EH259" s="326" t="str">
        <f>IF(AND($AW257=3,$AX257=5,$AY263="1期",$BA263="4期"),$AF259,"0")</f>
        <v>0</v>
      </c>
      <c r="EJ259" s="326" t="str">
        <f>IF(AND($AW257=1,$AX257=1,$AY263="2期",$BA263="4期"),$AF259,"0")</f>
        <v>0</v>
      </c>
      <c r="EK259" s="326" t="str">
        <f>IF(AND($AW257=1,$AX257=2,$AY263="2期",$BA263="4期"),$AF259,"0")</f>
        <v>0</v>
      </c>
      <c r="EL259" s="326" t="str">
        <f>IF(AND($AW257=1,$AX257=3,$AY263="2期",$BA263="4期"),$AF259,"0")</f>
        <v>0</v>
      </c>
      <c r="EM259" s="326" t="str">
        <f>IF(AND($AW257=1,$AX257=4,$AY263="2期",$BA263="4期"),$AF259,"0")</f>
        <v>0</v>
      </c>
      <c r="EN259" s="326" t="str">
        <f>IF(AND($AW257=1,$AX257=5,$AY263="2期",$BA263="4期"),$AF259,"0")</f>
        <v>0</v>
      </c>
      <c r="EO259" s="326" t="str">
        <f>IF(AND($AW257=2,$AX257=6,$AY263="2期",$BA263="4期"),$AF259,"0")</f>
        <v>0</v>
      </c>
      <c r="EP259" s="326" t="str">
        <f>IF(AND($AW257=3,$AX257=1,$AY263="2期",$BA263="4期"),$AF259,"0")</f>
        <v>0</v>
      </c>
      <c r="EQ259" s="326" t="str">
        <f>IF(AND($AW257=3,$AX257=2,$AY263="2期",$BA263="4期"),$AF259,"0")</f>
        <v>0</v>
      </c>
      <c r="ER259" s="326" t="str">
        <f>IF(AND($AW257=3,$AX257=3,$AY263="2期",$BA263="4期"),$AF259,"0")</f>
        <v>0</v>
      </c>
      <c r="ES259" s="326" t="str">
        <f>IF(AND($AW257=3,$AX257=4,$AY263="2期",$BA263="4期"),$AF259,"0")</f>
        <v>0</v>
      </c>
      <c r="ET259" s="326" t="str">
        <f>IF(AND($AW257=3,$AX257=5,$AY263="2期",$BA263="4期"),$AF259,"0")</f>
        <v>0</v>
      </c>
      <c r="EV259" s="326" t="str">
        <f>IF(AND($AW257=1,$AX257=1,$AY263="3期",$BA263="4期"),$AF259,"0")</f>
        <v>0</v>
      </c>
      <c r="EW259" s="326" t="str">
        <f>IF(AND($AW257=1,$AX257=2,$AY263="3期",$BA263="4期"),$AF259,"0")</f>
        <v>0</v>
      </c>
      <c r="EX259" s="326" t="str">
        <f>IF(AND($AW257=1,$AX257=3,$AY263="3期",$BA263="4期"),$AF259,"0")</f>
        <v>0</v>
      </c>
      <c r="EY259" s="326" t="str">
        <f>IF(AND($AW257=1,$AX257=4,$AY263="3期",$BA263="4期"),$AF259,"0")</f>
        <v>0</v>
      </c>
      <c r="EZ259" s="326" t="str">
        <f>IF(AND($AW257=1,$AX257=5,$AY263="3期",$BA263="4期"),$AF259,"0")</f>
        <v>0</v>
      </c>
      <c r="FA259" s="326" t="str">
        <f>IF(AND($AW257=2,$AX257=6,$AY263="3期",$BA263="4期"),$AF259,"0")</f>
        <v>0</v>
      </c>
      <c r="FB259" s="326" t="str">
        <f>IF(AND($AW257=3,$AX257=1,$AY263="3期",$BA263="4期"),$AF259,"0")</f>
        <v>0</v>
      </c>
      <c r="FC259" s="326" t="str">
        <f>IF(AND($AW257=3,$AX257=2,$AY263="3期",$BA263="4期"),$AF259,"0")</f>
        <v>0</v>
      </c>
      <c r="FD259" s="326" t="str">
        <f>IF(AND($AW257=3,$AX257=3,$AY263="3期",$BA263="4期"),$AF259,"0")</f>
        <v>0</v>
      </c>
      <c r="FE259" s="326" t="str">
        <f>IF(AND($AW257=3,$AX257=4,$AY263="3期",$BA263="4期"),$AF259,"0")</f>
        <v>0</v>
      </c>
      <c r="FF259" s="326" t="str">
        <f>IF(AND($AW257=3,$AX257=5,$AY263="3期",$BA263="4期"),$AF259,"0")</f>
        <v>0</v>
      </c>
      <c r="FH259" s="326" t="str">
        <f>IF(AND($AW257=1,$AX257=1,$AY263="4期",$BA263="4期"),$AF259,"0")</f>
        <v>0</v>
      </c>
      <c r="FI259" s="326" t="str">
        <f>IF(AND($AW257=1,$AX257=2,$AY263="4期",$BA263="4期"),$AF259,"0")</f>
        <v>0</v>
      </c>
      <c r="FJ259" s="326" t="str">
        <f>IF(AND($AW257=1,$AX257=3,$AY263="4期",$BA263="4期"),$AF259,"0")</f>
        <v>0</v>
      </c>
      <c r="FK259" s="326" t="str">
        <f>IF(AND($AW257=1,$AX257=4,$AY263="4期",$BA263="4期"),$AF259,"0")</f>
        <v>0</v>
      </c>
      <c r="FL259" s="326" t="str">
        <f>IF(AND($AW257=1,$AX257=5,$AY263="4期",$BA263="4期"),$AF259,"0")</f>
        <v>0</v>
      </c>
      <c r="FM259" s="326" t="str">
        <f>IF(AND($AW257=2,$AX257=6,$AY263="4期",$BA263="4期"),$AF259,"0")</f>
        <v>0</v>
      </c>
      <c r="FN259" s="326" t="str">
        <f>IF(AND($AW257=3,$AX257=1,$AY263="4期",$BA263="4期"),$AF259,"0")</f>
        <v>0</v>
      </c>
      <c r="FO259" s="326" t="str">
        <f>IF(AND($AW257=3,$AX257=2,$AY263="4期",$BA263="4期"),$AF259,"0")</f>
        <v>0</v>
      </c>
      <c r="FP259" s="326" t="str">
        <f>IF(AND($AW257=3,$AX257=3,$AY263="4期",$BA263="4期"),$AF259,"0")</f>
        <v>0</v>
      </c>
      <c r="FQ259" s="326" t="str">
        <f>IF(AND($AW257=3,$AX257=4,$AY263="4期",$BA263="4期"),$AF259,"0")</f>
        <v>0</v>
      </c>
      <c r="FR259" s="326" t="str">
        <f>IF(AND($AW257=3,$AX257=5,$AY263="4期",$BA263="4期"),$AF259,"0")</f>
        <v>0</v>
      </c>
      <c r="FT259" s="327" t="s">
        <v>176</v>
      </c>
      <c r="FU259" s="326" t="str">
        <f>IF(AND($AW257=1,$AX257=1,$AY263="1期",$BA263="1期"),LEFT(RIGHT($I265,11),8),"0")</f>
        <v>0</v>
      </c>
      <c r="FV259" s="326" t="str">
        <f>IF(AND($AW257=1,$AX257=2,$AY263="1期",$BA263="1期"),LEFT(RIGHT($I265,11),8),"0")</f>
        <v>0</v>
      </c>
      <c r="FW259" s="326" t="str">
        <f>IF(AND($AW257=1,$AX257=3,$AY263="1期",$BA263="1期"),LEFT(RIGHT($I265,11),8),"0")</f>
        <v>0</v>
      </c>
      <c r="FX259" s="326" t="str">
        <f>IF(AND($AW257=1,$AX257=4,$AY263="1期",$BA263="1期"),LEFT(RIGHT($I265,11),8),"0")</f>
        <v>0</v>
      </c>
      <c r="FY259" s="326" t="str">
        <f>IF(AND($AW257=1,$AX257=5,$AY263="1期",$BA263="1期"),LEFT(RIGHT($I265,11),8),"0")</f>
        <v>0</v>
      </c>
      <c r="FZ259" s="326" t="str">
        <f>IF(AND($AW257=2,$AX257=6,$AY263="1期",$BA263="1期"),LEFT(RIGHT($I265,11),8),"0")</f>
        <v>0</v>
      </c>
      <c r="GA259" s="326" t="str">
        <f>IF(AND($AW257=3,$AX257=1,$AY263="1期",$BA263="1期"),LEFT(RIGHT($I265,11),8),"0")</f>
        <v>0</v>
      </c>
      <c r="GB259" s="326" t="str">
        <f>IF(AND($AW257=3,$AX257=2,$AY263="1期",$BA263="1期"),LEFT(RIGHT($I265,11),8),"0")</f>
        <v>0</v>
      </c>
      <c r="GC259" s="326" t="str">
        <f>IF(AND($AW257=3,$AX257=3,$AY263="1期",$BA263="1期"),LEFT(RIGHT($I265,11),8),"0")</f>
        <v>0</v>
      </c>
      <c r="GD259" s="326" t="str">
        <f>IF(AND($AW257=3,$AX257=4,$AY263="1期",$BA263="1期"),LEFT(RIGHT($I265,11),8),"0")</f>
        <v>0</v>
      </c>
      <c r="GE259" s="326" t="str">
        <f>IF(AND($AW257=3,$AX257=5,$AY263="1期",$BA263="1期"),LEFT(RIGHT($I265,11),8),"0")</f>
        <v>0</v>
      </c>
      <c r="GG259" s="326" t="str">
        <f>IF(AND($AW257=1,$AX257=1,$AY263="1期",$BA263="2期"),$AF259,"0")</f>
        <v>0</v>
      </c>
      <c r="GH259" s="326" t="str">
        <f>IF(AND($AW257=1,$AX257=2,$AY263="1期",$BA263="2期"),$AF259,"0")</f>
        <v>0</v>
      </c>
      <c r="GI259" s="326" t="str">
        <f>IF(AND($AW257=1,$AX257=3,$AY263="1期",$BA263="2期"),$AF259,"0")</f>
        <v>0</v>
      </c>
      <c r="GJ259" s="326" t="str">
        <f>IF(AND($AW257=1,$AX257=4,$AY263="1期",$BA263="2期"),$AF259,"0")</f>
        <v>0</v>
      </c>
      <c r="GK259" s="326" t="str">
        <f>IF(AND($AW257=1,$AX257=5,$AY263="1期",$BA263="2期"),$AF259,"0")</f>
        <v>0</v>
      </c>
      <c r="GL259" s="326" t="str">
        <f>IF(AND($AW257=2,$AX257=6,$AY263="1期",$BA263="2期"),$AF259,"0")</f>
        <v>0</v>
      </c>
      <c r="GM259" s="326" t="str">
        <f>IF(AND($AW257=3,$AX257=1,$AY263="1期",$BA263="2期"),$AF259,"0")</f>
        <v>0</v>
      </c>
      <c r="GN259" s="326" t="str">
        <f>IF(AND($AW257=3,$AX257=2,$AY263="1期",$BA263="2期"),$AF259,"0")</f>
        <v>0</v>
      </c>
      <c r="GO259" s="326" t="str">
        <f>IF(AND($AW257=3,$AX257=3,$AY263="1期",$BA263="2期"),$AF259,"0")</f>
        <v>0</v>
      </c>
      <c r="GP259" s="326" t="str">
        <f>IF(AND($AW257=3,$AX257=4,$AY263="1期",$BA263="2期"),$AF259,"0")</f>
        <v>0</v>
      </c>
      <c r="GQ259" s="326" t="str">
        <f>IF(AND($AW257=3,$AX257=5,$AY263="1期",$BA263="2期"),$AF259,"0")</f>
        <v>0</v>
      </c>
      <c r="GS259" s="326" t="str">
        <f>IF(AND($AW257=1,$AX257=1,$AY263="2期",$BA263="2期"),LEFT(RIGHT($I265,11),8),"0")</f>
        <v>0</v>
      </c>
      <c r="GT259" s="326" t="str">
        <f>IF(AND($AW257=1,$AX257=2,$AY263="2期",$BA263="2期"),LEFT(RIGHT($I265,11),8),"0")</f>
        <v>0</v>
      </c>
      <c r="GU259" s="326" t="str">
        <f>IF(AND($AW257=1,$AX257=3,$AY263="2期",$BA263="2期"),LEFT(RIGHT($I265,11),8),"0")</f>
        <v>0</v>
      </c>
      <c r="GV259" s="326" t="str">
        <f>IF(AND($AW257=1,$AX257=4,$AY263="2期",$BA263="2期"),LEFT(RIGHT($I265,11),8),"0")</f>
        <v>0</v>
      </c>
      <c r="GW259" s="326" t="str">
        <f>IF(AND($AW257=1,$AX257=5,$AY263="2期",$BA263="2期"),LEFT(RIGHT($I265,11),8),"0")</f>
        <v>0</v>
      </c>
      <c r="GX259" s="326" t="str">
        <f>IF(AND($AW257=2,$AX257=6,$AY263="2期",$BA263="2期"),LEFT(RIGHT($I265,11),8),"0")</f>
        <v>0</v>
      </c>
      <c r="GY259" s="326" t="str">
        <f>IF(AND($AW257=3,$AX257=1,$AY263="2期",$BA263="2期"),LEFT(RIGHT($I265,11),8),"0")</f>
        <v>0</v>
      </c>
      <c r="GZ259" s="326" t="str">
        <f>IF(AND($AW257=3,$AX257=2,$AY263="2期",$BA263="2期"),LEFT(RIGHT($I265,11),8),"0")</f>
        <v>0</v>
      </c>
      <c r="HA259" s="326" t="str">
        <f>IF(AND($AW257=3,$AX257=3,$AY263="2期",$BA263="2期"),LEFT(RIGHT($I265,11),8),"0")</f>
        <v>0</v>
      </c>
      <c r="HB259" s="326" t="str">
        <f>IF(AND($AW257=3,$AX257=4,$AY263="2期",$BA263="2期"),LEFT(RIGHT($I265,11),8),"0")</f>
        <v>0</v>
      </c>
      <c r="HC259" s="326" t="str">
        <f>IF(AND($AW257=3,$AX257=5,$AY263="2期",$BA263="2期"),LEFT(RIGHT($I265,11),8),"0")</f>
        <v>0</v>
      </c>
      <c r="HE259" s="326" t="str">
        <f>IF(AND($AW257=1,$AX257=1,$BA263="3期"),LEFT(RIGHT($I265,11),8),"0")</f>
        <v>0</v>
      </c>
      <c r="HF259" s="326" t="str">
        <f>IF(AND($AW257=1,$AX257=2,$BA263="3期"),LEFT(RIGHT($I265,11),8),"0")</f>
        <v>0</v>
      </c>
      <c r="HG259" s="326" t="str">
        <f>IF(AND($AW257=1,$AX257=3,$BA263="3期"),LEFT(RIGHT($I265,11),8),"0")</f>
        <v>0</v>
      </c>
      <c r="HH259" s="326" t="str">
        <f>IF(AND($AW257=1,$AX257=4,$BA263="3期"),LEFT(RIGHT($I265,11),8),"0")</f>
        <v>0</v>
      </c>
      <c r="HI259" s="326" t="str">
        <f>IF(AND($AW257=1,$AX257=5,$BA263="3期"),LEFT(RIGHT($I265,11),8),"0")</f>
        <v>0</v>
      </c>
      <c r="HJ259" s="326" t="str">
        <f>IF(AND($AW257=2,$AX257=6,$BA263="3期"),LEFT(RIGHT($I265,11),8),"0")</f>
        <v>0</v>
      </c>
      <c r="HK259" s="326" t="str">
        <f>IF(AND($AW257=3,$AX257=1,$BA263="3期"),LEFT(RIGHT($I265,11),8),"0")</f>
        <v>0</v>
      </c>
      <c r="HL259" s="326" t="str">
        <f>IF(AND($AW257=3,$AX257=2,$BA263="3期"),LEFT(RIGHT($I265,11),8),"0")</f>
        <v>0</v>
      </c>
      <c r="HM259" s="326" t="str">
        <f>IF(AND($AW257=3,$AX257=3,$BA263="3期"),LEFT(RIGHT($I265,11),8),"0")</f>
        <v>0</v>
      </c>
      <c r="HN259" s="326" t="str">
        <f>IF(AND($AW257=3,$AX257=4,$BA263="3期"),LEFT(RIGHT($I265,11),8),"0")</f>
        <v>0</v>
      </c>
      <c r="HO259" s="326" t="str">
        <f>IF(AND($AW257=3,$AX257=5,$BA263="3期"),LEFT(RIGHT($I265,11),8),"0")</f>
        <v>0</v>
      </c>
    </row>
    <row r="260" spans="2:223">
      <c r="B260" s="37"/>
      <c r="D260" s="229"/>
      <c r="E260" s="246"/>
      <c r="F260" s="247"/>
      <c r="G260" s="247"/>
      <c r="H260" s="248"/>
      <c r="I260" s="275"/>
      <c r="J260" s="276"/>
      <c r="K260" s="276"/>
      <c r="L260" s="276"/>
      <c r="M260" s="276"/>
      <c r="N260" s="276"/>
      <c r="O260" s="276"/>
      <c r="P260" s="276"/>
      <c r="Q260" s="277"/>
      <c r="R260" s="258"/>
      <c r="S260" s="259"/>
      <c r="T260" s="259"/>
      <c r="U260" s="260"/>
      <c r="V260" s="284"/>
      <c r="W260" s="285"/>
      <c r="X260" s="285"/>
      <c r="Y260" s="285"/>
      <c r="Z260" s="285"/>
      <c r="AA260" s="286"/>
      <c r="AB260" s="246"/>
      <c r="AC260" s="247"/>
      <c r="AD260" s="247"/>
      <c r="AE260" s="248"/>
      <c r="AF260" s="263"/>
      <c r="AG260" s="264"/>
      <c r="AH260" s="264"/>
      <c r="AI260" s="264"/>
      <c r="AJ260" s="267"/>
      <c r="AK260" s="268"/>
      <c r="AL260" s="40"/>
      <c r="AM260" s="39"/>
      <c r="BC260" s="328"/>
      <c r="BD260" s="326"/>
      <c r="BE260" s="326"/>
      <c r="BF260" s="326"/>
      <c r="BG260" s="326"/>
      <c r="BH260" s="326"/>
      <c r="BI260" s="326"/>
      <c r="BJ260" s="326"/>
      <c r="BK260" s="326"/>
      <c r="BL260" s="326"/>
      <c r="BM260" s="326"/>
      <c r="BN260" s="326"/>
      <c r="BP260" s="326"/>
      <c r="BQ260" s="326"/>
      <c r="BR260" s="326"/>
      <c r="BS260" s="326"/>
      <c r="BT260" s="326"/>
      <c r="BU260" s="326"/>
      <c r="BV260" s="326"/>
      <c r="BW260" s="326"/>
      <c r="BX260" s="326"/>
      <c r="BY260" s="326"/>
      <c r="BZ260" s="326"/>
      <c r="CB260" s="326"/>
      <c r="CC260" s="326"/>
      <c r="CD260" s="326"/>
      <c r="CE260" s="326"/>
      <c r="CF260" s="326"/>
      <c r="CG260" s="326"/>
      <c r="CH260" s="326"/>
      <c r="CI260" s="326"/>
      <c r="CJ260" s="326"/>
      <c r="CK260" s="326"/>
      <c r="CL260" s="326"/>
      <c r="CN260" s="326"/>
      <c r="CO260" s="326"/>
      <c r="CP260" s="326"/>
      <c r="CQ260" s="326"/>
      <c r="CR260" s="326"/>
      <c r="CS260" s="326"/>
      <c r="CT260" s="326"/>
      <c r="CU260" s="326"/>
      <c r="CV260" s="326"/>
      <c r="CW260" s="326"/>
      <c r="CX260" s="326"/>
      <c r="CZ260" s="326"/>
      <c r="DA260" s="326"/>
      <c r="DB260" s="326"/>
      <c r="DC260" s="326"/>
      <c r="DD260" s="326"/>
      <c r="DE260" s="326"/>
      <c r="DF260" s="326"/>
      <c r="DG260" s="326"/>
      <c r="DH260" s="326"/>
      <c r="DI260" s="326"/>
      <c r="DJ260" s="326"/>
      <c r="DL260" s="326"/>
      <c r="DM260" s="326"/>
      <c r="DN260" s="326"/>
      <c r="DO260" s="326"/>
      <c r="DP260" s="326"/>
      <c r="DQ260" s="326"/>
      <c r="DR260" s="326"/>
      <c r="DS260" s="326"/>
      <c r="DT260" s="326"/>
      <c r="DU260" s="326"/>
      <c r="DV260" s="326"/>
      <c r="DX260" s="326"/>
      <c r="DY260" s="326"/>
      <c r="DZ260" s="326"/>
      <c r="EA260" s="326"/>
      <c r="EB260" s="326"/>
      <c r="EC260" s="326"/>
      <c r="ED260" s="326"/>
      <c r="EE260" s="326"/>
      <c r="EF260" s="326"/>
      <c r="EG260" s="326"/>
      <c r="EH260" s="326"/>
      <c r="EJ260" s="326"/>
      <c r="EK260" s="326"/>
      <c r="EL260" s="326"/>
      <c r="EM260" s="326"/>
      <c r="EN260" s="326"/>
      <c r="EO260" s="326"/>
      <c r="EP260" s="326"/>
      <c r="EQ260" s="326"/>
      <c r="ER260" s="326"/>
      <c r="ES260" s="326"/>
      <c r="ET260" s="326"/>
      <c r="EV260" s="326"/>
      <c r="EW260" s="326"/>
      <c r="EX260" s="326"/>
      <c r="EY260" s="326"/>
      <c r="EZ260" s="326"/>
      <c r="FA260" s="326"/>
      <c r="FB260" s="326"/>
      <c r="FC260" s="326"/>
      <c r="FD260" s="326"/>
      <c r="FE260" s="326"/>
      <c r="FF260" s="326"/>
      <c r="FH260" s="326"/>
      <c r="FI260" s="326"/>
      <c r="FJ260" s="326"/>
      <c r="FK260" s="326"/>
      <c r="FL260" s="326"/>
      <c r="FM260" s="326"/>
      <c r="FN260" s="326"/>
      <c r="FO260" s="326"/>
      <c r="FP260" s="326"/>
      <c r="FQ260" s="326"/>
      <c r="FR260" s="326"/>
      <c r="FT260" s="328"/>
      <c r="FU260" s="326"/>
      <c r="FV260" s="326"/>
      <c r="FW260" s="326"/>
      <c r="FX260" s="326"/>
      <c r="FY260" s="326"/>
      <c r="FZ260" s="326"/>
      <c r="GA260" s="326"/>
      <c r="GB260" s="326"/>
      <c r="GC260" s="326"/>
      <c r="GD260" s="326"/>
      <c r="GE260" s="326"/>
      <c r="GG260" s="326"/>
      <c r="GH260" s="326"/>
      <c r="GI260" s="326"/>
      <c r="GJ260" s="326"/>
      <c r="GK260" s="326"/>
      <c r="GL260" s="326"/>
      <c r="GM260" s="326"/>
      <c r="GN260" s="326"/>
      <c r="GO260" s="326"/>
      <c r="GP260" s="326"/>
      <c r="GQ260" s="326"/>
      <c r="GS260" s="326"/>
      <c r="GT260" s="326"/>
      <c r="GU260" s="326"/>
      <c r="GV260" s="326"/>
      <c r="GW260" s="326"/>
      <c r="GX260" s="326"/>
      <c r="GY260" s="326"/>
      <c r="GZ260" s="326"/>
      <c r="HA260" s="326"/>
      <c r="HB260" s="326"/>
      <c r="HC260" s="326"/>
      <c r="HE260" s="326"/>
      <c r="HF260" s="326"/>
      <c r="HG260" s="326"/>
      <c r="HH260" s="326"/>
      <c r="HI260" s="326"/>
      <c r="HJ260" s="326"/>
      <c r="HK260" s="326"/>
      <c r="HL260" s="326"/>
      <c r="HM260" s="326"/>
      <c r="HN260" s="326"/>
      <c r="HO260" s="326"/>
    </row>
    <row r="261" spans="2:223" ht="13.5" customHeight="1">
      <c r="B261" s="37"/>
      <c r="D261" s="229"/>
      <c r="E261" s="269" t="s">
        <v>38</v>
      </c>
      <c r="F261" s="270"/>
      <c r="G261" s="270"/>
      <c r="H261" s="271"/>
      <c r="I261" s="291"/>
      <c r="J261" s="292"/>
      <c r="K261" s="292"/>
      <c r="L261" s="292"/>
      <c r="M261" s="292"/>
      <c r="N261" s="292"/>
      <c r="O261" s="292"/>
      <c r="P261" s="292"/>
      <c r="Q261" s="292"/>
      <c r="R261" s="292"/>
      <c r="S261" s="292"/>
      <c r="T261" s="292"/>
      <c r="U261" s="292"/>
      <c r="V261" s="292"/>
      <c r="W261" s="292"/>
      <c r="X261" s="292"/>
      <c r="Y261" s="292"/>
      <c r="Z261" s="292"/>
      <c r="AA261" s="293"/>
      <c r="AB261" s="269" t="s">
        <v>39</v>
      </c>
      <c r="AC261" s="270"/>
      <c r="AD261" s="270"/>
      <c r="AE261" s="271"/>
      <c r="AF261" s="294"/>
      <c r="AG261" s="295"/>
      <c r="AH261" s="295"/>
      <c r="AI261" s="295"/>
      <c r="AJ261" s="295"/>
      <c r="AK261" s="290" t="s">
        <v>357</v>
      </c>
      <c r="AL261" s="40"/>
      <c r="AM261" s="39"/>
    </row>
    <row r="262" spans="2:223">
      <c r="B262" s="37"/>
      <c r="D262" s="229"/>
      <c r="E262" s="246"/>
      <c r="F262" s="247"/>
      <c r="G262" s="247"/>
      <c r="H262" s="248"/>
      <c r="I262" s="252"/>
      <c r="J262" s="253"/>
      <c r="K262" s="253"/>
      <c r="L262" s="253"/>
      <c r="M262" s="253"/>
      <c r="N262" s="253"/>
      <c r="O262" s="253"/>
      <c r="P262" s="253"/>
      <c r="Q262" s="253"/>
      <c r="R262" s="253"/>
      <c r="S262" s="253"/>
      <c r="T262" s="253"/>
      <c r="U262" s="253"/>
      <c r="V262" s="253"/>
      <c r="W262" s="253"/>
      <c r="X262" s="253"/>
      <c r="Y262" s="253"/>
      <c r="Z262" s="253"/>
      <c r="AA262" s="254"/>
      <c r="AB262" s="246"/>
      <c r="AC262" s="247"/>
      <c r="AD262" s="247"/>
      <c r="AE262" s="248"/>
      <c r="AF262" s="296"/>
      <c r="AG262" s="297"/>
      <c r="AH262" s="297"/>
      <c r="AI262" s="297"/>
      <c r="AJ262" s="297"/>
      <c r="AK262" s="268"/>
      <c r="AL262" s="40"/>
      <c r="AM262" s="39"/>
      <c r="AW262" s="84" t="s">
        <v>102</v>
      </c>
      <c r="AX262" s="84" t="s">
        <v>103</v>
      </c>
      <c r="AY262" s="329" t="s">
        <v>105</v>
      </c>
      <c r="AZ262" s="330"/>
      <c r="BA262" s="322" t="s">
        <v>104</v>
      </c>
      <c r="BB262" s="322"/>
    </row>
    <row r="263" spans="2:223" ht="13.5" customHeight="1">
      <c r="B263" s="37"/>
      <c r="D263" s="229"/>
      <c r="E263" s="269" t="s">
        <v>74</v>
      </c>
      <c r="F263" s="270"/>
      <c r="G263" s="270"/>
      <c r="H263" s="271"/>
      <c r="I263" s="298" t="str">
        <f>IFERROR(YEAR(EDATE(AA263,-3)),"")</f>
        <v/>
      </c>
      <c r="J263" s="289"/>
      <c r="K263" s="289"/>
      <c r="L263" s="289" t="s">
        <v>37</v>
      </c>
      <c r="M263" s="289"/>
      <c r="N263" s="282"/>
      <c r="O263" s="282"/>
      <c r="P263" s="282"/>
      <c r="Q263" s="282"/>
      <c r="R263" s="282"/>
      <c r="S263" s="282"/>
      <c r="T263" s="282"/>
      <c r="U263" s="282"/>
      <c r="V263" s="282"/>
      <c r="W263" s="282"/>
      <c r="X263" s="282"/>
      <c r="Y263" s="282"/>
      <c r="Z263" s="300" t="s">
        <v>56</v>
      </c>
      <c r="AA263" s="282"/>
      <c r="AB263" s="282"/>
      <c r="AC263" s="282"/>
      <c r="AD263" s="282"/>
      <c r="AE263" s="282"/>
      <c r="AF263" s="282"/>
      <c r="AG263" s="282"/>
      <c r="AH263" s="282"/>
      <c r="AI263" s="282"/>
      <c r="AJ263" s="282"/>
      <c r="AK263" s="302"/>
      <c r="AL263" s="40"/>
      <c r="AM263" s="39"/>
      <c r="AW263" s="322" t="str">
        <f>I263</f>
        <v/>
      </c>
      <c r="AX263" s="322" t="str">
        <f>IF(V259="","",YEAR(V259)-IF(MONTH(V259)&lt;4,1,0))</f>
        <v/>
      </c>
      <c r="AY263" s="322" t="str">
        <f>IF(AND(2010&lt;=AW263,AW263&lt;=2014),"1期",IF(AND(2015&lt;=AW263,AW263&lt;=2019),"2期",IF(AND(2020&lt;=AW263,AW263&lt;=2024),"3期",IF(AND(2025&lt;=AW263,AW263&lt;=2029),"4期","-"))))</f>
        <v>-</v>
      </c>
      <c r="AZ263" s="323" t="str">
        <f>IF(AND(2010&lt;=AW263,AW263&lt;=2014),"2期",IF(AND(2015&lt;=AW263,AW263&lt;=2019),"3期",IF(AND(2020&lt;=AW263,AW263&lt;=2024),"4期",IF(AND(2025&lt;=AW263,AW263&lt;=2029),"4期","-"))))</f>
        <v>-</v>
      </c>
      <c r="BA263" s="322" t="str">
        <f>IF(AND(2010&lt;=AX263,AX263&lt;=2014),"1期",IF(AND(2015&lt;=AX263,AX263&lt;=2019),"2期",IF(AND(2020&lt;=AX263,AX263&lt;=2024),"3期",IF(AND(2025&lt;=AX263,AX263&lt;=2029),"4期","-"))))</f>
        <v>-</v>
      </c>
      <c r="BB263" s="323" t="str">
        <f>IF(AND(2010&lt;=AX263,AX263&lt;=2014),"2期",IF(AND(2015&lt;=AX263,AX263&lt;=2019),"3期",IF(AND(2020&lt;=AX263,AX263&lt;=2024),"4期",IF(AND(2024&lt;=AX263,AX263&lt;=2029),"4期","-"))))</f>
        <v>-</v>
      </c>
      <c r="BC263" s="40"/>
      <c r="FT263" s="40"/>
    </row>
    <row r="264" spans="2:223">
      <c r="B264" s="37"/>
      <c r="D264" s="229"/>
      <c r="E264" s="246"/>
      <c r="F264" s="247"/>
      <c r="G264" s="247"/>
      <c r="H264" s="248"/>
      <c r="I264" s="299"/>
      <c r="J264" s="267"/>
      <c r="K264" s="267"/>
      <c r="L264" s="267"/>
      <c r="M264" s="267"/>
      <c r="N264" s="285"/>
      <c r="O264" s="285"/>
      <c r="P264" s="285"/>
      <c r="Q264" s="285"/>
      <c r="R264" s="285"/>
      <c r="S264" s="285"/>
      <c r="T264" s="285"/>
      <c r="U264" s="285"/>
      <c r="V264" s="285"/>
      <c r="W264" s="285"/>
      <c r="X264" s="285"/>
      <c r="Y264" s="285"/>
      <c r="Z264" s="301"/>
      <c r="AA264" s="285"/>
      <c r="AB264" s="285"/>
      <c r="AC264" s="285"/>
      <c r="AD264" s="285"/>
      <c r="AE264" s="285"/>
      <c r="AF264" s="285"/>
      <c r="AG264" s="285"/>
      <c r="AH264" s="285"/>
      <c r="AI264" s="285"/>
      <c r="AJ264" s="285"/>
      <c r="AK264" s="303"/>
      <c r="AL264" s="40"/>
      <c r="AM264" s="39"/>
      <c r="AW264" s="325"/>
      <c r="AX264" s="322"/>
      <c r="AY264" s="322"/>
      <c r="AZ264" s="324"/>
      <c r="BA264" s="322"/>
      <c r="BB264" s="324"/>
      <c r="BC264" s="40"/>
      <c r="FT264" s="40"/>
    </row>
    <row r="265" spans="2:223">
      <c r="B265" s="37"/>
      <c r="D265" s="229"/>
      <c r="E265" s="220" t="s">
        <v>57</v>
      </c>
      <c r="F265" s="221"/>
      <c r="G265" s="221"/>
      <c r="H265" s="222"/>
      <c r="I265" s="226"/>
      <c r="J265" s="214"/>
      <c r="K265" s="214"/>
      <c r="L265" s="214"/>
      <c r="M265" s="214"/>
      <c r="N265" s="214"/>
      <c r="O265" s="214"/>
      <c r="P265" s="214"/>
      <c r="Q265" s="214"/>
      <c r="R265" s="214"/>
      <c r="S265" s="214"/>
      <c r="T265" s="214"/>
      <c r="U265" s="214"/>
      <c r="V265" s="214"/>
      <c r="W265" s="212" t="s">
        <v>56</v>
      </c>
      <c r="X265" s="214"/>
      <c r="Y265" s="214"/>
      <c r="Z265" s="214"/>
      <c r="AA265" s="214"/>
      <c r="AB265" s="214"/>
      <c r="AC265" s="214"/>
      <c r="AD265" s="214"/>
      <c r="AE265" s="214"/>
      <c r="AF265" s="214"/>
      <c r="AG265" s="214"/>
      <c r="AH265" s="214"/>
      <c r="AI265" s="214"/>
      <c r="AJ265" s="214"/>
      <c r="AK265" s="215"/>
      <c r="AL265" s="40"/>
      <c r="AM265" s="39"/>
      <c r="AY265" s="40" t="s">
        <v>121</v>
      </c>
      <c r="BA265" s="40" t="s">
        <v>122</v>
      </c>
      <c r="HO265" s="85"/>
    </row>
    <row r="266" spans="2:223" ht="14.25" thickBot="1">
      <c r="B266" s="37"/>
      <c r="D266" s="230"/>
      <c r="E266" s="223"/>
      <c r="F266" s="224"/>
      <c r="G266" s="224"/>
      <c r="H266" s="225"/>
      <c r="I266" s="227"/>
      <c r="J266" s="216"/>
      <c r="K266" s="216"/>
      <c r="L266" s="216"/>
      <c r="M266" s="216"/>
      <c r="N266" s="216"/>
      <c r="O266" s="216"/>
      <c r="P266" s="216"/>
      <c r="Q266" s="216"/>
      <c r="R266" s="216"/>
      <c r="S266" s="216"/>
      <c r="T266" s="216"/>
      <c r="U266" s="216"/>
      <c r="V266" s="216"/>
      <c r="W266" s="213"/>
      <c r="X266" s="216"/>
      <c r="Y266" s="216"/>
      <c r="Z266" s="216"/>
      <c r="AA266" s="216"/>
      <c r="AB266" s="216"/>
      <c r="AC266" s="216"/>
      <c r="AD266" s="216"/>
      <c r="AE266" s="216"/>
      <c r="AF266" s="216"/>
      <c r="AG266" s="216"/>
      <c r="AH266" s="216"/>
      <c r="AI266" s="216"/>
      <c r="AJ266" s="216"/>
      <c r="AK266" s="217"/>
      <c r="AL266" s="40"/>
      <c r="AM266" s="39"/>
      <c r="AW266" s="83" t="s">
        <v>100</v>
      </c>
      <c r="AX266" s="83" t="s">
        <v>101</v>
      </c>
    </row>
    <row r="267" spans="2:223" ht="13.5" customHeight="1">
      <c r="B267" s="37"/>
      <c r="D267" s="228" t="s">
        <v>336</v>
      </c>
      <c r="E267" s="231" t="s">
        <v>42</v>
      </c>
      <c r="F267" s="232"/>
      <c r="G267" s="232"/>
      <c r="H267" s="233"/>
      <c r="I267" s="237"/>
      <c r="J267" s="238"/>
      <c r="K267" s="238"/>
      <c r="L267" s="238"/>
      <c r="M267" s="238"/>
      <c r="N267" s="238"/>
      <c r="O267" s="238"/>
      <c r="P267" s="238"/>
      <c r="Q267" s="239"/>
      <c r="R267" s="243" t="s">
        <v>43</v>
      </c>
      <c r="S267" s="244"/>
      <c r="T267" s="244"/>
      <c r="U267" s="245"/>
      <c r="V267" s="249"/>
      <c r="W267" s="250"/>
      <c r="X267" s="250"/>
      <c r="Y267" s="250"/>
      <c r="Z267" s="250"/>
      <c r="AA267" s="251"/>
      <c r="AB267" s="255" t="s">
        <v>40</v>
      </c>
      <c r="AC267" s="256"/>
      <c r="AD267" s="256"/>
      <c r="AE267" s="257"/>
      <c r="AF267" s="261"/>
      <c r="AG267" s="262"/>
      <c r="AH267" s="262"/>
      <c r="AI267" s="262"/>
      <c r="AJ267" s="265" t="str">
        <f>IF(I267="","",VLOOKUP(I267,$AO$4:$AR$6,2,FALSE))</f>
        <v/>
      </c>
      <c r="AK267" s="266"/>
      <c r="AL267" s="40"/>
      <c r="AM267" s="39"/>
      <c r="AW267" s="322" t="str">
        <f>IF(I267="グリーン電力証書",1,IF(I267="グリーン熱証書",2,IF(I267="新エネルギー等電気相当量",3,"-")))</f>
        <v>-</v>
      </c>
      <c r="AX267" s="322" t="str">
        <f>IF(V267="太陽光発電",1,IF(V267="風力発電",2,IF(V267="地熱発電",3,IF(V267="バイオマス発電",4,IF(V267="特定小水力発電",5,IF(V267="太陽熱",6,"-"))))))</f>
        <v>-</v>
      </c>
      <c r="BC267" s="32" t="s">
        <v>108</v>
      </c>
      <c r="BD267" s="86" t="s">
        <v>109</v>
      </c>
      <c r="BE267" s="86" t="s">
        <v>110</v>
      </c>
      <c r="BF267" s="86" t="s">
        <v>111</v>
      </c>
      <c r="BG267" s="86" t="s">
        <v>112</v>
      </c>
      <c r="BH267" s="86" t="s">
        <v>113</v>
      </c>
      <c r="BI267" s="86" t="s">
        <v>114</v>
      </c>
      <c r="BJ267" s="86" t="s">
        <v>115</v>
      </c>
      <c r="BK267" s="86" t="s">
        <v>116</v>
      </c>
      <c r="BL267" s="86" t="s">
        <v>117</v>
      </c>
      <c r="BM267" s="86" t="s">
        <v>118</v>
      </c>
      <c r="BN267" s="86" t="s">
        <v>119</v>
      </c>
      <c r="BP267" s="86" t="s">
        <v>109</v>
      </c>
      <c r="BQ267" s="86" t="s">
        <v>110</v>
      </c>
      <c r="BR267" s="86" t="s">
        <v>111</v>
      </c>
      <c r="BS267" s="86" t="s">
        <v>112</v>
      </c>
      <c r="BT267" s="86" t="s">
        <v>113</v>
      </c>
      <c r="BU267" s="86" t="s">
        <v>114</v>
      </c>
      <c r="BV267" s="86" t="s">
        <v>115</v>
      </c>
      <c r="BW267" s="86" t="s">
        <v>116</v>
      </c>
      <c r="BX267" s="86" t="s">
        <v>117</v>
      </c>
      <c r="BY267" s="86" t="s">
        <v>118</v>
      </c>
      <c r="BZ267" s="86" t="s">
        <v>119</v>
      </c>
      <c r="CB267" s="86" t="s">
        <v>109</v>
      </c>
      <c r="CC267" s="86" t="s">
        <v>110</v>
      </c>
      <c r="CD267" s="86" t="s">
        <v>111</v>
      </c>
      <c r="CE267" s="86" t="s">
        <v>112</v>
      </c>
      <c r="CF267" s="86" t="s">
        <v>113</v>
      </c>
      <c r="CG267" s="86" t="s">
        <v>114</v>
      </c>
      <c r="CH267" s="86" t="s">
        <v>115</v>
      </c>
      <c r="CI267" s="86" t="s">
        <v>116</v>
      </c>
      <c r="CJ267" s="86" t="s">
        <v>117</v>
      </c>
      <c r="CK267" s="86" t="s">
        <v>118</v>
      </c>
      <c r="CL267" s="86" t="s">
        <v>119</v>
      </c>
      <c r="CN267" s="86" t="s">
        <v>109</v>
      </c>
      <c r="CO267" s="86" t="s">
        <v>110</v>
      </c>
      <c r="CP267" s="86" t="s">
        <v>111</v>
      </c>
      <c r="CQ267" s="86" t="s">
        <v>112</v>
      </c>
      <c r="CR267" s="86" t="s">
        <v>113</v>
      </c>
      <c r="CS267" s="86" t="s">
        <v>114</v>
      </c>
      <c r="CT267" s="86" t="s">
        <v>115</v>
      </c>
      <c r="CU267" s="86" t="s">
        <v>116</v>
      </c>
      <c r="CV267" s="86" t="s">
        <v>117</v>
      </c>
      <c r="CW267" s="86" t="s">
        <v>118</v>
      </c>
      <c r="CX267" s="86" t="s">
        <v>119</v>
      </c>
      <c r="CZ267" s="86" t="s">
        <v>109</v>
      </c>
      <c r="DA267" s="86" t="s">
        <v>110</v>
      </c>
      <c r="DB267" s="86" t="s">
        <v>111</v>
      </c>
      <c r="DC267" s="86" t="s">
        <v>112</v>
      </c>
      <c r="DD267" s="86" t="s">
        <v>113</v>
      </c>
      <c r="DE267" s="86" t="s">
        <v>114</v>
      </c>
      <c r="DF267" s="86" t="s">
        <v>115</v>
      </c>
      <c r="DG267" s="86" t="s">
        <v>116</v>
      </c>
      <c r="DH267" s="86" t="s">
        <v>117</v>
      </c>
      <c r="DI267" s="86" t="s">
        <v>118</v>
      </c>
      <c r="DJ267" s="86" t="s">
        <v>119</v>
      </c>
      <c r="DL267" s="86" t="s">
        <v>109</v>
      </c>
      <c r="DM267" s="86" t="s">
        <v>110</v>
      </c>
      <c r="DN267" s="86" t="s">
        <v>111</v>
      </c>
      <c r="DO267" s="86" t="s">
        <v>112</v>
      </c>
      <c r="DP267" s="86" t="s">
        <v>113</v>
      </c>
      <c r="DQ267" s="86" t="s">
        <v>114</v>
      </c>
      <c r="DR267" s="86" t="s">
        <v>115</v>
      </c>
      <c r="DS267" s="86" t="s">
        <v>116</v>
      </c>
      <c r="DT267" s="86" t="s">
        <v>117</v>
      </c>
      <c r="DU267" s="86" t="s">
        <v>118</v>
      </c>
      <c r="DV267" s="86" t="s">
        <v>119</v>
      </c>
      <c r="DX267" s="86" t="s">
        <v>109</v>
      </c>
      <c r="DY267" s="86" t="s">
        <v>110</v>
      </c>
      <c r="DZ267" s="86" t="s">
        <v>111</v>
      </c>
      <c r="EA267" s="86" t="s">
        <v>112</v>
      </c>
      <c r="EB267" s="86" t="s">
        <v>113</v>
      </c>
      <c r="EC267" s="86" t="s">
        <v>114</v>
      </c>
      <c r="ED267" s="86" t="s">
        <v>115</v>
      </c>
      <c r="EE267" s="86" t="s">
        <v>116</v>
      </c>
      <c r="EF267" s="86" t="s">
        <v>117</v>
      </c>
      <c r="EG267" s="86" t="s">
        <v>118</v>
      </c>
      <c r="EH267" s="86" t="s">
        <v>119</v>
      </c>
      <c r="EJ267" s="86" t="s">
        <v>109</v>
      </c>
      <c r="EK267" s="86" t="s">
        <v>110</v>
      </c>
      <c r="EL267" s="86" t="s">
        <v>111</v>
      </c>
      <c r="EM267" s="86" t="s">
        <v>112</v>
      </c>
      <c r="EN267" s="86" t="s">
        <v>113</v>
      </c>
      <c r="EO267" s="86" t="s">
        <v>114</v>
      </c>
      <c r="EP267" s="86" t="s">
        <v>115</v>
      </c>
      <c r="EQ267" s="86" t="s">
        <v>116</v>
      </c>
      <c r="ER267" s="86" t="s">
        <v>117</v>
      </c>
      <c r="ES267" s="86" t="s">
        <v>118</v>
      </c>
      <c r="ET267" s="86" t="s">
        <v>119</v>
      </c>
      <c r="EV267" s="86" t="s">
        <v>109</v>
      </c>
      <c r="EW267" s="86" t="s">
        <v>110</v>
      </c>
      <c r="EX267" s="86" t="s">
        <v>111</v>
      </c>
      <c r="EY267" s="86" t="s">
        <v>112</v>
      </c>
      <c r="EZ267" s="86" t="s">
        <v>113</v>
      </c>
      <c r="FA267" s="86" t="s">
        <v>114</v>
      </c>
      <c r="FB267" s="86" t="s">
        <v>115</v>
      </c>
      <c r="FC267" s="86" t="s">
        <v>116</v>
      </c>
      <c r="FD267" s="86" t="s">
        <v>117</v>
      </c>
      <c r="FE267" s="86" t="s">
        <v>118</v>
      </c>
      <c r="FF267" s="86" t="s">
        <v>119</v>
      </c>
      <c r="FH267" s="86" t="s">
        <v>109</v>
      </c>
      <c r="FI267" s="86" t="s">
        <v>110</v>
      </c>
      <c r="FJ267" s="86" t="s">
        <v>111</v>
      </c>
      <c r="FK267" s="86" t="s">
        <v>112</v>
      </c>
      <c r="FL267" s="86" t="s">
        <v>113</v>
      </c>
      <c r="FM267" s="86" t="s">
        <v>114</v>
      </c>
      <c r="FN267" s="86" t="s">
        <v>115</v>
      </c>
      <c r="FO267" s="86" t="s">
        <v>116</v>
      </c>
      <c r="FP267" s="86" t="s">
        <v>117</v>
      </c>
      <c r="FQ267" s="86" t="s">
        <v>118</v>
      </c>
      <c r="FR267" s="86" t="s">
        <v>119</v>
      </c>
      <c r="FT267" s="32" t="s">
        <v>108</v>
      </c>
      <c r="FU267" s="86" t="s">
        <v>109</v>
      </c>
      <c r="FV267" s="86" t="s">
        <v>110</v>
      </c>
      <c r="FW267" s="86" t="s">
        <v>111</v>
      </c>
      <c r="FX267" s="86" t="s">
        <v>112</v>
      </c>
      <c r="FY267" s="86" t="s">
        <v>113</v>
      </c>
      <c r="FZ267" s="86" t="s">
        <v>114</v>
      </c>
      <c r="GA267" s="86" t="s">
        <v>115</v>
      </c>
      <c r="GB267" s="86" t="s">
        <v>116</v>
      </c>
      <c r="GC267" s="86" t="s">
        <v>117</v>
      </c>
      <c r="GD267" s="86" t="s">
        <v>118</v>
      </c>
      <c r="GE267" s="86" t="s">
        <v>119</v>
      </c>
      <c r="GG267" s="86" t="s">
        <v>109</v>
      </c>
      <c r="GH267" s="86" t="s">
        <v>110</v>
      </c>
      <c r="GI267" s="86" t="s">
        <v>111</v>
      </c>
      <c r="GJ267" s="86" t="s">
        <v>112</v>
      </c>
      <c r="GK267" s="86" t="s">
        <v>113</v>
      </c>
      <c r="GL267" s="86" t="s">
        <v>114</v>
      </c>
      <c r="GM267" s="86" t="s">
        <v>115</v>
      </c>
      <c r="GN267" s="86" t="s">
        <v>116</v>
      </c>
      <c r="GO267" s="86" t="s">
        <v>117</v>
      </c>
      <c r="GP267" s="86" t="s">
        <v>118</v>
      </c>
      <c r="GQ267" s="86" t="s">
        <v>119</v>
      </c>
      <c r="GS267" s="86" t="s">
        <v>109</v>
      </c>
      <c r="GT267" s="86" t="s">
        <v>110</v>
      </c>
      <c r="GU267" s="86" t="s">
        <v>111</v>
      </c>
      <c r="GV267" s="86" t="s">
        <v>112</v>
      </c>
      <c r="GW267" s="86" t="s">
        <v>113</v>
      </c>
      <c r="GX267" s="86" t="s">
        <v>114</v>
      </c>
      <c r="GY267" s="86" t="s">
        <v>115</v>
      </c>
      <c r="GZ267" s="86" t="s">
        <v>116</v>
      </c>
      <c r="HA267" s="86" t="s">
        <v>117</v>
      </c>
      <c r="HB267" s="86" t="s">
        <v>118</v>
      </c>
      <c r="HC267" s="86" t="s">
        <v>119</v>
      </c>
      <c r="HE267" s="86" t="s">
        <v>109</v>
      </c>
      <c r="HF267" s="86" t="s">
        <v>110</v>
      </c>
      <c r="HG267" s="86" t="s">
        <v>111</v>
      </c>
      <c r="HH267" s="86" t="s">
        <v>112</v>
      </c>
      <c r="HI267" s="86" t="s">
        <v>113</v>
      </c>
      <c r="HJ267" s="86" t="s">
        <v>114</v>
      </c>
      <c r="HK267" s="86" t="s">
        <v>115</v>
      </c>
      <c r="HL267" s="86" t="s">
        <v>116</v>
      </c>
      <c r="HM267" s="86" t="s">
        <v>117</v>
      </c>
      <c r="HN267" s="86" t="s">
        <v>118</v>
      </c>
      <c r="HO267" s="86" t="s">
        <v>119</v>
      </c>
    </row>
    <row r="268" spans="2:223">
      <c r="B268" s="37"/>
      <c r="D268" s="229"/>
      <c r="E268" s="234"/>
      <c r="F268" s="235"/>
      <c r="G268" s="235"/>
      <c r="H268" s="236"/>
      <c r="I268" s="240"/>
      <c r="J268" s="241"/>
      <c r="K268" s="241"/>
      <c r="L268" s="241"/>
      <c r="M268" s="241"/>
      <c r="N268" s="241"/>
      <c r="O268" s="241"/>
      <c r="P268" s="241"/>
      <c r="Q268" s="242"/>
      <c r="R268" s="246"/>
      <c r="S268" s="247"/>
      <c r="T268" s="247"/>
      <c r="U268" s="248"/>
      <c r="V268" s="252"/>
      <c r="W268" s="253"/>
      <c r="X268" s="253"/>
      <c r="Y268" s="253"/>
      <c r="Z268" s="253"/>
      <c r="AA268" s="254"/>
      <c r="AB268" s="258"/>
      <c r="AC268" s="259"/>
      <c r="AD268" s="259"/>
      <c r="AE268" s="260"/>
      <c r="AF268" s="263"/>
      <c r="AG268" s="264"/>
      <c r="AH268" s="264"/>
      <c r="AI268" s="264"/>
      <c r="AJ268" s="267"/>
      <c r="AK268" s="268"/>
      <c r="AL268" s="40"/>
      <c r="AM268" s="39"/>
      <c r="AW268" s="325"/>
      <c r="AX268" s="325"/>
      <c r="BD268" s="40"/>
      <c r="BE268" s="40"/>
      <c r="BF268" s="40"/>
      <c r="BG268" s="40"/>
      <c r="BH268" s="40"/>
      <c r="BI268" s="40"/>
      <c r="BJ268" s="40"/>
      <c r="BK268" s="40"/>
      <c r="BL268" s="40"/>
      <c r="BM268" s="40"/>
      <c r="BN268" s="40"/>
      <c r="BP268" s="40"/>
      <c r="BQ268" s="40"/>
      <c r="BR268" s="40"/>
      <c r="BS268" s="40"/>
      <c r="BT268" s="40"/>
      <c r="BU268" s="40"/>
      <c r="BV268" s="40"/>
      <c r="BW268" s="40"/>
      <c r="BX268" s="40"/>
      <c r="BY268" s="40"/>
      <c r="BZ268" s="40"/>
      <c r="CB268" s="40"/>
      <c r="CC268" s="40"/>
      <c r="CD268" s="40"/>
      <c r="CE268" s="40"/>
      <c r="CF268" s="40"/>
      <c r="CG268" s="40"/>
      <c r="CH268" s="40"/>
      <c r="CI268" s="40"/>
      <c r="CJ268" s="40"/>
      <c r="CK268" s="40"/>
      <c r="CL268" s="40"/>
      <c r="CN268" s="40"/>
      <c r="CO268" s="40"/>
      <c r="CP268" s="40"/>
      <c r="CQ268" s="40"/>
      <c r="CR268" s="40"/>
      <c r="CS268" s="40"/>
      <c r="CT268" s="40"/>
      <c r="CU268" s="40"/>
      <c r="CV268" s="40"/>
      <c r="CW268" s="40"/>
      <c r="CX268" s="40"/>
      <c r="CZ268" s="40"/>
      <c r="DA268" s="40"/>
      <c r="DB268" s="40"/>
      <c r="DC268" s="40"/>
      <c r="DD268" s="40"/>
      <c r="DE268" s="40"/>
      <c r="DF268" s="40"/>
      <c r="DG268" s="40"/>
      <c r="DH268" s="40"/>
      <c r="DI268" s="40"/>
      <c r="DJ268" s="40"/>
      <c r="DL268" s="40"/>
      <c r="DM268" s="40"/>
      <c r="DN268" s="40"/>
      <c r="DO268" s="40"/>
      <c r="DP268" s="40"/>
      <c r="DQ268" s="40"/>
      <c r="DR268" s="40"/>
      <c r="DS268" s="40"/>
      <c r="DT268" s="40"/>
      <c r="DU268" s="40"/>
      <c r="DV268" s="40"/>
      <c r="DX268" s="40"/>
      <c r="DY268" s="40"/>
      <c r="DZ268" s="40"/>
      <c r="EA268" s="40"/>
      <c r="EB268" s="40"/>
      <c r="EC268" s="40"/>
      <c r="ED268" s="40"/>
      <c r="EE268" s="40"/>
      <c r="EF268" s="40"/>
      <c r="EG268" s="40"/>
      <c r="EH268" s="40"/>
      <c r="EJ268" s="40"/>
      <c r="EK268" s="40"/>
      <c r="EL268" s="40"/>
      <c r="EM268" s="40"/>
      <c r="EN268" s="40"/>
      <c r="EO268" s="40"/>
      <c r="EP268" s="40"/>
      <c r="EQ268" s="40"/>
      <c r="ER268" s="40"/>
      <c r="ES268" s="40"/>
      <c r="ET268" s="40"/>
      <c r="EV268" s="40"/>
      <c r="EW268" s="40"/>
      <c r="EX268" s="40"/>
      <c r="EY268" s="40"/>
      <c r="EZ268" s="40"/>
      <c r="FA268" s="40"/>
      <c r="FB268" s="40"/>
      <c r="FC268" s="40"/>
      <c r="FD268" s="40"/>
      <c r="FE268" s="40"/>
      <c r="FF268" s="40"/>
      <c r="FH268" s="40"/>
      <c r="FI268" s="40"/>
      <c r="FJ268" s="40"/>
      <c r="FK268" s="40"/>
      <c r="FL268" s="40"/>
      <c r="FM268" s="40"/>
      <c r="FN268" s="40"/>
      <c r="FO268" s="40"/>
      <c r="FP268" s="40"/>
      <c r="FQ268" s="40"/>
      <c r="FR268" s="40"/>
      <c r="FU268" s="40"/>
      <c r="FV268" s="40"/>
      <c r="FW268" s="40"/>
      <c r="FX268" s="40"/>
      <c r="FY268" s="40"/>
      <c r="FZ268" s="40"/>
      <c r="GA268" s="40"/>
      <c r="GB268" s="40"/>
      <c r="GC268" s="40"/>
      <c r="GD268" s="40"/>
      <c r="GE268" s="40"/>
      <c r="GG268" s="40"/>
      <c r="GH268" s="40"/>
      <c r="GI268" s="40"/>
      <c r="GJ268" s="40"/>
      <c r="GK268" s="40"/>
      <c r="GL268" s="40"/>
      <c r="GM268" s="40"/>
      <c r="GN268" s="40"/>
      <c r="GO268" s="40"/>
      <c r="GP268" s="40"/>
      <c r="GQ268" s="40"/>
      <c r="GS268" s="40"/>
      <c r="GT268" s="40"/>
      <c r="GU268" s="40"/>
      <c r="GV268" s="40"/>
      <c r="GW268" s="40"/>
      <c r="GX268" s="40"/>
      <c r="GY268" s="40"/>
      <c r="GZ268" s="40"/>
      <c r="HA268" s="40"/>
      <c r="HB268" s="40"/>
      <c r="HC268" s="40"/>
      <c r="HE268" s="40"/>
      <c r="HF268" s="40"/>
      <c r="HG268" s="40"/>
      <c r="HH268" s="40"/>
      <c r="HI268" s="40"/>
      <c r="HJ268" s="40"/>
      <c r="HK268" s="40"/>
      <c r="HL268" s="40"/>
      <c r="HM268" s="40"/>
      <c r="HN268" s="40"/>
      <c r="HO268" s="40"/>
    </row>
    <row r="269" spans="2:223" ht="13.5" customHeight="1">
      <c r="B269" s="37"/>
      <c r="D269" s="229"/>
      <c r="E269" s="269" t="s">
        <v>64</v>
      </c>
      <c r="F269" s="270"/>
      <c r="G269" s="270"/>
      <c r="H269" s="271"/>
      <c r="I269" s="272"/>
      <c r="J269" s="273"/>
      <c r="K269" s="273"/>
      <c r="L269" s="273"/>
      <c r="M269" s="273"/>
      <c r="N269" s="273"/>
      <c r="O269" s="273"/>
      <c r="P269" s="273"/>
      <c r="Q269" s="274"/>
      <c r="R269" s="278" t="s">
        <v>41</v>
      </c>
      <c r="S269" s="279"/>
      <c r="T269" s="279"/>
      <c r="U269" s="280"/>
      <c r="V269" s="281"/>
      <c r="W269" s="282"/>
      <c r="X269" s="282"/>
      <c r="Y269" s="282"/>
      <c r="Z269" s="282"/>
      <c r="AA269" s="283"/>
      <c r="AB269" s="269" t="s">
        <v>28</v>
      </c>
      <c r="AC269" s="270"/>
      <c r="AD269" s="270"/>
      <c r="AE269" s="271"/>
      <c r="AF269" s="287"/>
      <c r="AG269" s="288"/>
      <c r="AH269" s="288"/>
      <c r="AI269" s="288"/>
      <c r="AJ269" s="289" t="str">
        <f>IF(I267="","",VLOOKUP(I267,$AO$4:$AR$6,3,FALSE))</f>
        <v/>
      </c>
      <c r="AK269" s="290"/>
      <c r="AL269" s="40"/>
      <c r="AM269" s="39"/>
      <c r="BC269" s="327" t="s">
        <v>106</v>
      </c>
      <c r="BD269" s="326" t="str">
        <f>IF(AND($AW267=1,$AX267=1,$AY273="1期",$BA273="1期"),$AF269,"0")</f>
        <v>0</v>
      </c>
      <c r="BE269" s="326" t="str">
        <f>IF(AND($AW267=1,$AX267=2,$AY273="1期",$BA273="1期"),$AF269,"0")</f>
        <v>0</v>
      </c>
      <c r="BF269" s="326" t="str">
        <f>IF(AND($AW267=1,$AX267=3,$AY273="1期",$BA273="1期"),$AF269,"0")</f>
        <v>0</v>
      </c>
      <c r="BG269" s="326" t="str">
        <f>IF(AND($AW267=1,$AX267=4,$AY273="1期",$BA273="1期"),$AF269,"0")</f>
        <v>0</v>
      </c>
      <c r="BH269" s="326" t="str">
        <f>IF(AND($AW267=1,$AX267=5,$AY273="1期",$BA273="1期"),$AF269,"0")</f>
        <v>0</v>
      </c>
      <c r="BI269" s="326" t="str">
        <f>IF(AND($AW267=2,$AX267=6,$AY273="1期",$BA273="1期"),$AF269,"0")</f>
        <v>0</v>
      </c>
      <c r="BJ269" s="326" t="str">
        <f>IF(AND($AW267=3,$AX267=1,$AY273="1期",$BA273="1期"),$AF269,"0")</f>
        <v>0</v>
      </c>
      <c r="BK269" s="326" t="str">
        <f>IF(AND($AW267=3,$AX267=2,$AY273="1期",$BA273="1期"),$AF269,"0")</f>
        <v>0</v>
      </c>
      <c r="BL269" s="326" t="str">
        <f>IF(AND($AW267=3,$AX267=3,$AY273="1期",$BA273="1期"),$AF269,"0")</f>
        <v>0</v>
      </c>
      <c r="BM269" s="326" t="str">
        <f>IF(AND($AW267=3,$AX267=4,$AY273="1期",$BA273="1期"),$AF269,"0")</f>
        <v>0</v>
      </c>
      <c r="BN269" s="326" t="str">
        <f>IF(AND($AW267=3,$AX267=5,$AY273="1期",$BA273="1期"),$AF269,"0")</f>
        <v>0</v>
      </c>
      <c r="BP269" s="326" t="str">
        <f>IF(AND($AW267=1,$AX267=1,$AY273="1期",$BA273="2期"),$AF269,"0")</f>
        <v>0</v>
      </c>
      <c r="BQ269" s="326" t="str">
        <f>IF(AND($AW267=1,$AX267=2,$AY273="1期",$BA273="2期"),$AF269,"0")</f>
        <v>0</v>
      </c>
      <c r="BR269" s="326" t="str">
        <f>IF(AND($AW267=1,$AX267=3,$AY273="1期",$BA273="2期"),$AF269,"0")</f>
        <v>0</v>
      </c>
      <c r="BS269" s="326" t="str">
        <f>IF(AND($AW267=1,$AX267=4,$AY273="1期",$BA273="2期"),$AF269,"0")</f>
        <v>0</v>
      </c>
      <c r="BT269" s="326" t="str">
        <f>IF(AND($AW267=1,$AX267=5,$AY273="1期",$BA273="2期"),$AF269,"0")</f>
        <v>0</v>
      </c>
      <c r="BU269" s="326" t="str">
        <f>IF(AND($AW267=2,$AX267=6,$AY273="1期",$BA273="2期"),$AF269,"0")</f>
        <v>0</v>
      </c>
      <c r="BV269" s="326" t="str">
        <f>IF(AND($AW267=3,$AX267=1,$AY273="1期",$BA273="2期"),$AF269,"0")</f>
        <v>0</v>
      </c>
      <c r="BW269" s="326" t="str">
        <f>IF(AND($AW267=3,$AX267=2,$AY273="1期",$BA273="2期"),$AF269,"0")</f>
        <v>0</v>
      </c>
      <c r="BX269" s="326" t="str">
        <f>IF(AND($AW267=3,$AX267=3,$AY273="1期",$BA273="2期"),$AF269,"0")</f>
        <v>0</v>
      </c>
      <c r="BY269" s="326" t="str">
        <f>IF(AND($AW267=3,$AX267=4,$AY273="1期",$BA273="2期"),$AF269,"0")</f>
        <v>0</v>
      </c>
      <c r="BZ269" s="326" t="str">
        <f>IF(AND($AW267=3,$AX267=5,$AY273="1期",$BA273="2期"),$AF269,"0")</f>
        <v>0</v>
      </c>
      <c r="CB269" s="326" t="str">
        <f>IF(AND($AW267=1,$AX267=1,$AY273="1期",$BA273="3期"),$AF269,"0")</f>
        <v>0</v>
      </c>
      <c r="CC269" s="326" t="str">
        <f>IF(AND($AW267=1,$AX267=2,$AY273="1期",$BA273="3期"),$AF269,"0")</f>
        <v>0</v>
      </c>
      <c r="CD269" s="326" t="str">
        <f>IF(AND($AW267=1,$AX267=3,$AY273="1期",$BA273="3期"),$AF269,"0")</f>
        <v>0</v>
      </c>
      <c r="CE269" s="326" t="str">
        <f>IF(AND($AW267=1,$AX267=4,$AY273="1期",$BA273="3期"),$AF269,"0")</f>
        <v>0</v>
      </c>
      <c r="CF269" s="326" t="str">
        <f>IF(AND($AW267=1,$AX267=5,$AY273="1期",$BA273="3期"),$AF269,"0")</f>
        <v>0</v>
      </c>
      <c r="CG269" s="326" t="str">
        <f>IF(AND($AW267=2,$AX267=6,$AY273="1期",$BA273="3期"),$AF269,"0")</f>
        <v>0</v>
      </c>
      <c r="CH269" s="326" t="str">
        <f>IF(AND($AW267=3,$AX267=1,$AY273="1期",$BA273="3期"),$AF269,"0")</f>
        <v>0</v>
      </c>
      <c r="CI269" s="326" t="str">
        <f>IF(AND($AW267=3,$AX267=2,$AY273="1期",$BA273="3期"),$AF269,"0")</f>
        <v>0</v>
      </c>
      <c r="CJ269" s="326" t="str">
        <f>IF(AND($AW267=3,$AX267=3,$AY273="1期",$BA273="3期"),$AF269,"0")</f>
        <v>0</v>
      </c>
      <c r="CK269" s="326" t="str">
        <f>IF(AND($AW267=3,$AX267=4,$AY273="1期",$BA273="3期"),$AF269,"0")</f>
        <v>0</v>
      </c>
      <c r="CL269" s="326" t="str">
        <f>IF(AND($AW267=3,$AX267=5,$AY273="1期",$BA273="3期"),$AF269,"0")</f>
        <v>0</v>
      </c>
      <c r="CN269" s="326" t="str">
        <f>IF(AND($AW267=1,$AX267=1,$AY273="2期",$BA273="2期"),$AF269,"0")</f>
        <v>0</v>
      </c>
      <c r="CO269" s="326" t="str">
        <f>IF(AND($AW267=1,$AX267=2,$AY273="2期",$BA273="2期"),$AF269,"0")</f>
        <v>0</v>
      </c>
      <c r="CP269" s="326" t="str">
        <f>IF(AND($AW267=1,$AX267=3,$AY273="2期",$BA273="2期"),$AF269,"0")</f>
        <v>0</v>
      </c>
      <c r="CQ269" s="326" t="str">
        <f>IF(AND($AW267=1,$AX267=4,$AY273="2期",$BA273="2期"),$AF269,"0")</f>
        <v>0</v>
      </c>
      <c r="CR269" s="326" t="str">
        <f>IF(AND($AW267=1,$AX267=5,$AY273="2期",$BA273="2期"),$AF269,"0")</f>
        <v>0</v>
      </c>
      <c r="CS269" s="326" t="str">
        <f>IF(AND($AW267=2,$AX267=6,$AY273="2期",$BA273="2期"),$AF269,"0")</f>
        <v>0</v>
      </c>
      <c r="CT269" s="326" t="str">
        <f>IF(AND($AW267=3,$AX267=1,$AY273="2期",$BA273="2期"),$AF269,"0")</f>
        <v>0</v>
      </c>
      <c r="CU269" s="326" t="str">
        <f>IF(AND($AW267=3,$AX267=2,$AY273="2期",$BA273="2期"),$AF269,"0")</f>
        <v>0</v>
      </c>
      <c r="CV269" s="326" t="str">
        <f>IF(AND($AW267=3,$AX267=3,$AY273="2期",$BA273="2期"),$AF269,"0")</f>
        <v>0</v>
      </c>
      <c r="CW269" s="326" t="str">
        <f>IF(AND($AW267=3,$AX267=4,$AY273="2期",$BA273="2期"),$AF269,"0")</f>
        <v>0</v>
      </c>
      <c r="CX269" s="326" t="str">
        <f>IF(AND($AW267=3,$AX267=5,$AY273="2期",$BA273="2期"),$AF269,"0")</f>
        <v>0</v>
      </c>
      <c r="CZ269" s="326" t="str">
        <f>IF(AND($AW267=1,$AX267=1,$AY273="2期",$BA273="3期"),$AF269,"0")</f>
        <v>0</v>
      </c>
      <c r="DA269" s="326" t="str">
        <f>IF(AND($AW267=1,$AX267=2,$AY273="2期",$BA273="3期"),$AF269,"0")</f>
        <v>0</v>
      </c>
      <c r="DB269" s="326" t="str">
        <f>IF(AND($AW267=1,$AX267=3,$AY273="2期",$BA273="3期"),$AF269,"0")</f>
        <v>0</v>
      </c>
      <c r="DC269" s="326" t="str">
        <f>IF(AND($AW267=1,$AX267=4,$AY273="2期",$BA273="3期"),$AF269,"0")</f>
        <v>0</v>
      </c>
      <c r="DD269" s="326" t="str">
        <f>IF(AND($AW267=1,$AX267=5,$AY273="2期",$BA273="3期"),$AF269,"0")</f>
        <v>0</v>
      </c>
      <c r="DE269" s="326" t="str">
        <f>IF(AND($AW267=2,$AX267=6,$AY273="2期",$BA273="3期"),$AF269,"0")</f>
        <v>0</v>
      </c>
      <c r="DF269" s="326" t="str">
        <f>IF(AND($AW267=3,$AX267=1,$AY273="2期",$BA273="3期"),$AF269,"0")</f>
        <v>0</v>
      </c>
      <c r="DG269" s="326" t="str">
        <f>IF(AND($AW267=3,$AX267=2,$AY273="2期",$BA273="3期"),$AF269,"0")</f>
        <v>0</v>
      </c>
      <c r="DH269" s="326" t="str">
        <f>IF(AND($AW267=3,$AX267=3,$AY273="2期",$BA273="3期"),$AF269,"0")</f>
        <v>0</v>
      </c>
      <c r="DI269" s="326" t="str">
        <f>IF(AND($AW267=3,$AX267=4,$AY273="2期",$BA273="3期"),$AF269,"0")</f>
        <v>0</v>
      </c>
      <c r="DJ269" s="326" t="str">
        <f>IF(AND($AW267=3,$AX267=5,$AY273="2期",$BA273="3期"),$AF269,"0")</f>
        <v>0</v>
      </c>
      <c r="DL269" s="326" t="str">
        <f>IF(AND($AW267=1,$AX267=1,$AY273="3期",$BA273="3期"),$AF269,"0")</f>
        <v>0</v>
      </c>
      <c r="DM269" s="326" t="str">
        <f>IF(AND($AW267=1,$AX267=2,$AY273="3期",$BA273="3期"),$AF269,"0")</f>
        <v>0</v>
      </c>
      <c r="DN269" s="326" t="str">
        <f>IF(AND($AW267=1,$AX267=3,$AY273="3期",$BA273="3期"),$AF269,"0")</f>
        <v>0</v>
      </c>
      <c r="DO269" s="326" t="str">
        <f>IF(AND($AW267=1,$AX267=4,$AY273="3期",$BA273="3期"),$AF269,"0")</f>
        <v>0</v>
      </c>
      <c r="DP269" s="326" t="str">
        <f>IF(AND($AW267=1,$AX267=5,$AY273="3期",$BA273="3期"),$AF269,"0")</f>
        <v>0</v>
      </c>
      <c r="DQ269" s="326" t="str">
        <f>IF(AND($AW267=2,$AX267=6,$AY273="3期",$BA273="3期"),$AF269,"0")</f>
        <v>0</v>
      </c>
      <c r="DR269" s="326" t="str">
        <f>IF(AND($AW267=3,$AX267=1,$AY273="3期",$BA273="3期"),$AF269,"0")</f>
        <v>0</v>
      </c>
      <c r="DS269" s="326" t="str">
        <f>IF(AND($AW267=3,$AX267=2,$AY273="3期",$BA273="3期"),$AF269,"0")</f>
        <v>0</v>
      </c>
      <c r="DT269" s="326" t="str">
        <f>IF(AND($AW267=3,$AX267=3,$AY273="3期",$BA273="3期"),$AF269,"0")</f>
        <v>0</v>
      </c>
      <c r="DU269" s="326" t="str">
        <f>IF(AND($AW267=3,$AX267=4,$AY273="3期",$BA273="3期"),$AF269,"0")</f>
        <v>0</v>
      </c>
      <c r="DV269" s="326" t="str">
        <f>IF(AND($AW267=3,$AX267=5,$AY273="3期",$BA273="3期"),$AF269,"0")</f>
        <v>0</v>
      </c>
      <c r="DX269" s="326" t="str">
        <f>IF(AND($AW267=1,$AX267=1,$AY273="1期",$BA273="4期"),$AF269,"0")</f>
        <v>0</v>
      </c>
      <c r="DY269" s="326" t="str">
        <f>IF(AND($AW267=1,$AX267=2,$AY273="1期",$BA273="4期"),$AF269,"0")</f>
        <v>0</v>
      </c>
      <c r="DZ269" s="326" t="str">
        <f>IF(AND($AW267=1,$AX267=3,$AY273="1期",$BA273="4期"),$AF269,"0")</f>
        <v>0</v>
      </c>
      <c r="EA269" s="326" t="str">
        <f>IF(AND($AW267=1,$AX267=4,$AY273="1期",$BA273="4期"),$AF269,"0")</f>
        <v>0</v>
      </c>
      <c r="EB269" s="326" t="str">
        <f>IF(AND($AW267=1,$AX267=5,$AY273="1期",$BA273="4期"),$AF269,"0")</f>
        <v>0</v>
      </c>
      <c r="EC269" s="326" t="str">
        <f>IF(AND($AW267=2,$AX267=6,$AY273="1期",$BA273="4期"),$AF269,"0")</f>
        <v>0</v>
      </c>
      <c r="ED269" s="326" t="str">
        <f>IF(AND($AW267=3,$AX267=1,$AY273="1期",$BA273="4期"),$AF269,"0")</f>
        <v>0</v>
      </c>
      <c r="EE269" s="326" t="str">
        <f>IF(AND($AW267=3,$AX267=2,$AY273="1期",$BA273="4期"),$AF269,"0")</f>
        <v>0</v>
      </c>
      <c r="EF269" s="326" t="str">
        <f>IF(AND($AW267=3,$AX267=3,$AY273="1期",$BA273="4期"),$AF269,"0")</f>
        <v>0</v>
      </c>
      <c r="EG269" s="326" t="str">
        <f>IF(AND($AW267=3,$AX267=4,$AY273="1期",$BA273="4期"),$AF269,"0")</f>
        <v>0</v>
      </c>
      <c r="EH269" s="326" t="str">
        <f>IF(AND($AW267=3,$AX267=5,$AY273="1期",$BA273="4期"),$AF269,"0")</f>
        <v>0</v>
      </c>
      <c r="EJ269" s="326" t="str">
        <f>IF(AND($AW267=1,$AX267=1,$AY273="2期",$BA273="4期"),$AF269,"0")</f>
        <v>0</v>
      </c>
      <c r="EK269" s="326" t="str">
        <f>IF(AND($AW267=1,$AX267=2,$AY273="2期",$BA273="4期"),$AF269,"0")</f>
        <v>0</v>
      </c>
      <c r="EL269" s="326" t="str">
        <f>IF(AND($AW267=1,$AX267=3,$AY273="2期",$BA273="4期"),$AF269,"0")</f>
        <v>0</v>
      </c>
      <c r="EM269" s="326" t="str">
        <f>IF(AND($AW267=1,$AX267=4,$AY273="2期",$BA273="4期"),$AF269,"0")</f>
        <v>0</v>
      </c>
      <c r="EN269" s="326" t="str">
        <f>IF(AND($AW267=1,$AX267=5,$AY273="2期",$BA273="4期"),$AF269,"0")</f>
        <v>0</v>
      </c>
      <c r="EO269" s="326" t="str">
        <f>IF(AND($AW267=2,$AX267=6,$AY273="2期",$BA273="4期"),$AF269,"0")</f>
        <v>0</v>
      </c>
      <c r="EP269" s="326" t="str">
        <f>IF(AND($AW267=3,$AX267=1,$AY273="2期",$BA273="4期"),$AF269,"0")</f>
        <v>0</v>
      </c>
      <c r="EQ269" s="326" t="str">
        <f>IF(AND($AW267=3,$AX267=2,$AY273="2期",$BA273="4期"),$AF269,"0")</f>
        <v>0</v>
      </c>
      <c r="ER269" s="326" t="str">
        <f>IF(AND($AW267=3,$AX267=3,$AY273="2期",$BA273="4期"),$AF269,"0")</f>
        <v>0</v>
      </c>
      <c r="ES269" s="326" t="str">
        <f>IF(AND($AW267=3,$AX267=4,$AY273="2期",$BA273="4期"),$AF269,"0")</f>
        <v>0</v>
      </c>
      <c r="ET269" s="326" t="str">
        <f>IF(AND($AW267=3,$AX267=5,$AY273="2期",$BA273="4期"),$AF269,"0")</f>
        <v>0</v>
      </c>
      <c r="EV269" s="326" t="str">
        <f>IF(AND($AW267=1,$AX267=1,$AY273="3期",$BA273="4期"),$AF269,"0")</f>
        <v>0</v>
      </c>
      <c r="EW269" s="326" t="str">
        <f>IF(AND($AW267=1,$AX267=2,$AY273="3期",$BA273="4期"),$AF269,"0")</f>
        <v>0</v>
      </c>
      <c r="EX269" s="326" t="str">
        <f>IF(AND($AW267=1,$AX267=3,$AY273="3期",$BA273="4期"),$AF269,"0")</f>
        <v>0</v>
      </c>
      <c r="EY269" s="326" t="str">
        <f>IF(AND($AW267=1,$AX267=4,$AY273="3期",$BA273="4期"),$AF269,"0")</f>
        <v>0</v>
      </c>
      <c r="EZ269" s="326" t="str">
        <f>IF(AND($AW267=1,$AX267=5,$AY273="3期",$BA273="4期"),$AF269,"0")</f>
        <v>0</v>
      </c>
      <c r="FA269" s="326" t="str">
        <f>IF(AND($AW267=2,$AX267=6,$AY273="3期",$BA273="4期"),$AF269,"0")</f>
        <v>0</v>
      </c>
      <c r="FB269" s="326" t="str">
        <f>IF(AND($AW267=3,$AX267=1,$AY273="3期",$BA273="4期"),$AF269,"0")</f>
        <v>0</v>
      </c>
      <c r="FC269" s="326" t="str">
        <f>IF(AND($AW267=3,$AX267=2,$AY273="3期",$BA273="4期"),$AF269,"0")</f>
        <v>0</v>
      </c>
      <c r="FD269" s="326" t="str">
        <f>IF(AND($AW267=3,$AX267=3,$AY273="3期",$BA273="4期"),$AF269,"0")</f>
        <v>0</v>
      </c>
      <c r="FE269" s="326" t="str">
        <f>IF(AND($AW267=3,$AX267=4,$AY273="3期",$BA273="4期"),$AF269,"0")</f>
        <v>0</v>
      </c>
      <c r="FF269" s="326" t="str">
        <f>IF(AND($AW267=3,$AX267=5,$AY273="3期",$BA273="4期"),$AF269,"0")</f>
        <v>0</v>
      </c>
      <c r="FH269" s="326" t="str">
        <f>IF(AND($AW267=1,$AX267=1,$AY273="4期",$BA273="4期"),$AF269,"0")</f>
        <v>0</v>
      </c>
      <c r="FI269" s="326" t="str">
        <f>IF(AND($AW267=1,$AX267=2,$AY273="4期",$BA273="4期"),$AF269,"0")</f>
        <v>0</v>
      </c>
      <c r="FJ269" s="326" t="str">
        <f>IF(AND($AW267=1,$AX267=3,$AY273="4期",$BA273="4期"),$AF269,"0")</f>
        <v>0</v>
      </c>
      <c r="FK269" s="326" t="str">
        <f>IF(AND($AW267=1,$AX267=4,$AY273="4期",$BA273="4期"),$AF269,"0")</f>
        <v>0</v>
      </c>
      <c r="FL269" s="326" t="str">
        <f>IF(AND($AW267=1,$AX267=5,$AY273="4期",$BA273="4期"),$AF269,"0")</f>
        <v>0</v>
      </c>
      <c r="FM269" s="326" t="str">
        <f>IF(AND($AW267=2,$AX267=6,$AY273="4期",$BA273="4期"),$AF269,"0")</f>
        <v>0</v>
      </c>
      <c r="FN269" s="326" t="str">
        <f>IF(AND($AW267=3,$AX267=1,$AY273="4期",$BA273="4期"),$AF269,"0")</f>
        <v>0</v>
      </c>
      <c r="FO269" s="326" t="str">
        <f>IF(AND($AW267=3,$AX267=2,$AY273="4期",$BA273="4期"),$AF269,"0")</f>
        <v>0</v>
      </c>
      <c r="FP269" s="326" t="str">
        <f>IF(AND($AW267=3,$AX267=3,$AY273="4期",$BA273="4期"),$AF269,"0")</f>
        <v>0</v>
      </c>
      <c r="FQ269" s="326" t="str">
        <f>IF(AND($AW267=3,$AX267=4,$AY273="4期",$BA273="4期"),$AF269,"0")</f>
        <v>0</v>
      </c>
      <c r="FR269" s="326" t="str">
        <f>IF(AND($AW267=3,$AX267=5,$AY273="4期",$BA273="4期"),$AF269,"0")</f>
        <v>0</v>
      </c>
      <c r="FT269" s="327" t="s">
        <v>176</v>
      </c>
      <c r="FU269" s="326" t="str">
        <f>IF(AND($AW267=1,$AX267=1,$AY273="1期",$BA273="1期"),LEFT(RIGHT($I275,11),8),"0")</f>
        <v>0</v>
      </c>
      <c r="FV269" s="326" t="str">
        <f>IF(AND($AW267=1,$AX267=2,$AY273="1期",$BA273="1期"),LEFT(RIGHT($I275,11),8),"0")</f>
        <v>0</v>
      </c>
      <c r="FW269" s="326" t="str">
        <f>IF(AND($AW267=1,$AX267=3,$AY273="1期",$BA273="1期"),LEFT(RIGHT($I275,11),8),"0")</f>
        <v>0</v>
      </c>
      <c r="FX269" s="326" t="str">
        <f>IF(AND($AW267=1,$AX267=4,$AY273="1期",$BA273="1期"),LEFT(RIGHT($I275,11),8),"0")</f>
        <v>0</v>
      </c>
      <c r="FY269" s="326" t="str">
        <f>IF(AND($AW267=1,$AX267=5,$AY273="1期",$BA273="1期"),LEFT(RIGHT($I275,11),8),"0")</f>
        <v>0</v>
      </c>
      <c r="FZ269" s="326" t="str">
        <f>IF(AND($AW267=2,$AX267=6,$AY273="1期",$BA273="1期"),LEFT(RIGHT($I275,11),8),"0")</f>
        <v>0</v>
      </c>
      <c r="GA269" s="326" t="str">
        <f>IF(AND($AW267=3,$AX267=1,$AY273="1期",$BA273="1期"),LEFT(RIGHT($I275,11),8),"0")</f>
        <v>0</v>
      </c>
      <c r="GB269" s="326" t="str">
        <f>IF(AND($AW267=3,$AX267=2,$AY273="1期",$BA273="1期"),LEFT(RIGHT($I275,11),8),"0")</f>
        <v>0</v>
      </c>
      <c r="GC269" s="326" t="str">
        <f>IF(AND($AW267=3,$AX267=3,$AY273="1期",$BA273="1期"),LEFT(RIGHT($I275,11),8),"0")</f>
        <v>0</v>
      </c>
      <c r="GD269" s="326" t="str">
        <f>IF(AND($AW267=3,$AX267=4,$AY273="1期",$BA273="1期"),LEFT(RIGHT($I275,11),8),"0")</f>
        <v>0</v>
      </c>
      <c r="GE269" s="326" t="str">
        <f>IF(AND($AW267=3,$AX267=5,$AY273="1期",$BA273="1期"),LEFT(RIGHT($I275,11),8),"0")</f>
        <v>0</v>
      </c>
      <c r="GG269" s="326" t="str">
        <f>IF(AND($AW267=1,$AX267=1,$AY273="1期",$BA273="2期"),$AF269,"0")</f>
        <v>0</v>
      </c>
      <c r="GH269" s="326" t="str">
        <f>IF(AND($AW267=1,$AX267=2,$AY273="1期",$BA273="2期"),$AF269,"0")</f>
        <v>0</v>
      </c>
      <c r="GI269" s="326" t="str">
        <f>IF(AND($AW267=1,$AX267=3,$AY273="1期",$BA273="2期"),$AF269,"0")</f>
        <v>0</v>
      </c>
      <c r="GJ269" s="326" t="str">
        <f>IF(AND($AW267=1,$AX267=4,$AY273="1期",$BA273="2期"),$AF269,"0")</f>
        <v>0</v>
      </c>
      <c r="GK269" s="326" t="str">
        <f>IF(AND($AW267=1,$AX267=5,$AY273="1期",$BA273="2期"),$AF269,"0")</f>
        <v>0</v>
      </c>
      <c r="GL269" s="326" t="str">
        <f>IF(AND($AW267=2,$AX267=6,$AY273="1期",$BA273="2期"),$AF269,"0")</f>
        <v>0</v>
      </c>
      <c r="GM269" s="326" t="str">
        <f>IF(AND($AW267=3,$AX267=1,$AY273="1期",$BA273="2期"),$AF269,"0")</f>
        <v>0</v>
      </c>
      <c r="GN269" s="326" t="str">
        <f>IF(AND($AW267=3,$AX267=2,$AY273="1期",$BA273="2期"),$AF269,"0")</f>
        <v>0</v>
      </c>
      <c r="GO269" s="326" t="str">
        <f>IF(AND($AW267=3,$AX267=3,$AY273="1期",$BA273="2期"),$AF269,"0")</f>
        <v>0</v>
      </c>
      <c r="GP269" s="326" t="str">
        <f>IF(AND($AW267=3,$AX267=4,$AY273="1期",$BA273="2期"),$AF269,"0")</f>
        <v>0</v>
      </c>
      <c r="GQ269" s="326" t="str">
        <f>IF(AND($AW267=3,$AX267=5,$AY273="1期",$BA273="2期"),$AF269,"0")</f>
        <v>0</v>
      </c>
      <c r="GS269" s="326" t="str">
        <f>IF(AND($AW267=1,$AX267=1,$AY273="2期",$BA273="2期"),LEFT(RIGHT($I275,11),8),"0")</f>
        <v>0</v>
      </c>
      <c r="GT269" s="326" t="str">
        <f>IF(AND($AW267=1,$AX267=2,$AY273="2期",$BA273="2期"),LEFT(RIGHT($I275,11),8),"0")</f>
        <v>0</v>
      </c>
      <c r="GU269" s="326" t="str">
        <f>IF(AND($AW267=1,$AX267=3,$AY273="2期",$BA273="2期"),LEFT(RIGHT($I275,11),8),"0")</f>
        <v>0</v>
      </c>
      <c r="GV269" s="326" t="str">
        <f>IF(AND($AW267=1,$AX267=4,$AY273="2期",$BA273="2期"),LEFT(RIGHT($I275,11),8),"0")</f>
        <v>0</v>
      </c>
      <c r="GW269" s="326" t="str">
        <f>IF(AND($AW267=1,$AX267=5,$AY273="2期",$BA273="2期"),LEFT(RIGHT($I275,11),8),"0")</f>
        <v>0</v>
      </c>
      <c r="GX269" s="326" t="str">
        <f>IF(AND($AW267=2,$AX267=6,$AY273="2期",$BA273="2期"),LEFT(RIGHT($I275,11),8),"0")</f>
        <v>0</v>
      </c>
      <c r="GY269" s="326" t="str">
        <f>IF(AND($AW267=3,$AX267=1,$AY273="2期",$BA273="2期"),LEFT(RIGHT($I275,11),8),"0")</f>
        <v>0</v>
      </c>
      <c r="GZ269" s="326" t="str">
        <f>IF(AND($AW267=3,$AX267=2,$AY273="2期",$BA273="2期"),LEFT(RIGHT($I275,11),8),"0")</f>
        <v>0</v>
      </c>
      <c r="HA269" s="326" t="str">
        <f>IF(AND($AW267=3,$AX267=3,$AY273="2期",$BA273="2期"),LEFT(RIGHT($I275,11),8),"0")</f>
        <v>0</v>
      </c>
      <c r="HB269" s="326" t="str">
        <f>IF(AND($AW267=3,$AX267=4,$AY273="2期",$BA273="2期"),LEFT(RIGHT($I275,11),8),"0")</f>
        <v>0</v>
      </c>
      <c r="HC269" s="326" t="str">
        <f>IF(AND($AW267=3,$AX267=5,$AY273="2期",$BA273="2期"),LEFT(RIGHT($I275,11),8),"0")</f>
        <v>0</v>
      </c>
      <c r="HE269" s="326" t="str">
        <f>IF(AND($AW267=1,$AX267=1,$BA273="3期"),LEFT(RIGHT($I275,11),8),"0")</f>
        <v>0</v>
      </c>
      <c r="HF269" s="326" t="str">
        <f>IF(AND($AW267=1,$AX267=2,$BA273="3期"),LEFT(RIGHT($I275,11),8),"0")</f>
        <v>0</v>
      </c>
      <c r="HG269" s="326" t="str">
        <f>IF(AND($AW267=1,$AX267=3,$BA273="3期"),LEFT(RIGHT($I275,11),8),"0")</f>
        <v>0</v>
      </c>
      <c r="HH269" s="326" t="str">
        <f>IF(AND($AW267=1,$AX267=4,$BA273="3期"),LEFT(RIGHT($I275,11),8),"0")</f>
        <v>0</v>
      </c>
      <c r="HI269" s="326" t="str">
        <f>IF(AND($AW267=1,$AX267=5,$BA273="3期"),LEFT(RIGHT($I275,11),8),"0")</f>
        <v>0</v>
      </c>
      <c r="HJ269" s="326" t="str">
        <f>IF(AND($AW267=2,$AX267=6,$BA273="3期"),LEFT(RIGHT($I275,11),8),"0")</f>
        <v>0</v>
      </c>
      <c r="HK269" s="326" t="str">
        <f>IF(AND($AW267=3,$AX267=1,$BA273="3期"),LEFT(RIGHT($I275,11),8),"0")</f>
        <v>0</v>
      </c>
      <c r="HL269" s="326" t="str">
        <f>IF(AND($AW267=3,$AX267=2,$BA273="3期"),LEFT(RIGHT($I275,11),8),"0")</f>
        <v>0</v>
      </c>
      <c r="HM269" s="326" t="str">
        <f>IF(AND($AW267=3,$AX267=3,$BA273="3期"),LEFT(RIGHT($I275,11),8),"0")</f>
        <v>0</v>
      </c>
      <c r="HN269" s="326" t="str">
        <f>IF(AND($AW267=3,$AX267=4,$BA273="3期"),LEFT(RIGHT($I275,11),8),"0")</f>
        <v>0</v>
      </c>
      <c r="HO269" s="326" t="str">
        <f>IF(AND($AW267=3,$AX267=5,$BA273="3期"),LEFT(RIGHT($I275,11),8),"0")</f>
        <v>0</v>
      </c>
    </row>
    <row r="270" spans="2:223">
      <c r="B270" s="37"/>
      <c r="D270" s="229"/>
      <c r="E270" s="246"/>
      <c r="F270" s="247"/>
      <c r="G270" s="247"/>
      <c r="H270" s="248"/>
      <c r="I270" s="275"/>
      <c r="J270" s="276"/>
      <c r="K270" s="276"/>
      <c r="L270" s="276"/>
      <c r="M270" s="276"/>
      <c r="N270" s="276"/>
      <c r="O270" s="276"/>
      <c r="P270" s="276"/>
      <c r="Q270" s="277"/>
      <c r="R270" s="258"/>
      <c r="S270" s="259"/>
      <c r="T270" s="259"/>
      <c r="U270" s="260"/>
      <c r="V270" s="284"/>
      <c r="W270" s="285"/>
      <c r="X270" s="285"/>
      <c r="Y270" s="285"/>
      <c r="Z270" s="285"/>
      <c r="AA270" s="286"/>
      <c r="AB270" s="246"/>
      <c r="AC270" s="247"/>
      <c r="AD270" s="247"/>
      <c r="AE270" s="248"/>
      <c r="AF270" s="263"/>
      <c r="AG270" s="264"/>
      <c r="AH270" s="264"/>
      <c r="AI270" s="264"/>
      <c r="AJ270" s="267"/>
      <c r="AK270" s="268"/>
      <c r="AL270" s="40"/>
      <c r="AM270" s="39"/>
      <c r="BC270" s="328"/>
      <c r="BD270" s="326"/>
      <c r="BE270" s="326"/>
      <c r="BF270" s="326"/>
      <c r="BG270" s="326"/>
      <c r="BH270" s="326"/>
      <c r="BI270" s="326"/>
      <c r="BJ270" s="326"/>
      <c r="BK270" s="326"/>
      <c r="BL270" s="326"/>
      <c r="BM270" s="326"/>
      <c r="BN270" s="326"/>
      <c r="BP270" s="326"/>
      <c r="BQ270" s="326"/>
      <c r="BR270" s="326"/>
      <c r="BS270" s="326"/>
      <c r="BT270" s="326"/>
      <c r="BU270" s="326"/>
      <c r="BV270" s="326"/>
      <c r="BW270" s="326"/>
      <c r="BX270" s="326"/>
      <c r="BY270" s="326"/>
      <c r="BZ270" s="326"/>
      <c r="CB270" s="326"/>
      <c r="CC270" s="326"/>
      <c r="CD270" s="326"/>
      <c r="CE270" s="326"/>
      <c r="CF270" s="326"/>
      <c r="CG270" s="326"/>
      <c r="CH270" s="326"/>
      <c r="CI270" s="326"/>
      <c r="CJ270" s="326"/>
      <c r="CK270" s="326"/>
      <c r="CL270" s="326"/>
      <c r="CN270" s="326"/>
      <c r="CO270" s="326"/>
      <c r="CP270" s="326"/>
      <c r="CQ270" s="326"/>
      <c r="CR270" s="326"/>
      <c r="CS270" s="326"/>
      <c r="CT270" s="326"/>
      <c r="CU270" s="326"/>
      <c r="CV270" s="326"/>
      <c r="CW270" s="326"/>
      <c r="CX270" s="326"/>
      <c r="CZ270" s="326"/>
      <c r="DA270" s="326"/>
      <c r="DB270" s="326"/>
      <c r="DC270" s="326"/>
      <c r="DD270" s="326"/>
      <c r="DE270" s="326"/>
      <c r="DF270" s="326"/>
      <c r="DG270" s="326"/>
      <c r="DH270" s="326"/>
      <c r="DI270" s="326"/>
      <c r="DJ270" s="326"/>
      <c r="DL270" s="326"/>
      <c r="DM270" s="326"/>
      <c r="DN270" s="326"/>
      <c r="DO270" s="326"/>
      <c r="DP270" s="326"/>
      <c r="DQ270" s="326"/>
      <c r="DR270" s="326"/>
      <c r="DS270" s="326"/>
      <c r="DT270" s="326"/>
      <c r="DU270" s="326"/>
      <c r="DV270" s="326"/>
      <c r="DX270" s="326"/>
      <c r="DY270" s="326"/>
      <c r="DZ270" s="326"/>
      <c r="EA270" s="326"/>
      <c r="EB270" s="326"/>
      <c r="EC270" s="326"/>
      <c r="ED270" s="326"/>
      <c r="EE270" s="326"/>
      <c r="EF270" s="326"/>
      <c r="EG270" s="326"/>
      <c r="EH270" s="326"/>
      <c r="EJ270" s="326"/>
      <c r="EK270" s="326"/>
      <c r="EL270" s="326"/>
      <c r="EM270" s="326"/>
      <c r="EN270" s="326"/>
      <c r="EO270" s="326"/>
      <c r="EP270" s="326"/>
      <c r="EQ270" s="326"/>
      <c r="ER270" s="326"/>
      <c r="ES270" s="326"/>
      <c r="ET270" s="326"/>
      <c r="EV270" s="326"/>
      <c r="EW270" s="326"/>
      <c r="EX270" s="326"/>
      <c r="EY270" s="326"/>
      <c r="EZ270" s="326"/>
      <c r="FA270" s="326"/>
      <c r="FB270" s="326"/>
      <c r="FC270" s="326"/>
      <c r="FD270" s="326"/>
      <c r="FE270" s="326"/>
      <c r="FF270" s="326"/>
      <c r="FH270" s="326"/>
      <c r="FI270" s="326"/>
      <c r="FJ270" s="326"/>
      <c r="FK270" s="326"/>
      <c r="FL270" s="326"/>
      <c r="FM270" s="326"/>
      <c r="FN270" s="326"/>
      <c r="FO270" s="326"/>
      <c r="FP270" s="326"/>
      <c r="FQ270" s="326"/>
      <c r="FR270" s="326"/>
      <c r="FT270" s="328"/>
      <c r="FU270" s="326"/>
      <c r="FV270" s="326"/>
      <c r="FW270" s="326"/>
      <c r="FX270" s="326"/>
      <c r="FY270" s="326"/>
      <c r="FZ270" s="326"/>
      <c r="GA270" s="326"/>
      <c r="GB270" s="326"/>
      <c r="GC270" s="326"/>
      <c r="GD270" s="326"/>
      <c r="GE270" s="326"/>
      <c r="GG270" s="326"/>
      <c r="GH270" s="326"/>
      <c r="GI270" s="326"/>
      <c r="GJ270" s="326"/>
      <c r="GK270" s="326"/>
      <c r="GL270" s="326"/>
      <c r="GM270" s="326"/>
      <c r="GN270" s="326"/>
      <c r="GO270" s="326"/>
      <c r="GP270" s="326"/>
      <c r="GQ270" s="326"/>
      <c r="GS270" s="326"/>
      <c r="GT270" s="326"/>
      <c r="GU270" s="326"/>
      <c r="GV270" s="326"/>
      <c r="GW270" s="326"/>
      <c r="GX270" s="326"/>
      <c r="GY270" s="326"/>
      <c r="GZ270" s="326"/>
      <c r="HA270" s="326"/>
      <c r="HB270" s="326"/>
      <c r="HC270" s="326"/>
      <c r="HE270" s="326"/>
      <c r="HF270" s="326"/>
      <c r="HG270" s="326"/>
      <c r="HH270" s="326"/>
      <c r="HI270" s="326"/>
      <c r="HJ270" s="326"/>
      <c r="HK270" s="326"/>
      <c r="HL270" s="326"/>
      <c r="HM270" s="326"/>
      <c r="HN270" s="326"/>
      <c r="HO270" s="326"/>
    </row>
    <row r="271" spans="2:223" ht="13.5" customHeight="1">
      <c r="B271" s="37"/>
      <c r="D271" s="229"/>
      <c r="E271" s="269" t="s">
        <v>38</v>
      </c>
      <c r="F271" s="270"/>
      <c r="G271" s="270"/>
      <c r="H271" s="271"/>
      <c r="I271" s="291"/>
      <c r="J271" s="292"/>
      <c r="K271" s="292"/>
      <c r="L271" s="292"/>
      <c r="M271" s="292"/>
      <c r="N271" s="292"/>
      <c r="O271" s="292"/>
      <c r="P271" s="292"/>
      <c r="Q271" s="292"/>
      <c r="R271" s="292"/>
      <c r="S271" s="292"/>
      <c r="T271" s="292"/>
      <c r="U271" s="292"/>
      <c r="V271" s="292"/>
      <c r="W271" s="292"/>
      <c r="X271" s="292"/>
      <c r="Y271" s="292"/>
      <c r="Z271" s="292"/>
      <c r="AA271" s="293"/>
      <c r="AB271" s="269" t="s">
        <v>39</v>
      </c>
      <c r="AC271" s="270"/>
      <c r="AD271" s="270"/>
      <c r="AE271" s="271"/>
      <c r="AF271" s="294"/>
      <c r="AG271" s="295"/>
      <c r="AH271" s="295"/>
      <c r="AI271" s="295"/>
      <c r="AJ271" s="295"/>
      <c r="AK271" s="290" t="s">
        <v>55</v>
      </c>
      <c r="AL271" s="40"/>
      <c r="AM271" s="39"/>
    </row>
    <row r="272" spans="2:223">
      <c r="B272" s="37"/>
      <c r="D272" s="229"/>
      <c r="E272" s="246"/>
      <c r="F272" s="247"/>
      <c r="G272" s="247"/>
      <c r="H272" s="248"/>
      <c r="I272" s="252"/>
      <c r="J272" s="253"/>
      <c r="K272" s="253"/>
      <c r="L272" s="253"/>
      <c r="M272" s="253"/>
      <c r="N272" s="253"/>
      <c r="O272" s="253"/>
      <c r="P272" s="253"/>
      <c r="Q272" s="253"/>
      <c r="R272" s="253"/>
      <c r="S272" s="253"/>
      <c r="T272" s="253"/>
      <c r="U272" s="253"/>
      <c r="V272" s="253"/>
      <c r="W272" s="253"/>
      <c r="X272" s="253"/>
      <c r="Y272" s="253"/>
      <c r="Z272" s="253"/>
      <c r="AA272" s="254"/>
      <c r="AB272" s="246"/>
      <c r="AC272" s="247"/>
      <c r="AD272" s="247"/>
      <c r="AE272" s="248"/>
      <c r="AF272" s="296"/>
      <c r="AG272" s="297"/>
      <c r="AH272" s="297"/>
      <c r="AI272" s="297"/>
      <c r="AJ272" s="297"/>
      <c r="AK272" s="268"/>
      <c r="AL272" s="40"/>
      <c r="AM272" s="39"/>
      <c r="AW272" s="84" t="s">
        <v>102</v>
      </c>
      <c r="AX272" s="84" t="s">
        <v>103</v>
      </c>
      <c r="AY272" s="329" t="s">
        <v>105</v>
      </c>
      <c r="AZ272" s="330"/>
      <c r="BA272" s="322" t="s">
        <v>104</v>
      </c>
      <c r="BB272" s="322"/>
    </row>
    <row r="273" spans="2:223" ht="13.5" customHeight="1">
      <c r="B273" s="37"/>
      <c r="D273" s="229"/>
      <c r="E273" s="269" t="s">
        <v>74</v>
      </c>
      <c r="F273" s="270"/>
      <c r="G273" s="270"/>
      <c r="H273" s="271"/>
      <c r="I273" s="298" t="str">
        <f>IFERROR(YEAR(EDATE(AA273,-3)),"")</f>
        <v/>
      </c>
      <c r="J273" s="289"/>
      <c r="K273" s="289"/>
      <c r="L273" s="289" t="s">
        <v>37</v>
      </c>
      <c r="M273" s="289"/>
      <c r="N273" s="282"/>
      <c r="O273" s="282"/>
      <c r="P273" s="282"/>
      <c r="Q273" s="282"/>
      <c r="R273" s="282"/>
      <c r="S273" s="282"/>
      <c r="T273" s="282"/>
      <c r="U273" s="282"/>
      <c r="V273" s="282"/>
      <c r="W273" s="282"/>
      <c r="X273" s="282"/>
      <c r="Y273" s="282"/>
      <c r="Z273" s="300" t="s">
        <v>358</v>
      </c>
      <c r="AA273" s="282"/>
      <c r="AB273" s="282"/>
      <c r="AC273" s="282"/>
      <c r="AD273" s="282"/>
      <c r="AE273" s="282"/>
      <c r="AF273" s="282"/>
      <c r="AG273" s="282"/>
      <c r="AH273" s="282"/>
      <c r="AI273" s="282"/>
      <c r="AJ273" s="282"/>
      <c r="AK273" s="302"/>
      <c r="AL273" s="40"/>
      <c r="AM273" s="39"/>
      <c r="AW273" s="322" t="str">
        <f>I273</f>
        <v/>
      </c>
      <c r="AX273" s="322" t="str">
        <f>IF(V269="","",YEAR(V269)-IF(MONTH(V269)&lt;4,1,0))</f>
        <v/>
      </c>
      <c r="AY273" s="322" t="str">
        <f>IF(AND(2010&lt;=AW273,AW273&lt;=2014),"1期",IF(AND(2015&lt;=AW273,AW273&lt;=2019),"2期",IF(AND(2020&lt;=AW273,AW273&lt;=2024),"3期",IF(AND(2025&lt;=AW273,AW273&lt;=2029),"4期","-"))))</f>
        <v>-</v>
      </c>
      <c r="AZ273" s="323" t="str">
        <f>IF(AND(2010&lt;=AW273,AW273&lt;=2014),"2期",IF(AND(2015&lt;=AW273,AW273&lt;=2019),"3期",IF(AND(2020&lt;=AW273,AW273&lt;=2024),"4期",IF(AND(2025&lt;=AW273,AW273&lt;=2029),"4期","-"))))</f>
        <v>-</v>
      </c>
      <c r="BA273" s="322" t="str">
        <f>IF(AND(2010&lt;=AX273,AX273&lt;=2014),"1期",IF(AND(2015&lt;=AX273,AX273&lt;=2019),"2期",IF(AND(2020&lt;=AX273,AX273&lt;=2024),"3期",IF(AND(2025&lt;=AX273,AX273&lt;=2029),"4期","-"))))</f>
        <v>-</v>
      </c>
      <c r="BB273" s="323" t="str">
        <f>IF(AND(2010&lt;=AX273,AX273&lt;=2014),"2期",IF(AND(2015&lt;=AX273,AX273&lt;=2019),"3期",IF(AND(2020&lt;=AX273,AX273&lt;=2024),"4期",IF(AND(2024&lt;=AX273,AX273&lt;=2029),"4期","-"))))</f>
        <v>-</v>
      </c>
      <c r="BC273" s="40"/>
      <c r="FT273" s="40"/>
    </row>
    <row r="274" spans="2:223">
      <c r="B274" s="37"/>
      <c r="D274" s="229"/>
      <c r="E274" s="246"/>
      <c r="F274" s="247"/>
      <c r="G274" s="247"/>
      <c r="H274" s="248"/>
      <c r="I274" s="299"/>
      <c r="J274" s="267"/>
      <c r="K274" s="267"/>
      <c r="L274" s="267"/>
      <c r="M274" s="267"/>
      <c r="N274" s="285"/>
      <c r="O274" s="285"/>
      <c r="P274" s="285"/>
      <c r="Q274" s="285"/>
      <c r="R274" s="285"/>
      <c r="S274" s="285"/>
      <c r="T274" s="285"/>
      <c r="U274" s="285"/>
      <c r="V274" s="285"/>
      <c r="W274" s="285"/>
      <c r="X274" s="285"/>
      <c r="Y274" s="285"/>
      <c r="Z274" s="301"/>
      <c r="AA274" s="285"/>
      <c r="AB274" s="285"/>
      <c r="AC274" s="285"/>
      <c r="AD274" s="285"/>
      <c r="AE274" s="285"/>
      <c r="AF274" s="285"/>
      <c r="AG274" s="285"/>
      <c r="AH274" s="285"/>
      <c r="AI274" s="285"/>
      <c r="AJ274" s="285"/>
      <c r="AK274" s="303"/>
      <c r="AL274" s="40"/>
      <c r="AM274" s="39"/>
      <c r="AW274" s="325"/>
      <c r="AX274" s="322"/>
      <c r="AY274" s="322"/>
      <c r="AZ274" s="324"/>
      <c r="BA274" s="322"/>
      <c r="BB274" s="324"/>
      <c r="BC274" s="40"/>
      <c r="FT274" s="40"/>
    </row>
    <row r="275" spans="2:223">
      <c r="B275" s="37"/>
      <c r="D275" s="229"/>
      <c r="E275" s="220" t="s">
        <v>57</v>
      </c>
      <c r="F275" s="221"/>
      <c r="G275" s="221"/>
      <c r="H275" s="222"/>
      <c r="I275" s="226"/>
      <c r="J275" s="214"/>
      <c r="K275" s="214"/>
      <c r="L275" s="214"/>
      <c r="M275" s="214"/>
      <c r="N275" s="214"/>
      <c r="O275" s="214"/>
      <c r="P275" s="214"/>
      <c r="Q275" s="214"/>
      <c r="R275" s="214"/>
      <c r="S275" s="214"/>
      <c r="T275" s="214"/>
      <c r="U275" s="214"/>
      <c r="V275" s="214"/>
      <c r="W275" s="212" t="s">
        <v>358</v>
      </c>
      <c r="X275" s="214"/>
      <c r="Y275" s="214"/>
      <c r="Z275" s="214"/>
      <c r="AA275" s="214"/>
      <c r="AB275" s="214"/>
      <c r="AC275" s="214"/>
      <c r="AD275" s="214"/>
      <c r="AE275" s="214"/>
      <c r="AF275" s="214"/>
      <c r="AG275" s="214"/>
      <c r="AH275" s="214"/>
      <c r="AI275" s="214"/>
      <c r="AJ275" s="214"/>
      <c r="AK275" s="215"/>
      <c r="AL275" s="40"/>
      <c r="AM275" s="39"/>
      <c r="AY275" s="40" t="s">
        <v>121</v>
      </c>
      <c r="BA275" s="40" t="s">
        <v>122</v>
      </c>
      <c r="HO275" s="85"/>
    </row>
    <row r="276" spans="2:223" ht="14.25" thickBot="1">
      <c r="B276" s="37"/>
      <c r="D276" s="230"/>
      <c r="E276" s="223"/>
      <c r="F276" s="224"/>
      <c r="G276" s="224"/>
      <c r="H276" s="225"/>
      <c r="I276" s="227"/>
      <c r="J276" s="216"/>
      <c r="K276" s="216"/>
      <c r="L276" s="216"/>
      <c r="M276" s="216"/>
      <c r="N276" s="216"/>
      <c r="O276" s="216"/>
      <c r="P276" s="216"/>
      <c r="Q276" s="216"/>
      <c r="R276" s="216"/>
      <c r="S276" s="216"/>
      <c r="T276" s="216"/>
      <c r="U276" s="216"/>
      <c r="V276" s="216"/>
      <c r="W276" s="213"/>
      <c r="X276" s="216"/>
      <c r="Y276" s="216"/>
      <c r="Z276" s="216"/>
      <c r="AA276" s="216"/>
      <c r="AB276" s="216"/>
      <c r="AC276" s="216"/>
      <c r="AD276" s="216"/>
      <c r="AE276" s="216"/>
      <c r="AF276" s="216"/>
      <c r="AG276" s="216"/>
      <c r="AH276" s="216"/>
      <c r="AI276" s="216"/>
      <c r="AJ276" s="216"/>
      <c r="AK276" s="217"/>
      <c r="AL276" s="40"/>
      <c r="AM276" s="39"/>
      <c r="AW276" s="83" t="s">
        <v>100</v>
      </c>
      <c r="AX276" s="83" t="s">
        <v>101</v>
      </c>
    </row>
    <row r="277" spans="2:223" ht="13.5" customHeight="1">
      <c r="B277" s="37"/>
      <c r="D277" s="228" t="s">
        <v>337</v>
      </c>
      <c r="E277" s="231" t="s">
        <v>42</v>
      </c>
      <c r="F277" s="232"/>
      <c r="G277" s="232"/>
      <c r="H277" s="233"/>
      <c r="I277" s="237"/>
      <c r="J277" s="238"/>
      <c r="K277" s="238"/>
      <c r="L277" s="238"/>
      <c r="M277" s="238"/>
      <c r="N277" s="238"/>
      <c r="O277" s="238"/>
      <c r="P277" s="238"/>
      <c r="Q277" s="239"/>
      <c r="R277" s="243" t="s">
        <v>43</v>
      </c>
      <c r="S277" s="244"/>
      <c r="T277" s="244"/>
      <c r="U277" s="245"/>
      <c r="V277" s="249"/>
      <c r="W277" s="250"/>
      <c r="X277" s="250"/>
      <c r="Y277" s="250"/>
      <c r="Z277" s="250"/>
      <c r="AA277" s="251"/>
      <c r="AB277" s="255" t="s">
        <v>40</v>
      </c>
      <c r="AC277" s="256"/>
      <c r="AD277" s="256"/>
      <c r="AE277" s="257"/>
      <c r="AF277" s="261"/>
      <c r="AG277" s="262"/>
      <c r="AH277" s="262"/>
      <c r="AI277" s="262"/>
      <c r="AJ277" s="265" t="str">
        <f>IF(I277="","",VLOOKUP(I277,$AO$4:$AR$6,2,FALSE))</f>
        <v/>
      </c>
      <c r="AK277" s="266"/>
      <c r="AL277" s="40"/>
      <c r="AM277" s="39"/>
      <c r="AW277" s="322" t="str">
        <f>IF(I277="グリーン電力証書",1,IF(I277="グリーン熱証書",2,IF(I277="新エネルギー等電気相当量",3,"-")))</f>
        <v>-</v>
      </c>
      <c r="AX277" s="322" t="str">
        <f>IF(V277="太陽光発電",1,IF(V277="風力発電",2,IF(V277="地熱発電",3,IF(V277="バイオマス発電",4,IF(V277="特定小水力発電",5,IF(V277="太陽熱",6,"-"))))))</f>
        <v>-</v>
      </c>
      <c r="BC277" s="32" t="s">
        <v>108</v>
      </c>
      <c r="BD277" s="86" t="s">
        <v>109</v>
      </c>
      <c r="BE277" s="86" t="s">
        <v>110</v>
      </c>
      <c r="BF277" s="86" t="s">
        <v>111</v>
      </c>
      <c r="BG277" s="86" t="s">
        <v>112</v>
      </c>
      <c r="BH277" s="86" t="s">
        <v>113</v>
      </c>
      <c r="BI277" s="86" t="s">
        <v>114</v>
      </c>
      <c r="BJ277" s="86" t="s">
        <v>115</v>
      </c>
      <c r="BK277" s="86" t="s">
        <v>116</v>
      </c>
      <c r="BL277" s="86" t="s">
        <v>117</v>
      </c>
      <c r="BM277" s="86" t="s">
        <v>118</v>
      </c>
      <c r="BN277" s="86" t="s">
        <v>119</v>
      </c>
      <c r="BP277" s="86" t="s">
        <v>109</v>
      </c>
      <c r="BQ277" s="86" t="s">
        <v>110</v>
      </c>
      <c r="BR277" s="86" t="s">
        <v>111</v>
      </c>
      <c r="BS277" s="86" t="s">
        <v>112</v>
      </c>
      <c r="BT277" s="86" t="s">
        <v>113</v>
      </c>
      <c r="BU277" s="86" t="s">
        <v>114</v>
      </c>
      <c r="BV277" s="86" t="s">
        <v>115</v>
      </c>
      <c r="BW277" s="86" t="s">
        <v>116</v>
      </c>
      <c r="BX277" s="86" t="s">
        <v>117</v>
      </c>
      <c r="BY277" s="86" t="s">
        <v>118</v>
      </c>
      <c r="BZ277" s="86" t="s">
        <v>119</v>
      </c>
      <c r="CB277" s="86" t="s">
        <v>109</v>
      </c>
      <c r="CC277" s="86" t="s">
        <v>110</v>
      </c>
      <c r="CD277" s="86" t="s">
        <v>111</v>
      </c>
      <c r="CE277" s="86" t="s">
        <v>112</v>
      </c>
      <c r="CF277" s="86" t="s">
        <v>113</v>
      </c>
      <c r="CG277" s="86" t="s">
        <v>114</v>
      </c>
      <c r="CH277" s="86" t="s">
        <v>115</v>
      </c>
      <c r="CI277" s="86" t="s">
        <v>116</v>
      </c>
      <c r="CJ277" s="86" t="s">
        <v>117</v>
      </c>
      <c r="CK277" s="86" t="s">
        <v>118</v>
      </c>
      <c r="CL277" s="86" t="s">
        <v>119</v>
      </c>
      <c r="CN277" s="86" t="s">
        <v>109</v>
      </c>
      <c r="CO277" s="86" t="s">
        <v>110</v>
      </c>
      <c r="CP277" s="86" t="s">
        <v>111</v>
      </c>
      <c r="CQ277" s="86" t="s">
        <v>112</v>
      </c>
      <c r="CR277" s="86" t="s">
        <v>113</v>
      </c>
      <c r="CS277" s="86" t="s">
        <v>114</v>
      </c>
      <c r="CT277" s="86" t="s">
        <v>115</v>
      </c>
      <c r="CU277" s="86" t="s">
        <v>116</v>
      </c>
      <c r="CV277" s="86" t="s">
        <v>117</v>
      </c>
      <c r="CW277" s="86" t="s">
        <v>118</v>
      </c>
      <c r="CX277" s="86" t="s">
        <v>119</v>
      </c>
      <c r="CZ277" s="86" t="s">
        <v>109</v>
      </c>
      <c r="DA277" s="86" t="s">
        <v>110</v>
      </c>
      <c r="DB277" s="86" t="s">
        <v>111</v>
      </c>
      <c r="DC277" s="86" t="s">
        <v>112</v>
      </c>
      <c r="DD277" s="86" t="s">
        <v>113</v>
      </c>
      <c r="DE277" s="86" t="s">
        <v>114</v>
      </c>
      <c r="DF277" s="86" t="s">
        <v>115</v>
      </c>
      <c r="DG277" s="86" t="s">
        <v>116</v>
      </c>
      <c r="DH277" s="86" t="s">
        <v>117</v>
      </c>
      <c r="DI277" s="86" t="s">
        <v>118</v>
      </c>
      <c r="DJ277" s="86" t="s">
        <v>119</v>
      </c>
      <c r="DL277" s="86" t="s">
        <v>109</v>
      </c>
      <c r="DM277" s="86" t="s">
        <v>110</v>
      </c>
      <c r="DN277" s="86" t="s">
        <v>111</v>
      </c>
      <c r="DO277" s="86" t="s">
        <v>112</v>
      </c>
      <c r="DP277" s="86" t="s">
        <v>113</v>
      </c>
      <c r="DQ277" s="86" t="s">
        <v>114</v>
      </c>
      <c r="DR277" s="86" t="s">
        <v>115</v>
      </c>
      <c r="DS277" s="86" t="s">
        <v>116</v>
      </c>
      <c r="DT277" s="86" t="s">
        <v>117</v>
      </c>
      <c r="DU277" s="86" t="s">
        <v>118</v>
      </c>
      <c r="DV277" s="86" t="s">
        <v>119</v>
      </c>
      <c r="DX277" s="86" t="s">
        <v>109</v>
      </c>
      <c r="DY277" s="86" t="s">
        <v>110</v>
      </c>
      <c r="DZ277" s="86" t="s">
        <v>111</v>
      </c>
      <c r="EA277" s="86" t="s">
        <v>112</v>
      </c>
      <c r="EB277" s="86" t="s">
        <v>113</v>
      </c>
      <c r="EC277" s="86" t="s">
        <v>114</v>
      </c>
      <c r="ED277" s="86" t="s">
        <v>115</v>
      </c>
      <c r="EE277" s="86" t="s">
        <v>116</v>
      </c>
      <c r="EF277" s="86" t="s">
        <v>117</v>
      </c>
      <c r="EG277" s="86" t="s">
        <v>118</v>
      </c>
      <c r="EH277" s="86" t="s">
        <v>119</v>
      </c>
      <c r="EJ277" s="86" t="s">
        <v>109</v>
      </c>
      <c r="EK277" s="86" t="s">
        <v>110</v>
      </c>
      <c r="EL277" s="86" t="s">
        <v>111</v>
      </c>
      <c r="EM277" s="86" t="s">
        <v>112</v>
      </c>
      <c r="EN277" s="86" t="s">
        <v>113</v>
      </c>
      <c r="EO277" s="86" t="s">
        <v>114</v>
      </c>
      <c r="EP277" s="86" t="s">
        <v>115</v>
      </c>
      <c r="EQ277" s="86" t="s">
        <v>116</v>
      </c>
      <c r="ER277" s="86" t="s">
        <v>117</v>
      </c>
      <c r="ES277" s="86" t="s">
        <v>118</v>
      </c>
      <c r="ET277" s="86" t="s">
        <v>119</v>
      </c>
      <c r="EV277" s="86" t="s">
        <v>109</v>
      </c>
      <c r="EW277" s="86" t="s">
        <v>110</v>
      </c>
      <c r="EX277" s="86" t="s">
        <v>111</v>
      </c>
      <c r="EY277" s="86" t="s">
        <v>112</v>
      </c>
      <c r="EZ277" s="86" t="s">
        <v>113</v>
      </c>
      <c r="FA277" s="86" t="s">
        <v>114</v>
      </c>
      <c r="FB277" s="86" t="s">
        <v>115</v>
      </c>
      <c r="FC277" s="86" t="s">
        <v>116</v>
      </c>
      <c r="FD277" s="86" t="s">
        <v>117</v>
      </c>
      <c r="FE277" s="86" t="s">
        <v>118</v>
      </c>
      <c r="FF277" s="86" t="s">
        <v>119</v>
      </c>
      <c r="FH277" s="86" t="s">
        <v>109</v>
      </c>
      <c r="FI277" s="86" t="s">
        <v>110</v>
      </c>
      <c r="FJ277" s="86" t="s">
        <v>111</v>
      </c>
      <c r="FK277" s="86" t="s">
        <v>112</v>
      </c>
      <c r="FL277" s="86" t="s">
        <v>113</v>
      </c>
      <c r="FM277" s="86" t="s">
        <v>114</v>
      </c>
      <c r="FN277" s="86" t="s">
        <v>115</v>
      </c>
      <c r="FO277" s="86" t="s">
        <v>116</v>
      </c>
      <c r="FP277" s="86" t="s">
        <v>117</v>
      </c>
      <c r="FQ277" s="86" t="s">
        <v>118</v>
      </c>
      <c r="FR277" s="86" t="s">
        <v>119</v>
      </c>
      <c r="FT277" s="32" t="s">
        <v>108</v>
      </c>
      <c r="FU277" s="86" t="s">
        <v>109</v>
      </c>
      <c r="FV277" s="86" t="s">
        <v>110</v>
      </c>
      <c r="FW277" s="86" t="s">
        <v>111</v>
      </c>
      <c r="FX277" s="86" t="s">
        <v>112</v>
      </c>
      <c r="FY277" s="86" t="s">
        <v>113</v>
      </c>
      <c r="FZ277" s="86" t="s">
        <v>114</v>
      </c>
      <c r="GA277" s="86" t="s">
        <v>115</v>
      </c>
      <c r="GB277" s="86" t="s">
        <v>116</v>
      </c>
      <c r="GC277" s="86" t="s">
        <v>117</v>
      </c>
      <c r="GD277" s="86" t="s">
        <v>118</v>
      </c>
      <c r="GE277" s="86" t="s">
        <v>119</v>
      </c>
      <c r="GG277" s="86" t="s">
        <v>109</v>
      </c>
      <c r="GH277" s="86" t="s">
        <v>110</v>
      </c>
      <c r="GI277" s="86" t="s">
        <v>111</v>
      </c>
      <c r="GJ277" s="86" t="s">
        <v>112</v>
      </c>
      <c r="GK277" s="86" t="s">
        <v>113</v>
      </c>
      <c r="GL277" s="86" t="s">
        <v>114</v>
      </c>
      <c r="GM277" s="86" t="s">
        <v>115</v>
      </c>
      <c r="GN277" s="86" t="s">
        <v>116</v>
      </c>
      <c r="GO277" s="86" t="s">
        <v>117</v>
      </c>
      <c r="GP277" s="86" t="s">
        <v>118</v>
      </c>
      <c r="GQ277" s="86" t="s">
        <v>119</v>
      </c>
      <c r="GS277" s="86" t="s">
        <v>109</v>
      </c>
      <c r="GT277" s="86" t="s">
        <v>110</v>
      </c>
      <c r="GU277" s="86" t="s">
        <v>111</v>
      </c>
      <c r="GV277" s="86" t="s">
        <v>112</v>
      </c>
      <c r="GW277" s="86" t="s">
        <v>113</v>
      </c>
      <c r="GX277" s="86" t="s">
        <v>114</v>
      </c>
      <c r="GY277" s="86" t="s">
        <v>115</v>
      </c>
      <c r="GZ277" s="86" t="s">
        <v>116</v>
      </c>
      <c r="HA277" s="86" t="s">
        <v>117</v>
      </c>
      <c r="HB277" s="86" t="s">
        <v>118</v>
      </c>
      <c r="HC277" s="86" t="s">
        <v>119</v>
      </c>
      <c r="HE277" s="86" t="s">
        <v>109</v>
      </c>
      <c r="HF277" s="86" t="s">
        <v>110</v>
      </c>
      <c r="HG277" s="86" t="s">
        <v>111</v>
      </c>
      <c r="HH277" s="86" t="s">
        <v>112</v>
      </c>
      <c r="HI277" s="86" t="s">
        <v>113</v>
      </c>
      <c r="HJ277" s="86" t="s">
        <v>114</v>
      </c>
      <c r="HK277" s="86" t="s">
        <v>115</v>
      </c>
      <c r="HL277" s="86" t="s">
        <v>116</v>
      </c>
      <c r="HM277" s="86" t="s">
        <v>117</v>
      </c>
      <c r="HN277" s="86" t="s">
        <v>118</v>
      </c>
      <c r="HO277" s="86" t="s">
        <v>119</v>
      </c>
    </row>
    <row r="278" spans="2:223">
      <c r="B278" s="37"/>
      <c r="D278" s="229"/>
      <c r="E278" s="234"/>
      <c r="F278" s="235"/>
      <c r="G278" s="235"/>
      <c r="H278" s="236"/>
      <c r="I278" s="240"/>
      <c r="J278" s="241"/>
      <c r="K278" s="241"/>
      <c r="L278" s="241"/>
      <c r="M278" s="241"/>
      <c r="N278" s="241"/>
      <c r="O278" s="241"/>
      <c r="P278" s="241"/>
      <c r="Q278" s="242"/>
      <c r="R278" s="246"/>
      <c r="S278" s="247"/>
      <c r="T278" s="247"/>
      <c r="U278" s="248"/>
      <c r="V278" s="252"/>
      <c r="W278" s="253"/>
      <c r="X278" s="253"/>
      <c r="Y278" s="253"/>
      <c r="Z278" s="253"/>
      <c r="AA278" s="254"/>
      <c r="AB278" s="258"/>
      <c r="AC278" s="259"/>
      <c r="AD278" s="259"/>
      <c r="AE278" s="260"/>
      <c r="AF278" s="263"/>
      <c r="AG278" s="264"/>
      <c r="AH278" s="264"/>
      <c r="AI278" s="264"/>
      <c r="AJ278" s="267"/>
      <c r="AK278" s="268"/>
      <c r="AL278" s="40"/>
      <c r="AM278" s="39"/>
      <c r="AW278" s="325"/>
      <c r="AX278" s="325"/>
      <c r="BD278" s="40"/>
      <c r="BE278" s="40"/>
      <c r="BF278" s="40"/>
      <c r="BG278" s="40"/>
      <c r="BH278" s="40"/>
      <c r="BI278" s="40"/>
      <c r="BJ278" s="40"/>
      <c r="BK278" s="40"/>
      <c r="BL278" s="40"/>
      <c r="BM278" s="40"/>
      <c r="BN278" s="40"/>
      <c r="BP278" s="40"/>
      <c r="BQ278" s="40"/>
      <c r="BR278" s="40"/>
      <c r="BS278" s="40"/>
      <c r="BT278" s="40"/>
      <c r="BU278" s="40"/>
      <c r="BV278" s="40"/>
      <c r="BW278" s="40"/>
      <c r="BX278" s="40"/>
      <c r="BY278" s="40"/>
      <c r="BZ278" s="40"/>
      <c r="CB278" s="40"/>
      <c r="CC278" s="40"/>
      <c r="CD278" s="40"/>
      <c r="CE278" s="40"/>
      <c r="CF278" s="40"/>
      <c r="CG278" s="40"/>
      <c r="CH278" s="40"/>
      <c r="CI278" s="40"/>
      <c r="CJ278" s="40"/>
      <c r="CK278" s="40"/>
      <c r="CL278" s="40"/>
      <c r="CN278" s="40"/>
      <c r="CO278" s="40"/>
      <c r="CP278" s="40"/>
      <c r="CQ278" s="40"/>
      <c r="CR278" s="40"/>
      <c r="CS278" s="40"/>
      <c r="CT278" s="40"/>
      <c r="CU278" s="40"/>
      <c r="CV278" s="40"/>
      <c r="CW278" s="40"/>
      <c r="CX278" s="40"/>
      <c r="CZ278" s="40"/>
      <c r="DA278" s="40"/>
      <c r="DB278" s="40"/>
      <c r="DC278" s="40"/>
      <c r="DD278" s="40"/>
      <c r="DE278" s="40"/>
      <c r="DF278" s="40"/>
      <c r="DG278" s="40"/>
      <c r="DH278" s="40"/>
      <c r="DI278" s="40"/>
      <c r="DJ278" s="40"/>
      <c r="DL278" s="40"/>
      <c r="DM278" s="40"/>
      <c r="DN278" s="40"/>
      <c r="DO278" s="40"/>
      <c r="DP278" s="40"/>
      <c r="DQ278" s="40"/>
      <c r="DR278" s="40"/>
      <c r="DS278" s="40"/>
      <c r="DT278" s="40"/>
      <c r="DU278" s="40"/>
      <c r="DV278" s="40"/>
      <c r="DX278" s="40"/>
      <c r="DY278" s="40"/>
      <c r="DZ278" s="40"/>
      <c r="EA278" s="40"/>
      <c r="EB278" s="40"/>
      <c r="EC278" s="40"/>
      <c r="ED278" s="40"/>
      <c r="EE278" s="40"/>
      <c r="EF278" s="40"/>
      <c r="EG278" s="40"/>
      <c r="EH278" s="40"/>
      <c r="EJ278" s="40"/>
      <c r="EK278" s="40"/>
      <c r="EL278" s="40"/>
      <c r="EM278" s="40"/>
      <c r="EN278" s="40"/>
      <c r="EO278" s="40"/>
      <c r="EP278" s="40"/>
      <c r="EQ278" s="40"/>
      <c r="ER278" s="40"/>
      <c r="ES278" s="40"/>
      <c r="ET278" s="40"/>
      <c r="EV278" s="40"/>
      <c r="EW278" s="40"/>
      <c r="EX278" s="40"/>
      <c r="EY278" s="40"/>
      <c r="EZ278" s="40"/>
      <c r="FA278" s="40"/>
      <c r="FB278" s="40"/>
      <c r="FC278" s="40"/>
      <c r="FD278" s="40"/>
      <c r="FE278" s="40"/>
      <c r="FF278" s="40"/>
      <c r="FH278" s="40"/>
      <c r="FI278" s="40"/>
      <c r="FJ278" s="40"/>
      <c r="FK278" s="40"/>
      <c r="FL278" s="40"/>
      <c r="FM278" s="40"/>
      <c r="FN278" s="40"/>
      <c r="FO278" s="40"/>
      <c r="FP278" s="40"/>
      <c r="FQ278" s="40"/>
      <c r="FR278" s="40"/>
      <c r="FU278" s="40"/>
      <c r="FV278" s="40"/>
      <c r="FW278" s="40"/>
      <c r="FX278" s="40"/>
      <c r="FY278" s="40"/>
      <c r="FZ278" s="40"/>
      <c r="GA278" s="40"/>
      <c r="GB278" s="40"/>
      <c r="GC278" s="40"/>
      <c r="GD278" s="40"/>
      <c r="GE278" s="40"/>
      <c r="GG278" s="40"/>
      <c r="GH278" s="40"/>
      <c r="GI278" s="40"/>
      <c r="GJ278" s="40"/>
      <c r="GK278" s="40"/>
      <c r="GL278" s="40"/>
      <c r="GM278" s="40"/>
      <c r="GN278" s="40"/>
      <c r="GO278" s="40"/>
      <c r="GP278" s="40"/>
      <c r="GQ278" s="40"/>
      <c r="GS278" s="40"/>
      <c r="GT278" s="40"/>
      <c r="GU278" s="40"/>
      <c r="GV278" s="40"/>
      <c r="GW278" s="40"/>
      <c r="GX278" s="40"/>
      <c r="GY278" s="40"/>
      <c r="GZ278" s="40"/>
      <c r="HA278" s="40"/>
      <c r="HB278" s="40"/>
      <c r="HC278" s="40"/>
      <c r="HE278" s="40"/>
      <c r="HF278" s="40"/>
      <c r="HG278" s="40"/>
      <c r="HH278" s="40"/>
      <c r="HI278" s="40"/>
      <c r="HJ278" s="40"/>
      <c r="HK278" s="40"/>
      <c r="HL278" s="40"/>
      <c r="HM278" s="40"/>
      <c r="HN278" s="40"/>
      <c r="HO278" s="40"/>
    </row>
    <row r="279" spans="2:223" ht="13.5" customHeight="1">
      <c r="B279" s="37"/>
      <c r="D279" s="229"/>
      <c r="E279" s="269" t="s">
        <v>64</v>
      </c>
      <c r="F279" s="270"/>
      <c r="G279" s="270"/>
      <c r="H279" s="271"/>
      <c r="I279" s="272"/>
      <c r="J279" s="273"/>
      <c r="K279" s="273"/>
      <c r="L279" s="273"/>
      <c r="M279" s="273"/>
      <c r="N279" s="273"/>
      <c r="O279" s="273"/>
      <c r="P279" s="273"/>
      <c r="Q279" s="274"/>
      <c r="R279" s="278" t="s">
        <v>41</v>
      </c>
      <c r="S279" s="279"/>
      <c r="T279" s="279"/>
      <c r="U279" s="280"/>
      <c r="V279" s="281"/>
      <c r="W279" s="282"/>
      <c r="X279" s="282"/>
      <c r="Y279" s="282"/>
      <c r="Z279" s="282"/>
      <c r="AA279" s="283"/>
      <c r="AB279" s="269" t="s">
        <v>28</v>
      </c>
      <c r="AC279" s="270"/>
      <c r="AD279" s="270"/>
      <c r="AE279" s="271"/>
      <c r="AF279" s="287"/>
      <c r="AG279" s="288"/>
      <c r="AH279" s="288"/>
      <c r="AI279" s="288"/>
      <c r="AJ279" s="289" t="str">
        <f>IF(I277="","",VLOOKUP(I277,$AO$4:$AR$6,3,FALSE))</f>
        <v/>
      </c>
      <c r="AK279" s="290"/>
      <c r="AL279" s="40"/>
      <c r="AM279" s="39"/>
      <c r="BC279" s="327" t="s">
        <v>106</v>
      </c>
      <c r="BD279" s="326" t="str">
        <f>IF(AND($AW277=1,$AX277=1,$AY283="1期",$BA283="1期"),$AF279,"0")</f>
        <v>0</v>
      </c>
      <c r="BE279" s="326" t="str">
        <f>IF(AND($AW277=1,$AX277=2,$AY283="1期",$BA283="1期"),$AF279,"0")</f>
        <v>0</v>
      </c>
      <c r="BF279" s="326" t="str">
        <f>IF(AND($AW277=1,$AX277=3,$AY283="1期",$BA283="1期"),$AF279,"0")</f>
        <v>0</v>
      </c>
      <c r="BG279" s="326" t="str">
        <f>IF(AND($AW277=1,$AX277=4,$AY283="1期",$BA283="1期"),$AF279,"0")</f>
        <v>0</v>
      </c>
      <c r="BH279" s="326" t="str">
        <f>IF(AND($AW277=1,$AX277=5,$AY283="1期",$BA283="1期"),$AF279,"0")</f>
        <v>0</v>
      </c>
      <c r="BI279" s="326" t="str">
        <f>IF(AND($AW277=2,$AX277=6,$AY283="1期",$BA283="1期"),$AF279,"0")</f>
        <v>0</v>
      </c>
      <c r="BJ279" s="326" t="str">
        <f>IF(AND($AW277=3,$AX277=1,$AY283="1期",$BA283="1期"),$AF279,"0")</f>
        <v>0</v>
      </c>
      <c r="BK279" s="326" t="str">
        <f>IF(AND($AW277=3,$AX277=2,$AY283="1期",$BA283="1期"),$AF279,"0")</f>
        <v>0</v>
      </c>
      <c r="BL279" s="326" t="str">
        <f>IF(AND($AW277=3,$AX277=3,$AY283="1期",$BA283="1期"),$AF279,"0")</f>
        <v>0</v>
      </c>
      <c r="BM279" s="326" t="str">
        <f>IF(AND($AW277=3,$AX277=4,$AY283="1期",$BA283="1期"),$AF279,"0")</f>
        <v>0</v>
      </c>
      <c r="BN279" s="326" t="str">
        <f>IF(AND($AW277=3,$AX277=5,$AY283="1期",$BA283="1期"),$AF279,"0")</f>
        <v>0</v>
      </c>
      <c r="BP279" s="326" t="str">
        <f>IF(AND($AW277=1,$AX277=1,$AY283="1期",$BA283="2期"),$AF279,"0")</f>
        <v>0</v>
      </c>
      <c r="BQ279" s="326" t="str">
        <f>IF(AND($AW277=1,$AX277=2,$AY283="1期",$BA283="2期"),$AF279,"0")</f>
        <v>0</v>
      </c>
      <c r="BR279" s="326" t="str">
        <f>IF(AND($AW277=1,$AX277=3,$AY283="1期",$BA283="2期"),$AF279,"0")</f>
        <v>0</v>
      </c>
      <c r="BS279" s="326" t="str">
        <f>IF(AND($AW277=1,$AX277=4,$AY283="1期",$BA283="2期"),$AF279,"0")</f>
        <v>0</v>
      </c>
      <c r="BT279" s="326" t="str">
        <f>IF(AND($AW277=1,$AX277=5,$AY283="1期",$BA283="2期"),$AF279,"0")</f>
        <v>0</v>
      </c>
      <c r="BU279" s="326" t="str">
        <f>IF(AND($AW277=2,$AX277=6,$AY283="1期",$BA283="2期"),$AF279,"0")</f>
        <v>0</v>
      </c>
      <c r="BV279" s="326" t="str">
        <f>IF(AND($AW277=3,$AX277=1,$AY283="1期",$BA283="2期"),$AF279,"0")</f>
        <v>0</v>
      </c>
      <c r="BW279" s="326" t="str">
        <f>IF(AND($AW277=3,$AX277=2,$AY283="1期",$BA283="2期"),$AF279,"0")</f>
        <v>0</v>
      </c>
      <c r="BX279" s="326" t="str">
        <f>IF(AND($AW277=3,$AX277=3,$AY283="1期",$BA283="2期"),$AF279,"0")</f>
        <v>0</v>
      </c>
      <c r="BY279" s="326" t="str">
        <f>IF(AND($AW277=3,$AX277=4,$AY283="1期",$BA283="2期"),$AF279,"0")</f>
        <v>0</v>
      </c>
      <c r="BZ279" s="326" t="str">
        <f>IF(AND($AW277=3,$AX277=5,$AY283="1期",$BA283="2期"),$AF279,"0")</f>
        <v>0</v>
      </c>
      <c r="CB279" s="326" t="str">
        <f>IF(AND($AW277=1,$AX277=1,$AY283="1期",$BA283="3期"),$AF279,"0")</f>
        <v>0</v>
      </c>
      <c r="CC279" s="326" t="str">
        <f>IF(AND($AW277=1,$AX277=2,$AY283="1期",$BA283="3期"),$AF279,"0")</f>
        <v>0</v>
      </c>
      <c r="CD279" s="326" t="str">
        <f>IF(AND($AW277=1,$AX277=3,$AY283="1期",$BA283="3期"),$AF279,"0")</f>
        <v>0</v>
      </c>
      <c r="CE279" s="326" t="str">
        <f>IF(AND($AW277=1,$AX277=4,$AY283="1期",$BA283="3期"),$AF279,"0")</f>
        <v>0</v>
      </c>
      <c r="CF279" s="326" t="str">
        <f>IF(AND($AW277=1,$AX277=5,$AY283="1期",$BA283="3期"),$AF279,"0")</f>
        <v>0</v>
      </c>
      <c r="CG279" s="326" t="str">
        <f>IF(AND($AW277=2,$AX277=6,$AY283="1期",$BA283="3期"),$AF279,"0")</f>
        <v>0</v>
      </c>
      <c r="CH279" s="326" t="str">
        <f>IF(AND($AW277=3,$AX277=1,$AY283="1期",$BA283="3期"),$AF279,"0")</f>
        <v>0</v>
      </c>
      <c r="CI279" s="326" t="str">
        <f>IF(AND($AW277=3,$AX277=2,$AY283="1期",$BA283="3期"),$AF279,"0")</f>
        <v>0</v>
      </c>
      <c r="CJ279" s="326" t="str">
        <f>IF(AND($AW277=3,$AX277=3,$AY283="1期",$BA283="3期"),$AF279,"0")</f>
        <v>0</v>
      </c>
      <c r="CK279" s="326" t="str">
        <f>IF(AND($AW277=3,$AX277=4,$AY283="1期",$BA283="3期"),$AF279,"0")</f>
        <v>0</v>
      </c>
      <c r="CL279" s="326" t="str">
        <f>IF(AND($AW277=3,$AX277=5,$AY283="1期",$BA283="3期"),$AF279,"0")</f>
        <v>0</v>
      </c>
      <c r="CN279" s="326" t="str">
        <f>IF(AND($AW277=1,$AX277=1,$AY283="2期",$BA283="2期"),$AF279,"0")</f>
        <v>0</v>
      </c>
      <c r="CO279" s="326" t="str">
        <f>IF(AND($AW277=1,$AX277=2,$AY283="2期",$BA283="2期"),$AF279,"0")</f>
        <v>0</v>
      </c>
      <c r="CP279" s="326" t="str">
        <f>IF(AND($AW277=1,$AX277=3,$AY283="2期",$BA283="2期"),$AF279,"0")</f>
        <v>0</v>
      </c>
      <c r="CQ279" s="326" t="str">
        <f>IF(AND($AW277=1,$AX277=4,$AY283="2期",$BA283="2期"),$AF279,"0")</f>
        <v>0</v>
      </c>
      <c r="CR279" s="326" t="str">
        <f>IF(AND($AW277=1,$AX277=5,$AY283="2期",$BA283="2期"),$AF279,"0")</f>
        <v>0</v>
      </c>
      <c r="CS279" s="326" t="str">
        <f>IF(AND($AW277=2,$AX277=6,$AY283="2期",$BA283="2期"),$AF279,"0")</f>
        <v>0</v>
      </c>
      <c r="CT279" s="326" t="str">
        <f>IF(AND($AW277=3,$AX277=1,$AY283="2期",$BA283="2期"),$AF279,"0")</f>
        <v>0</v>
      </c>
      <c r="CU279" s="326" t="str">
        <f>IF(AND($AW277=3,$AX277=2,$AY283="2期",$BA283="2期"),$AF279,"0")</f>
        <v>0</v>
      </c>
      <c r="CV279" s="326" t="str">
        <f>IF(AND($AW277=3,$AX277=3,$AY283="2期",$BA283="2期"),$AF279,"0")</f>
        <v>0</v>
      </c>
      <c r="CW279" s="326" t="str">
        <f>IF(AND($AW277=3,$AX277=4,$AY283="2期",$BA283="2期"),$AF279,"0")</f>
        <v>0</v>
      </c>
      <c r="CX279" s="326" t="str">
        <f>IF(AND($AW277=3,$AX277=5,$AY283="2期",$BA283="2期"),$AF279,"0")</f>
        <v>0</v>
      </c>
      <c r="CZ279" s="326" t="str">
        <f>IF(AND($AW277=1,$AX277=1,$AY283="2期",$BA283="3期"),$AF279,"0")</f>
        <v>0</v>
      </c>
      <c r="DA279" s="326" t="str">
        <f>IF(AND($AW277=1,$AX277=2,$AY283="2期",$BA283="3期"),$AF279,"0")</f>
        <v>0</v>
      </c>
      <c r="DB279" s="326" t="str">
        <f>IF(AND($AW277=1,$AX277=3,$AY283="2期",$BA283="3期"),$AF279,"0")</f>
        <v>0</v>
      </c>
      <c r="DC279" s="326" t="str">
        <f>IF(AND($AW277=1,$AX277=4,$AY283="2期",$BA283="3期"),$AF279,"0")</f>
        <v>0</v>
      </c>
      <c r="DD279" s="326" t="str">
        <f>IF(AND($AW277=1,$AX277=5,$AY283="2期",$BA283="3期"),$AF279,"0")</f>
        <v>0</v>
      </c>
      <c r="DE279" s="326" t="str">
        <f>IF(AND($AW277=2,$AX277=6,$AY283="2期",$BA283="3期"),$AF279,"0")</f>
        <v>0</v>
      </c>
      <c r="DF279" s="326" t="str">
        <f>IF(AND($AW277=3,$AX277=1,$AY283="2期",$BA283="3期"),$AF279,"0")</f>
        <v>0</v>
      </c>
      <c r="DG279" s="326" t="str">
        <f>IF(AND($AW277=3,$AX277=2,$AY283="2期",$BA283="3期"),$AF279,"0")</f>
        <v>0</v>
      </c>
      <c r="DH279" s="326" t="str">
        <f>IF(AND($AW277=3,$AX277=3,$AY283="2期",$BA283="3期"),$AF279,"0")</f>
        <v>0</v>
      </c>
      <c r="DI279" s="326" t="str">
        <f>IF(AND($AW277=3,$AX277=4,$AY283="2期",$BA283="3期"),$AF279,"0")</f>
        <v>0</v>
      </c>
      <c r="DJ279" s="326" t="str">
        <f>IF(AND($AW277=3,$AX277=5,$AY283="2期",$BA283="3期"),$AF279,"0")</f>
        <v>0</v>
      </c>
      <c r="DL279" s="326" t="str">
        <f>IF(AND($AW277=1,$AX277=1,$AY283="3期",$BA283="3期"),$AF279,"0")</f>
        <v>0</v>
      </c>
      <c r="DM279" s="326" t="str">
        <f>IF(AND($AW277=1,$AX277=2,$AY283="3期",$BA283="3期"),$AF279,"0")</f>
        <v>0</v>
      </c>
      <c r="DN279" s="326" t="str">
        <f>IF(AND($AW277=1,$AX277=3,$AY283="3期",$BA283="3期"),$AF279,"0")</f>
        <v>0</v>
      </c>
      <c r="DO279" s="326" t="str">
        <f>IF(AND($AW277=1,$AX277=4,$AY283="3期",$BA283="3期"),$AF279,"0")</f>
        <v>0</v>
      </c>
      <c r="DP279" s="326" t="str">
        <f>IF(AND($AW277=1,$AX277=5,$AY283="3期",$BA283="3期"),$AF279,"0")</f>
        <v>0</v>
      </c>
      <c r="DQ279" s="326" t="str">
        <f>IF(AND($AW277=2,$AX277=6,$AY283="3期",$BA283="3期"),$AF279,"0")</f>
        <v>0</v>
      </c>
      <c r="DR279" s="326" t="str">
        <f>IF(AND($AW277=3,$AX277=1,$AY283="3期",$BA283="3期"),$AF279,"0")</f>
        <v>0</v>
      </c>
      <c r="DS279" s="326" t="str">
        <f>IF(AND($AW277=3,$AX277=2,$AY283="3期",$BA283="3期"),$AF279,"0")</f>
        <v>0</v>
      </c>
      <c r="DT279" s="326" t="str">
        <f>IF(AND($AW277=3,$AX277=3,$AY283="3期",$BA283="3期"),$AF279,"0")</f>
        <v>0</v>
      </c>
      <c r="DU279" s="326" t="str">
        <f>IF(AND($AW277=3,$AX277=4,$AY283="3期",$BA283="3期"),$AF279,"0")</f>
        <v>0</v>
      </c>
      <c r="DV279" s="326" t="str">
        <f>IF(AND($AW277=3,$AX277=5,$AY283="3期",$BA283="3期"),$AF279,"0")</f>
        <v>0</v>
      </c>
      <c r="DX279" s="326" t="str">
        <f>IF(AND($AW277=1,$AX277=1,$AY283="1期",$BA283="4期"),$AF279,"0")</f>
        <v>0</v>
      </c>
      <c r="DY279" s="326" t="str">
        <f>IF(AND($AW277=1,$AX277=2,$AY283="1期",$BA283="4期"),$AF279,"0")</f>
        <v>0</v>
      </c>
      <c r="DZ279" s="326" t="str">
        <f>IF(AND($AW277=1,$AX277=3,$AY283="1期",$BA283="4期"),$AF279,"0")</f>
        <v>0</v>
      </c>
      <c r="EA279" s="326" t="str">
        <f>IF(AND($AW277=1,$AX277=4,$AY283="1期",$BA283="4期"),$AF279,"0")</f>
        <v>0</v>
      </c>
      <c r="EB279" s="326" t="str">
        <f>IF(AND($AW277=1,$AX277=5,$AY283="1期",$BA283="4期"),$AF279,"0")</f>
        <v>0</v>
      </c>
      <c r="EC279" s="326" t="str">
        <f>IF(AND($AW277=2,$AX277=6,$AY283="1期",$BA283="4期"),$AF279,"0")</f>
        <v>0</v>
      </c>
      <c r="ED279" s="326" t="str">
        <f>IF(AND($AW277=3,$AX277=1,$AY283="1期",$BA283="4期"),$AF279,"0")</f>
        <v>0</v>
      </c>
      <c r="EE279" s="326" t="str">
        <f>IF(AND($AW277=3,$AX277=2,$AY283="1期",$BA283="4期"),$AF279,"0")</f>
        <v>0</v>
      </c>
      <c r="EF279" s="326" t="str">
        <f>IF(AND($AW277=3,$AX277=3,$AY283="1期",$BA283="4期"),$AF279,"0")</f>
        <v>0</v>
      </c>
      <c r="EG279" s="326" t="str">
        <f>IF(AND($AW277=3,$AX277=4,$AY283="1期",$BA283="4期"),$AF279,"0")</f>
        <v>0</v>
      </c>
      <c r="EH279" s="326" t="str">
        <f>IF(AND($AW277=3,$AX277=5,$AY283="1期",$BA283="4期"),$AF279,"0")</f>
        <v>0</v>
      </c>
      <c r="EJ279" s="326" t="str">
        <f>IF(AND($AW277=1,$AX277=1,$AY283="2期",$BA283="4期"),$AF279,"0")</f>
        <v>0</v>
      </c>
      <c r="EK279" s="326" t="str">
        <f>IF(AND($AW277=1,$AX277=2,$AY283="2期",$BA283="4期"),$AF279,"0")</f>
        <v>0</v>
      </c>
      <c r="EL279" s="326" t="str">
        <f>IF(AND($AW277=1,$AX277=3,$AY283="2期",$BA283="4期"),$AF279,"0")</f>
        <v>0</v>
      </c>
      <c r="EM279" s="326" t="str">
        <f>IF(AND($AW277=1,$AX277=4,$AY283="2期",$BA283="4期"),$AF279,"0")</f>
        <v>0</v>
      </c>
      <c r="EN279" s="326" t="str">
        <f>IF(AND($AW277=1,$AX277=5,$AY283="2期",$BA283="4期"),$AF279,"0")</f>
        <v>0</v>
      </c>
      <c r="EO279" s="326" t="str">
        <f>IF(AND($AW277=2,$AX277=6,$AY283="2期",$BA283="4期"),$AF279,"0")</f>
        <v>0</v>
      </c>
      <c r="EP279" s="326" t="str">
        <f>IF(AND($AW277=3,$AX277=1,$AY283="2期",$BA283="4期"),$AF279,"0")</f>
        <v>0</v>
      </c>
      <c r="EQ279" s="326" t="str">
        <f>IF(AND($AW277=3,$AX277=2,$AY283="2期",$BA283="4期"),$AF279,"0")</f>
        <v>0</v>
      </c>
      <c r="ER279" s="326" t="str">
        <f>IF(AND($AW277=3,$AX277=3,$AY283="2期",$BA283="4期"),$AF279,"0")</f>
        <v>0</v>
      </c>
      <c r="ES279" s="326" t="str">
        <f>IF(AND($AW277=3,$AX277=4,$AY283="2期",$BA283="4期"),$AF279,"0")</f>
        <v>0</v>
      </c>
      <c r="ET279" s="326" t="str">
        <f>IF(AND($AW277=3,$AX277=5,$AY283="2期",$BA283="4期"),$AF279,"0")</f>
        <v>0</v>
      </c>
      <c r="EV279" s="326" t="str">
        <f>IF(AND($AW277=1,$AX277=1,$AY283="3期",$BA283="4期"),$AF279,"0")</f>
        <v>0</v>
      </c>
      <c r="EW279" s="326" t="str">
        <f>IF(AND($AW277=1,$AX277=2,$AY283="3期",$BA283="4期"),$AF279,"0")</f>
        <v>0</v>
      </c>
      <c r="EX279" s="326" t="str">
        <f>IF(AND($AW277=1,$AX277=3,$AY283="3期",$BA283="4期"),$AF279,"0")</f>
        <v>0</v>
      </c>
      <c r="EY279" s="326" t="str">
        <f>IF(AND($AW277=1,$AX277=4,$AY283="3期",$BA283="4期"),$AF279,"0")</f>
        <v>0</v>
      </c>
      <c r="EZ279" s="326" t="str">
        <f>IF(AND($AW277=1,$AX277=5,$AY283="3期",$BA283="4期"),$AF279,"0")</f>
        <v>0</v>
      </c>
      <c r="FA279" s="326" t="str">
        <f>IF(AND($AW277=2,$AX277=6,$AY283="3期",$BA283="4期"),$AF279,"0")</f>
        <v>0</v>
      </c>
      <c r="FB279" s="326" t="str">
        <f>IF(AND($AW277=3,$AX277=1,$AY283="3期",$BA283="4期"),$AF279,"0")</f>
        <v>0</v>
      </c>
      <c r="FC279" s="326" t="str">
        <f>IF(AND($AW277=3,$AX277=2,$AY283="3期",$BA283="4期"),$AF279,"0")</f>
        <v>0</v>
      </c>
      <c r="FD279" s="326" t="str">
        <f>IF(AND($AW277=3,$AX277=3,$AY283="3期",$BA283="4期"),$AF279,"0")</f>
        <v>0</v>
      </c>
      <c r="FE279" s="326" t="str">
        <f>IF(AND($AW277=3,$AX277=4,$AY283="3期",$BA283="4期"),$AF279,"0")</f>
        <v>0</v>
      </c>
      <c r="FF279" s="326" t="str">
        <f>IF(AND($AW277=3,$AX277=5,$AY283="3期",$BA283="4期"),$AF279,"0")</f>
        <v>0</v>
      </c>
      <c r="FH279" s="326" t="str">
        <f>IF(AND($AW277=1,$AX277=1,$AY283="4期",$BA283="4期"),$AF279,"0")</f>
        <v>0</v>
      </c>
      <c r="FI279" s="326" t="str">
        <f>IF(AND($AW277=1,$AX277=2,$AY283="4期",$BA283="4期"),$AF279,"0")</f>
        <v>0</v>
      </c>
      <c r="FJ279" s="326" t="str">
        <f>IF(AND($AW277=1,$AX277=3,$AY283="4期",$BA283="4期"),$AF279,"0")</f>
        <v>0</v>
      </c>
      <c r="FK279" s="326" t="str">
        <f>IF(AND($AW277=1,$AX277=4,$AY283="4期",$BA283="4期"),$AF279,"0")</f>
        <v>0</v>
      </c>
      <c r="FL279" s="326" t="str">
        <f>IF(AND($AW277=1,$AX277=5,$AY283="4期",$BA283="4期"),$AF279,"0")</f>
        <v>0</v>
      </c>
      <c r="FM279" s="326" t="str">
        <f>IF(AND($AW277=2,$AX277=6,$AY283="4期",$BA283="4期"),$AF279,"0")</f>
        <v>0</v>
      </c>
      <c r="FN279" s="326" t="str">
        <f>IF(AND($AW277=3,$AX277=1,$AY283="4期",$BA283="4期"),$AF279,"0")</f>
        <v>0</v>
      </c>
      <c r="FO279" s="326" t="str">
        <f>IF(AND($AW277=3,$AX277=2,$AY283="4期",$BA283="4期"),$AF279,"0")</f>
        <v>0</v>
      </c>
      <c r="FP279" s="326" t="str">
        <f>IF(AND($AW277=3,$AX277=3,$AY283="4期",$BA283="4期"),$AF279,"0")</f>
        <v>0</v>
      </c>
      <c r="FQ279" s="326" t="str">
        <f>IF(AND($AW277=3,$AX277=4,$AY283="4期",$BA283="4期"),$AF279,"0")</f>
        <v>0</v>
      </c>
      <c r="FR279" s="326" t="str">
        <f>IF(AND($AW277=3,$AX277=5,$AY283="4期",$BA283="4期"),$AF279,"0")</f>
        <v>0</v>
      </c>
      <c r="FT279" s="327" t="s">
        <v>176</v>
      </c>
      <c r="FU279" s="326" t="str">
        <f>IF(AND($AW277=1,$AX277=1,$AY283="1期",$BA283="1期"),LEFT(RIGHT($I285,11),8),"0")</f>
        <v>0</v>
      </c>
      <c r="FV279" s="326" t="str">
        <f>IF(AND($AW277=1,$AX277=2,$AY283="1期",$BA283="1期"),LEFT(RIGHT($I285,11),8),"0")</f>
        <v>0</v>
      </c>
      <c r="FW279" s="326" t="str">
        <f>IF(AND($AW277=1,$AX277=3,$AY283="1期",$BA283="1期"),LEFT(RIGHT($I285,11),8),"0")</f>
        <v>0</v>
      </c>
      <c r="FX279" s="326" t="str">
        <f>IF(AND($AW277=1,$AX277=4,$AY283="1期",$BA283="1期"),LEFT(RIGHT($I285,11),8),"0")</f>
        <v>0</v>
      </c>
      <c r="FY279" s="326" t="str">
        <f>IF(AND($AW277=1,$AX277=5,$AY283="1期",$BA283="1期"),LEFT(RIGHT($I285,11),8),"0")</f>
        <v>0</v>
      </c>
      <c r="FZ279" s="326" t="str">
        <f>IF(AND($AW277=2,$AX277=6,$AY283="1期",$BA283="1期"),LEFT(RIGHT($I285,11),8),"0")</f>
        <v>0</v>
      </c>
      <c r="GA279" s="326" t="str">
        <f>IF(AND($AW277=3,$AX277=1,$AY283="1期",$BA283="1期"),LEFT(RIGHT($I285,11),8),"0")</f>
        <v>0</v>
      </c>
      <c r="GB279" s="326" t="str">
        <f>IF(AND($AW277=3,$AX277=2,$AY283="1期",$BA283="1期"),LEFT(RIGHT($I285,11),8),"0")</f>
        <v>0</v>
      </c>
      <c r="GC279" s="326" t="str">
        <f>IF(AND($AW277=3,$AX277=3,$AY283="1期",$BA283="1期"),LEFT(RIGHT($I285,11),8),"0")</f>
        <v>0</v>
      </c>
      <c r="GD279" s="326" t="str">
        <f>IF(AND($AW277=3,$AX277=4,$AY283="1期",$BA283="1期"),LEFT(RIGHT($I285,11),8),"0")</f>
        <v>0</v>
      </c>
      <c r="GE279" s="326" t="str">
        <f>IF(AND($AW277=3,$AX277=5,$AY283="1期",$BA283="1期"),LEFT(RIGHT($I285,11),8),"0")</f>
        <v>0</v>
      </c>
      <c r="GG279" s="326" t="str">
        <f>IF(AND($AW277=1,$AX277=1,$AY283="1期",$BA283="2期"),$AF279,"0")</f>
        <v>0</v>
      </c>
      <c r="GH279" s="326" t="str">
        <f>IF(AND($AW277=1,$AX277=2,$AY283="1期",$BA283="2期"),$AF279,"0")</f>
        <v>0</v>
      </c>
      <c r="GI279" s="326" t="str">
        <f>IF(AND($AW277=1,$AX277=3,$AY283="1期",$BA283="2期"),$AF279,"0")</f>
        <v>0</v>
      </c>
      <c r="GJ279" s="326" t="str">
        <f>IF(AND($AW277=1,$AX277=4,$AY283="1期",$BA283="2期"),$AF279,"0")</f>
        <v>0</v>
      </c>
      <c r="GK279" s="326" t="str">
        <f>IF(AND($AW277=1,$AX277=5,$AY283="1期",$BA283="2期"),$AF279,"0")</f>
        <v>0</v>
      </c>
      <c r="GL279" s="326" t="str">
        <f>IF(AND($AW277=2,$AX277=6,$AY283="1期",$BA283="2期"),$AF279,"0")</f>
        <v>0</v>
      </c>
      <c r="GM279" s="326" t="str">
        <f>IF(AND($AW277=3,$AX277=1,$AY283="1期",$BA283="2期"),$AF279,"0")</f>
        <v>0</v>
      </c>
      <c r="GN279" s="326" t="str">
        <f>IF(AND($AW277=3,$AX277=2,$AY283="1期",$BA283="2期"),$AF279,"0")</f>
        <v>0</v>
      </c>
      <c r="GO279" s="326" t="str">
        <f>IF(AND($AW277=3,$AX277=3,$AY283="1期",$BA283="2期"),$AF279,"0")</f>
        <v>0</v>
      </c>
      <c r="GP279" s="326" t="str">
        <f>IF(AND($AW277=3,$AX277=4,$AY283="1期",$BA283="2期"),$AF279,"0")</f>
        <v>0</v>
      </c>
      <c r="GQ279" s="326" t="str">
        <f>IF(AND($AW277=3,$AX277=5,$AY283="1期",$BA283="2期"),$AF279,"0")</f>
        <v>0</v>
      </c>
      <c r="GS279" s="326" t="str">
        <f>IF(AND($AW277=1,$AX277=1,$AY283="2期",$BA283="2期"),LEFT(RIGHT($I285,11),8),"0")</f>
        <v>0</v>
      </c>
      <c r="GT279" s="326" t="str">
        <f>IF(AND($AW277=1,$AX277=2,$AY283="2期",$BA283="2期"),LEFT(RIGHT($I285,11),8),"0")</f>
        <v>0</v>
      </c>
      <c r="GU279" s="326" t="str">
        <f>IF(AND($AW277=1,$AX277=3,$AY283="2期",$BA283="2期"),LEFT(RIGHT($I285,11),8),"0")</f>
        <v>0</v>
      </c>
      <c r="GV279" s="326" t="str">
        <f>IF(AND($AW277=1,$AX277=4,$AY283="2期",$BA283="2期"),LEFT(RIGHT($I285,11),8),"0")</f>
        <v>0</v>
      </c>
      <c r="GW279" s="326" t="str">
        <f>IF(AND($AW277=1,$AX277=5,$AY283="2期",$BA283="2期"),LEFT(RIGHT($I285,11),8),"0")</f>
        <v>0</v>
      </c>
      <c r="GX279" s="326" t="str">
        <f>IF(AND($AW277=2,$AX277=6,$AY283="2期",$BA283="2期"),LEFT(RIGHT($I285,11),8),"0")</f>
        <v>0</v>
      </c>
      <c r="GY279" s="326" t="str">
        <f>IF(AND($AW277=3,$AX277=1,$AY283="2期",$BA283="2期"),LEFT(RIGHT($I285,11),8),"0")</f>
        <v>0</v>
      </c>
      <c r="GZ279" s="326" t="str">
        <f>IF(AND($AW277=3,$AX277=2,$AY283="2期",$BA283="2期"),LEFT(RIGHT($I285,11),8),"0")</f>
        <v>0</v>
      </c>
      <c r="HA279" s="326" t="str">
        <f>IF(AND($AW277=3,$AX277=3,$AY283="2期",$BA283="2期"),LEFT(RIGHT($I285,11),8),"0")</f>
        <v>0</v>
      </c>
      <c r="HB279" s="326" t="str">
        <f>IF(AND($AW277=3,$AX277=4,$AY283="2期",$BA283="2期"),LEFT(RIGHT($I285,11),8),"0")</f>
        <v>0</v>
      </c>
      <c r="HC279" s="326" t="str">
        <f>IF(AND($AW277=3,$AX277=5,$AY283="2期",$BA283="2期"),LEFT(RIGHT($I285,11),8),"0")</f>
        <v>0</v>
      </c>
      <c r="HE279" s="326" t="str">
        <f>IF(AND($AW277=1,$AX277=1,$BA283="3期"),LEFT(RIGHT($I285,11),8),"0")</f>
        <v>0</v>
      </c>
      <c r="HF279" s="326" t="str">
        <f>IF(AND($AW277=1,$AX277=2,$BA283="3期"),LEFT(RIGHT($I285,11),8),"0")</f>
        <v>0</v>
      </c>
      <c r="HG279" s="326" t="str">
        <f>IF(AND($AW277=1,$AX277=3,$BA283="3期"),LEFT(RIGHT($I285,11),8),"0")</f>
        <v>0</v>
      </c>
      <c r="HH279" s="326" t="str">
        <f>IF(AND($AW277=1,$AX277=4,$BA283="3期"),LEFT(RIGHT($I285,11),8),"0")</f>
        <v>0</v>
      </c>
      <c r="HI279" s="326" t="str">
        <f>IF(AND($AW277=1,$AX277=5,$BA283="3期"),LEFT(RIGHT($I285,11),8),"0")</f>
        <v>0</v>
      </c>
      <c r="HJ279" s="326" t="str">
        <f>IF(AND($AW277=2,$AX277=6,$BA283="3期"),LEFT(RIGHT($I285,11),8),"0")</f>
        <v>0</v>
      </c>
      <c r="HK279" s="326" t="str">
        <f>IF(AND($AW277=3,$AX277=1,$BA283="3期"),LEFT(RIGHT($I285,11),8),"0")</f>
        <v>0</v>
      </c>
      <c r="HL279" s="326" t="str">
        <f>IF(AND($AW277=3,$AX277=2,$BA283="3期"),LEFT(RIGHT($I285,11),8),"0")</f>
        <v>0</v>
      </c>
      <c r="HM279" s="326" t="str">
        <f>IF(AND($AW277=3,$AX277=3,$BA283="3期"),LEFT(RIGHT($I285,11),8),"0")</f>
        <v>0</v>
      </c>
      <c r="HN279" s="326" t="str">
        <f>IF(AND($AW277=3,$AX277=4,$BA283="3期"),LEFT(RIGHT($I285,11),8),"0")</f>
        <v>0</v>
      </c>
      <c r="HO279" s="326" t="str">
        <f>IF(AND($AW277=3,$AX277=5,$BA283="3期"),LEFT(RIGHT($I285,11),8),"0")</f>
        <v>0</v>
      </c>
    </row>
    <row r="280" spans="2:223">
      <c r="B280" s="37"/>
      <c r="D280" s="229"/>
      <c r="E280" s="246"/>
      <c r="F280" s="247"/>
      <c r="G280" s="247"/>
      <c r="H280" s="248"/>
      <c r="I280" s="275"/>
      <c r="J280" s="276"/>
      <c r="K280" s="276"/>
      <c r="L280" s="276"/>
      <c r="M280" s="276"/>
      <c r="N280" s="276"/>
      <c r="O280" s="276"/>
      <c r="P280" s="276"/>
      <c r="Q280" s="277"/>
      <c r="R280" s="258"/>
      <c r="S280" s="259"/>
      <c r="T280" s="259"/>
      <c r="U280" s="260"/>
      <c r="V280" s="284"/>
      <c r="W280" s="285"/>
      <c r="X280" s="285"/>
      <c r="Y280" s="285"/>
      <c r="Z280" s="285"/>
      <c r="AA280" s="286"/>
      <c r="AB280" s="246"/>
      <c r="AC280" s="247"/>
      <c r="AD280" s="247"/>
      <c r="AE280" s="248"/>
      <c r="AF280" s="263"/>
      <c r="AG280" s="264"/>
      <c r="AH280" s="264"/>
      <c r="AI280" s="264"/>
      <c r="AJ280" s="267"/>
      <c r="AK280" s="268"/>
      <c r="AL280" s="40"/>
      <c r="AM280" s="39"/>
      <c r="BC280" s="328"/>
      <c r="BD280" s="326"/>
      <c r="BE280" s="326"/>
      <c r="BF280" s="326"/>
      <c r="BG280" s="326"/>
      <c r="BH280" s="326"/>
      <c r="BI280" s="326"/>
      <c r="BJ280" s="326"/>
      <c r="BK280" s="326"/>
      <c r="BL280" s="326"/>
      <c r="BM280" s="326"/>
      <c r="BN280" s="326"/>
      <c r="BP280" s="326"/>
      <c r="BQ280" s="326"/>
      <c r="BR280" s="326"/>
      <c r="BS280" s="326"/>
      <c r="BT280" s="326"/>
      <c r="BU280" s="326"/>
      <c r="BV280" s="326"/>
      <c r="BW280" s="326"/>
      <c r="BX280" s="326"/>
      <c r="BY280" s="326"/>
      <c r="BZ280" s="326"/>
      <c r="CB280" s="326"/>
      <c r="CC280" s="326"/>
      <c r="CD280" s="326"/>
      <c r="CE280" s="326"/>
      <c r="CF280" s="326"/>
      <c r="CG280" s="326"/>
      <c r="CH280" s="326"/>
      <c r="CI280" s="326"/>
      <c r="CJ280" s="326"/>
      <c r="CK280" s="326"/>
      <c r="CL280" s="326"/>
      <c r="CN280" s="326"/>
      <c r="CO280" s="326"/>
      <c r="CP280" s="326"/>
      <c r="CQ280" s="326"/>
      <c r="CR280" s="326"/>
      <c r="CS280" s="326"/>
      <c r="CT280" s="326"/>
      <c r="CU280" s="326"/>
      <c r="CV280" s="326"/>
      <c r="CW280" s="326"/>
      <c r="CX280" s="326"/>
      <c r="CZ280" s="326"/>
      <c r="DA280" s="326"/>
      <c r="DB280" s="326"/>
      <c r="DC280" s="326"/>
      <c r="DD280" s="326"/>
      <c r="DE280" s="326"/>
      <c r="DF280" s="326"/>
      <c r="DG280" s="326"/>
      <c r="DH280" s="326"/>
      <c r="DI280" s="326"/>
      <c r="DJ280" s="326"/>
      <c r="DL280" s="326"/>
      <c r="DM280" s="326"/>
      <c r="DN280" s="326"/>
      <c r="DO280" s="326"/>
      <c r="DP280" s="326"/>
      <c r="DQ280" s="326"/>
      <c r="DR280" s="326"/>
      <c r="DS280" s="326"/>
      <c r="DT280" s="326"/>
      <c r="DU280" s="326"/>
      <c r="DV280" s="326"/>
      <c r="DX280" s="326"/>
      <c r="DY280" s="326"/>
      <c r="DZ280" s="326"/>
      <c r="EA280" s="326"/>
      <c r="EB280" s="326"/>
      <c r="EC280" s="326"/>
      <c r="ED280" s="326"/>
      <c r="EE280" s="326"/>
      <c r="EF280" s="326"/>
      <c r="EG280" s="326"/>
      <c r="EH280" s="326"/>
      <c r="EJ280" s="326"/>
      <c r="EK280" s="326"/>
      <c r="EL280" s="326"/>
      <c r="EM280" s="326"/>
      <c r="EN280" s="326"/>
      <c r="EO280" s="326"/>
      <c r="EP280" s="326"/>
      <c r="EQ280" s="326"/>
      <c r="ER280" s="326"/>
      <c r="ES280" s="326"/>
      <c r="ET280" s="326"/>
      <c r="EV280" s="326"/>
      <c r="EW280" s="326"/>
      <c r="EX280" s="326"/>
      <c r="EY280" s="326"/>
      <c r="EZ280" s="326"/>
      <c r="FA280" s="326"/>
      <c r="FB280" s="326"/>
      <c r="FC280" s="326"/>
      <c r="FD280" s="326"/>
      <c r="FE280" s="326"/>
      <c r="FF280" s="326"/>
      <c r="FH280" s="326"/>
      <c r="FI280" s="326"/>
      <c r="FJ280" s="326"/>
      <c r="FK280" s="326"/>
      <c r="FL280" s="326"/>
      <c r="FM280" s="326"/>
      <c r="FN280" s="326"/>
      <c r="FO280" s="326"/>
      <c r="FP280" s="326"/>
      <c r="FQ280" s="326"/>
      <c r="FR280" s="326"/>
      <c r="FT280" s="328"/>
      <c r="FU280" s="326"/>
      <c r="FV280" s="326"/>
      <c r="FW280" s="326"/>
      <c r="FX280" s="326"/>
      <c r="FY280" s="326"/>
      <c r="FZ280" s="326"/>
      <c r="GA280" s="326"/>
      <c r="GB280" s="326"/>
      <c r="GC280" s="326"/>
      <c r="GD280" s="326"/>
      <c r="GE280" s="326"/>
      <c r="GG280" s="326"/>
      <c r="GH280" s="326"/>
      <c r="GI280" s="326"/>
      <c r="GJ280" s="326"/>
      <c r="GK280" s="326"/>
      <c r="GL280" s="326"/>
      <c r="GM280" s="326"/>
      <c r="GN280" s="326"/>
      <c r="GO280" s="326"/>
      <c r="GP280" s="326"/>
      <c r="GQ280" s="326"/>
      <c r="GS280" s="326"/>
      <c r="GT280" s="326"/>
      <c r="GU280" s="326"/>
      <c r="GV280" s="326"/>
      <c r="GW280" s="326"/>
      <c r="GX280" s="326"/>
      <c r="GY280" s="326"/>
      <c r="GZ280" s="326"/>
      <c r="HA280" s="326"/>
      <c r="HB280" s="326"/>
      <c r="HC280" s="326"/>
      <c r="HE280" s="326"/>
      <c r="HF280" s="326"/>
      <c r="HG280" s="326"/>
      <c r="HH280" s="326"/>
      <c r="HI280" s="326"/>
      <c r="HJ280" s="326"/>
      <c r="HK280" s="326"/>
      <c r="HL280" s="326"/>
      <c r="HM280" s="326"/>
      <c r="HN280" s="326"/>
      <c r="HO280" s="326"/>
    </row>
    <row r="281" spans="2:223" ht="13.5" customHeight="1">
      <c r="B281" s="37"/>
      <c r="D281" s="229"/>
      <c r="E281" s="269" t="s">
        <v>38</v>
      </c>
      <c r="F281" s="270"/>
      <c r="G281" s="270"/>
      <c r="H281" s="271"/>
      <c r="I281" s="291"/>
      <c r="J281" s="292"/>
      <c r="K281" s="292"/>
      <c r="L281" s="292"/>
      <c r="M281" s="292"/>
      <c r="N281" s="292"/>
      <c r="O281" s="292"/>
      <c r="P281" s="292"/>
      <c r="Q281" s="292"/>
      <c r="R281" s="292"/>
      <c r="S281" s="292"/>
      <c r="T281" s="292"/>
      <c r="U281" s="292"/>
      <c r="V281" s="292"/>
      <c r="W281" s="292"/>
      <c r="X281" s="292"/>
      <c r="Y281" s="292"/>
      <c r="Z281" s="292"/>
      <c r="AA281" s="293"/>
      <c r="AB281" s="269" t="s">
        <v>39</v>
      </c>
      <c r="AC281" s="270"/>
      <c r="AD281" s="270"/>
      <c r="AE281" s="271"/>
      <c r="AF281" s="294"/>
      <c r="AG281" s="295"/>
      <c r="AH281" s="295"/>
      <c r="AI281" s="295"/>
      <c r="AJ281" s="295"/>
      <c r="AK281" s="290" t="s">
        <v>353</v>
      </c>
      <c r="AL281" s="40"/>
      <c r="AM281" s="39"/>
    </row>
    <row r="282" spans="2:223">
      <c r="B282" s="37"/>
      <c r="D282" s="229"/>
      <c r="E282" s="246"/>
      <c r="F282" s="247"/>
      <c r="G282" s="247"/>
      <c r="H282" s="248"/>
      <c r="I282" s="252"/>
      <c r="J282" s="253"/>
      <c r="K282" s="253"/>
      <c r="L282" s="253"/>
      <c r="M282" s="253"/>
      <c r="N282" s="253"/>
      <c r="O282" s="253"/>
      <c r="P282" s="253"/>
      <c r="Q282" s="253"/>
      <c r="R282" s="253"/>
      <c r="S282" s="253"/>
      <c r="T282" s="253"/>
      <c r="U282" s="253"/>
      <c r="V282" s="253"/>
      <c r="W282" s="253"/>
      <c r="X282" s="253"/>
      <c r="Y282" s="253"/>
      <c r="Z282" s="253"/>
      <c r="AA282" s="254"/>
      <c r="AB282" s="246"/>
      <c r="AC282" s="247"/>
      <c r="AD282" s="247"/>
      <c r="AE282" s="248"/>
      <c r="AF282" s="296"/>
      <c r="AG282" s="297"/>
      <c r="AH282" s="297"/>
      <c r="AI282" s="297"/>
      <c r="AJ282" s="297"/>
      <c r="AK282" s="268"/>
      <c r="AL282" s="40"/>
      <c r="AM282" s="39"/>
      <c r="AW282" s="84" t="s">
        <v>102</v>
      </c>
      <c r="AX282" s="84" t="s">
        <v>103</v>
      </c>
      <c r="AY282" s="329" t="s">
        <v>105</v>
      </c>
      <c r="AZ282" s="330"/>
      <c r="BA282" s="322" t="s">
        <v>104</v>
      </c>
      <c r="BB282" s="322"/>
    </row>
    <row r="283" spans="2:223" ht="13.5" customHeight="1">
      <c r="B283" s="37"/>
      <c r="D283" s="229"/>
      <c r="E283" s="269" t="s">
        <v>74</v>
      </c>
      <c r="F283" s="270"/>
      <c r="G283" s="270"/>
      <c r="H283" s="271"/>
      <c r="I283" s="298" t="str">
        <f>IFERROR(YEAR(EDATE(AA283,-3)),"")</f>
        <v/>
      </c>
      <c r="J283" s="289"/>
      <c r="K283" s="289"/>
      <c r="L283" s="289" t="s">
        <v>37</v>
      </c>
      <c r="M283" s="289"/>
      <c r="N283" s="282"/>
      <c r="O283" s="282"/>
      <c r="P283" s="282"/>
      <c r="Q283" s="282"/>
      <c r="R283" s="282"/>
      <c r="S283" s="282"/>
      <c r="T283" s="282"/>
      <c r="U283" s="282"/>
      <c r="V283" s="282"/>
      <c r="W283" s="282"/>
      <c r="X283" s="282"/>
      <c r="Y283" s="282"/>
      <c r="Z283" s="300" t="s">
        <v>352</v>
      </c>
      <c r="AA283" s="282"/>
      <c r="AB283" s="282"/>
      <c r="AC283" s="282"/>
      <c r="AD283" s="282"/>
      <c r="AE283" s="282"/>
      <c r="AF283" s="282"/>
      <c r="AG283" s="282"/>
      <c r="AH283" s="282"/>
      <c r="AI283" s="282"/>
      <c r="AJ283" s="282"/>
      <c r="AK283" s="302"/>
      <c r="AL283" s="40"/>
      <c r="AM283" s="39"/>
      <c r="AW283" s="322" t="str">
        <f>I283</f>
        <v/>
      </c>
      <c r="AX283" s="322" t="str">
        <f>IF(V279="","",YEAR(V279)-IF(MONTH(V279)&lt;4,1,0))</f>
        <v/>
      </c>
      <c r="AY283" s="322" t="str">
        <f>IF(AND(2010&lt;=AW283,AW283&lt;=2014),"1期",IF(AND(2015&lt;=AW283,AW283&lt;=2019),"2期",IF(AND(2020&lt;=AW283,AW283&lt;=2024),"3期",IF(AND(2025&lt;=AW283,AW283&lt;=2029),"4期","-"))))</f>
        <v>-</v>
      </c>
      <c r="AZ283" s="323" t="str">
        <f>IF(AND(2010&lt;=AW283,AW283&lt;=2014),"2期",IF(AND(2015&lt;=AW283,AW283&lt;=2019),"3期",IF(AND(2020&lt;=AW283,AW283&lt;=2024),"4期",IF(AND(2025&lt;=AW283,AW283&lt;=2029),"4期","-"))))</f>
        <v>-</v>
      </c>
      <c r="BA283" s="322" t="str">
        <f>IF(AND(2010&lt;=AX283,AX283&lt;=2014),"1期",IF(AND(2015&lt;=AX283,AX283&lt;=2019),"2期",IF(AND(2020&lt;=AX283,AX283&lt;=2024),"3期",IF(AND(2025&lt;=AX283,AX283&lt;=2029),"4期","-"))))</f>
        <v>-</v>
      </c>
      <c r="BB283" s="323" t="str">
        <f>IF(AND(2010&lt;=AX283,AX283&lt;=2014),"2期",IF(AND(2015&lt;=AX283,AX283&lt;=2019),"3期",IF(AND(2020&lt;=AX283,AX283&lt;=2024),"4期",IF(AND(2024&lt;=AX283,AX283&lt;=2029),"4期","-"))))</f>
        <v>-</v>
      </c>
      <c r="BC283" s="40"/>
      <c r="FT283" s="40"/>
    </row>
    <row r="284" spans="2:223">
      <c r="B284" s="37"/>
      <c r="D284" s="229"/>
      <c r="E284" s="246"/>
      <c r="F284" s="247"/>
      <c r="G284" s="247"/>
      <c r="H284" s="248"/>
      <c r="I284" s="299"/>
      <c r="J284" s="267"/>
      <c r="K284" s="267"/>
      <c r="L284" s="267"/>
      <c r="M284" s="267"/>
      <c r="N284" s="285"/>
      <c r="O284" s="285"/>
      <c r="P284" s="285"/>
      <c r="Q284" s="285"/>
      <c r="R284" s="285"/>
      <c r="S284" s="285"/>
      <c r="T284" s="285"/>
      <c r="U284" s="285"/>
      <c r="V284" s="285"/>
      <c r="W284" s="285"/>
      <c r="X284" s="285"/>
      <c r="Y284" s="285"/>
      <c r="Z284" s="301"/>
      <c r="AA284" s="285"/>
      <c r="AB284" s="285"/>
      <c r="AC284" s="285"/>
      <c r="AD284" s="285"/>
      <c r="AE284" s="285"/>
      <c r="AF284" s="285"/>
      <c r="AG284" s="285"/>
      <c r="AH284" s="285"/>
      <c r="AI284" s="285"/>
      <c r="AJ284" s="285"/>
      <c r="AK284" s="303"/>
      <c r="AL284" s="40"/>
      <c r="AM284" s="39"/>
      <c r="AW284" s="325"/>
      <c r="AX284" s="322"/>
      <c r="AY284" s="322"/>
      <c r="AZ284" s="324"/>
      <c r="BA284" s="322"/>
      <c r="BB284" s="324"/>
      <c r="BC284" s="40"/>
      <c r="FT284" s="40"/>
    </row>
    <row r="285" spans="2:223">
      <c r="B285" s="37"/>
      <c r="D285" s="229"/>
      <c r="E285" s="220" t="s">
        <v>57</v>
      </c>
      <c r="F285" s="221"/>
      <c r="G285" s="221"/>
      <c r="H285" s="222"/>
      <c r="I285" s="226"/>
      <c r="J285" s="214"/>
      <c r="K285" s="214"/>
      <c r="L285" s="214"/>
      <c r="M285" s="214"/>
      <c r="N285" s="214"/>
      <c r="O285" s="214"/>
      <c r="P285" s="214"/>
      <c r="Q285" s="214"/>
      <c r="R285" s="214"/>
      <c r="S285" s="214"/>
      <c r="T285" s="214"/>
      <c r="U285" s="214"/>
      <c r="V285" s="214"/>
      <c r="W285" s="212" t="s">
        <v>359</v>
      </c>
      <c r="X285" s="214"/>
      <c r="Y285" s="214"/>
      <c r="Z285" s="214"/>
      <c r="AA285" s="214"/>
      <c r="AB285" s="214"/>
      <c r="AC285" s="214"/>
      <c r="AD285" s="214"/>
      <c r="AE285" s="214"/>
      <c r="AF285" s="214"/>
      <c r="AG285" s="214"/>
      <c r="AH285" s="214"/>
      <c r="AI285" s="214"/>
      <c r="AJ285" s="214"/>
      <c r="AK285" s="215"/>
      <c r="AL285" s="40"/>
      <c r="AM285" s="39"/>
      <c r="AY285" s="40" t="s">
        <v>121</v>
      </c>
      <c r="BA285" s="40" t="s">
        <v>122</v>
      </c>
      <c r="HO285" s="85"/>
    </row>
    <row r="286" spans="2:223" ht="14.25" thickBot="1">
      <c r="B286" s="37"/>
      <c r="D286" s="230"/>
      <c r="E286" s="223"/>
      <c r="F286" s="224"/>
      <c r="G286" s="224"/>
      <c r="H286" s="225"/>
      <c r="I286" s="227"/>
      <c r="J286" s="216"/>
      <c r="K286" s="216"/>
      <c r="L286" s="216"/>
      <c r="M286" s="216"/>
      <c r="N286" s="216"/>
      <c r="O286" s="216"/>
      <c r="P286" s="216"/>
      <c r="Q286" s="216"/>
      <c r="R286" s="216"/>
      <c r="S286" s="216"/>
      <c r="T286" s="216"/>
      <c r="U286" s="216"/>
      <c r="V286" s="216"/>
      <c r="W286" s="213"/>
      <c r="X286" s="216"/>
      <c r="Y286" s="216"/>
      <c r="Z286" s="216"/>
      <c r="AA286" s="216"/>
      <c r="AB286" s="216"/>
      <c r="AC286" s="216"/>
      <c r="AD286" s="216"/>
      <c r="AE286" s="216"/>
      <c r="AF286" s="216"/>
      <c r="AG286" s="216"/>
      <c r="AH286" s="216"/>
      <c r="AI286" s="216"/>
      <c r="AJ286" s="216"/>
      <c r="AK286" s="217"/>
      <c r="AL286" s="40"/>
      <c r="AM286" s="39"/>
      <c r="AW286" s="83" t="s">
        <v>100</v>
      </c>
      <c r="AX286" s="83" t="s">
        <v>101</v>
      </c>
    </row>
    <row r="287" spans="2:223" ht="13.5" customHeight="1">
      <c r="B287" s="37"/>
      <c r="D287" s="228" t="s">
        <v>338</v>
      </c>
      <c r="E287" s="231" t="s">
        <v>42</v>
      </c>
      <c r="F287" s="232"/>
      <c r="G287" s="232"/>
      <c r="H287" s="233"/>
      <c r="I287" s="237"/>
      <c r="J287" s="238"/>
      <c r="K287" s="238"/>
      <c r="L287" s="238"/>
      <c r="M287" s="238"/>
      <c r="N287" s="238"/>
      <c r="O287" s="238"/>
      <c r="P287" s="238"/>
      <c r="Q287" s="239"/>
      <c r="R287" s="243" t="s">
        <v>43</v>
      </c>
      <c r="S287" s="244"/>
      <c r="T287" s="244"/>
      <c r="U287" s="245"/>
      <c r="V287" s="249"/>
      <c r="W287" s="250"/>
      <c r="X287" s="250"/>
      <c r="Y287" s="250"/>
      <c r="Z287" s="250"/>
      <c r="AA287" s="251"/>
      <c r="AB287" s="255" t="s">
        <v>40</v>
      </c>
      <c r="AC287" s="256"/>
      <c r="AD287" s="256"/>
      <c r="AE287" s="257"/>
      <c r="AF287" s="261"/>
      <c r="AG287" s="262"/>
      <c r="AH287" s="262"/>
      <c r="AI287" s="262"/>
      <c r="AJ287" s="265" t="str">
        <f>IF(I287="","",VLOOKUP(I287,$AO$4:$AR$6,2,FALSE))</f>
        <v/>
      </c>
      <c r="AK287" s="266"/>
      <c r="AL287" s="40"/>
      <c r="AM287" s="39"/>
      <c r="AW287" s="322" t="str">
        <f>IF(I287="グリーン電力証書",1,IF(I287="グリーン熱証書",2,IF(I287="新エネルギー等電気相当量",3,"-")))</f>
        <v>-</v>
      </c>
      <c r="AX287" s="322" t="str">
        <f>IF(V287="太陽光発電",1,IF(V287="風力発電",2,IF(V287="地熱発電",3,IF(V287="バイオマス発電",4,IF(V287="特定小水力発電",5,IF(V287="太陽熱",6,"-"))))))</f>
        <v>-</v>
      </c>
      <c r="BC287" s="32" t="s">
        <v>108</v>
      </c>
      <c r="BD287" s="86" t="s">
        <v>109</v>
      </c>
      <c r="BE287" s="86" t="s">
        <v>110</v>
      </c>
      <c r="BF287" s="86" t="s">
        <v>111</v>
      </c>
      <c r="BG287" s="86" t="s">
        <v>112</v>
      </c>
      <c r="BH287" s="86" t="s">
        <v>113</v>
      </c>
      <c r="BI287" s="86" t="s">
        <v>114</v>
      </c>
      <c r="BJ287" s="86" t="s">
        <v>115</v>
      </c>
      <c r="BK287" s="86" t="s">
        <v>116</v>
      </c>
      <c r="BL287" s="86" t="s">
        <v>117</v>
      </c>
      <c r="BM287" s="86" t="s">
        <v>118</v>
      </c>
      <c r="BN287" s="86" t="s">
        <v>119</v>
      </c>
      <c r="BP287" s="86" t="s">
        <v>109</v>
      </c>
      <c r="BQ287" s="86" t="s">
        <v>110</v>
      </c>
      <c r="BR287" s="86" t="s">
        <v>111</v>
      </c>
      <c r="BS287" s="86" t="s">
        <v>112</v>
      </c>
      <c r="BT287" s="86" t="s">
        <v>113</v>
      </c>
      <c r="BU287" s="86" t="s">
        <v>114</v>
      </c>
      <c r="BV287" s="86" t="s">
        <v>115</v>
      </c>
      <c r="BW287" s="86" t="s">
        <v>116</v>
      </c>
      <c r="BX287" s="86" t="s">
        <v>117</v>
      </c>
      <c r="BY287" s="86" t="s">
        <v>118</v>
      </c>
      <c r="BZ287" s="86" t="s">
        <v>119</v>
      </c>
      <c r="CB287" s="86" t="s">
        <v>109</v>
      </c>
      <c r="CC287" s="86" t="s">
        <v>110</v>
      </c>
      <c r="CD287" s="86" t="s">
        <v>111</v>
      </c>
      <c r="CE287" s="86" t="s">
        <v>112</v>
      </c>
      <c r="CF287" s="86" t="s">
        <v>113</v>
      </c>
      <c r="CG287" s="86" t="s">
        <v>114</v>
      </c>
      <c r="CH287" s="86" t="s">
        <v>115</v>
      </c>
      <c r="CI287" s="86" t="s">
        <v>116</v>
      </c>
      <c r="CJ287" s="86" t="s">
        <v>117</v>
      </c>
      <c r="CK287" s="86" t="s">
        <v>118</v>
      </c>
      <c r="CL287" s="86" t="s">
        <v>119</v>
      </c>
      <c r="CN287" s="86" t="s">
        <v>109</v>
      </c>
      <c r="CO287" s="86" t="s">
        <v>110</v>
      </c>
      <c r="CP287" s="86" t="s">
        <v>111</v>
      </c>
      <c r="CQ287" s="86" t="s">
        <v>112</v>
      </c>
      <c r="CR287" s="86" t="s">
        <v>113</v>
      </c>
      <c r="CS287" s="86" t="s">
        <v>114</v>
      </c>
      <c r="CT287" s="86" t="s">
        <v>115</v>
      </c>
      <c r="CU287" s="86" t="s">
        <v>116</v>
      </c>
      <c r="CV287" s="86" t="s">
        <v>117</v>
      </c>
      <c r="CW287" s="86" t="s">
        <v>118</v>
      </c>
      <c r="CX287" s="86" t="s">
        <v>119</v>
      </c>
      <c r="CZ287" s="86" t="s">
        <v>109</v>
      </c>
      <c r="DA287" s="86" t="s">
        <v>110</v>
      </c>
      <c r="DB287" s="86" t="s">
        <v>111</v>
      </c>
      <c r="DC287" s="86" t="s">
        <v>112</v>
      </c>
      <c r="DD287" s="86" t="s">
        <v>113</v>
      </c>
      <c r="DE287" s="86" t="s">
        <v>114</v>
      </c>
      <c r="DF287" s="86" t="s">
        <v>115</v>
      </c>
      <c r="DG287" s="86" t="s">
        <v>116</v>
      </c>
      <c r="DH287" s="86" t="s">
        <v>117</v>
      </c>
      <c r="DI287" s="86" t="s">
        <v>118</v>
      </c>
      <c r="DJ287" s="86" t="s">
        <v>119</v>
      </c>
      <c r="DL287" s="86" t="s">
        <v>109</v>
      </c>
      <c r="DM287" s="86" t="s">
        <v>110</v>
      </c>
      <c r="DN287" s="86" t="s">
        <v>111</v>
      </c>
      <c r="DO287" s="86" t="s">
        <v>112</v>
      </c>
      <c r="DP287" s="86" t="s">
        <v>113</v>
      </c>
      <c r="DQ287" s="86" t="s">
        <v>114</v>
      </c>
      <c r="DR287" s="86" t="s">
        <v>115</v>
      </c>
      <c r="DS287" s="86" t="s">
        <v>116</v>
      </c>
      <c r="DT287" s="86" t="s">
        <v>117</v>
      </c>
      <c r="DU287" s="86" t="s">
        <v>118</v>
      </c>
      <c r="DV287" s="86" t="s">
        <v>119</v>
      </c>
      <c r="DX287" s="86" t="s">
        <v>109</v>
      </c>
      <c r="DY287" s="86" t="s">
        <v>110</v>
      </c>
      <c r="DZ287" s="86" t="s">
        <v>111</v>
      </c>
      <c r="EA287" s="86" t="s">
        <v>112</v>
      </c>
      <c r="EB287" s="86" t="s">
        <v>113</v>
      </c>
      <c r="EC287" s="86" t="s">
        <v>114</v>
      </c>
      <c r="ED287" s="86" t="s">
        <v>115</v>
      </c>
      <c r="EE287" s="86" t="s">
        <v>116</v>
      </c>
      <c r="EF287" s="86" t="s">
        <v>117</v>
      </c>
      <c r="EG287" s="86" t="s">
        <v>118</v>
      </c>
      <c r="EH287" s="86" t="s">
        <v>119</v>
      </c>
      <c r="EJ287" s="86" t="s">
        <v>109</v>
      </c>
      <c r="EK287" s="86" t="s">
        <v>110</v>
      </c>
      <c r="EL287" s="86" t="s">
        <v>111</v>
      </c>
      <c r="EM287" s="86" t="s">
        <v>112</v>
      </c>
      <c r="EN287" s="86" t="s">
        <v>113</v>
      </c>
      <c r="EO287" s="86" t="s">
        <v>114</v>
      </c>
      <c r="EP287" s="86" t="s">
        <v>115</v>
      </c>
      <c r="EQ287" s="86" t="s">
        <v>116</v>
      </c>
      <c r="ER287" s="86" t="s">
        <v>117</v>
      </c>
      <c r="ES287" s="86" t="s">
        <v>118</v>
      </c>
      <c r="ET287" s="86" t="s">
        <v>119</v>
      </c>
      <c r="EV287" s="86" t="s">
        <v>109</v>
      </c>
      <c r="EW287" s="86" t="s">
        <v>110</v>
      </c>
      <c r="EX287" s="86" t="s">
        <v>111</v>
      </c>
      <c r="EY287" s="86" t="s">
        <v>112</v>
      </c>
      <c r="EZ287" s="86" t="s">
        <v>113</v>
      </c>
      <c r="FA287" s="86" t="s">
        <v>114</v>
      </c>
      <c r="FB287" s="86" t="s">
        <v>115</v>
      </c>
      <c r="FC287" s="86" t="s">
        <v>116</v>
      </c>
      <c r="FD287" s="86" t="s">
        <v>117</v>
      </c>
      <c r="FE287" s="86" t="s">
        <v>118</v>
      </c>
      <c r="FF287" s="86" t="s">
        <v>119</v>
      </c>
      <c r="FH287" s="86" t="s">
        <v>109</v>
      </c>
      <c r="FI287" s="86" t="s">
        <v>110</v>
      </c>
      <c r="FJ287" s="86" t="s">
        <v>111</v>
      </c>
      <c r="FK287" s="86" t="s">
        <v>112</v>
      </c>
      <c r="FL287" s="86" t="s">
        <v>113</v>
      </c>
      <c r="FM287" s="86" t="s">
        <v>114</v>
      </c>
      <c r="FN287" s="86" t="s">
        <v>115</v>
      </c>
      <c r="FO287" s="86" t="s">
        <v>116</v>
      </c>
      <c r="FP287" s="86" t="s">
        <v>117</v>
      </c>
      <c r="FQ287" s="86" t="s">
        <v>118</v>
      </c>
      <c r="FR287" s="86" t="s">
        <v>119</v>
      </c>
      <c r="FT287" s="32" t="s">
        <v>108</v>
      </c>
      <c r="FU287" s="86" t="s">
        <v>109</v>
      </c>
      <c r="FV287" s="86" t="s">
        <v>110</v>
      </c>
      <c r="FW287" s="86" t="s">
        <v>111</v>
      </c>
      <c r="FX287" s="86" t="s">
        <v>112</v>
      </c>
      <c r="FY287" s="86" t="s">
        <v>113</v>
      </c>
      <c r="FZ287" s="86" t="s">
        <v>114</v>
      </c>
      <c r="GA287" s="86" t="s">
        <v>115</v>
      </c>
      <c r="GB287" s="86" t="s">
        <v>116</v>
      </c>
      <c r="GC287" s="86" t="s">
        <v>117</v>
      </c>
      <c r="GD287" s="86" t="s">
        <v>118</v>
      </c>
      <c r="GE287" s="86" t="s">
        <v>119</v>
      </c>
      <c r="GG287" s="86" t="s">
        <v>109</v>
      </c>
      <c r="GH287" s="86" t="s">
        <v>110</v>
      </c>
      <c r="GI287" s="86" t="s">
        <v>111</v>
      </c>
      <c r="GJ287" s="86" t="s">
        <v>112</v>
      </c>
      <c r="GK287" s="86" t="s">
        <v>113</v>
      </c>
      <c r="GL287" s="86" t="s">
        <v>114</v>
      </c>
      <c r="GM287" s="86" t="s">
        <v>115</v>
      </c>
      <c r="GN287" s="86" t="s">
        <v>116</v>
      </c>
      <c r="GO287" s="86" t="s">
        <v>117</v>
      </c>
      <c r="GP287" s="86" t="s">
        <v>118</v>
      </c>
      <c r="GQ287" s="86" t="s">
        <v>119</v>
      </c>
      <c r="GS287" s="86" t="s">
        <v>109</v>
      </c>
      <c r="GT287" s="86" t="s">
        <v>110</v>
      </c>
      <c r="GU287" s="86" t="s">
        <v>111</v>
      </c>
      <c r="GV287" s="86" t="s">
        <v>112</v>
      </c>
      <c r="GW287" s="86" t="s">
        <v>113</v>
      </c>
      <c r="GX287" s="86" t="s">
        <v>114</v>
      </c>
      <c r="GY287" s="86" t="s">
        <v>115</v>
      </c>
      <c r="GZ287" s="86" t="s">
        <v>116</v>
      </c>
      <c r="HA287" s="86" t="s">
        <v>117</v>
      </c>
      <c r="HB287" s="86" t="s">
        <v>118</v>
      </c>
      <c r="HC287" s="86" t="s">
        <v>119</v>
      </c>
      <c r="HE287" s="86" t="s">
        <v>109</v>
      </c>
      <c r="HF287" s="86" t="s">
        <v>110</v>
      </c>
      <c r="HG287" s="86" t="s">
        <v>111</v>
      </c>
      <c r="HH287" s="86" t="s">
        <v>112</v>
      </c>
      <c r="HI287" s="86" t="s">
        <v>113</v>
      </c>
      <c r="HJ287" s="86" t="s">
        <v>114</v>
      </c>
      <c r="HK287" s="86" t="s">
        <v>115</v>
      </c>
      <c r="HL287" s="86" t="s">
        <v>116</v>
      </c>
      <c r="HM287" s="86" t="s">
        <v>117</v>
      </c>
      <c r="HN287" s="86" t="s">
        <v>118</v>
      </c>
      <c r="HO287" s="86" t="s">
        <v>119</v>
      </c>
    </row>
    <row r="288" spans="2:223">
      <c r="B288" s="37"/>
      <c r="D288" s="229"/>
      <c r="E288" s="234"/>
      <c r="F288" s="235"/>
      <c r="G288" s="235"/>
      <c r="H288" s="236"/>
      <c r="I288" s="240"/>
      <c r="J288" s="241"/>
      <c r="K288" s="241"/>
      <c r="L288" s="241"/>
      <c r="M288" s="241"/>
      <c r="N288" s="241"/>
      <c r="O288" s="241"/>
      <c r="P288" s="241"/>
      <c r="Q288" s="242"/>
      <c r="R288" s="246"/>
      <c r="S288" s="247"/>
      <c r="T288" s="247"/>
      <c r="U288" s="248"/>
      <c r="V288" s="252"/>
      <c r="W288" s="253"/>
      <c r="X288" s="253"/>
      <c r="Y288" s="253"/>
      <c r="Z288" s="253"/>
      <c r="AA288" s="254"/>
      <c r="AB288" s="258"/>
      <c r="AC288" s="259"/>
      <c r="AD288" s="259"/>
      <c r="AE288" s="260"/>
      <c r="AF288" s="263"/>
      <c r="AG288" s="264"/>
      <c r="AH288" s="264"/>
      <c r="AI288" s="264"/>
      <c r="AJ288" s="267"/>
      <c r="AK288" s="268"/>
      <c r="AL288" s="40"/>
      <c r="AM288" s="39"/>
      <c r="AW288" s="325"/>
      <c r="AX288" s="325"/>
      <c r="BD288" s="40"/>
      <c r="BE288" s="40"/>
      <c r="BF288" s="40"/>
      <c r="BG288" s="40"/>
      <c r="BH288" s="40"/>
      <c r="BI288" s="40"/>
      <c r="BJ288" s="40"/>
      <c r="BK288" s="40"/>
      <c r="BL288" s="40"/>
      <c r="BM288" s="40"/>
      <c r="BN288" s="40"/>
      <c r="BP288" s="40"/>
      <c r="BQ288" s="40"/>
      <c r="BR288" s="40"/>
      <c r="BS288" s="40"/>
      <c r="BT288" s="40"/>
      <c r="BU288" s="40"/>
      <c r="BV288" s="40"/>
      <c r="BW288" s="40"/>
      <c r="BX288" s="40"/>
      <c r="BY288" s="40"/>
      <c r="BZ288" s="40"/>
      <c r="CB288" s="40"/>
      <c r="CC288" s="40"/>
      <c r="CD288" s="40"/>
      <c r="CE288" s="40"/>
      <c r="CF288" s="40"/>
      <c r="CG288" s="40"/>
      <c r="CH288" s="40"/>
      <c r="CI288" s="40"/>
      <c r="CJ288" s="40"/>
      <c r="CK288" s="40"/>
      <c r="CL288" s="40"/>
      <c r="CN288" s="40"/>
      <c r="CO288" s="40"/>
      <c r="CP288" s="40"/>
      <c r="CQ288" s="40"/>
      <c r="CR288" s="40"/>
      <c r="CS288" s="40"/>
      <c r="CT288" s="40"/>
      <c r="CU288" s="40"/>
      <c r="CV288" s="40"/>
      <c r="CW288" s="40"/>
      <c r="CX288" s="40"/>
      <c r="CZ288" s="40"/>
      <c r="DA288" s="40"/>
      <c r="DB288" s="40"/>
      <c r="DC288" s="40"/>
      <c r="DD288" s="40"/>
      <c r="DE288" s="40"/>
      <c r="DF288" s="40"/>
      <c r="DG288" s="40"/>
      <c r="DH288" s="40"/>
      <c r="DI288" s="40"/>
      <c r="DJ288" s="40"/>
      <c r="DL288" s="40"/>
      <c r="DM288" s="40"/>
      <c r="DN288" s="40"/>
      <c r="DO288" s="40"/>
      <c r="DP288" s="40"/>
      <c r="DQ288" s="40"/>
      <c r="DR288" s="40"/>
      <c r="DS288" s="40"/>
      <c r="DT288" s="40"/>
      <c r="DU288" s="40"/>
      <c r="DV288" s="40"/>
      <c r="DX288" s="40"/>
      <c r="DY288" s="40"/>
      <c r="DZ288" s="40"/>
      <c r="EA288" s="40"/>
      <c r="EB288" s="40"/>
      <c r="EC288" s="40"/>
      <c r="ED288" s="40"/>
      <c r="EE288" s="40"/>
      <c r="EF288" s="40"/>
      <c r="EG288" s="40"/>
      <c r="EH288" s="40"/>
      <c r="EJ288" s="40"/>
      <c r="EK288" s="40"/>
      <c r="EL288" s="40"/>
      <c r="EM288" s="40"/>
      <c r="EN288" s="40"/>
      <c r="EO288" s="40"/>
      <c r="EP288" s="40"/>
      <c r="EQ288" s="40"/>
      <c r="ER288" s="40"/>
      <c r="ES288" s="40"/>
      <c r="ET288" s="40"/>
      <c r="EV288" s="40"/>
      <c r="EW288" s="40"/>
      <c r="EX288" s="40"/>
      <c r="EY288" s="40"/>
      <c r="EZ288" s="40"/>
      <c r="FA288" s="40"/>
      <c r="FB288" s="40"/>
      <c r="FC288" s="40"/>
      <c r="FD288" s="40"/>
      <c r="FE288" s="40"/>
      <c r="FF288" s="40"/>
      <c r="FH288" s="40"/>
      <c r="FI288" s="40"/>
      <c r="FJ288" s="40"/>
      <c r="FK288" s="40"/>
      <c r="FL288" s="40"/>
      <c r="FM288" s="40"/>
      <c r="FN288" s="40"/>
      <c r="FO288" s="40"/>
      <c r="FP288" s="40"/>
      <c r="FQ288" s="40"/>
      <c r="FR288" s="40"/>
      <c r="FU288" s="40"/>
      <c r="FV288" s="40"/>
      <c r="FW288" s="40"/>
      <c r="FX288" s="40"/>
      <c r="FY288" s="40"/>
      <c r="FZ288" s="40"/>
      <c r="GA288" s="40"/>
      <c r="GB288" s="40"/>
      <c r="GC288" s="40"/>
      <c r="GD288" s="40"/>
      <c r="GE288" s="40"/>
      <c r="GG288" s="40"/>
      <c r="GH288" s="40"/>
      <c r="GI288" s="40"/>
      <c r="GJ288" s="40"/>
      <c r="GK288" s="40"/>
      <c r="GL288" s="40"/>
      <c r="GM288" s="40"/>
      <c r="GN288" s="40"/>
      <c r="GO288" s="40"/>
      <c r="GP288" s="40"/>
      <c r="GQ288" s="40"/>
      <c r="GS288" s="40"/>
      <c r="GT288" s="40"/>
      <c r="GU288" s="40"/>
      <c r="GV288" s="40"/>
      <c r="GW288" s="40"/>
      <c r="GX288" s="40"/>
      <c r="GY288" s="40"/>
      <c r="GZ288" s="40"/>
      <c r="HA288" s="40"/>
      <c r="HB288" s="40"/>
      <c r="HC288" s="40"/>
      <c r="HE288" s="40"/>
      <c r="HF288" s="40"/>
      <c r="HG288" s="40"/>
      <c r="HH288" s="40"/>
      <c r="HI288" s="40"/>
      <c r="HJ288" s="40"/>
      <c r="HK288" s="40"/>
      <c r="HL288" s="40"/>
      <c r="HM288" s="40"/>
      <c r="HN288" s="40"/>
      <c r="HO288" s="40"/>
    </row>
    <row r="289" spans="2:223" ht="13.5" customHeight="1">
      <c r="B289" s="37"/>
      <c r="D289" s="229"/>
      <c r="E289" s="269" t="s">
        <v>64</v>
      </c>
      <c r="F289" s="270"/>
      <c r="G289" s="270"/>
      <c r="H289" s="271"/>
      <c r="I289" s="272"/>
      <c r="J289" s="273"/>
      <c r="K289" s="273"/>
      <c r="L289" s="273"/>
      <c r="M289" s="273"/>
      <c r="N289" s="273"/>
      <c r="O289" s="273"/>
      <c r="P289" s="273"/>
      <c r="Q289" s="274"/>
      <c r="R289" s="278" t="s">
        <v>41</v>
      </c>
      <c r="S289" s="279"/>
      <c r="T289" s="279"/>
      <c r="U289" s="280"/>
      <c r="V289" s="281"/>
      <c r="W289" s="282"/>
      <c r="X289" s="282"/>
      <c r="Y289" s="282"/>
      <c r="Z289" s="282"/>
      <c r="AA289" s="283"/>
      <c r="AB289" s="269" t="s">
        <v>28</v>
      </c>
      <c r="AC289" s="270"/>
      <c r="AD289" s="270"/>
      <c r="AE289" s="271"/>
      <c r="AF289" s="287"/>
      <c r="AG289" s="288"/>
      <c r="AH289" s="288"/>
      <c r="AI289" s="288"/>
      <c r="AJ289" s="289" t="str">
        <f>IF(I287="","",VLOOKUP(I287,$AO$4:$AR$6,3,FALSE))</f>
        <v/>
      </c>
      <c r="AK289" s="290"/>
      <c r="AL289" s="40"/>
      <c r="AM289" s="39"/>
      <c r="BC289" s="327" t="s">
        <v>106</v>
      </c>
      <c r="BD289" s="326" t="str">
        <f>IF(AND($AW287=1,$AX287=1,$AY293="1期",$BA293="1期"),$AF289,"0")</f>
        <v>0</v>
      </c>
      <c r="BE289" s="326" t="str">
        <f>IF(AND($AW287=1,$AX287=2,$AY293="1期",$BA293="1期"),$AF289,"0")</f>
        <v>0</v>
      </c>
      <c r="BF289" s="326" t="str">
        <f>IF(AND($AW287=1,$AX287=3,$AY293="1期",$BA293="1期"),$AF289,"0")</f>
        <v>0</v>
      </c>
      <c r="BG289" s="326" t="str">
        <f>IF(AND($AW287=1,$AX287=4,$AY293="1期",$BA293="1期"),$AF289,"0")</f>
        <v>0</v>
      </c>
      <c r="BH289" s="326" t="str">
        <f>IF(AND($AW287=1,$AX287=5,$AY293="1期",$BA293="1期"),$AF289,"0")</f>
        <v>0</v>
      </c>
      <c r="BI289" s="326" t="str">
        <f>IF(AND($AW287=2,$AX287=6,$AY293="1期",$BA293="1期"),$AF289,"0")</f>
        <v>0</v>
      </c>
      <c r="BJ289" s="326" t="str">
        <f>IF(AND($AW287=3,$AX287=1,$AY293="1期",$BA293="1期"),$AF289,"0")</f>
        <v>0</v>
      </c>
      <c r="BK289" s="326" t="str">
        <f>IF(AND($AW287=3,$AX287=2,$AY293="1期",$BA293="1期"),$AF289,"0")</f>
        <v>0</v>
      </c>
      <c r="BL289" s="326" t="str">
        <f>IF(AND($AW287=3,$AX287=3,$AY293="1期",$BA293="1期"),$AF289,"0")</f>
        <v>0</v>
      </c>
      <c r="BM289" s="326" t="str">
        <f>IF(AND($AW287=3,$AX287=4,$AY293="1期",$BA293="1期"),$AF289,"0")</f>
        <v>0</v>
      </c>
      <c r="BN289" s="326" t="str">
        <f>IF(AND($AW287=3,$AX287=5,$AY293="1期",$BA293="1期"),$AF289,"0")</f>
        <v>0</v>
      </c>
      <c r="BP289" s="326" t="str">
        <f>IF(AND($AW287=1,$AX287=1,$AY293="1期",$BA293="2期"),$AF289,"0")</f>
        <v>0</v>
      </c>
      <c r="BQ289" s="326" t="str">
        <f>IF(AND($AW287=1,$AX287=2,$AY293="1期",$BA293="2期"),$AF289,"0")</f>
        <v>0</v>
      </c>
      <c r="BR289" s="326" t="str">
        <f>IF(AND($AW287=1,$AX287=3,$AY293="1期",$BA293="2期"),$AF289,"0")</f>
        <v>0</v>
      </c>
      <c r="BS289" s="326" t="str">
        <f>IF(AND($AW287=1,$AX287=4,$AY293="1期",$BA293="2期"),$AF289,"0")</f>
        <v>0</v>
      </c>
      <c r="BT289" s="326" t="str">
        <f>IF(AND($AW287=1,$AX287=5,$AY293="1期",$BA293="2期"),$AF289,"0")</f>
        <v>0</v>
      </c>
      <c r="BU289" s="326" t="str">
        <f>IF(AND($AW287=2,$AX287=6,$AY293="1期",$BA293="2期"),$AF289,"0")</f>
        <v>0</v>
      </c>
      <c r="BV289" s="326" t="str">
        <f>IF(AND($AW287=3,$AX287=1,$AY293="1期",$BA293="2期"),$AF289,"0")</f>
        <v>0</v>
      </c>
      <c r="BW289" s="326" t="str">
        <f>IF(AND($AW287=3,$AX287=2,$AY293="1期",$BA293="2期"),$AF289,"0")</f>
        <v>0</v>
      </c>
      <c r="BX289" s="326" t="str">
        <f>IF(AND($AW287=3,$AX287=3,$AY293="1期",$BA293="2期"),$AF289,"0")</f>
        <v>0</v>
      </c>
      <c r="BY289" s="326" t="str">
        <f>IF(AND($AW287=3,$AX287=4,$AY293="1期",$BA293="2期"),$AF289,"0")</f>
        <v>0</v>
      </c>
      <c r="BZ289" s="326" t="str">
        <f>IF(AND($AW287=3,$AX287=5,$AY293="1期",$BA293="2期"),$AF289,"0")</f>
        <v>0</v>
      </c>
      <c r="CB289" s="326" t="str">
        <f>IF(AND($AW287=1,$AX287=1,$AY293="1期",$BA293="3期"),$AF289,"0")</f>
        <v>0</v>
      </c>
      <c r="CC289" s="326" t="str">
        <f>IF(AND($AW287=1,$AX287=2,$AY293="1期",$BA293="3期"),$AF289,"0")</f>
        <v>0</v>
      </c>
      <c r="CD289" s="326" t="str">
        <f>IF(AND($AW287=1,$AX287=3,$AY293="1期",$BA293="3期"),$AF289,"0")</f>
        <v>0</v>
      </c>
      <c r="CE289" s="326" t="str">
        <f>IF(AND($AW287=1,$AX287=4,$AY293="1期",$BA293="3期"),$AF289,"0")</f>
        <v>0</v>
      </c>
      <c r="CF289" s="326" t="str">
        <f>IF(AND($AW287=1,$AX287=5,$AY293="1期",$BA293="3期"),$AF289,"0")</f>
        <v>0</v>
      </c>
      <c r="CG289" s="326" t="str">
        <f>IF(AND($AW287=2,$AX287=6,$AY293="1期",$BA293="3期"),$AF289,"0")</f>
        <v>0</v>
      </c>
      <c r="CH289" s="326" t="str">
        <f>IF(AND($AW287=3,$AX287=1,$AY293="1期",$BA293="3期"),$AF289,"0")</f>
        <v>0</v>
      </c>
      <c r="CI289" s="326" t="str">
        <f>IF(AND($AW287=3,$AX287=2,$AY293="1期",$BA293="3期"),$AF289,"0")</f>
        <v>0</v>
      </c>
      <c r="CJ289" s="326" t="str">
        <f>IF(AND($AW287=3,$AX287=3,$AY293="1期",$BA293="3期"),$AF289,"0")</f>
        <v>0</v>
      </c>
      <c r="CK289" s="326" t="str">
        <f>IF(AND($AW287=3,$AX287=4,$AY293="1期",$BA293="3期"),$AF289,"0")</f>
        <v>0</v>
      </c>
      <c r="CL289" s="326" t="str">
        <f>IF(AND($AW287=3,$AX287=5,$AY293="1期",$BA293="3期"),$AF289,"0")</f>
        <v>0</v>
      </c>
      <c r="CN289" s="326" t="str">
        <f>IF(AND($AW287=1,$AX287=1,$AY293="2期",$BA293="2期"),$AF289,"0")</f>
        <v>0</v>
      </c>
      <c r="CO289" s="326" t="str">
        <f>IF(AND($AW287=1,$AX287=2,$AY293="2期",$BA293="2期"),$AF289,"0")</f>
        <v>0</v>
      </c>
      <c r="CP289" s="326" t="str">
        <f>IF(AND($AW287=1,$AX287=3,$AY293="2期",$BA293="2期"),$AF289,"0")</f>
        <v>0</v>
      </c>
      <c r="CQ289" s="326" t="str">
        <f>IF(AND($AW287=1,$AX287=4,$AY293="2期",$BA293="2期"),$AF289,"0")</f>
        <v>0</v>
      </c>
      <c r="CR289" s="326" t="str">
        <f>IF(AND($AW287=1,$AX287=5,$AY293="2期",$BA293="2期"),$AF289,"0")</f>
        <v>0</v>
      </c>
      <c r="CS289" s="326" t="str">
        <f>IF(AND($AW287=2,$AX287=6,$AY293="2期",$BA293="2期"),$AF289,"0")</f>
        <v>0</v>
      </c>
      <c r="CT289" s="326" t="str">
        <f>IF(AND($AW287=3,$AX287=1,$AY293="2期",$BA293="2期"),$AF289,"0")</f>
        <v>0</v>
      </c>
      <c r="CU289" s="326" t="str">
        <f>IF(AND($AW287=3,$AX287=2,$AY293="2期",$BA293="2期"),$AF289,"0")</f>
        <v>0</v>
      </c>
      <c r="CV289" s="326" t="str">
        <f>IF(AND($AW287=3,$AX287=3,$AY293="2期",$BA293="2期"),$AF289,"0")</f>
        <v>0</v>
      </c>
      <c r="CW289" s="326" t="str">
        <f>IF(AND($AW287=3,$AX287=4,$AY293="2期",$BA293="2期"),$AF289,"0")</f>
        <v>0</v>
      </c>
      <c r="CX289" s="326" t="str">
        <f>IF(AND($AW287=3,$AX287=5,$AY293="2期",$BA293="2期"),$AF289,"0")</f>
        <v>0</v>
      </c>
      <c r="CZ289" s="326" t="str">
        <f>IF(AND($AW287=1,$AX287=1,$AY293="2期",$BA293="3期"),$AF289,"0")</f>
        <v>0</v>
      </c>
      <c r="DA289" s="326" t="str">
        <f>IF(AND($AW287=1,$AX287=2,$AY293="2期",$BA293="3期"),$AF289,"0")</f>
        <v>0</v>
      </c>
      <c r="DB289" s="326" t="str">
        <f>IF(AND($AW287=1,$AX287=3,$AY293="2期",$BA293="3期"),$AF289,"0")</f>
        <v>0</v>
      </c>
      <c r="DC289" s="326" t="str">
        <f>IF(AND($AW287=1,$AX287=4,$AY293="2期",$BA293="3期"),$AF289,"0")</f>
        <v>0</v>
      </c>
      <c r="DD289" s="326" t="str">
        <f>IF(AND($AW287=1,$AX287=5,$AY293="2期",$BA293="3期"),$AF289,"0")</f>
        <v>0</v>
      </c>
      <c r="DE289" s="326" t="str">
        <f>IF(AND($AW287=2,$AX287=6,$AY293="2期",$BA293="3期"),$AF289,"0")</f>
        <v>0</v>
      </c>
      <c r="DF289" s="326" t="str">
        <f>IF(AND($AW287=3,$AX287=1,$AY293="2期",$BA293="3期"),$AF289,"0")</f>
        <v>0</v>
      </c>
      <c r="DG289" s="326" t="str">
        <f>IF(AND($AW287=3,$AX287=2,$AY293="2期",$BA293="3期"),$AF289,"0")</f>
        <v>0</v>
      </c>
      <c r="DH289" s="326" t="str">
        <f>IF(AND($AW287=3,$AX287=3,$AY293="2期",$BA293="3期"),$AF289,"0")</f>
        <v>0</v>
      </c>
      <c r="DI289" s="326" t="str">
        <f>IF(AND($AW287=3,$AX287=4,$AY293="2期",$BA293="3期"),$AF289,"0")</f>
        <v>0</v>
      </c>
      <c r="DJ289" s="326" t="str">
        <f>IF(AND($AW287=3,$AX287=5,$AY293="2期",$BA293="3期"),$AF289,"0")</f>
        <v>0</v>
      </c>
      <c r="DL289" s="326" t="str">
        <f>IF(AND($AW287=1,$AX287=1,$AY293="3期",$BA293="3期"),$AF289,"0")</f>
        <v>0</v>
      </c>
      <c r="DM289" s="326" t="str">
        <f>IF(AND($AW287=1,$AX287=2,$AY293="3期",$BA293="3期"),$AF289,"0")</f>
        <v>0</v>
      </c>
      <c r="DN289" s="326" t="str">
        <f>IF(AND($AW287=1,$AX287=3,$AY293="3期",$BA293="3期"),$AF289,"0")</f>
        <v>0</v>
      </c>
      <c r="DO289" s="326" t="str">
        <f>IF(AND($AW287=1,$AX287=4,$AY293="3期",$BA293="3期"),$AF289,"0")</f>
        <v>0</v>
      </c>
      <c r="DP289" s="326" t="str">
        <f>IF(AND($AW287=1,$AX287=5,$AY293="3期",$BA293="3期"),$AF289,"0")</f>
        <v>0</v>
      </c>
      <c r="DQ289" s="326" t="str">
        <f>IF(AND($AW287=2,$AX287=6,$AY293="3期",$BA293="3期"),$AF289,"0")</f>
        <v>0</v>
      </c>
      <c r="DR289" s="326" t="str">
        <f>IF(AND($AW287=3,$AX287=1,$AY293="3期",$BA293="3期"),$AF289,"0")</f>
        <v>0</v>
      </c>
      <c r="DS289" s="326" t="str">
        <f>IF(AND($AW287=3,$AX287=2,$AY293="3期",$BA293="3期"),$AF289,"0")</f>
        <v>0</v>
      </c>
      <c r="DT289" s="326" t="str">
        <f>IF(AND($AW287=3,$AX287=3,$AY293="3期",$BA293="3期"),$AF289,"0")</f>
        <v>0</v>
      </c>
      <c r="DU289" s="326" t="str">
        <f>IF(AND($AW287=3,$AX287=4,$AY293="3期",$BA293="3期"),$AF289,"0")</f>
        <v>0</v>
      </c>
      <c r="DV289" s="326" t="str">
        <f>IF(AND($AW287=3,$AX287=5,$AY293="3期",$BA293="3期"),$AF289,"0")</f>
        <v>0</v>
      </c>
      <c r="DX289" s="326" t="str">
        <f>IF(AND($AW287=1,$AX287=1,$AY293="1期",$BA293="4期"),$AF289,"0")</f>
        <v>0</v>
      </c>
      <c r="DY289" s="326" t="str">
        <f>IF(AND($AW287=1,$AX287=2,$AY293="1期",$BA293="4期"),$AF289,"0")</f>
        <v>0</v>
      </c>
      <c r="DZ289" s="326" t="str">
        <f>IF(AND($AW287=1,$AX287=3,$AY293="1期",$BA293="4期"),$AF289,"0")</f>
        <v>0</v>
      </c>
      <c r="EA289" s="326" t="str">
        <f>IF(AND($AW287=1,$AX287=4,$AY293="1期",$BA293="4期"),$AF289,"0")</f>
        <v>0</v>
      </c>
      <c r="EB289" s="326" t="str">
        <f>IF(AND($AW287=1,$AX287=5,$AY293="1期",$BA293="4期"),$AF289,"0")</f>
        <v>0</v>
      </c>
      <c r="EC289" s="326" t="str">
        <f>IF(AND($AW287=2,$AX287=6,$AY293="1期",$BA293="4期"),$AF289,"0")</f>
        <v>0</v>
      </c>
      <c r="ED289" s="326" t="str">
        <f>IF(AND($AW287=3,$AX287=1,$AY293="1期",$BA293="4期"),$AF289,"0")</f>
        <v>0</v>
      </c>
      <c r="EE289" s="326" t="str">
        <f>IF(AND($AW287=3,$AX287=2,$AY293="1期",$BA293="4期"),$AF289,"0")</f>
        <v>0</v>
      </c>
      <c r="EF289" s="326" t="str">
        <f>IF(AND($AW287=3,$AX287=3,$AY293="1期",$BA293="4期"),$AF289,"0")</f>
        <v>0</v>
      </c>
      <c r="EG289" s="326" t="str">
        <f>IF(AND($AW287=3,$AX287=4,$AY293="1期",$BA293="4期"),$AF289,"0")</f>
        <v>0</v>
      </c>
      <c r="EH289" s="326" t="str">
        <f>IF(AND($AW287=3,$AX287=5,$AY293="1期",$BA293="4期"),$AF289,"0")</f>
        <v>0</v>
      </c>
      <c r="EJ289" s="326" t="str">
        <f>IF(AND($AW287=1,$AX287=1,$AY293="2期",$BA293="4期"),$AF289,"0")</f>
        <v>0</v>
      </c>
      <c r="EK289" s="326" t="str">
        <f>IF(AND($AW287=1,$AX287=2,$AY293="2期",$BA293="4期"),$AF289,"0")</f>
        <v>0</v>
      </c>
      <c r="EL289" s="326" t="str">
        <f>IF(AND($AW287=1,$AX287=3,$AY293="2期",$BA293="4期"),$AF289,"0")</f>
        <v>0</v>
      </c>
      <c r="EM289" s="326" t="str">
        <f>IF(AND($AW287=1,$AX287=4,$AY293="2期",$BA293="4期"),$AF289,"0")</f>
        <v>0</v>
      </c>
      <c r="EN289" s="326" t="str">
        <f>IF(AND($AW287=1,$AX287=5,$AY293="2期",$BA293="4期"),$AF289,"0")</f>
        <v>0</v>
      </c>
      <c r="EO289" s="326" t="str">
        <f>IF(AND($AW287=2,$AX287=6,$AY293="2期",$BA293="4期"),$AF289,"0")</f>
        <v>0</v>
      </c>
      <c r="EP289" s="326" t="str">
        <f>IF(AND($AW287=3,$AX287=1,$AY293="2期",$BA293="4期"),$AF289,"0")</f>
        <v>0</v>
      </c>
      <c r="EQ289" s="326" t="str">
        <f>IF(AND($AW287=3,$AX287=2,$AY293="2期",$BA293="4期"),$AF289,"0")</f>
        <v>0</v>
      </c>
      <c r="ER289" s="326" t="str">
        <f>IF(AND($AW287=3,$AX287=3,$AY293="2期",$BA293="4期"),$AF289,"0")</f>
        <v>0</v>
      </c>
      <c r="ES289" s="326" t="str">
        <f>IF(AND($AW287=3,$AX287=4,$AY293="2期",$BA293="4期"),$AF289,"0")</f>
        <v>0</v>
      </c>
      <c r="ET289" s="326" t="str">
        <f>IF(AND($AW287=3,$AX287=5,$AY293="2期",$BA293="4期"),$AF289,"0")</f>
        <v>0</v>
      </c>
      <c r="EV289" s="326" t="str">
        <f>IF(AND($AW287=1,$AX287=1,$AY293="3期",$BA293="4期"),$AF289,"0")</f>
        <v>0</v>
      </c>
      <c r="EW289" s="326" t="str">
        <f>IF(AND($AW287=1,$AX287=2,$AY293="3期",$BA293="4期"),$AF289,"0")</f>
        <v>0</v>
      </c>
      <c r="EX289" s="326" t="str">
        <f>IF(AND($AW287=1,$AX287=3,$AY293="3期",$BA293="4期"),$AF289,"0")</f>
        <v>0</v>
      </c>
      <c r="EY289" s="326" t="str">
        <f>IF(AND($AW287=1,$AX287=4,$AY293="3期",$BA293="4期"),$AF289,"0")</f>
        <v>0</v>
      </c>
      <c r="EZ289" s="326" t="str">
        <f>IF(AND($AW287=1,$AX287=5,$AY293="3期",$BA293="4期"),$AF289,"0")</f>
        <v>0</v>
      </c>
      <c r="FA289" s="326" t="str">
        <f>IF(AND($AW287=2,$AX287=6,$AY293="3期",$BA293="4期"),$AF289,"0")</f>
        <v>0</v>
      </c>
      <c r="FB289" s="326" t="str">
        <f>IF(AND($AW287=3,$AX287=1,$AY293="3期",$BA293="4期"),$AF289,"0")</f>
        <v>0</v>
      </c>
      <c r="FC289" s="326" t="str">
        <f>IF(AND($AW287=3,$AX287=2,$AY293="3期",$BA293="4期"),$AF289,"0")</f>
        <v>0</v>
      </c>
      <c r="FD289" s="326" t="str">
        <f>IF(AND($AW287=3,$AX287=3,$AY293="3期",$BA293="4期"),$AF289,"0")</f>
        <v>0</v>
      </c>
      <c r="FE289" s="326" t="str">
        <f>IF(AND($AW287=3,$AX287=4,$AY293="3期",$BA293="4期"),$AF289,"0")</f>
        <v>0</v>
      </c>
      <c r="FF289" s="326" t="str">
        <f>IF(AND($AW287=3,$AX287=5,$AY293="3期",$BA293="4期"),$AF289,"0")</f>
        <v>0</v>
      </c>
      <c r="FH289" s="326" t="str">
        <f>IF(AND($AW287=1,$AX287=1,$AY293="4期",$BA293="4期"),$AF289,"0")</f>
        <v>0</v>
      </c>
      <c r="FI289" s="326" t="str">
        <f>IF(AND($AW287=1,$AX287=2,$AY293="4期",$BA293="4期"),$AF289,"0")</f>
        <v>0</v>
      </c>
      <c r="FJ289" s="326" t="str">
        <f>IF(AND($AW287=1,$AX287=3,$AY293="4期",$BA293="4期"),$AF289,"0")</f>
        <v>0</v>
      </c>
      <c r="FK289" s="326" t="str">
        <f>IF(AND($AW287=1,$AX287=4,$AY293="4期",$BA293="4期"),$AF289,"0")</f>
        <v>0</v>
      </c>
      <c r="FL289" s="326" t="str">
        <f>IF(AND($AW287=1,$AX287=5,$AY293="4期",$BA293="4期"),$AF289,"0")</f>
        <v>0</v>
      </c>
      <c r="FM289" s="326" t="str">
        <f>IF(AND($AW287=2,$AX287=6,$AY293="4期",$BA293="4期"),$AF289,"0")</f>
        <v>0</v>
      </c>
      <c r="FN289" s="326" t="str">
        <f>IF(AND($AW287=3,$AX287=1,$AY293="4期",$BA293="4期"),$AF289,"0")</f>
        <v>0</v>
      </c>
      <c r="FO289" s="326" t="str">
        <f>IF(AND($AW287=3,$AX287=2,$AY293="4期",$BA293="4期"),$AF289,"0")</f>
        <v>0</v>
      </c>
      <c r="FP289" s="326" t="str">
        <f>IF(AND($AW287=3,$AX287=3,$AY293="4期",$BA293="4期"),$AF289,"0")</f>
        <v>0</v>
      </c>
      <c r="FQ289" s="326" t="str">
        <f>IF(AND($AW287=3,$AX287=4,$AY293="4期",$BA293="4期"),$AF289,"0")</f>
        <v>0</v>
      </c>
      <c r="FR289" s="326" t="str">
        <f>IF(AND($AW287=3,$AX287=5,$AY293="4期",$BA293="4期"),$AF289,"0")</f>
        <v>0</v>
      </c>
      <c r="FT289" s="327" t="s">
        <v>176</v>
      </c>
      <c r="FU289" s="326" t="str">
        <f>IF(AND($AW287=1,$AX287=1,$AY293="1期",$BA293="1期"),LEFT(RIGHT($I295,11),8),"0")</f>
        <v>0</v>
      </c>
      <c r="FV289" s="326" t="str">
        <f>IF(AND($AW287=1,$AX287=2,$AY293="1期",$BA293="1期"),LEFT(RIGHT($I295,11),8),"0")</f>
        <v>0</v>
      </c>
      <c r="FW289" s="326" t="str">
        <f>IF(AND($AW287=1,$AX287=3,$AY293="1期",$BA293="1期"),LEFT(RIGHT($I295,11),8),"0")</f>
        <v>0</v>
      </c>
      <c r="FX289" s="326" t="str">
        <f>IF(AND($AW287=1,$AX287=4,$AY293="1期",$BA293="1期"),LEFT(RIGHT($I295,11),8),"0")</f>
        <v>0</v>
      </c>
      <c r="FY289" s="326" t="str">
        <f>IF(AND($AW287=1,$AX287=5,$AY293="1期",$BA293="1期"),LEFT(RIGHT($I295,11),8),"0")</f>
        <v>0</v>
      </c>
      <c r="FZ289" s="326" t="str">
        <f>IF(AND($AW287=2,$AX287=6,$AY293="1期",$BA293="1期"),LEFT(RIGHT($I295,11),8),"0")</f>
        <v>0</v>
      </c>
      <c r="GA289" s="326" t="str">
        <f>IF(AND($AW287=3,$AX287=1,$AY293="1期",$BA293="1期"),LEFT(RIGHT($I295,11),8),"0")</f>
        <v>0</v>
      </c>
      <c r="GB289" s="326" t="str">
        <f>IF(AND($AW287=3,$AX287=2,$AY293="1期",$BA293="1期"),LEFT(RIGHT($I295,11),8),"0")</f>
        <v>0</v>
      </c>
      <c r="GC289" s="326" t="str">
        <f>IF(AND($AW287=3,$AX287=3,$AY293="1期",$BA293="1期"),LEFT(RIGHT($I295,11),8),"0")</f>
        <v>0</v>
      </c>
      <c r="GD289" s="326" t="str">
        <f>IF(AND($AW287=3,$AX287=4,$AY293="1期",$BA293="1期"),LEFT(RIGHT($I295,11),8),"0")</f>
        <v>0</v>
      </c>
      <c r="GE289" s="326" t="str">
        <f>IF(AND($AW287=3,$AX287=5,$AY293="1期",$BA293="1期"),LEFT(RIGHT($I295,11),8),"0")</f>
        <v>0</v>
      </c>
      <c r="GG289" s="326" t="str">
        <f>IF(AND($AW287=1,$AX287=1,$AY293="1期",$BA293="2期"),$AF289,"0")</f>
        <v>0</v>
      </c>
      <c r="GH289" s="326" t="str">
        <f>IF(AND($AW287=1,$AX287=2,$AY293="1期",$BA293="2期"),$AF289,"0")</f>
        <v>0</v>
      </c>
      <c r="GI289" s="326" t="str">
        <f>IF(AND($AW287=1,$AX287=3,$AY293="1期",$BA293="2期"),$AF289,"0")</f>
        <v>0</v>
      </c>
      <c r="GJ289" s="326" t="str">
        <f>IF(AND($AW287=1,$AX287=4,$AY293="1期",$BA293="2期"),$AF289,"0")</f>
        <v>0</v>
      </c>
      <c r="GK289" s="326" t="str">
        <f>IF(AND($AW287=1,$AX287=5,$AY293="1期",$BA293="2期"),$AF289,"0")</f>
        <v>0</v>
      </c>
      <c r="GL289" s="326" t="str">
        <f>IF(AND($AW287=2,$AX287=6,$AY293="1期",$BA293="2期"),$AF289,"0")</f>
        <v>0</v>
      </c>
      <c r="GM289" s="326" t="str">
        <f>IF(AND($AW287=3,$AX287=1,$AY293="1期",$BA293="2期"),$AF289,"0")</f>
        <v>0</v>
      </c>
      <c r="GN289" s="326" t="str">
        <f>IF(AND($AW287=3,$AX287=2,$AY293="1期",$BA293="2期"),$AF289,"0")</f>
        <v>0</v>
      </c>
      <c r="GO289" s="326" t="str">
        <f>IF(AND($AW287=3,$AX287=3,$AY293="1期",$BA293="2期"),$AF289,"0")</f>
        <v>0</v>
      </c>
      <c r="GP289" s="326" t="str">
        <f>IF(AND($AW287=3,$AX287=4,$AY293="1期",$BA293="2期"),$AF289,"0")</f>
        <v>0</v>
      </c>
      <c r="GQ289" s="326" t="str">
        <f>IF(AND($AW287=3,$AX287=5,$AY293="1期",$BA293="2期"),$AF289,"0")</f>
        <v>0</v>
      </c>
      <c r="GS289" s="326" t="str">
        <f>IF(AND($AW287=1,$AX287=1,$AY293="2期",$BA293="2期"),LEFT(RIGHT($I295,11),8),"0")</f>
        <v>0</v>
      </c>
      <c r="GT289" s="326" t="str">
        <f>IF(AND($AW287=1,$AX287=2,$AY293="2期",$BA293="2期"),LEFT(RIGHT($I295,11),8),"0")</f>
        <v>0</v>
      </c>
      <c r="GU289" s="326" t="str">
        <f>IF(AND($AW287=1,$AX287=3,$AY293="2期",$BA293="2期"),LEFT(RIGHT($I295,11),8),"0")</f>
        <v>0</v>
      </c>
      <c r="GV289" s="326" t="str">
        <f>IF(AND($AW287=1,$AX287=4,$AY293="2期",$BA293="2期"),LEFT(RIGHT($I295,11),8),"0")</f>
        <v>0</v>
      </c>
      <c r="GW289" s="326" t="str">
        <f>IF(AND($AW287=1,$AX287=5,$AY293="2期",$BA293="2期"),LEFT(RIGHT($I295,11),8),"0")</f>
        <v>0</v>
      </c>
      <c r="GX289" s="326" t="str">
        <f>IF(AND($AW287=2,$AX287=6,$AY293="2期",$BA293="2期"),LEFT(RIGHT($I295,11),8),"0")</f>
        <v>0</v>
      </c>
      <c r="GY289" s="326" t="str">
        <f>IF(AND($AW287=3,$AX287=1,$AY293="2期",$BA293="2期"),LEFT(RIGHT($I295,11),8),"0")</f>
        <v>0</v>
      </c>
      <c r="GZ289" s="326" t="str">
        <f>IF(AND($AW287=3,$AX287=2,$AY293="2期",$BA293="2期"),LEFT(RIGHT($I295,11),8),"0")</f>
        <v>0</v>
      </c>
      <c r="HA289" s="326" t="str">
        <f>IF(AND($AW287=3,$AX287=3,$AY293="2期",$BA293="2期"),LEFT(RIGHT($I295,11),8),"0")</f>
        <v>0</v>
      </c>
      <c r="HB289" s="326" t="str">
        <f>IF(AND($AW287=3,$AX287=4,$AY293="2期",$BA293="2期"),LEFT(RIGHT($I295,11),8),"0")</f>
        <v>0</v>
      </c>
      <c r="HC289" s="326" t="str">
        <f>IF(AND($AW287=3,$AX287=5,$AY293="2期",$BA293="2期"),LEFT(RIGHT($I295,11),8),"0")</f>
        <v>0</v>
      </c>
      <c r="HE289" s="326" t="str">
        <f>IF(AND($AW287=1,$AX287=1,$BA293="3期"),LEFT(RIGHT($I295,11),8),"0")</f>
        <v>0</v>
      </c>
      <c r="HF289" s="326" t="str">
        <f>IF(AND($AW287=1,$AX287=2,$BA293="3期"),LEFT(RIGHT($I295,11),8),"0")</f>
        <v>0</v>
      </c>
      <c r="HG289" s="326" t="str">
        <f>IF(AND($AW287=1,$AX287=3,$BA293="3期"),LEFT(RIGHT($I295,11),8),"0")</f>
        <v>0</v>
      </c>
      <c r="HH289" s="326" t="str">
        <f>IF(AND($AW287=1,$AX287=4,$BA293="3期"),LEFT(RIGHT($I295,11),8),"0")</f>
        <v>0</v>
      </c>
      <c r="HI289" s="326" t="str">
        <f>IF(AND($AW287=1,$AX287=5,$BA293="3期"),LEFT(RIGHT($I295,11),8),"0")</f>
        <v>0</v>
      </c>
      <c r="HJ289" s="326" t="str">
        <f>IF(AND($AW287=2,$AX287=6,$BA293="3期"),LEFT(RIGHT($I295,11),8),"0")</f>
        <v>0</v>
      </c>
      <c r="HK289" s="326" t="str">
        <f>IF(AND($AW287=3,$AX287=1,$BA293="3期"),LEFT(RIGHT($I295,11),8),"0")</f>
        <v>0</v>
      </c>
      <c r="HL289" s="326" t="str">
        <f>IF(AND($AW287=3,$AX287=2,$BA293="3期"),LEFT(RIGHT($I295,11),8),"0")</f>
        <v>0</v>
      </c>
      <c r="HM289" s="326" t="str">
        <f>IF(AND($AW287=3,$AX287=3,$BA293="3期"),LEFT(RIGHT($I295,11),8),"0")</f>
        <v>0</v>
      </c>
      <c r="HN289" s="326" t="str">
        <f>IF(AND($AW287=3,$AX287=4,$BA293="3期"),LEFT(RIGHT($I295,11),8),"0")</f>
        <v>0</v>
      </c>
      <c r="HO289" s="326" t="str">
        <f>IF(AND($AW287=3,$AX287=5,$BA293="3期"),LEFT(RIGHT($I295,11),8),"0")</f>
        <v>0</v>
      </c>
    </row>
    <row r="290" spans="2:223">
      <c r="B290" s="37"/>
      <c r="D290" s="229"/>
      <c r="E290" s="246"/>
      <c r="F290" s="247"/>
      <c r="G290" s="247"/>
      <c r="H290" s="248"/>
      <c r="I290" s="275"/>
      <c r="J290" s="276"/>
      <c r="K290" s="276"/>
      <c r="L290" s="276"/>
      <c r="M290" s="276"/>
      <c r="N290" s="276"/>
      <c r="O290" s="276"/>
      <c r="P290" s="276"/>
      <c r="Q290" s="277"/>
      <c r="R290" s="258"/>
      <c r="S290" s="259"/>
      <c r="T290" s="259"/>
      <c r="U290" s="260"/>
      <c r="V290" s="284"/>
      <c r="W290" s="285"/>
      <c r="X290" s="285"/>
      <c r="Y290" s="285"/>
      <c r="Z290" s="285"/>
      <c r="AA290" s="286"/>
      <c r="AB290" s="246"/>
      <c r="AC290" s="247"/>
      <c r="AD290" s="247"/>
      <c r="AE290" s="248"/>
      <c r="AF290" s="263"/>
      <c r="AG290" s="264"/>
      <c r="AH290" s="264"/>
      <c r="AI290" s="264"/>
      <c r="AJ290" s="267"/>
      <c r="AK290" s="268"/>
      <c r="AL290" s="40"/>
      <c r="AM290" s="39"/>
      <c r="BC290" s="328"/>
      <c r="BD290" s="326"/>
      <c r="BE290" s="326"/>
      <c r="BF290" s="326"/>
      <c r="BG290" s="326"/>
      <c r="BH290" s="326"/>
      <c r="BI290" s="326"/>
      <c r="BJ290" s="326"/>
      <c r="BK290" s="326"/>
      <c r="BL290" s="326"/>
      <c r="BM290" s="326"/>
      <c r="BN290" s="326"/>
      <c r="BP290" s="326"/>
      <c r="BQ290" s="326"/>
      <c r="BR290" s="326"/>
      <c r="BS290" s="326"/>
      <c r="BT290" s="326"/>
      <c r="BU290" s="326"/>
      <c r="BV290" s="326"/>
      <c r="BW290" s="326"/>
      <c r="BX290" s="326"/>
      <c r="BY290" s="326"/>
      <c r="BZ290" s="326"/>
      <c r="CB290" s="326"/>
      <c r="CC290" s="326"/>
      <c r="CD290" s="326"/>
      <c r="CE290" s="326"/>
      <c r="CF290" s="326"/>
      <c r="CG290" s="326"/>
      <c r="CH290" s="326"/>
      <c r="CI290" s="326"/>
      <c r="CJ290" s="326"/>
      <c r="CK290" s="326"/>
      <c r="CL290" s="326"/>
      <c r="CN290" s="326"/>
      <c r="CO290" s="326"/>
      <c r="CP290" s="326"/>
      <c r="CQ290" s="326"/>
      <c r="CR290" s="326"/>
      <c r="CS290" s="326"/>
      <c r="CT290" s="326"/>
      <c r="CU290" s="326"/>
      <c r="CV290" s="326"/>
      <c r="CW290" s="326"/>
      <c r="CX290" s="326"/>
      <c r="CZ290" s="326"/>
      <c r="DA290" s="326"/>
      <c r="DB290" s="326"/>
      <c r="DC290" s="326"/>
      <c r="DD290" s="326"/>
      <c r="DE290" s="326"/>
      <c r="DF290" s="326"/>
      <c r="DG290" s="326"/>
      <c r="DH290" s="326"/>
      <c r="DI290" s="326"/>
      <c r="DJ290" s="326"/>
      <c r="DL290" s="326"/>
      <c r="DM290" s="326"/>
      <c r="DN290" s="326"/>
      <c r="DO290" s="326"/>
      <c r="DP290" s="326"/>
      <c r="DQ290" s="326"/>
      <c r="DR290" s="326"/>
      <c r="DS290" s="326"/>
      <c r="DT290" s="326"/>
      <c r="DU290" s="326"/>
      <c r="DV290" s="326"/>
      <c r="DX290" s="326"/>
      <c r="DY290" s="326"/>
      <c r="DZ290" s="326"/>
      <c r="EA290" s="326"/>
      <c r="EB290" s="326"/>
      <c r="EC290" s="326"/>
      <c r="ED290" s="326"/>
      <c r="EE290" s="326"/>
      <c r="EF290" s="326"/>
      <c r="EG290" s="326"/>
      <c r="EH290" s="326"/>
      <c r="EJ290" s="326"/>
      <c r="EK290" s="326"/>
      <c r="EL290" s="326"/>
      <c r="EM290" s="326"/>
      <c r="EN290" s="326"/>
      <c r="EO290" s="326"/>
      <c r="EP290" s="326"/>
      <c r="EQ290" s="326"/>
      <c r="ER290" s="326"/>
      <c r="ES290" s="326"/>
      <c r="ET290" s="326"/>
      <c r="EV290" s="326"/>
      <c r="EW290" s="326"/>
      <c r="EX290" s="326"/>
      <c r="EY290" s="326"/>
      <c r="EZ290" s="326"/>
      <c r="FA290" s="326"/>
      <c r="FB290" s="326"/>
      <c r="FC290" s="326"/>
      <c r="FD290" s="326"/>
      <c r="FE290" s="326"/>
      <c r="FF290" s="326"/>
      <c r="FH290" s="326"/>
      <c r="FI290" s="326"/>
      <c r="FJ290" s="326"/>
      <c r="FK290" s="326"/>
      <c r="FL290" s="326"/>
      <c r="FM290" s="326"/>
      <c r="FN290" s="326"/>
      <c r="FO290" s="326"/>
      <c r="FP290" s="326"/>
      <c r="FQ290" s="326"/>
      <c r="FR290" s="326"/>
      <c r="FT290" s="328"/>
      <c r="FU290" s="326"/>
      <c r="FV290" s="326"/>
      <c r="FW290" s="326"/>
      <c r="FX290" s="326"/>
      <c r="FY290" s="326"/>
      <c r="FZ290" s="326"/>
      <c r="GA290" s="326"/>
      <c r="GB290" s="326"/>
      <c r="GC290" s="326"/>
      <c r="GD290" s="326"/>
      <c r="GE290" s="326"/>
      <c r="GG290" s="326"/>
      <c r="GH290" s="326"/>
      <c r="GI290" s="326"/>
      <c r="GJ290" s="326"/>
      <c r="GK290" s="326"/>
      <c r="GL290" s="326"/>
      <c r="GM290" s="326"/>
      <c r="GN290" s="326"/>
      <c r="GO290" s="326"/>
      <c r="GP290" s="326"/>
      <c r="GQ290" s="326"/>
      <c r="GS290" s="326"/>
      <c r="GT290" s="326"/>
      <c r="GU290" s="326"/>
      <c r="GV290" s="326"/>
      <c r="GW290" s="326"/>
      <c r="GX290" s="326"/>
      <c r="GY290" s="326"/>
      <c r="GZ290" s="326"/>
      <c r="HA290" s="326"/>
      <c r="HB290" s="326"/>
      <c r="HC290" s="326"/>
      <c r="HE290" s="326"/>
      <c r="HF290" s="326"/>
      <c r="HG290" s="326"/>
      <c r="HH290" s="326"/>
      <c r="HI290" s="326"/>
      <c r="HJ290" s="326"/>
      <c r="HK290" s="326"/>
      <c r="HL290" s="326"/>
      <c r="HM290" s="326"/>
      <c r="HN290" s="326"/>
      <c r="HO290" s="326"/>
    </row>
    <row r="291" spans="2:223" ht="13.5" customHeight="1">
      <c r="B291" s="37"/>
      <c r="D291" s="229"/>
      <c r="E291" s="269" t="s">
        <v>38</v>
      </c>
      <c r="F291" s="270"/>
      <c r="G291" s="270"/>
      <c r="H291" s="271"/>
      <c r="I291" s="291"/>
      <c r="J291" s="292"/>
      <c r="K291" s="292"/>
      <c r="L291" s="292"/>
      <c r="M291" s="292"/>
      <c r="N291" s="292"/>
      <c r="O291" s="292"/>
      <c r="P291" s="292"/>
      <c r="Q291" s="292"/>
      <c r="R291" s="292"/>
      <c r="S291" s="292"/>
      <c r="T291" s="292"/>
      <c r="U291" s="292"/>
      <c r="V291" s="292"/>
      <c r="W291" s="292"/>
      <c r="X291" s="292"/>
      <c r="Y291" s="292"/>
      <c r="Z291" s="292"/>
      <c r="AA291" s="293"/>
      <c r="AB291" s="269" t="s">
        <v>39</v>
      </c>
      <c r="AC291" s="270"/>
      <c r="AD291" s="270"/>
      <c r="AE291" s="271"/>
      <c r="AF291" s="294"/>
      <c r="AG291" s="295"/>
      <c r="AH291" s="295"/>
      <c r="AI291" s="295"/>
      <c r="AJ291" s="295"/>
      <c r="AK291" s="290" t="s">
        <v>360</v>
      </c>
      <c r="AL291" s="40"/>
      <c r="AM291" s="39"/>
    </row>
    <row r="292" spans="2:223">
      <c r="B292" s="37"/>
      <c r="D292" s="229"/>
      <c r="E292" s="246"/>
      <c r="F292" s="247"/>
      <c r="G292" s="247"/>
      <c r="H292" s="248"/>
      <c r="I292" s="252"/>
      <c r="J292" s="253"/>
      <c r="K292" s="253"/>
      <c r="L292" s="253"/>
      <c r="M292" s="253"/>
      <c r="N292" s="253"/>
      <c r="O292" s="253"/>
      <c r="P292" s="253"/>
      <c r="Q292" s="253"/>
      <c r="R292" s="253"/>
      <c r="S292" s="253"/>
      <c r="T292" s="253"/>
      <c r="U292" s="253"/>
      <c r="V292" s="253"/>
      <c r="W292" s="253"/>
      <c r="X292" s="253"/>
      <c r="Y292" s="253"/>
      <c r="Z292" s="253"/>
      <c r="AA292" s="254"/>
      <c r="AB292" s="246"/>
      <c r="AC292" s="247"/>
      <c r="AD292" s="247"/>
      <c r="AE292" s="248"/>
      <c r="AF292" s="296"/>
      <c r="AG292" s="297"/>
      <c r="AH292" s="297"/>
      <c r="AI292" s="297"/>
      <c r="AJ292" s="297"/>
      <c r="AK292" s="268"/>
      <c r="AL292" s="40"/>
      <c r="AM292" s="39"/>
      <c r="AW292" s="84" t="s">
        <v>102</v>
      </c>
      <c r="AX292" s="84" t="s">
        <v>103</v>
      </c>
      <c r="AY292" s="329" t="s">
        <v>105</v>
      </c>
      <c r="AZ292" s="330"/>
      <c r="BA292" s="322" t="s">
        <v>104</v>
      </c>
      <c r="BB292" s="322"/>
    </row>
    <row r="293" spans="2:223" ht="13.5" customHeight="1">
      <c r="B293" s="37"/>
      <c r="D293" s="229"/>
      <c r="E293" s="269" t="s">
        <v>74</v>
      </c>
      <c r="F293" s="270"/>
      <c r="G293" s="270"/>
      <c r="H293" s="271"/>
      <c r="I293" s="298" t="str">
        <f>IFERROR(YEAR(EDATE(AA293,-3)),"")</f>
        <v/>
      </c>
      <c r="J293" s="289"/>
      <c r="K293" s="289"/>
      <c r="L293" s="289" t="s">
        <v>37</v>
      </c>
      <c r="M293" s="289"/>
      <c r="N293" s="282"/>
      <c r="O293" s="282"/>
      <c r="P293" s="282"/>
      <c r="Q293" s="282"/>
      <c r="R293" s="282"/>
      <c r="S293" s="282"/>
      <c r="T293" s="282"/>
      <c r="U293" s="282"/>
      <c r="V293" s="282"/>
      <c r="W293" s="282"/>
      <c r="X293" s="282"/>
      <c r="Y293" s="282"/>
      <c r="Z293" s="300" t="s">
        <v>352</v>
      </c>
      <c r="AA293" s="282"/>
      <c r="AB293" s="282"/>
      <c r="AC293" s="282"/>
      <c r="AD293" s="282"/>
      <c r="AE293" s="282"/>
      <c r="AF293" s="282"/>
      <c r="AG293" s="282"/>
      <c r="AH293" s="282"/>
      <c r="AI293" s="282"/>
      <c r="AJ293" s="282"/>
      <c r="AK293" s="302"/>
      <c r="AL293" s="40"/>
      <c r="AM293" s="39"/>
      <c r="AW293" s="322" t="str">
        <f>I293</f>
        <v/>
      </c>
      <c r="AX293" s="322" t="str">
        <f>IF(V289="","",YEAR(V289)-IF(MONTH(V289)&lt;4,1,0))</f>
        <v/>
      </c>
      <c r="AY293" s="322" t="str">
        <f>IF(AND(2010&lt;=AW293,AW293&lt;=2014),"1期",IF(AND(2015&lt;=AW293,AW293&lt;=2019),"2期",IF(AND(2020&lt;=AW293,AW293&lt;=2024),"3期",IF(AND(2025&lt;=AW293,AW293&lt;=2029),"4期","-"))))</f>
        <v>-</v>
      </c>
      <c r="AZ293" s="323" t="str">
        <f>IF(AND(2010&lt;=AW293,AW293&lt;=2014),"2期",IF(AND(2015&lt;=AW293,AW293&lt;=2019),"3期",IF(AND(2020&lt;=AW293,AW293&lt;=2024),"4期",IF(AND(2025&lt;=AW293,AW293&lt;=2029),"4期","-"))))</f>
        <v>-</v>
      </c>
      <c r="BA293" s="322" t="str">
        <f>IF(AND(2010&lt;=AX293,AX293&lt;=2014),"1期",IF(AND(2015&lt;=AX293,AX293&lt;=2019),"2期",IF(AND(2020&lt;=AX293,AX293&lt;=2024),"3期",IF(AND(2025&lt;=AX293,AX293&lt;=2029),"4期","-"))))</f>
        <v>-</v>
      </c>
      <c r="BB293" s="323" t="str">
        <f>IF(AND(2010&lt;=AX293,AX293&lt;=2014),"2期",IF(AND(2015&lt;=AX293,AX293&lt;=2019),"3期",IF(AND(2020&lt;=AX293,AX293&lt;=2024),"4期",IF(AND(2024&lt;=AX293,AX293&lt;=2029),"4期","-"))))</f>
        <v>-</v>
      </c>
      <c r="BC293" s="40"/>
      <c r="FT293" s="40"/>
    </row>
    <row r="294" spans="2:223">
      <c r="B294" s="37"/>
      <c r="D294" s="229"/>
      <c r="E294" s="246"/>
      <c r="F294" s="247"/>
      <c r="G294" s="247"/>
      <c r="H294" s="248"/>
      <c r="I294" s="299"/>
      <c r="J294" s="267"/>
      <c r="K294" s="267"/>
      <c r="L294" s="267"/>
      <c r="M294" s="267"/>
      <c r="N294" s="285"/>
      <c r="O294" s="285"/>
      <c r="P294" s="285"/>
      <c r="Q294" s="285"/>
      <c r="R294" s="285"/>
      <c r="S294" s="285"/>
      <c r="T294" s="285"/>
      <c r="U294" s="285"/>
      <c r="V294" s="285"/>
      <c r="W294" s="285"/>
      <c r="X294" s="285"/>
      <c r="Y294" s="285"/>
      <c r="Z294" s="301"/>
      <c r="AA294" s="285"/>
      <c r="AB294" s="285"/>
      <c r="AC294" s="285"/>
      <c r="AD294" s="285"/>
      <c r="AE294" s="285"/>
      <c r="AF294" s="285"/>
      <c r="AG294" s="285"/>
      <c r="AH294" s="285"/>
      <c r="AI294" s="285"/>
      <c r="AJ294" s="285"/>
      <c r="AK294" s="303"/>
      <c r="AL294" s="40"/>
      <c r="AM294" s="39"/>
      <c r="AW294" s="325"/>
      <c r="AX294" s="322"/>
      <c r="AY294" s="322"/>
      <c r="AZ294" s="324"/>
      <c r="BA294" s="322"/>
      <c r="BB294" s="324"/>
      <c r="BC294" s="40"/>
      <c r="FT294" s="40"/>
    </row>
    <row r="295" spans="2:223">
      <c r="B295" s="37"/>
      <c r="D295" s="229"/>
      <c r="E295" s="220" t="s">
        <v>57</v>
      </c>
      <c r="F295" s="221"/>
      <c r="G295" s="221"/>
      <c r="H295" s="222"/>
      <c r="I295" s="226"/>
      <c r="J295" s="214"/>
      <c r="K295" s="214"/>
      <c r="L295" s="214"/>
      <c r="M295" s="214"/>
      <c r="N295" s="214"/>
      <c r="O295" s="214"/>
      <c r="P295" s="214"/>
      <c r="Q295" s="214"/>
      <c r="R295" s="214"/>
      <c r="S295" s="214"/>
      <c r="T295" s="214"/>
      <c r="U295" s="214"/>
      <c r="V295" s="214"/>
      <c r="W295" s="212" t="s">
        <v>359</v>
      </c>
      <c r="X295" s="214"/>
      <c r="Y295" s="214"/>
      <c r="Z295" s="214"/>
      <c r="AA295" s="214"/>
      <c r="AB295" s="214"/>
      <c r="AC295" s="214"/>
      <c r="AD295" s="214"/>
      <c r="AE295" s="214"/>
      <c r="AF295" s="214"/>
      <c r="AG295" s="214"/>
      <c r="AH295" s="214"/>
      <c r="AI295" s="214"/>
      <c r="AJ295" s="214"/>
      <c r="AK295" s="215"/>
      <c r="AL295" s="40"/>
      <c r="AM295" s="39"/>
      <c r="AY295" s="40" t="s">
        <v>121</v>
      </c>
      <c r="BA295" s="40" t="s">
        <v>122</v>
      </c>
      <c r="HO295" s="85"/>
    </row>
    <row r="296" spans="2:223" ht="14.25" thickBot="1">
      <c r="B296" s="37"/>
      <c r="D296" s="230"/>
      <c r="E296" s="223"/>
      <c r="F296" s="224"/>
      <c r="G296" s="224"/>
      <c r="H296" s="225"/>
      <c r="I296" s="227"/>
      <c r="J296" s="216"/>
      <c r="K296" s="216"/>
      <c r="L296" s="216"/>
      <c r="M296" s="216"/>
      <c r="N296" s="216"/>
      <c r="O296" s="216"/>
      <c r="P296" s="216"/>
      <c r="Q296" s="216"/>
      <c r="R296" s="216"/>
      <c r="S296" s="216"/>
      <c r="T296" s="216"/>
      <c r="U296" s="216"/>
      <c r="V296" s="216"/>
      <c r="W296" s="213"/>
      <c r="X296" s="216"/>
      <c r="Y296" s="216"/>
      <c r="Z296" s="216"/>
      <c r="AA296" s="216"/>
      <c r="AB296" s="216"/>
      <c r="AC296" s="216"/>
      <c r="AD296" s="216"/>
      <c r="AE296" s="216"/>
      <c r="AF296" s="216"/>
      <c r="AG296" s="216"/>
      <c r="AH296" s="216"/>
      <c r="AI296" s="216"/>
      <c r="AJ296" s="216"/>
      <c r="AK296" s="217"/>
      <c r="AL296" s="40"/>
      <c r="AM296" s="39"/>
      <c r="AW296" s="83" t="s">
        <v>100</v>
      </c>
      <c r="AX296" s="83" t="s">
        <v>101</v>
      </c>
    </row>
    <row r="297" spans="2:223" ht="13.5" customHeight="1">
      <c r="B297" s="37"/>
      <c r="D297" s="228" t="s">
        <v>339</v>
      </c>
      <c r="E297" s="231" t="s">
        <v>42</v>
      </c>
      <c r="F297" s="232"/>
      <c r="G297" s="232"/>
      <c r="H297" s="233"/>
      <c r="I297" s="237"/>
      <c r="J297" s="238"/>
      <c r="K297" s="238"/>
      <c r="L297" s="238"/>
      <c r="M297" s="238"/>
      <c r="N297" s="238"/>
      <c r="O297" s="238"/>
      <c r="P297" s="238"/>
      <c r="Q297" s="239"/>
      <c r="R297" s="243" t="s">
        <v>43</v>
      </c>
      <c r="S297" s="244"/>
      <c r="T297" s="244"/>
      <c r="U297" s="245"/>
      <c r="V297" s="249"/>
      <c r="W297" s="250"/>
      <c r="X297" s="250"/>
      <c r="Y297" s="250"/>
      <c r="Z297" s="250"/>
      <c r="AA297" s="251"/>
      <c r="AB297" s="255" t="s">
        <v>40</v>
      </c>
      <c r="AC297" s="256"/>
      <c r="AD297" s="256"/>
      <c r="AE297" s="257"/>
      <c r="AF297" s="261"/>
      <c r="AG297" s="262"/>
      <c r="AH297" s="262"/>
      <c r="AI297" s="262"/>
      <c r="AJ297" s="265" t="str">
        <f>IF(I297="","",VLOOKUP(I297,$AO$4:$AR$6,2,FALSE))</f>
        <v/>
      </c>
      <c r="AK297" s="266"/>
      <c r="AL297" s="40"/>
      <c r="AM297" s="39"/>
      <c r="AW297" s="322" t="str">
        <f>IF(I297="グリーン電力証書",1,IF(I297="グリーン熱証書",2,IF(I297="新エネルギー等電気相当量",3,"-")))</f>
        <v>-</v>
      </c>
      <c r="AX297" s="322" t="str">
        <f>IF(V297="太陽光発電",1,IF(V297="風力発電",2,IF(V297="地熱発電",3,IF(V297="バイオマス発電",4,IF(V297="特定小水力発電",5,IF(V297="太陽熱",6,"-"))))))</f>
        <v>-</v>
      </c>
      <c r="BC297" s="32" t="s">
        <v>108</v>
      </c>
      <c r="BD297" s="86" t="s">
        <v>109</v>
      </c>
      <c r="BE297" s="86" t="s">
        <v>110</v>
      </c>
      <c r="BF297" s="86" t="s">
        <v>111</v>
      </c>
      <c r="BG297" s="86" t="s">
        <v>112</v>
      </c>
      <c r="BH297" s="86" t="s">
        <v>113</v>
      </c>
      <c r="BI297" s="86" t="s">
        <v>114</v>
      </c>
      <c r="BJ297" s="86" t="s">
        <v>115</v>
      </c>
      <c r="BK297" s="86" t="s">
        <v>116</v>
      </c>
      <c r="BL297" s="86" t="s">
        <v>117</v>
      </c>
      <c r="BM297" s="86" t="s">
        <v>118</v>
      </c>
      <c r="BN297" s="86" t="s">
        <v>119</v>
      </c>
      <c r="BP297" s="86" t="s">
        <v>109</v>
      </c>
      <c r="BQ297" s="86" t="s">
        <v>110</v>
      </c>
      <c r="BR297" s="86" t="s">
        <v>111</v>
      </c>
      <c r="BS297" s="86" t="s">
        <v>112</v>
      </c>
      <c r="BT297" s="86" t="s">
        <v>113</v>
      </c>
      <c r="BU297" s="86" t="s">
        <v>114</v>
      </c>
      <c r="BV297" s="86" t="s">
        <v>115</v>
      </c>
      <c r="BW297" s="86" t="s">
        <v>116</v>
      </c>
      <c r="BX297" s="86" t="s">
        <v>117</v>
      </c>
      <c r="BY297" s="86" t="s">
        <v>118</v>
      </c>
      <c r="BZ297" s="86" t="s">
        <v>119</v>
      </c>
      <c r="CB297" s="86" t="s">
        <v>109</v>
      </c>
      <c r="CC297" s="86" t="s">
        <v>110</v>
      </c>
      <c r="CD297" s="86" t="s">
        <v>111</v>
      </c>
      <c r="CE297" s="86" t="s">
        <v>112</v>
      </c>
      <c r="CF297" s="86" t="s">
        <v>113</v>
      </c>
      <c r="CG297" s="86" t="s">
        <v>114</v>
      </c>
      <c r="CH297" s="86" t="s">
        <v>115</v>
      </c>
      <c r="CI297" s="86" t="s">
        <v>116</v>
      </c>
      <c r="CJ297" s="86" t="s">
        <v>117</v>
      </c>
      <c r="CK297" s="86" t="s">
        <v>118</v>
      </c>
      <c r="CL297" s="86" t="s">
        <v>119</v>
      </c>
      <c r="CN297" s="86" t="s">
        <v>109</v>
      </c>
      <c r="CO297" s="86" t="s">
        <v>110</v>
      </c>
      <c r="CP297" s="86" t="s">
        <v>111</v>
      </c>
      <c r="CQ297" s="86" t="s">
        <v>112</v>
      </c>
      <c r="CR297" s="86" t="s">
        <v>113</v>
      </c>
      <c r="CS297" s="86" t="s">
        <v>114</v>
      </c>
      <c r="CT297" s="86" t="s">
        <v>115</v>
      </c>
      <c r="CU297" s="86" t="s">
        <v>116</v>
      </c>
      <c r="CV297" s="86" t="s">
        <v>117</v>
      </c>
      <c r="CW297" s="86" t="s">
        <v>118</v>
      </c>
      <c r="CX297" s="86" t="s">
        <v>119</v>
      </c>
      <c r="CZ297" s="86" t="s">
        <v>109</v>
      </c>
      <c r="DA297" s="86" t="s">
        <v>110</v>
      </c>
      <c r="DB297" s="86" t="s">
        <v>111</v>
      </c>
      <c r="DC297" s="86" t="s">
        <v>112</v>
      </c>
      <c r="DD297" s="86" t="s">
        <v>113</v>
      </c>
      <c r="DE297" s="86" t="s">
        <v>114</v>
      </c>
      <c r="DF297" s="86" t="s">
        <v>115</v>
      </c>
      <c r="DG297" s="86" t="s">
        <v>116</v>
      </c>
      <c r="DH297" s="86" t="s">
        <v>117</v>
      </c>
      <c r="DI297" s="86" t="s">
        <v>118</v>
      </c>
      <c r="DJ297" s="86" t="s">
        <v>119</v>
      </c>
      <c r="DL297" s="86" t="s">
        <v>109</v>
      </c>
      <c r="DM297" s="86" t="s">
        <v>110</v>
      </c>
      <c r="DN297" s="86" t="s">
        <v>111</v>
      </c>
      <c r="DO297" s="86" t="s">
        <v>112</v>
      </c>
      <c r="DP297" s="86" t="s">
        <v>113</v>
      </c>
      <c r="DQ297" s="86" t="s">
        <v>114</v>
      </c>
      <c r="DR297" s="86" t="s">
        <v>115</v>
      </c>
      <c r="DS297" s="86" t="s">
        <v>116</v>
      </c>
      <c r="DT297" s="86" t="s">
        <v>117</v>
      </c>
      <c r="DU297" s="86" t="s">
        <v>118</v>
      </c>
      <c r="DV297" s="86" t="s">
        <v>119</v>
      </c>
      <c r="DX297" s="86" t="s">
        <v>109</v>
      </c>
      <c r="DY297" s="86" t="s">
        <v>110</v>
      </c>
      <c r="DZ297" s="86" t="s">
        <v>111</v>
      </c>
      <c r="EA297" s="86" t="s">
        <v>112</v>
      </c>
      <c r="EB297" s="86" t="s">
        <v>113</v>
      </c>
      <c r="EC297" s="86" t="s">
        <v>114</v>
      </c>
      <c r="ED297" s="86" t="s">
        <v>115</v>
      </c>
      <c r="EE297" s="86" t="s">
        <v>116</v>
      </c>
      <c r="EF297" s="86" t="s">
        <v>117</v>
      </c>
      <c r="EG297" s="86" t="s">
        <v>118</v>
      </c>
      <c r="EH297" s="86" t="s">
        <v>119</v>
      </c>
      <c r="EJ297" s="86" t="s">
        <v>109</v>
      </c>
      <c r="EK297" s="86" t="s">
        <v>110</v>
      </c>
      <c r="EL297" s="86" t="s">
        <v>111</v>
      </c>
      <c r="EM297" s="86" t="s">
        <v>112</v>
      </c>
      <c r="EN297" s="86" t="s">
        <v>113</v>
      </c>
      <c r="EO297" s="86" t="s">
        <v>114</v>
      </c>
      <c r="EP297" s="86" t="s">
        <v>115</v>
      </c>
      <c r="EQ297" s="86" t="s">
        <v>116</v>
      </c>
      <c r="ER297" s="86" t="s">
        <v>117</v>
      </c>
      <c r="ES297" s="86" t="s">
        <v>118</v>
      </c>
      <c r="ET297" s="86" t="s">
        <v>119</v>
      </c>
      <c r="EV297" s="86" t="s">
        <v>109</v>
      </c>
      <c r="EW297" s="86" t="s">
        <v>110</v>
      </c>
      <c r="EX297" s="86" t="s">
        <v>111</v>
      </c>
      <c r="EY297" s="86" t="s">
        <v>112</v>
      </c>
      <c r="EZ297" s="86" t="s">
        <v>113</v>
      </c>
      <c r="FA297" s="86" t="s">
        <v>114</v>
      </c>
      <c r="FB297" s="86" t="s">
        <v>115</v>
      </c>
      <c r="FC297" s="86" t="s">
        <v>116</v>
      </c>
      <c r="FD297" s="86" t="s">
        <v>117</v>
      </c>
      <c r="FE297" s="86" t="s">
        <v>118</v>
      </c>
      <c r="FF297" s="86" t="s">
        <v>119</v>
      </c>
      <c r="FH297" s="86" t="s">
        <v>109</v>
      </c>
      <c r="FI297" s="86" t="s">
        <v>110</v>
      </c>
      <c r="FJ297" s="86" t="s">
        <v>111</v>
      </c>
      <c r="FK297" s="86" t="s">
        <v>112</v>
      </c>
      <c r="FL297" s="86" t="s">
        <v>113</v>
      </c>
      <c r="FM297" s="86" t="s">
        <v>114</v>
      </c>
      <c r="FN297" s="86" t="s">
        <v>115</v>
      </c>
      <c r="FO297" s="86" t="s">
        <v>116</v>
      </c>
      <c r="FP297" s="86" t="s">
        <v>117</v>
      </c>
      <c r="FQ297" s="86" t="s">
        <v>118</v>
      </c>
      <c r="FR297" s="86" t="s">
        <v>119</v>
      </c>
      <c r="FT297" s="32" t="s">
        <v>108</v>
      </c>
      <c r="FU297" s="86" t="s">
        <v>109</v>
      </c>
      <c r="FV297" s="86" t="s">
        <v>110</v>
      </c>
      <c r="FW297" s="86" t="s">
        <v>111</v>
      </c>
      <c r="FX297" s="86" t="s">
        <v>112</v>
      </c>
      <c r="FY297" s="86" t="s">
        <v>113</v>
      </c>
      <c r="FZ297" s="86" t="s">
        <v>114</v>
      </c>
      <c r="GA297" s="86" t="s">
        <v>115</v>
      </c>
      <c r="GB297" s="86" t="s">
        <v>116</v>
      </c>
      <c r="GC297" s="86" t="s">
        <v>117</v>
      </c>
      <c r="GD297" s="86" t="s">
        <v>118</v>
      </c>
      <c r="GE297" s="86" t="s">
        <v>119</v>
      </c>
      <c r="GG297" s="86" t="s">
        <v>109</v>
      </c>
      <c r="GH297" s="86" t="s">
        <v>110</v>
      </c>
      <c r="GI297" s="86" t="s">
        <v>111</v>
      </c>
      <c r="GJ297" s="86" t="s">
        <v>112</v>
      </c>
      <c r="GK297" s="86" t="s">
        <v>113</v>
      </c>
      <c r="GL297" s="86" t="s">
        <v>114</v>
      </c>
      <c r="GM297" s="86" t="s">
        <v>115</v>
      </c>
      <c r="GN297" s="86" t="s">
        <v>116</v>
      </c>
      <c r="GO297" s="86" t="s">
        <v>117</v>
      </c>
      <c r="GP297" s="86" t="s">
        <v>118</v>
      </c>
      <c r="GQ297" s="86" t="s">
        <v>119</v>
      </c>
      <c r="GS297" s="86" t="s">
        <v>109</v>
      </c>
      <c r="GT297" s="86" t="s">
        <v>110</v>
      </c>
      <c r="GU297" s="86" t="s">
        <v>111</v>
      </c>
      <c r="GV297" s="86" t="s">
        <v>112</v>
      </c>
      <c r="GW297" s="86" t="s">
        <v>113</v>
      </c>
      <c r="GX297" s="86" t="s">
        <v>114</v>
      </c>
      <c r="GY297" s="86" t="s">
        <v>115</v>
      </c>
      <c r="GZ297" s="86" t="s">
        <v>116</v>
      </c>
      <c r="HA297" s="86" t="s">
        <v>117</v>
      </c>
      <c r="HB297" s="86" t="s">
        <v>118</v>
      </c>
      <c r="HC297" s="86" t="s">
        <v>119</v>
      </c>
      <c r="HE297" s="86" t="s">
        <v>109</v>
      </c>
      <c r="HF297" s="86" t="s">
        <v>110</v>
      </c>
      <c r="HG297" s="86" t="s">
        <v>111</v>
      </c>
      <c r="HH297" s="86" t="s">
        <v>112</v>
      </c>
      <c r="HI297" s="86" t="s">
        <v>113</v>
      </c>
      <c r="HJ297" s="86" t="s">
        <v>114</v>
      </c>
      <c r="HK297" s="86" t="s">
        <v>115</v>
      </c>
      <c r="HL297" s="86" t="s">
        <v>116</v>
      </c>
      <c r="HM297" s="86" t="s">
        <v>117</v>
      </c>
      <c r="HN297" s="86" t="s">
        <v>118</v>
      </c>
      <c r="HO297" s="86" t="s">
        <v>119</v>
      </c>
    </row>
    <row r="298" spans="2:223">
      <c r="B298" s="37"/>
      <c r="D298" s="229"/>
      <c r="E298" s="234"/>
      <c r="F298" s="235"/>
      <c r="G298" s="235"/>
      <c r="H298" s="236"/>
      <c r="I298" s="240"/>
      <c r="J298" s="241"/>
      <c r="K298" s="241"/>
      <c r="L298" s="241"/>
      <c r="M298" s="241"/>
      <c r="N298" s="241"/>
      <c r="O298" s="241"/>
      <c r="P298" s="241"/>
      <c r="Q298" s="242"/>
      <c r="R298" s="246"/>
      <c r="S298" s="247"/>
      <c r="T298" s="247"/>
      <c r="U298" s="248"/>
      <c r="V298" s="252"/>
      <c r="W298" s="253"/>
      <c r="X298" s="253"/>
      <c r="Y298" s="253"/>
      <c r="Z298" s="253"/>
      <c r="AA298" s="254"/>
      <c r="AB298" s="258"/>
      <c r="AC298" s="259"/>
      <c r="AD298" s="259"/>
      <c r="AE298" s="260"/>
      <c r="AF298" s="263"/>
      <c r="AG298" s="264"/>
      <c r="AH298" s="264"/>
      <c r="AI298" s="264"/>
      <c r="AJ298" s="267"/>
      <c r="AK298" s="268"/>
      <c r="AL298" s="40"/>
      <c r="AM298" s="39"/>
      <c r="AW298" s="325"/>
      <c r="AX298" s="325"/>
      <c r="BD298" s="40"/>
      <c r="BE298" s="40"/>
      <c r="BF298" s="40"/>
      <c r="BG298" s="40"/>
      <c r="BH298" s="40"/>
      <c r="BI298" s="40"/>
      <c r="BJ298" s="40"/>
      <c r="BK298" s="40"/>
      <c r="BL298" s="40"/>
      <c r="BM298" s="40"/>
      <c r="BN298" s="40"/>
      <c r="BP298" s="40"/>
      <c r="BQ298" s="40"/>
      <c r="BR298" s="40"/>
      <c r="BS298" s="40"/>
      <c r="BT298" s="40"/>
      <c r="BU298" s="40"/>
      <c r="BV298" s="40"/>
      <c r="BW298" s="40"/>
      <c r="BX298" s="40"/>
      <c r="BY298" s="40"/>
      <c r="BZ298" s="40"/>
      <c r="CB298" s="40"/>
      <c r="CC298" s="40"/>
      <c r="CD298" s="40"/>
      <c r="CE298" s="40"/>
      <c r="CF298" s="40"/>
      <c r="CG298" s="40"/>
      <c r="CH298" s="40"/>
      <c r="CI298" s="40"/>
      <c r="CJ298" s="40"/>
      <c r="CK298" s="40"/>
      <c r="CL298" s="40"/>
      <c r="CN298" s="40"/>
      <c r="CO298" s="40"/>
      <c r="CP298" s="40"/>
      <c r="CQ298" s="40"/>
      <c r="CR298" s="40"/>
      <c r="CS298" s="40"/>
      <c r="CT298" s="40"/>
      <c r="CU298" s="40"/>
      <c r="CV298" s="40"/>
      <c r="CW298" s="40"/>
      <c r="CX298" s="40"/>
      <c r="CZ298" s="40"/>
      <c r="DA298" s="40"/>
      <c r="DB298" s="40"/>
      <c r="DC298" s="40"/>
      <c r="DD298" s="40"/>
      <c r="DE298" s="40"/>
      <c r="DF298" s="40"/>
      <c r="DG298" s="40"/>
      <c r="DH298" s="40"/>
      <c r="DI298" s="40"/>
      <c r="DJ298" s="40"/>
      <c r="DL298" s="40"/>
      <c r="DM298" s="40"/>
      <c r="DN298" s="40"/>
      <c r="DO298" s="40"/>
      <c r="DP298" s="40"/>
      <c r="DQ298" s="40"/>
      <c r="DR298" s="40"/>
      <c r="DS298" s="40"/>
      <c r="DT298" s="40"/>
      <c r="DU298" s="40"/>
      <c r="DV298" s="40"/>
      <c r="DX298" s="40"/>
      <c r="DY298" s="40"/>
      <c r="DZ298" s="40"/>
      <c r="EA298" s="40"/>
      <c r="EB298" s="40"/>
      <c r="EC298" s="40"/>
      <c r="ED298" s="40"/>
      <c r="EE298" s="40"/>
      <c r="EF298" s="40"/>
      <c r="EG298" s="40"/>
      <c r="EH298" s="40"/>
      <c r="EJ298" s="40"/>
      <c r="EK298" s="40"/>
      <c r="EL298" s="40"/>
      <c r="EM298" s="40"/>
      <c r="EN298" s="40"/>
      <c r="EO298" s="40"/>
      <c r="EP298" s="40"/>
      <c r="EQ298" s="40"/>
      <c r="ER298" s="40"/>
      <c r="ES298" s="40"/>
      <c r="ET298" s="40"/>
      <c r="EV298" s="40"/>
      <c r="EW298" s="40"/>
      <c r="EX298" s="40"/>
      <c r="EY298" s="40"/>
      <c r="EZ298" s="40"/>
      <c r="FA298" s="40"/>
      <c r="FB298" s="40"/>
      <c r="FC298" s="40"/>
      <c r="FD298" s="40"/>
      <c r="FE298" s="40"/>
      <c r="FF298" s="40"/>
      <c r="FH298" s="40"/>
      <c r="FI298" s="40"/>
      <c r="FJ298" s="40"/>
      <c r="FK298" s="40"/>
      <c r="FL298" s="40"/>
      <c r="FM298" s="40"/>
      <c r="FN298" s="40"/>
      <c r="FO298" s="40"/>
      <c r="FP298" s="40"/>
      <c r="FQ298" s="40"/>
      <c r="FR298" s="40"/>
      <c r="FU298" s="40"/>
      <c r="FV298" s="40"/>
      <c r="FW298" s="40"/>
      <c r="FX298" s="40"/>
      <c r="FY298" s="40"/>
      <c r="FZ298" s="40"/>
      <c r="GA298" s="40"/>
      <c r="GB298" s="40"/>
      <c r="GC298" s="40"/>
      <c r="GD298" s="40"/>
      <c r="GE298" s="40"/>
      <c r="GG298" s="40"/>
      <c r="GH298" s="40"/>
      <c r="GI298" s="40"/>
      <c r="GJ298" s="40"/>
      <c r="GK298" s="40"/>
      <c r="GL298" s="40"/>
      <c r="GM298" s="40"/>
      <c r="GN298" s="40"/>
      <c r="GO298" s="40"/>
      <c r="GP298" s="40"/>
      <c r="GQ298" s="40"/>
      <c r="GS298" s="40"/>
      <c r="GT298" s="40"/>
      <c r="GU298" s="40"/>
      <c r="GV298" s="40"/>
      <c r="GW298" s="40"/>
      <c r="GX298" s="40"/>
      <c r="GY298" s="40"/>
      <c r="GZ298" s="40"/>
      <c r="HA298" s="40"/>
      <c r="HB298" s="40"/>
      <c r="HC298" s="40"/>
      <c r="HE298" s="40"/>
      <c r="HF298" s="40"/>
      <c r="HG298" s="40"/>
      <c r="HH298" s="40"/>
      <c r="HI298" s="40"/>
      <c r="HJ298" s="40"/>
      <c r="HK298" s="40"/>
      <c r="HL298" s="40"/>
      <c r="HM298" s="40"/>
      <c r="HN298" s="40"/>
      <c r="HO298" s="40"/>
    </row>
    <row r="299" spans="2:223" ht="13.5" customHeight="1">
      <c r="B299" s="37"/>
      <c r="D299" s="229"/>
      <c r="E299" s="269" t="s">
        <v>64</v>
      </c>
      <c r="F299" s="270"/>
      <c r="G299" s="270"/>
      <c r="H299" s="271"/>
      <c r="I299" s="272"/>
      <c r="J299" s="273"/>
      <c r="K299" s="273"/>
      <c r="L299" s="273"/>
      <c r="M299" s="273"/>
      <c r="N299" s="273"/>
      <c r="O299" s="273"/>
      <c r="P299" s="273"/>
      <c r="Q299" s="274"/>
      <c r="R299" s="278" t="s">
        <v>41</v>
      </c>
      <c r="S299" s="279"/>
      <c r="T299" s="279"/>
      <c r="U299" s="280"/>
      <c r="V299" s="281"/>
      <c r="W299" s="282"/>
      <c r="X299" s="282"/>
      <c r="Y299" s="282"/>
      <c r="Z299" s="282"/>
      <c r="AA299" s="283"/>
      <c r="AB299" s="269" t="s">
        <v>28</v>
      </c>
      <c r="AC299" s="270"/>
      <c r="AD299" s="270"/>
      <c r="AE299" s="271"/>
      <c r="AF299" s="287"/>
      <c r="AG299" s="288"/>
      <c r="AH299" s="288"/>
      <c r="AI299" s="288"/>
      <c r="AJ299" s="289" t="str">
        <f>IF(I297="","",VLOOKUP(I297,$AO$4:$AR$6,3,FALSE))</f>
        <v/>
      </c>
      <c r="AK299" s="290"/>
      <c r="AL299" s="40"/>
      <c r="AM299" s="39"/>
      <c r="BC299" s="327" t="s">
        <v>106</v>
      </c>
      <c r="BD299" s="326" t="str">
        <f>IF(AND($AW297=1,$AX297=1,$AY303="1期",$BA303="1期"),$AF299,"0")</f>
        <v>0</v>
      </c>
      <c r="BE299" s="326" t="str">
        <f>IF(AND($AW297=1,$AX297=2,$AY303="1期",$BA303="1期"),$AF299,"0")</f>
        <v>0</v>
      </c>
      <c r="BF299" s="326" t="str">
        <f>IF(AND($AW297=1,$AX297=3,$AY303="1期",$BA303="1期"),$AF299,"0")</f>
        <v>0</v>
      </c>
      <c r="BG299" s="326" t="str">
        <f>IF(AND($AW297=1,$AX297=4,$AY303="1期",$BA303="1期"),$AF299,"0")</f>
        <v>0</v>
      </c>
      <c r="BH299" s="326" t="str">
        <f>IF(AND($AW297=1,$AX297=5,$AY303="1期",$BA303="1期"),$AF299,"0")</f>
        <v>0</v>
      </c>
      <c r="BI299" s="326" t="str">
        <f>IF(AND($AW297=2,$AX297=6,$AY303="1期",$BA303="1期"),$AF299,"0")</f>
        <v>0</v>
      </c>
      <c r="BJ299" s="326" t="str">
        <f>IF(AND($AW297=3,$AX297=1,$AY303="1期",$BA303="1期"),$AF299,"0")</f>
        <v>0</v>
      </c>
      <c r="BK299" s="326" t="str">
        <f>IF(AND($AW297=3,$AX297=2,$AY303="1期",$BA303="1期"),$AF299,"0")</f>
        <v>0</v>
      </c>
      <c r="BL299" s="326" t="str">
        <f>IF(AND($AW297=3,$AX297=3,$AY303="1期",$BA303="1期"),$AF299,"0")</f>
        <v>0</v>
      </c>
      <c r="BM299" s="326" t="str">
        <f>IF(AND($AW297=3,$AX297=4,$AY303="1期",$BA303="1期"),$AF299,"0")</f>
        <v>0</v>
      </c>
      <c r="BN299" s="326" t="str">
        <f>IF(AND($AW297=3,$AX297=5,$AY303="1期",$BA303="1期"),$AF299,"0")</f>
        <v>0</v>
      </c>
      <c r="BP299" s="326" t="str">
        <f>IF(AND($AW297=1,$AX297=1,$AY303="1期",$BA303="2期"),$AF299,"0")</f>
        <v>0</v>
      </c>
      <c r="BQ299" s="326" t="str">
        <f>IF(AND($AW297=1,$AX297=2,$AY303="1期",$BA303="2期"),$AF299,"0")</f>
        <v>0</v>
      </c>
      <c r="BR299" s="326" t="str">
        <f>IF(AND($AW297=1,$AX297=3,$AY303="1期",$BA303="2期"),$AF299,"0")</f>
        <v>0</v>
      </c>
      <c r="BS299" s="326" t="str">
        <f>IF(AND($AW297=1,$AX297=4,$AY303="1期",$BA303="2期"),$AF299,"0")</f>
        <v>0</v>
      </c>
      <c r="BT299" s="326" t="str">
        <f>IF(AND($AW297=1,$AX297=5,$AY303="1期",$BA303="2期"),$AF299,"0")</f>
        <v>0</v>
      </c>
      <c r="BU299" s="326" t="str">
        <f>IF(AND($AW297=2,$AX297=6,$AY303="1期",$BA303="2期"),$AF299,"0")</f>
        <v>0</v>
      </c>
      <c r="BV299" s="326" t="str">
        <f>IF(AND($AW297=3,$AX297=1,$AY303="1期",$BA303="2期"),$AF299,"0")</f>
        <v>0</v>
      </c>
      <c r="BW299" s="326" t="str">
        <f>IF(AND($AW297=3,$AX297=2,$AY303="1期",$BA303="2期"),$AF299,"0")</f>
        <v>0</v>
      </c>
      <c r="BX299" s="326" t="str">
        <f>IF(AND($AW297=3,$AX297=3,$AY303="1期",$BA303="2期"),$AF299,"0")</f>
        <v>0</v>
      </c>
      <c r="BY299" s="326" t="str">
        <f>IF(AND($AW297=3,$AX297=4,$AY303="1期",$BA303="2期"),$AF299,"0")</f>
        <v>0</v>
      </c>
      <c r="BZ299" s="326" t="str">
        <f>IF(AND($AW297=3,$AX297=5,$AY303="1期",$BA303="2期"),$AF299,"0")</f>
        <v>0</v>
      </c>
      <c r="CB299" s="326" t="str">
        <f>IF(AND($AW297=1,$AX297=1,$AY303="1期",$BA303="3期"),$AF299,"0")</f>
        <v>0</v>
      </c>
      <c r="CC299" s="326" t="str">
        <f>IF(AND($AW297=1,$AX297=2,$AY303="1期",$BA303="3期"),$AF299,"0")</f>
        <v>0</v>
      </c>
      <c r="CD299" s="326" t="str">
        <f>IF(AND($AW297=1,$AX297=3,$AY303="1期",$BA303="3期"),$AF299,"0")</f>
        <v>0</v>
      </c>
      <c r="CE299" s="326" t="str">
        <f>IF(AND($AW297=1,$AX297=4,$AY303="1期",$BA303="3期"),$AF299,"0")</f>
        <v>0</v>
      </c>
      <c r="CF299" s="326" t="str">
        <f>IF(AND($AW297=1,$AX297=5,$AY303="1期",$BA303="3期"),$AF299,"0")</f>
        <v>0</v>
      </c>
      <c r="CG299" s="326" t="str">
        <f>IF(AND($AW297=2,$AX297=6,$AY303="1期",$BA303="3期"),$AF299,"0")</f>
        <v>0</v>
      </c>
      <c r="CH299" s="326" t="str">
        <f>IF(AND($AW297=3,$AX297=1,$AY303="1期",$BA303="3期"),$AF299,"0")</f>
        <v>0</v>
      </c>
      <c r="CI299" s="326" t="str">
        <f>IF(AND($AW297=3,$AX297=2,$AY303="1期",$BA303="3期"),$AF299,"0")</f>
        <v>0</v>
      </c>
      <c r="CJ299" s="326" t="str">
        <f>IF(AND($AW297=3,$AX297=3,$AY303="1期",$BA303="3期"),$AF299,"0")</f>
        <v>0</v>
      </c>
      <c r="CK299" s="326" t="str">
        <f>IF(AND($AW297=3,$AX297=4,$AY303="1期",$BA303="3期"),$AF299,"0")</f>
        <v>0</v>
      </c>
      <c r="CL299" s="326" t="str">
        <f>IF(AND($AW297=3,$AX297=5,$AY303="1期",$BA303="3期"),$AF299,"0")</f>
        <v>0</v>
      </c>
      <c r="CN299" s="326" t="str">
        <f>IF(AND($AW297=1,$AX297=1,$AY303="2期",$BA303="2期"),$AF299,"0")</f>
        <v>0</v>
      </c>
      <c r="CO299" s="326" t="str">
        <f>IF(AND($AW297=1,$AX297=2,$AY303="2期",$BA303="2期"),$AF299,"0")</f>
        <v>0</v>
      </c>
      <c r="CP299" s="326" t="str">
        <f>IF(AND($AW297=1,$AX297=3,$AY303="2期",$BA303="2期"),$AF299,"0")</f>
        <v>0</v>
      </c>
      <c r="CQ299" s="326" t="str">
        <f>IF(AND($AW297=1,$AX297=4,$AY303="2期",$BA303="2期"),$AF299,"0")</f>
        <v>0</v>
      </c>
      <c r="CR299" s="326" t="str">
        <f>IF(AND($AW297=1,$AX297=5,$AY303="2期",$BA303="2期"),$AF299,"0")</f>
        <v>0</v>
      </c>
      <c r="CS299" s="326" t="str">
        <f>IF(AND($AW297=2,$AX297=6,$AY303="2期",$BA303="2期"),$AF299,"0")</f>
        <v>0</v>
      </c>
      <c r="CT299" s="326" t="str">
        <f>IF(AND($AW297=3,$AX297=1,$AY303="2期",$BA303="2期"),$AF299,"0")</f>
        <v>0</v>
      </c>
      <c r="CU299" s="326" t="str">
        <f>IF(AND($AW297=3,$AX297=2,$AY303="2期",$BA303="2期"),$AF299,"0")</f>
        <v>0</v>
      </c>
      <c r="CV299" s="326" t="str">
        <f>IF(AND($AW297=3,$AX297=3,$AY303="2期",$BA303="2期"),$AF299,"0")</f>
        <v>0</v>
      </c>
      <c r="CW299" s="326" t="str">
        <f>IF(AND($AW297=3,$AX297=4,$AY303="2期",$BA303="2期"),$AF299,"0")</f>
        <v>0</v>
      </c>
      <c r="CX299" s="326" t="str">
        <f>IF(AND($AW297=3,$AX297=5,$AY303="2期",$BA303="2期"),$AF299,"0")</f>
        <v>0</v>
      </c>
      <c r="CZ299" s="326" t="str">
        <f>IF(AND($AW297=1,$AX297=1,$AY303="2期",$BA303="3期"),$AF299,"0")</f>
        <v>0</v>
      </c>
      <c r="DA299" s="326" t="str">
        <f>IF(AND($AW297=1,$AX297=2,$AY303="2期",$BA303="3期"),$AF299,"0")</f>
        <v>0</v>
      </c>
      <c r="DB299" s="326" t="str">
        <f>IF(AND($AW297=1,$AX297=3,$AY303="2期",$BA303="3期"),$AF299,"0")</f>
        <v>0</v>
      </c>
      <c r="DC299" s="326" t="str">
        <f>IF(AND($AW297=1,$AX297=4,$AY303="2期",$BA303="3期"),$AF299,"0")</f>
        <v>0</v>
      </c>
      <c r="DD299" s="326" t="str">
        <f>IF(AND($AW297=1,$AX297=5,$AY303="2期",$BA303="3期"),$AF299,"0")</f>
        <v>0</v>
      </c>
      <c r="DE299" s="326" t="str">
        <f>IF(AND($AW297=2,$AX297=6,$AY303="2期",$BA303="3期"),$AF299,"0")</f>
        <v>0</v>
      </c>
      <c r="DF299" s="326" t="str">
        <f>IF(AND($AW297=3,$AX297=1,$AY303="2期",$BA303="3期"),$AF299,"0")</f>
        <v>0</v>
      </c>
      <c r="DG299" s="326" t="str">
        <f>IF(AND($AW297=3,$AX297=2,$AY303="2期",$BA303="3期"),$AF299,"0")</f>
        <v>0</v>
      </c>
      <c r="DH299" s="326" t="str">
        <f>IF(AND($AW297=3,$AX297=3,$AY303="2期",$BA303="3期"),$AF299,"0")</f>
        <v>0</v>
      </c>
      <c r="DI299" s="326" t="str">
        <f>IF(AND($AW297=3,$AX297=4,$AY303="2期",$BA303="3期"),$AF299,"0")</f>
        <v>0</v>
      </c>
      <c r="DJ299" s="326" t="str">
        <f>IF(AND($AW297=3,$AX297=5,$AY303="2期",$BA303="3期"),$AF299,"0")</f>
        <v>0</v>
      </c>
      <c r="DL299" s="326" t="str">
        <f>IF(AND($AW297=1,$AX297=1,$AY303="3期",$BA303="3期"),$AF299,"0")</f>
        <v>0</v>
      </c>
      <c r="DM299" s="326" t="str">
        <f>IF(AND($AW297=1,$AX297=2,$AY303="3期",$BA303="3期"),$AF299,"0")</f>
        <v>0</v>
      </c>
      <c r="DN299" s="326" t="str">
        <f>IF(AND($AW297=1,$AX297=3,$AY303="3期",$BA303="3期"),$AF299,"0")</f>
        <v>0</v>
      </c>
      <c r="DO299" s="326" t="str">
        <f>IF(AND($AW297=1,$AX297=4,$AY303="3期",$BA303="3期"),$AF299,"0")</f>
        <v>0</v>
      </c>
      <c r="DP299" s="326" t="str">
        <f>IF(AND($AW297=1,$AX297=5,$AY303="3期",$BA303="3期"),$AF299,"0")</f>
        <v>0</v>
      </c>
      <c r="DQ299" s="326" t="str">
        <f>IF(AND($AW297=2,$AX297=6,$AY303="3期",$BA303="3期"),$AF299,"0")</f>
        <v>0</v>
      </c>
      <c r="DR299" s="326" t="str">
        <f>IF(AND($AW297=3,$AX297=1,$AY303="3期",$BA303="3期"),$AF299,"0")</f>
        <v>0</v>
      </c>
      <c r="DS299" s="326" t="str">
        <f>IF(AND($AW297=3,$AX297=2,$AY303="3期",$BA303="3期"),$AF299,"0")</f>
        <v>0</v>
      </c>
      <c r="DT299" s="326" t="str">
        <f>IF(AND($AW297=3,$AX297=3,$AY303="3期",$BA303="3期"),$AF299,"0")</f>
        <v>0</v>
      </c>
      <c r="DU299" s="326" t="str">
        <f>IF(AND($AW297=3,$AX297=4,$AY303="3期",$BA303="3期"),$AF299,"0")</f>
        <v>0</v>
      </c>
      <c r="DV299" s="326" t="str">
        <f>IF(AND($AW297=3,$AX297=5,$AY303="3期",$BA303="3期"),$AF299,"0")</f>
        <v>0</v>
      </c>
      <c r="DX299" s="326" t="str">
        <f>IF(AND($AW297=1,$AX297=1,$AY303="1期",$BA303="4期"),$AF299,"0")</f>
        <v>0</v>
      </c>
      <c r="DY299" s="326" t="str">
        <f>IF(AND($AW297=1,$AX297=2,$AY303="1期",$BA303="4期"),$AF299,"0")</f>
        <v>0</v>
      </c>
      <c r="DZ299" s="326" t="str">
        <f>IF(AND($AW297=1,$AX297=3,$AY303="1期",$BA303="4期"),$AF299,"0")</f>
        <v>0</v>
      </c>
      <c r="EA299" s="326" t="str">
        <f>IF(AND($AW297=1,$AX297=4,$AY303="1期",$BA303="4期"),$AF299,"0")</f>
        <v>0</v>
      </c>
      <c r="EB299" s="326" t="str">
        <f>IF(AND($AW297=1,$AX297=5,$AY303="1期",$BA303="4期"),$AF299,"0")</f>
        <v>0</v>
      </c>
      <c r="EC299" s="326" t="str">
        <f>IF(AND($AW297=2,$AX297=6,$AY303="1期",$BA303="4期"),$AF299,"0")</f>
        <v>0</v>
      </c>
      <c r="ED299" s="326" t="str">
        <f>IF(AND($AW297=3,$AX297=1,$AY303="1期",$BA303="4期"),$AF299,"0")</f>
        <v>0</v>
      </c>
      <c r="EE299" s="326" t="str">
        <f>IF(AND($AW297=3,$AX297=2,$AY303="1期",$BA303="4期"),$AF299,"0")</f>
        <v>0</v>
      </c>
      <c r="EF299" s="326" t="str">
        <f>IF(AND($AW297=3,$AX297=3,$AY303="1期",$BA303="4期"),$AF299,"0")</f>
        <v>0</v>
      </c>
      <c r="EG299" s="326" t="str">
        <f>IF(AND($AW297=3,$AX297=4,$AY303="1期",$BA303="4期"),$AF299,"0")</f>
        <v>0</v>
      </c>
      <c r="EH299" s="326" t="str">
        <f>IF(AND($AW297=3,$AX297=5,$AY303="1期",$BA303="4期"),$AF299,"0")</f>
        <v>0</v>
      </c>
      <c r="EJ299" s="326" t="str">
        <f>IF(AND($AW297=1,$AX297=1,$AY303="2期",$BA303="4期"),$AF299,"0")</f>
        <v>0</v>
      </c>
      <c r="EK299" s="326" t="str">
        <f>IF(AND($AW297=1,$AX297=2,$AY303="2期",$BA303="4期"),$AF299,"0")</f>
        <v>0</v>
      </c>
      <c r="EL299" s="326" t="str">
        <f>IF(AND($AW297=1,$AX297=3,$AY303="2期",$BA303="4期"),$AF299,"0")</f>
        <v>0</v>
      </c>
      <c r="EM299" s="326" t="str">
        <f>IF(AND($AW297=1,$AX297=4,$AY303="2期",$BA303="4期"),$AF299,"0")</f>
        <v>0</v>
      </c>
      <c r="EN299" s="326" t="str">
        <f>IF(AND($AW297=1,$AX297=5,$AY303="2期",$BA303="4期"),$AF299,"0")</f>
        <v>0</v>
      </c>
      <c r="EO299" s="326" t="str">
        <f>IF(AND($AW297=2,$AX297=6,$AY303="2期",$BA303="4期"),$AF299,"0")</f>
        <v>0</v>
      </c>
      <c r="EP299" s="326" t="str">
        <f>IF(AND($AW297=3,$AX297=1,$AY303="2期",$BA303="4期"),$AF299,"0")</f>
        <v>0</v>
      </c>
      <c r="EQ299" s="326" t="str">
        <f>IF(AND($AW297=3,$AX297=2,$AY303="2期",$BA303="4期"),$AF299,"0")</f>
        <v>0</v>
      </c>
      <c r="ER299" s="326" t="str">
        <f>IF(AND($AW297=3,$AX297=3,$AY303="2期",$BA303="4期"),$AF299,"0")</f>
        <v>0</v>
      </c>
      <c r="ES299" s="326" t="str">
        <f>IF(AND($AW297=3,$AX297=4,$AY303="2期",$BA303="4期"),$AF299,"0")</f>
        <v>0</v>
      </c>
      <c r="ET299" s="326" t="str">
        <f>IF(AND($AW297=3,$AX297=5,$AY303="2期",$BA303="4期"),$AF299,"0")</f>
        <v>0</v>
      </c>
      <c r="EV299" s="326" t="str">
        <f>IF(AND($AW297=1,$AX297=1,$AY303="3期",$BA303="4期"),$AF299,"0")</f>
        <v>0</v>
      </c>
      <c r="EW299" s="326" t="str">
        <f>IF(AND($AW297=1,$AX297=2,$AY303="3期",$BA303="4期"),$AF299,"0")</f>
        <v>0</v>
      </c>
      <c r="EX299" s="326" t="str">
        <f>IF(AND($AW297=1,$AX297=3,$AY303="3期",$BA303="4期"),$AF299,"0")</f>
        <v>0</v>
      </c>
      <c r="EY299" s="326" t="str">
        <f>IF(AND($AW297=1,$AX297=4,$AY303="3期",$BA303="4期"),$AF299,"0")</f>
        <v>0</v>
      </c>
      <c r="EZ299" s="326" t="str">
        <f>IF(AND($AW297=1,$AX297=5,$AY303="3期",$BA303="4期"),$AF299,"0")</f>
        <v>0</v>
      </c>
      <c r="FA299" s="326" t="str">
        <f>IF(AND($AW297=2,$AX297=6,$AY303="3期",$BA303="4期"),$AF299,"0")</f>
        <v>0</v>
      </c>
      <c r="FB299" s="326" t="str">
        <f>IF(AND($AW297=3,$AX297=1,$AY303="3期",$BA303="4期"),$AF299,"0")</f>
        <v>0</v>
      </c>
      <c r="FC299" s="326" t="str">
        <f>IF(AND($AW297=3,$AX297=2,$AY303="3期",$BA303="4期"),$AF299,"0")</f>
        <v>0</v>
      </c>
      <c r="FD299" s="326" t="str">
        <f>IF(AND($AW297=3,$AX297=3,$AY303="3期",$BA303="4期"),$AF299,"0")</f>
        <v>0</v>
      </c>
      <c r="FE299" s="326" t="str">
        <f>IF(AND($AW297=3,$AX297=4,$AY303="3期",$BA303="4期"),$AF299,"0")</f>
        <v>0</v>
      </c>
      <c r="FF299" s="326" t="str">
        <f>IF(AND($AW297=3,$AX297=5,$AY303="3期",$BA303="4期"),$AF299,"0")</f>
        <v>0</v>
      </c>
      <c r="FH299" s="326" t="str">
        <f>IF(AND($AW297=1,$AX297=1,$AY303="4期",$BA303="4期"),$AF299,"0")</f>
        <v>0</v>
      </c>
      <c r="FI299" s="326" t="str">
        <f>IF(AND($AW297=1,$AX297=2,$AY303="4期",$BA303="4期"),$AF299,"0")</f>
        <v>0</v>
      </c>
      <c r="FJ299" s="326" t="str">
        <f>IF(AND($AW297=1,$AX297=3,$AY303="4期",$BA303="4期"),$AF299,"0")</f>
        <v>0</v>
      </c>
      <c r="FK299" s="326" t="str">
        <f>IF(AND($AW297=1,$AX297=4,$AY303="4期",$BA303="4期"),$AF299,"0")</f>
        <v>0</v>
      </c>
      <c r="FL299" s="326" t="str">
        <f>IF(AND($AW297=1,$AX297=5,$AY303="4期",$BA303="4期"),$AF299,"0")</f>
        <v>0</v>
      </c>
      <c r="FM299" s="326" t="str">
        <f>IF(AND($AW297=2,$AX297=6,$AY303="4期",$BA303="4期"),$AF299,"0")</f>
        <v>0</v>
      </c>
      <c r="FN299" s="326" t="str">
        <f>IF(AND($AW297=3,$AX297=1,$AY303="4期",$BA303="4期"),$AF299,"0")</f>
        <v>0</v>
      </c>
      <c r="FO299" s="326" t="str">
        <f>IF(AND($AW297=3,$AX297=2,$AY303="4期",$BA303="4期"),$AF299,"0")</f>
        <v>0</v>
      </c>
      <c r="FP299" s="326" t="str">
        <f>IF(AND($AW297=3,$AX297=3,$AY303="4期",$BA303="4期"),$AF299,"0")</f>
        <v>0</v>
      </c>
      <c r="FQ299" s="326" t="str">
        <f>IF(AND($AW297=3,$AX297=4,$AY303="4期",$BA303="4期"),$AF299,"0")</f>
        <v>0</v>
      </c>
      <c r="FR299" s="326" t="str">
        <f>IF(AND($AW297=3,$AX297=5,$AY303="4期",$BA303="4期"),$AF299,"0")</f>
        <v>0</v>
      </c>
      <c r="FT299" s="327" t="s">
        <v>176</v>
      </c>
      <c r="FU299" s="326" t="str">
        <f>IF(AND($AW297=1,$AX297=1,$AY303="1期",$BA303="1期"),LEFT(RIGHT($I305,11),8),"0")</f>
        <v>0</v>
      </c>
      <c r="FV299" s="326" t="str">
        <f>IF(AND($AW297=1,$AX297=2,$AY303="1期",$BA303="1期"),LEFT(RIGHT($I305,11),8),"0")</f>
        <v>0</v>
      </c>
      <c r="FW299" s="326" t="str">
        <f>IF(AND($AW297=1,$AX297=3,$AY303="1期",$BA303="1期"),LEFT(RIGHT($I305,11),8),"0")</f>
        <v>0</v>
      </c>
      <c r="FX299" s="326" t="str">
        <f>IF(AND($AW297=1,$AX297=4,$AY303="1期",$BA303="1期"),LEFT(RIGHT($I305,11),8),"0")</f>
        <v>0</v>
      </c>
      <c r="FY299" s="326" t="str">
        <f>IF(AND($AW297=1,$AX297=5,$AY303="1期",$BA303="1期"),LEFT(RIGHT($I305,11),8),"0")</f>
        <v>0</v>
      </c>
      <c r="FZ299" s="326" t="str">
        <f>IF(AND($AW297=2,$AX297=6,$AY303="1期",$BA303="1期"),LEFT(RIGHT($I305,11),8),"0")</f>
        <v>0</v>
      </c>
      <c r="GA299" s="326" t="str">
        <f>IF(AND($AW297=3,$AX297=1,$AY303="1期",$BA303="1期"),LEFT(RIGHT($I305,11),8),"0")</f>
        <v>0</v>
      </c>
      <c r="GB299" s="326" t="str">
        <f>IF(AND($AW297=3,$AX297=2,$AY303="1期",$BA303="1期"),LEFT(RIGHT($I305,11),8),"0")</f>
        <v>0</v>
      </c>
      <c r="GC299" s="326" t="str">
        <f>IF(AND($AW297=3,$AX297=3,$AY303="1期",$BA303="1期"),LEFT(RIGHT($I305,11),8),"0")</f>
        <v>0</v>
      </c>
      <c r="GD299" s="326" t="str">
        <f>IF(AND($AW297=3,$AX297=4,$AY303="1期",$BA303="1期"),LEFT(RIGHT($I305,11),8),"0")</f>
        <v>0</v>
      </c>
      <c r="GE299" s="326" t="str">
        <f>IF(AND($AW297=3,$AX297=5,$AY303="1期",$BA303="1期"),LEFT(RIGHT($I305,11),8),"0")</f>
        <v>0</v>
      </c>
      <c r="GG299" s="326" t="str">
        <f>IF(AND($AW297=1,$AX297=1,$AY303="1期",$BA303="2期"),$AF299,"0")</f>
        <v>0</v>
      </c>
      <c r="GH299" s="326" t="str">
        <f>IF(AND($AW297=1,$AX297=2,$AY303="1期",$BA303="2期"),$AF299,"0")</f>
        <v>0</v>
      </c>
      <c r="GI299" s="326" t="str">
        <f>IF(AND($AW297=1,$AX297=3,$AY303="1期",$BA303="2期"),$AF299,"0")</f>
        <v>0</v>
      </c>
      <c r="GJ299" s="326" t="str">
        <f>IF(AND($AW297=1,$AX297=4,$AY303="1期",$BA303="2期"),$AF299,"0")</f>
        <v>0</v>
      </c>
      <c r="GK299" s="326" t="str">
        <f>IF(AND($AW297=1,$AX297=5,$AY303="1期",$BA303="2期"),$AF299,"0")</f>
        <v>0</v>
      </c>
      <c r="GL299" s="326" t="str">
        <f>IF(AND($AW297=2,$AX297=6,$AY303="1期",$BA303="2期"),$AF299,"0")</f>
        <v>0</v>
      </c>
      <c r="GM299" s="326" t="str">
        <f>IF(AND($AW297=3,$AX297=1,$AY303="1期",$BA303="2期"),$AF299,"0")</f>
        <v>0</v>
      </c>
      <c r="GN299" s="326" t="str">
        <f>IF(AND($AW297=3,$AX297=2,$AY303="1期",$BA303="2期"),$AF299,"0")</f>
        <v>0</v>
      </c>
      <c r="GO299" s="326" t="str">
        <f>IF(AND($AW297=3,$AX297=3,$AY303="1期",$BA303="2期"),$AF299,"0")</f>
        <v>0</v>
      </c>
      <c r="GP299" s="326" t="str">
        <f>IF(AND($AW297=3,$AX297=4,$AY303="1期",$BA303="2期"),$AF299,"0")</f>
        <v>0</v>
      </c>
      <c r="GQ299" s="326" t="str">
        <f>IF(AND($AW297=3,$AX297=5,$AY303="1期",$BA303="2期"),$AF299,"0")</f>
        <v>0</v>
      </c>
      <c r="GS299" s="326" t="str">
        <f>IF(AND($AW297=1,$AX297=1,$AY303="2期",$BA303="2期"),LEFT(RIGHT($I305,11),8),"0")</f>
        <v>0</v>
      </c>
      <c r="GT299" s="326" t="str">
        <f>IF(AND($AW297=1,$AX297=2,$AY303="2期",$BA303="2期"),LEFT(RIGHT($I305,11),8),"0")</f>
        <v>0</v>
      </c>
      <c r="GU299" s="326" t="str">
        <f>IF(AND($AW297=1,$AX297=3,$AY303="2期",$BA303="2期"),LEFT(RIGHT($I305,11),8),"0")</f>
        <v>0</v>
      </c>
      <c r="GV299" s="326" t="str">
        <f>IF(AND($AW297=1,$AX297=4,$AY303="2期",$BA303="2期"),LEFT(RIGHT($I305,11),8),"0")</f>
        <v>0</v>
      </c>
      <c r="GW299" s="326" t="str">
        <f>IF(AND($AW297=1,$AX297=5,$AY303="2期",$BA303="2期"),LEFT(RIGHT($I305,11),8),"0")</f>
        <v>0</v>
      </c>
      <c r="GX299" s="326" t="str">
        <f>IF(AND($AW297=2,$AX297=6,$AY303="2期",$BA303="2期"),LEFT(RIGHT($I305,11),8),"0")</f>
        <v>0</v>
      </c>
      <c r="GY299" s="326" t="str">
        <f>IF(AND($AW297=3,$AX297=1,$AY303="2期",$BA303="2期"),LEFT(RIGHT($I305,11),8),"0")</f>
        <v>0</v>
      </c>
      <c r="GZ299" s="326" t="str">
        <f>IF(AND($AW297=3,$AX297=2,$AY303="2期",$BA303="2期"),LEFT(RIGHT($I305,11),8),"0")</f>
        <v>0</v>
      </c>
      <c r="HA299" s="326" t="str">
        <f>IF(AND($AW297=3,$AX297=3,$AY303="2期",$BA303="2期"),LEFT(RIGHT($I305,11),8),"0")</f>
        <v>0</v>
      </c>
      <c r="HB299" s="326" t="str">
        <f>IF(AND($AW297=3,$AX297=4,$AY303="2期",$BA303="2期"),LEFT(RIGHT($I305,11),8),"0")</f>
        <v>0</v>
      </c>
      <c r="HC299" s="326" t="str">
        <f>IF(AND($AW297=3,$AX297=5,$AY303="2期",$BA303="2期"),LEFT(RIGHT($I305,11),8),"0")</f>
        <v>0</v>
      </c>
      <c r="HE299" s="326" t="str">
        <f>IF(AND($AW297=1,$AX297=1,$BA303="3期"),LEFT(RIGHT($I305,11),8),"0")</f>
        <v>0</v>
      </c>
      <c r="HF299" s="326" t="str">
        <f>IF(AND($AW297=1,$AX297=2,$BA303="3期"),LEFT(RIGHT($I305,11),8),"0")</f>
        <v>0</v>
      </c>
      <c r="HG299" s="326" t="str">
        <f>IF(AND($AW297=1,$AX297=3,$BA303="3期"),LEFT(RIGHT($I305,11),8),"0")</f>
        <v>0</v>
      </c>
      <c r="HH299" s="326" t="str">
        <f>IF(AND($AW297=1,$AX297=4,$BA303="3期"),LEFT(RIGHT($I305,11),8),"0")</f>
        <v>0</v>
      </c>
      <c r="HI299" s="326" t="str">
        <f>IF(AND($AW297=1,$AX297=5,$BA303="3期"),LEFT(RIGHT($I305,11),8),"0")</f>
        <v>0</v>
      </c>
      <c r="HJ299" s="326" t="str">
        <f>IF(AND($AW297=2,$AX297=6,$BA303="3期"),LEFT(RIGHT($I305,11),8),"0")</f>
        <v>0</v>
      </c>
      <c r="HK299" s="326" t="str">
        <f>IF(AND($AW297=3,$AX297=1,$BA303="3期"),LEFT(RIGHT($I305,11),8),"0")</f>
        <v>0</v>
      </c>
      <c r="HL299" s="326" t="str">
        <f>IF(AND($AW297=3,$AX297=2,$BA303="3期"),LEFT(RIGHT($I305,11),8),"0")</f>
        <v>0</v>
      </c>
      <c r="HM299" s="326" t="str">
        <f>IF(AND($AW297=3,$AX297=3,$BA303="3期"),LEFT(RIGHT($I305,11),8),"0")</f>
        <v>0</v>
      </c>
      <c r="HN299" s="326" t="str">
        <f>IF(AND($AW297=3,$AX297=4,$BA303="3期"),LEFT(RIGHT($I305,11),8),"0")</f>
        <v>0</v>
      </c>
      <c r="HO299" s="326" t="str">
        <f>IF(AND($AW297=3,$AX297=5,$BA303="3期"),LEFT(RIGHT($I305,11),8),"0")</f>
        <v>0</v>
      </c>
    </row>
    <row r="300" spans="2:223">
      <c r="B300" s="37"/>
      <c r="D300" s="229"/>
      <c r="E300" s="246"/>
      <c r="F300" s="247"/>
      <c r="G300" s="247"/>
      <c r="H300" s="248"/>
      <c r="I300" s="275"/>
      <c r="J300" s="276"/>
      <c r="K300" s="276"/>
      <c r="L300" s="276"/>
      <c r="M300" s="276"/>
      <c r="N300" s="276"/>
      <c r="O300" s="276"/>
      <c r="P300" s="276"/>
      <c r="Q300" s="277"/>
      <c r="R300" s="258"/>
      <c r="S300" s="259"/>
      <c r="T300" s="259"/>
      <c r="U300" s="260"/>
      <c r="V300" s="284"/>
      <c r="W300" s="285"/>
      <c r="X300" s="285"/>
      <c r="Y300" s="285"/>
      <c r="Z300" s="285"/>
      <c r="AA300" s="286"/>
      <c r="AB300" s="246"/>
      <c r="AC300" s="247"/>
      <c r="AD300" s="247"/>
      <c r="AE300" s="248"/>
      <c r="AF300" s="263"/>
      <c r="AG300" s="264"/>
      <c r="AH300" s="264"/>
      <c r="AI300" s="264"/>
      <c r="AJ300" s="267"/>
      <c r="AK300" s="268"/>
      <c r="AL300" s="40"/>
      <c r="AM300" s="39"/>
      <c r="BC300" s="328"/>
      <c r="BD300" s="326"/>
      <c r="BE300" s="326"/>
      <c r="BF300" s="326"/>
      <c r="BG300" s="326"/>
      <c r="BH300" s="326"/>
      <c r="BI300" s="326"/>
      <c r="BJ300" s="326"/>
      <c r="BK300" s="326"/>
      <c r="BL300" s="326"/>
      <c r="BM300" s="326"/>
      <c r="BN300" s="326"/>
      <c r="BP300" s="326"/>
      <c r="BQ300" s="326"/>
      <c r="BR300" s="326"/>
      <c r="BS300" s="326"/>
      <c r="BT300" s="326"/>
      <c r="BU300" s="326"/>
      <c r="BV300" s="326"/>
      <c r="BW300" s="326"/>
      <c r="BX300" s="326"/>
      <c r="BY300" s="326"/>
      <c r="BZ300" s="326"/>
      <c r="CB300" s="326"/>
      <c r="CC300" s="326"/>
      <c r="CD300" s="326"/>
      <c r="CE300" s="326"/>
      <c r="CF300" s="326"/>
      <c r="CG300" s="326"/>
      <c r="CH300" s="326"/>
      <c r="CI300" s="326"/>
      <c r="CJ300" s="326"/>
      <c r="CK300" s="326"/>
      <c r="CL300" s="326"/>
      <c r="CN300" s="326"/>
      <c r="CO300" s="326"/>
      <c r="CP300" s="326"/>
      <c r="CQ300" s="326"/>
      <c r="CR300" s="326"/>
      <c r="CS300" s="326"/>
      <c r="CT300" s="326"/>
      <c r="CU300" s="326"/>
      <c r="CV300" s="326"/>
      <c r="CW300" s="326"/>
      <c r="CX300" s="326"/>
      <c r="CZ300" s="326"/>
      <c r="DA300" s="326"/>
      <c r="DB300" s="326"/>
      <c r="DC300" s="326"/>
      <c r="DD300" s="326"/>
      <c r="DE300" s="326"/>
      <c r="DF300" s="326"/>
      <c r="DG300" s="326"/>
      <c r="DH300" s="326"/>
      <c r="DI300" s="326"/>
      <c r="DJ300" s="326"/>
      <c r="DL300" s="326"/>
      <c r="DM300" s="326"/>
      <c r="DN300" s="326"/>
      <c r="DO300" s="326"/>
      <c r="DP300" s="326"/>
      <c r="DQ300" s="326"/>
      <c r="DR300" s="326"/>
      <c r="DS300" s="326"/>
      <c r="DT300" s="326"/>
      <c r="DU300" s="326"/>
      <c r="DV300" s="326"/>
      <c r="DX300" s="326"/>
      <c r="DY300" s="326"/>
      <c r="DZ300" s="326"/>
      <c r="EA300" s="326"/>
      <c r="EB300" s="326"/>
      <c r="EC300" s="326"/>
      <c r="ED300" s="326"/>
      <c r="EE300" s="326"/>
      <c r="EF300" s="326"/>
      <c r="EG300" s="326"/>
      <c r="EH300" s="326"/>
      <c r="EJ300" s="326"/>
      <c r="EK300" s="326"/>
      <c r="EL300" s="326"/>
      <c r="EM300" s="326"/>
      <c r="EN300" s="326"/>
      <c r="EO300" s="326"/>
      <c r="EP300" s="326"/>
      <c r="EQ300" s="326"/>
      <c r="ER300" s="326"/>
      <c r="ES300" s="326"/>
      <c r="ET300" s="326"/>
      <c r="EV300" s="326"/>
      <c r="EW300" s="326"/>
      <c r="EX300" s="326"/>
      <c r="EY300" s="326"/>
      <c r="EZ300" s="326"/>
      <c r="FA300" s="326"/>
      <c r="FB300" s="326"/>
      <c r="FC300" s="326"/>
      <c r="FD300" s="326"/>
      <c r="FE300" s="326"/>
      <c r="FF300" s="326"/>
      <c r="FH300" s="326"/>
      <c r="FI300" s="326"/>
      <c r="FJ300" s="326"/>
      <c r="FK300" s="326"/>
      <c r="FL300" s="326"/>
      <c r="FM300" s="326"/>
      <c r="FN300" s="326"/>
      <c r="FO300" s="326"/>
      <c r="FP300" s="326"/>
      <c r="FQ300" s="326"/>
      <c r="FR300" s="326"/>
      <c r="FT300" s="328"/>
      <c r="FU300" s="326"/>
      <c r="FV300" s="326"/>
      <c r="FW300" s="326"/>
      <c r="FX300" s="326"/>
      <c r="FY300" s="326"/>
      <c r="FZ300" s="326"/>
      <c r="GA300" s="326"/>
      <c r="GB300" s="326"/>
      <c r="GC300" s="326"/>
      <c r="GD300" s="326"/>
      <c r="GE300" s="326"/>
      <c r="GG300" s="326"/>
      <c r="GH300" s="326"/>
      <c r="GI300" s="326"/>
      <c r="GJ300" s="326"/>
      <c r="GK300" s="326"/>
      <c r="GL300" s="326"/>
      <c r="GM300" s="326"/>
      <c r="GN300" s="326"/>
      <c r="GO300" s="326"/>
      <c r="GP300" s="326"/>
      <c r="GQ300" s="326"/>
      <c r="GS300" s="326"/>
      <c r="GT300" s="326"/>
      <c r="GU300" s="326"/>
      <c r="GV300" s="326"/>
      <c r="GW300" s="326"/>
      <c r="GX300" s="326"/>
      <c r="GY300" s="326"/>
      <c r="GZ300" s="326"/>
      <c r="HA300" s="326"/>
      <c r="HB300" s="326"/>
      <c r="HC300" s="326"/>
      <c r="HE300" s="326"/>
      <c r="HF300" s="326"/>
      <c r="HG300" s="326"/>
      <c r="HH300" s="326"/>
      <c r="HI300" s="326"/>
      <c r="HJ300" s="326"/>
      <c r="HK300" s="326"/>
      <c r="HL300" s="326"/>
      <c r="HM300" s="326"/>
      <c r="HN300" s="326"/>
      <c r="HO300" s="326"/>
    </row>
    <row r="301" spans="2:223" ht="13.5" customHeight="1">
      <c r="B301" s="37"/>
      <c r="D301" s="229"/>
      <c r="E301" s="269" t="s">
        <v>38</v>
      </c>
      <c r="F301" s="270"/>
      <c r="G301" s="270"/>
      <c r="H301" s="271"/>
      <c r="I301" s="291"/>
      <c r="J301" s="292"/>
      <c r="K301" s="292"/>
      <c r="L301" s="292"/>
      <c r="M301" s="292"/>
      <c r="N301" s="292"/>
      <c r="O301" s="292"/>
      <c r="P301" s="292"/>
      <c r="Q301" s="292"/>
      <c r="R301" s="292"/>
      <c r="S301" s="292"/>
      <c r="T301" s="292"/>
      <c r="U301" s="292"/>
      <c r="V301" s="292"/>
      <c r="W301" s="292"/>
      <c r="X301" s="292"/>
      <c r="Y301" s="292"/>
      <c r="Z301" s="292"/>
      <c r="AA301" s="293"/>
      <c r="AB301" s="269" t="s">
        <v>39</v>
      </c>
      <c r="AC301" s="270"/>
      <c r="AD301" s="270"/>
      <c r="AE301" s="271"/>
      <c r="AF301" s="294"/>
      <c r="AG301" s="295"/>
      <c r="AH301" s="295"/>
      <c r="AI301" s="295"/>
      <c r="AJ301" s="295"/>
      <c r="AK301" s="290" t="s">
        <v>357</v>
      </c>
      <c r="AL301" s="40"/>
      <c r="AM301" s="39"/>
    </row>
    <row r="302" spans="2:223">
      <c r="B302" s="37"/>
      <c r="D302" s="229"/>
      <c r="E302" s="246"/>
      <c r="F302" s="247"/>
      <c r="G302" s="247"/>
      <c r="H302" s="248"/>
      <c r="I302" s="252"/>
      <c r="J302" s="253"/>
      <c r="K302" s="253"/>
      <c r="L302" s="253"/>
      <c r="M302" s="253"/>
      <c r="N302" s="253"/>
      <c r="O302" s="253"/>
      <c r="P302" s="253"/>
      <c r="Q302" s="253"/>
      <c r="R302" s="253"/>
      <c r="S302" s="253"/>
      <c r="T302" s="253"/>
      <c r="U302" s="253"/>
      <c r="V302" s="253"/>
      <c r="W302" s="253"/>
      <c r="X302" s="253"/>
      <c r="Y302" s="253"/>
      <c r="Z302" s="253"/>
      <c r="AA302" s="254"/>
      <c r="AB302" s="246"/>
      <c r="AC302" s="247"/>
      <c r="AD302" s="247"/>
      <c r="AE302" s="248"/>
      <c r="AF302" s="296"/>
      <c r="AG302" s="297"/>
      <c r="AH302" s="297"/>
      <c r="AI302" s="297"/>
      <c r="AJ302" s="297"/>
      <c r="AK302" s="268"/>
      <c r="AL302" s="40"/>
      <c r="AM302" s="39"/>
      <c r="AW302" s="84" t="s">
        <v>102</v>
      </c>
      <c r="AX302" s="84" t="s">
        <v>103</v>
      </c>
      <c r="AY302" s="329" t="s">
        <v>105</v>
      </c>
      <c r="AZ302" s="330"/>
      <c r="BA302" s="322" t="s">
        <v>104</v>
      </c>
      <c r="BB302" s="322"/>
    </row>
    <row r="303" spans="2:223" ht="13.5" customHeight="1">
      <c r="B303" s="37"/>
      <c r="D303" s="229"/>
      <c r="E303" s="269" t="s">
        <v>74</v>
      </c>
      <c r="F303" s="270"/>
      <c r="G303" s="270"/>
      <c r="H303" s="271"/>
      <c r="I303" s="298" t="str">
        <f>IFERROR(YEAR(EDATE(AA303,-3)),"")</f>
        <v/>
      </c>
      <c r="J303" s="289"/>
      <c r="K303" s="289"/>
      <c r="L303" s="289" t="s">
        <v>37</v>
      </c>
      <c r="M303" s="289"/>
      <c r="N303" s="282"/>
      <c r="O303" s="282"/>
      <c r="P303" s="282"/>
      <c r="Q303" s="282"/>
      <c r="R303" s="282"/>
      <c r="S303" s="282"/>
      <c r="T303" s="282"/>
      <c r="U303" s="282"/>
      <c r="V303" s="282"/>
      <c r="W303" s="282"/>
      <c r="X303" s="282"/>
      <c r="Y303" s="282"/>
      <c r="Z303" s="300" t="s">
        <v>352</v>
      </c>
      <c r="AA303" s="282"/>
      <c r="AB303" s="282"/>
      <c r="AC303" s="282"/>
      <c r="AD303" s="282"/>
      <c r="AE303" s="282"/>
      <c r="AF303" s="282"/>
      <c r="AG303" s="282"/>
      <c r="AH303" s="282"/>
      <c r="AI303" s="282"/>
      <c r="AJ303" s="282"/>
      <c r="AK303" s="302"/>
      <c r="AL303" s="40"/>
      <c r="AM303" s="39"/>
      <c r="AW303" s="322" t="str">
        <f>I303</f>
        <v/>
      </c>
      <c r="AX303" s="322" t="str">
        <f>IF(V299="","",YEAR(V299)-IF(MONTH(V299)&lt;4,1,0))</f>
        <v/>
      </c>
      <c r="AY303" s="322" t="str">
        <f>IF(AND(2010&lt;=AW303,AW303&lt;=2014),"1期",IF(AND(2015&lt;=AW303,AW303&lt;=2019),"2期",IF(AND(2020&lt;=AW303,AW303&lt;=2024),"3期",IF(AND(2025&lt;=AW303,AW303&lt;=2029),"4期","-"))))</f>
        <v>-</v>
      </c>
      <c r="AZ303" s="323" t="str">
        <f>IF(AND(2010&lt;=AW303,AW303&lt;=2014),"2期",IF(AND(2015&lt;=AW303,AW303&lt;=2019),"3期",IF(AND(2020&lt;=AW303,AW303&lt;=2024),"4期",IF(AND(2025&lt;=AW303,AW303&lt;=2029),"4期","-"))))</f>
        <v>-</v>
      </c>
      <c r="BA303" s="322" t="str">
        <f>IF(AND(2010&lt;=AX303,AX303&lt;=2014),"1期",IF(AND(2015&lt;=AX303,AX303&lt;=2019),"2期",IF(AND(2020&lt;=AX303,AX303&lt;=2024),"3期",IF(AND(2025&lt;=AX303,AX303&lt;=2029),"4期","-"))))</f>
        <v>-</v>
      </c>
      <c r="BB303" s="323" t="str">
        <f>IF(AND(2010&lt;=AX303,AX303&lt;=2014),"2期",IF(AND(2015&lt;=AX303,AX303&lt;=2019),"3期",IF(AND(2020&lt;=AX303,AX303&lt;=2024),"4期",IF(AND(2024&lt;=AX303,AX303&lt;=2029),"4期","-"))))</f>
        <v>-</v>
      </c>
      <c r="BC303" s="40"/>
      <c r="FT303" s="40"/>
    </row>
    <row r="304" spans="2:223">
      <c r="B304" s="37"/>
      <c r="D304" s="229"/>
      <c r="E304" s="246"/>
      <c r="F304" s="247"/>
      <c r="G304" s="247"/>
      <c r="H304" s="248"/>
      <c r="I304" s="299"/>
      <c r="J304" s="267"/>
      <c r="K304" s="267"/>
      <c r="L304" s="267"/>
      <c r="M304" s="267"/>
      <c r="N304" s="285"/>
      <c r="O304" s="285"/>
      <c r="P304" s="285"/>
      <c r="Q304" s="285"/>
      <c r="R304" s="285"/>
      <c r="S304" s="285"/>
      <c r="T304" s="285"/>
      <c r="U304" s="285"/>
      <c r="V304" s="285"/>
      <c r="W304" s="285"/>
      <c r="X304" s="285"/>
      <c r="Y304" s="285"/>
      <c r="Z304" s="301"/>
      <c r="AA304" s="285"/>
      <c r="AB304" s="285"/>
      <c r="AC304" s="285"/>
      <c r="AD304" s="285"/>
      <c r="AE304" s="285"/>
      <c r="AF304" s="285"/>
      <c r="AG304" s="285"/>
      <c r="AH304" s="285"/>
      <c r="AI304" s="285"/>
      <c r="AJ304" s="285"/>
      <c r="AK304" s="303"/>
      <c r="AL304" s="40"/>
      <c r="AM304" s="39"/>
      <c r="AW304" s="325"/>
      <c r="AX304" s="322"/>
      <c r="AY304" s="322"/>
      <c r="AZ304" s="324"/>
      <c r="BA304" s="322"/>
      <c r="BB304" s="324"/>
      <c r="BC304" s="40"/>
      <c r="FT304" s="40"/>
    </row>
    <row r="305" spans="2:223">
      <c r="B305" s="37"/>
      <c r="D305" s="229"/>
      <c r="E305" s="220" t="s">
        <v>57</v>
      </c>
      <c r="F305" s="221"/>
      <c r="G305" s="221"/>
      <c r="H305" s="222"/>
      <c r="I305" s="226"/>
      <c r="J305" s="214"/>
      <c r="K305" s="214"/>
      <c r="L305" s="214"/>
      <c r="M305" s="214"/>
      <c r="N305" s="214"/>
      <c r="O305" s="214"/>
      <c r="P305" s="214"/>
      <c r="Q305" s="214"/>
      <c r="R305" s="214"/>
      <c r="S305" s="214"/>
      <c r="T305" s="214"/>
      <c r="U305" s="214"/>
      <c r="V305" s="214"/>
      <c r="W305" s="212" t="s">
        <v>352</v>
      </c>
      <c r="X305" s="214"/>
      <c r="Y305" s="214"/>
      <c r="Z305" s="214"/>
      <c r="AA305" s="214"/>
      <c r="AB305" s="214"/>
      <c r="AC305" s="214"/>
      <c r="AD305" s="214"/>
      <c r="AE305" s="214"/>
      <c r="AF305" s="214"/>
      <c r="AG305" s="214"/>
      <c r="AH305" s="214"/>
      <c r="AI305" s="214"/>
      <c r="AJ305" s="214"/>
      <c r="AK305" s="215"/>
      <c r="AL305" s="40"/>
      <c r="AM305" s="39"/>
      <c r="AY305" s="40" t="s">
        <v>121</v>
      </c>
      <c r="BA305" s="40" t="s">
        <v>122</v>
      </c>
      <c r="HO305" s="85"/>
    </row>
    <row r="306" spans="2:223" ht="14.25" thickBot="1">
      <c r="B306" s="37"/>
      <c r="D306" s="230"/>
      <c r="E306" s="223"/>
      <c r="F306" s="224"/>
      <c r="G306" s="224"/>
      <c r="H306" s="225"/>
      <c r="I306" s="227"/>
      <c r="J306" s="216"/>
      <c r="K306" s="216"/>
      <c r="L306" s="216"/>
      <c r="M306" s="216"/>
      <c r="N306" s="216"/>
      <c r="O306" s="216"/>
      <c r="P306" s="216"/>
      <c r="Q306" s="216"/>
      <c r="R306" s="216"/>
      <c r="S306" s="216"/>
      <c r="T306" s="216"/>
      <c r="U306" s="216"/>
      <c r="V306" s="216"/>
      <c r="W306" s="213"/>
      <c r="X306" s="216"/>
      <c r="Y306" s="216"/>
      <c r="Z306" s="216"/>
      <c r="AA306" s="216"/>
      <c r="AB306" s="216"/>
      <c r="AC306" s="216"/>
      <c r="AD306" s="216"/>
      <c r="AE306" s="216"/>
      <c r="AF306" s="216"/>
      <c r="AG306" s="216"/>
      <c r="AH306" s="216"/>
      <c r="AI306" s="216"/>
      <c r="AJ306" s="216"/>
      <c r="AK306" s="217"/>
      <c r="AL306" s="40"/>
      <c r="AM306" s="39"/>
    </row>
    <row r="307" spans="2:223" ht="13.5" customHeight="1">
      <c r="B307" s="37"/>
      <c r="D307" s="42" t="s">
        <v>72</v>
      </c>
      <c r="E307" s="40"/>
      <c r="F307" s="218" t="s">
        <v>65</v>
      </c>
      <c r="G307" s="218"/>
      <c r="H307" s="218"/>
      <c r="I307" s="218"/>
      <c r="J307" s="218"/>
      <c r="K307" s="218"/>
      <c r="L307" s="218"/>
      <c r="M307" s="218"/>
      <c r="N307" s="218"/>
      <c r="O307" s="218"/>
      <c r="P307" s="218"/>
      <c r="Q307" s="218"/>
      <c r="R307" s="218"/>
      <c r="S307" s="218"/>
      <c r="T307" s="218"/>
      <c r="U307" s="218"/>
      <c r="V307" s="218"/>
      <c r="W307" s="218"/>
      <c r="X307" s="218"/>
      <c r="Y307" s="218"/>
      <c r="Z307" s="218"/>
      <c r="AA307" s="218"/>
      <c r="AB307" s="218"/>
      <c r="AC307" s="218"/>
      <c r="AD307" s="218"/>
      <c r="AE307" s="218"/>
      <c r="AF307" s="218"/>
      <c r="AG307" s="218"/>
      <c r="AH307" s="218"/>
      <c r="AI307" s="218"/>
      <c r="AJ307" s="218"/>
      <c r="AK307" s="218"/>
      <c r="AL307" s="40"/>
      <c r="AM307" s="39"/>
    </row>
    <row r="308" spans="2:223">
      <c r="B308" s="37"/>
      <c r="D308" s="40"/>
      <c r="E308" s="40"/>
      <c r="F308" s="219"/>
      <c r="G308" s="219"/>
      <c r="H308" s="219"/>
      <c r="I308" s="219"/>
      <c r="J308" s="219"/>
      <c r="K308" s="219"/>
      <c r="L308" s="219"/>
      <c r="M308" s="219"/>
      <c r="N308" s="219"/>
      <c r="O308" s="219"/>
      <c r="P308" s="219"/>
      <c r="Q308" s="219"/>
      <c r="R308" s="219"/>
      <c r="S308" s="219"/>
      <c r="T308" s="219"/>
      <c r="U308" s="219"/>
      <c r="V308" s="219"/>
      <c r="W308" s="219"/>
      <c r="X308" s="219"/>
      <c r="Y308" s="219"/>
      <c r="Z308" s="219"/>
      <c r="AA308" s="219"/>
      <c r="AB308" s="219"/>
      <c r="AC308" s="219"/>
      <c r="AD308" s="219"/>
      <c r="AE308" s="219"/>
      <c r="AF308" s="219"/>
      <c r="AG308" s="219"/>
      <c r="AH308" s="219"/>
      <c r="AI308" s="219"/>
      <c r="AJ308" s="219"/>
      <c r="AK308" s="219"/>
      <c r="AL308" s="40"/>
      <c r="AM308" s="39"/>
    </row>
    <row r="309" spans="2:223">
      <c r="B309" s="37"/>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33"/>
      <c r="AL309" s="40"/>
      <c r="AM309" s="39"/>
    </row>
    <row r="310" spans="2:223">
      <c r="B310" s="37"/>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33"/>
      <c r="AL310" s="40"/>
      <c r="AM310" s="39"/>
    </row>
    <row r="311" spans="2:223">
      <c r="B311" s="43"/>
      <c r="C311" s="38"/>
      <c r="D311" s="87"/>
      <c r="E311" s="87"/>
      <c r="F311" s="87"/>
      <c r="G311" s="87"/>
      <c r="H311" s="87"/>
      <c r="I311" s="87"/>
      <c r="J311" s="87"/>
      <c r="K311" s="87"/>
      <c r="L311" s="87"/>
      <c r="M311" s="87"/>
      <c r="N311" s="87"/>
      <c r="O311" s="87"/>
      <c r="P311" s="87"/>
      <c r="Q311" s="87"/>
      <c r="R311" s="87"/>
      <c r="S311" s="87"/>
      <c r="T311" s="87"/>
      <c r="U311" s="87"/>
      <c r="V311" s="87"/>
      <c r="W311" s="87"/>
      <c r="X311" s="87"/>
      <c r="Y311" s="87"/>
      <c r="Z311" s="87"/>
      <c r="AA311" s="87"/>
      <c r="AB311" s="87"/>
      <c r="AC311" s="87"/>
      <c r="AD311" s="87"/>
      <c r="AE311" s="87"/>
      <c r="AF311" s="87"/>
      <c r="AG311" s="87"/>
      <c r="AH311" s="87"/>
      <c r="AI311" s="87"/>
      <c r="AJ311" s="87"/>
      <c r="AK311" s="88"/>
      <c r="AL311" s="87"/>
      <c r="AM311" s="55"/>
    </row>
    <row r="313" spans="2:223">
      <c r="B313" s="34"/>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6"/>
    </row>
    <row r="314" spans="2:223">
      <c r="B314" s="37"/>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33"/>
      <c r="AL314" s="40"/>
      <c r="AM314" s="39"/>
    </row>
    <row r="315" spans="2:223">
      <c r="B315" s="37"/>
      <c r="O315" s="304" t="s">
        <v>25</v>
      </c>
      <c r="P315" s="305"/>
      <c r="Q315" s="305"/>
      <c r="R315" s="305"/>
      <c r="S315" s="305"/>
      <c r="T315" s="305"/>
      <c r="U315" s="306"/>
      <c r="V315" s="307" t="str">
        <f>IF(その1!$X$8="","",その1!$X$8)</f>
        <v/>
      </c>
      <c r="W315" s="308"/>
      <c r="X315" s="308"/>
      <c r="Y315" s="308"/>
      <c r="Z315" s="308"/>
      <c r="AA315" s="308"/>
      <c r="AB315" s="308"/>
      <c r="AC315" s="308"/>
      <c r="AD315" s="308"/>
      <c r="AE315" s="308"/>
      <c r="AF315" s="308"/>
      <c r="AG315" s="308"/>
      <c r="AH315" s="308"/>
      <c r="AI315" s="308"/>
      <c r="AJ315" s="308"/>
      <c r="AK315" s="309"/>
      <c r="AL315" s="40"/>
      <c r="AM315" s="39"/>
    </row>
    <row r="316" spans="2:223">
      <c r="B316" s="37"/>
      <c r="O316" s="310" t="s">
        <v>26</v>
      </c>
      <c r="P316" s="311"/>
      <c r="Q316" s="311"/>
      <c r="R316" s="311"/>
      <c r="S316" s="311"/>
      <c r="T316" s="311"/>
      <c r="U316" s="312"/>
      <c r="V316" s="316" t="str">
        <f>IF(その1!$X$10="","",その1!$X$10)</f>
        <v/>
      </c>
      <c r="W316" s="317"/>
      <c r="X316" s="317"/>
      <c r="Y316" s="317"/>
      <c r="Z316" s="317"/>
      <c r="AA316" s="317"/>
      <c r="AB316" s="317"/>
      <c r="AC316" s="317"/>
      <c r="AD316" s="317"/>
      <c r="AE316" s="317"/>
      <c r="AF316" s="317"/>
      <c r="AG316" s="317"/>
      <c r="AH316" s="317"/>
      <c r="AI316" s="317"/>
      <c r="AJ316" s="317"/>
      <c r="AK316" s="318"/>
      <c r="AL316" s="40"/>
      <c r="AM316" s="39"/>
    </row>
    <row r="317" spans="2:223">
      <c r="B317" s="37"/>
      <c r="O317" s="313"/>
      <c r="P317" s="314"/>
      <c r="Q317" s="314"/>
      <c r="R317" s="314"/>
      <c r="S317" s="314"/>
      <c r="T317" s="314"/>
      <c r="U317" s="315"/>
      <c r="V317" s="319" t="str">
        <f>IF(その1!$X$12="","",その1!$X$12)</f>
        <v/>
      </c>
      <c r="W317" s="320"/>
      <c r="X317" s="320"/>
      <c r="Y317" s="320"/>
      <c r="Z317" s="320"/>
      <c r="AA317" s="320"/>
      <c r="AB317" s="320"/>
      <c r="AC317" s="320"/>
      <c r="AD317" s="320"/>
      <c r="AE317" s="320"/>
      <c r="AF317" s="320"/>
      <c r="AG317" s="320"/>
      <c r="AH317" s="320"/>
      <c r="AI317" s="320"/>
      <c r="AJ317" s="320"/>
      <c r="AK317" s="321"/>
      <c r="AL317" s="40"/>
      <c r="AM317" s="39"/>
    </row>
    <row r="318" spans="2:223">
      <c r="B318" s="37"/>
      <c r="X318" s="41"/>
      <c r="Y318" s="41"/>
      <c r="Z318" s="41"/>
      <c r="AA318" s="41"/>
      <c r="AB318" s="41"/>
      <c r="AC318" s="40"/>
      <c r="AD318" s="40"/>
      <c r="AE318" s="40"/>
      <c r="AF318" s="40"/>
      <c r="AG318" s="40"/>
      <c r="AH318" s="40"/>
      <c r="AI318" s="40"/>
      <c r="AJ318" s="40"/>
      <c r="AK318" s="40"/>
      <c r="AL318" s="40"/>
      <c r="AM318" s="39"/>
    </row>
    <row r="319" spans="2:223" ht="14.25" thickBot="1">
      <c r="B319" s="37"/>
      <c r="C319" s="32">
        <v>1</v>
      </c>
      <c r="D319" s="42" t="s">
        <v>27</v>
      </c>
      <c r="E319" s="40"/>
      <c r="R319" s="40"/>
      <c r="S319" s="40"/>
      <c r="T319" s="40"/>
      <c r="U319" s="40"/>
      <c r="V319" s="40"/>
      <c r="W319" s="40"/>
      <c r="AM319" s="39"/>
      <c r="AW319" s="83" t="s">
        <v>100</v>
      </c>
      <c r="AX319" s="83" t="s">
        <v>101</v>
      </c>
    </row>
    <row r="320" spans="2:223" ht="13.5" customHeight="1">
      <c r="B320" s="37"/>
      <c r="D320" s="228" t="s">
        <v>340</v>
      </c>
      <c r="E320" s="231" t="s">
        <v>42</v>
      </c>
      <c r="F320" s="232"/>
      <c r="G320" s="232"/>
      <c r="H320" s="233"/>
      <c r="I320" s="237"/>
      <c r="J320" s="238"/>
      <c r="K320" s="238"/>
      <c r="L320" s="238"/>
      <c r="M320" s="238"/>
      <c r="N320" s="238"/>
      <c r="O320" s="238"/>
      <c r="P320" s="238"/>
      <c r="Q320" s="239"/>
      <c r="R320" s="243" t="s">
        <v>43</v>
      </c>
      <c r="S320" s="244"/>
      <c r="T320" s="244"/>
      <c r="U320" s="245"/>
      <c r="V320" s="249"/>
      <c r="W320" s="250"/>
      <c r="X320" s="250"/>
      <c r="Y320" s="250"/>
      <c r="Z320" s="250"/>
      <c r="AA320" s="251"/>
      <c r="AB320" s="255" t="s">
        <v>40</v>
      </c>
      <c r="AC320" s="256"/>
      <c r="AD320" s="256"/>
      <c r="AE320" s="257"/>
      <c r="AF320" s="261"/>
      <c r="AG320" s="262"/>
      <c r="AH320" s="262"/>
      <c r="AI320" s="262"/>
      <c r="AJ320" s="265" t="str">
        <f>IF(I320="","",VLOOKUP(I320,$AO$4:$AR$6,2,FALSE))</f>
        <v/>
      </c>
      <c r="AK320" s="266"/>
      <c r="AL320" s="40"/>
      <c r="AM320" s="39"/>
      <c r="AW320" s="322" t="str">
        <f>IF(I320="グリーン電力証書",1,IF(I320="グリーン熱証書",2,IF(I320="新エネルギー等電気相当量",3,"-")))</f>
        <v>-</v>
      </c>
      <c r="AX320" s="322" t="str">
        <f>IF(V320="太陽光発電",1,IF(V320="風力発電",2,IF(V320="地熱発電",3,IF(V320="バイオマス発電",4,IF(V320="特定小水力発電",5,IF(V320="太陽熱",6,"-"))))))</f>
        <v>-</v>
      </c>
      <c r="BC320" s="32" t="s">
        <v>108</v>
      </c>
      <c r="BD320" s="86" t="s">
        <v>109</v>
      </c>
      <c r="BE320" s="86" t="s">
        <v>110</v>
      </c>
      <c r="BF320" s="86" t="s">
        <v>111</v>
      </c>
      <c r="BG320" s="86" t="s">
        <v>112</v>
      </c>
      <c r="BH320" s="86" t="s">
        <v>113</v>
      </c>
      <c r="BI320" s="86" t="s">
        <v>114</v>
      </c>
      <c r="BJ320" s="86" t="s">
        <v>115</v>
      </c>
      <c r="BK320" s="86" t="s">
        <v>116</v>
      </c>
      <c r="BL320" s="86" t="s">
        <v>117</v>
      </c>
      <c r="BM320" s="86" t="s">
        <v>118</v>
      </c>
      <c r="BN320" s="86" t="s">
        <v>119</v>
      </c>
      <c r="BP320" s="86" t="s">
        <v>109</v>
      </c>
      <c r="BQ320" s="86" t="s">
        <v>110</v>
      </c>
      <c r="BR320" s="86" t="s">
        <v>111</v>
      </c>
      <c r="BS320" s="86" t="s">
        <v>112</v>
      </c>
      <c r="BT320" s="86" t="s">
        <v>113</v>
      </c>
      <c r="BU320" s="86" t="s">
        <v>114</v>
      </c>
      <c r="BV320" s="86" t="s">
        <v>115</v>
      </c>
      <c r="BW320" s="86" t="s">
        <v>116</v>
      </c>
      <c r="BX320" s="86" t="s">
        <v>117</v>
      </c>
      <c r="BY320" s="86" t="s">
        <v>118</v>
      </c>
      <c r="BZ320" s="86" t="s">
        <v>119</v>
      </c>
      <c r="CB320" s="86" t="s">
        <v>109</v>
      </c>
      <c r="CC320" s="86" t="s">
        <v>110</v>
      </c>
      <c r="CD320" s="86" t="s">
        <v>111</v>
      </c>
      <c r="CE320" s="86" t="s">
        <v>112</v>
      </c>
      <c r="CF320" s="86" t="s">
        <v>113</v>
      </c>
      <c r="CG320" s="86" t="s">
        <v>114</v>
      </c>
      <c r="CH320" s="86" t="s">
        <v>115</v>
      </c>
      <c r="CI320" s="86" t="s">
        <v>116</v>
      </c>
      <c r="CJ320" s="86" t="s">
        <v>117</v>
      </c>
      <c r="CK320" s="86" t="s">
        <v>118</v>
      </c>
      <c r="CL320" s="86" t="s">
        <v>119</v>
      </c>
      <c r="CN320" s="86" t="s">
        <v>109</v>
      </c>
      <c r="CO320" s="86" t="s">
        <v>110</v>
      </c>
      <c r="CP320" s="86" t="s">
        <v>111</v>
      </c>
      <c r="CQ320" s="86" t="s">
        <v>112</v>
      </c>
      <c r="CR320" s="86" t="s">
        <v>113</v>
      </c>
      <c r="CS320" s="86" t="s">
        <v>114</v>
      </c>
      <c r="CT320" s="86" t="s">
        <v>115</v>
      </c>
      <c r="CU320" s="86" t="s">
        <v>116</v>
      </c>
      <c r="CV320" s="86" t="s">
        <v>117</v>
      </c>
      <c r="CW320" s="86" t="s">
        <v>118</v>
      </c>
      <c r="CX320" s="86" t="s">
        <v>119</v>
      </c>
      <c r="CZ320" s="86" t="s">
        <v>109</v>
      </c>
      <c r="DA320" s="86" t="s">
        <v>110</v>
      </c>
      <c r="DB320" s="86" t="s">
        <v>111</v>
      </c>
      <c r="DC320" s="86" t="s">
        <v>112</v>
      </c>
      <c r="DD320" s="86" t="s">
        <v>113</v>
      </c>
      <c r="DE320" s="86" t="s">
        <v>114</v>
      </c>
      <c r="DF320" s="86" t="s">
        <v>115</v>
      </c>
      <c r="DG320" s="86" t="s">
        <v>116</v>
      </c>
      <c r="DH320" s="86" t="s">
        <v>117</v>
      </c>
      <c r="DI320" s="86" t="s">
        <v>118</v>
      </c>
      <c r="DJ320" s="86" t="s">
        <v>119</v>
      </c>
      <c r="DL320" s="86" t="s">
        <v>109</v>
      </c>
      <c r="DM320" s="86" t="s">
        <v>110</v>
      </c>
      <c r="DN320" s="86" t="s">
        <v>111</v>
      </c>
      <c r="DO320" s="86" t="s">
        <v>112</v>
      </c>
      <c r="DP320" s="86" t="s">
        <v>113</v>
      </c>
      <c r="DQ320" s="86" t="s">
        <v>114</v>
      </c>
      <c r="DR320" s="86" t="s">
        <v>115</v>
      </c>
      <c r="DS320" s="86" t="s">
        <v>116</v>
      </c>
      <c r="DT320" s="86" t="s">
        <v>117</v>
      </c>
      <c r="DU320" s="86" t="s">
        <v>118</v>
      </c>
      <c r="DV320" s="86" t="s">
        <v>119</v>
      </c>
      <c r="DX320" s="86" t="s">
        <v>109</v>
      </c>
      <c r="DY320" s="86" t="s">
        <v>110</v>
      </c>
      <c r="DZ320" s="86" t="s">
        <v>111</v>
      </c>
      <c r="EA320" s="86" t="s">
        <v>112</v>
      </c>
      <c r="EB320" s="86" t="s">
        <v>113</v>
      </c>
      <c r="EC320" s="86" t="s">
        <v>114</v>
      </c>
      <c r="ED320" s="86" t="s">
        <v>115</v>
      </c>
      <c r="EE320" s="86" t="s">
        <v>116</v>
      </c>
      <c r="EF320" s="86" t="s">
        <v>117</v>
      </c>
      <c r="EG320" s="86" t="s">
        <v>118</v>
      </c>
      <c r="EH320" s="86" t="s">
        <v>119</v>
      </c>
      <c r="EJ320" s="86" t="s">
        <v>109</v>
      </c>
      <c r="EK320" s="86" t="s">
        <v>110</v>
      </c>
      <c r="EL320" s="86" t="s">
        <v>111</v>
      </c>
      <c r="EM320" s="86" t="s">
        <v>112</v>
      </c>
      <c r="EN320" s="86" t="s">
        <v>113</v>
      </c>
      <c r="EO320" s="86" t="s">
        <v>114</v>
      </c>
      <c r="EP320" s="86" t="s">
        <v>115</v>
      </c>
      <c r="EQ320" s="86" t="s">
        <v>116</v>
      </c>
      <c r="ER320" s="86" t="s">
        <v>117</v>
      </c>
      <c r="ES320" s="86" t="s">
        <v>118</v>
      </c>
      <c r="ET320" s="86" t="s">
        <v>119</v>
      </c>
      <c r="EV320" s="86" t="s">
        <v>109</v>
      </c>
      <c r="EW320" s="86" t="s">
        <v>110</v>
      </c>
      <c r="EX320" s="86" t="s">
        <v>111</v>
      </c>
      <c r="EY320" s="86" t="s">
        <v>112</v>
      </c>
      <c r="EZ320" s="86" t="s">
        <v>113</v>
      </c>
      <c r="FA320" s="86" t="s">
        <v>114</v>
      </c>
      <c r="FB320" s="86" t="s">
        <v>115</v>
      </c>
      <c r="FC320" s="86" t="s">
        <v>116</v>
      </c>
      <c r="FD320" s="86" t="s">
        <v>117</v>
      </c>
      <c r="FE320" s="86" t="s">
        <v>118</v>
      </c>
      <c r="FF320" s="86" t="s">
        <v>119</v>
      </c>
      <c r="FH320" s="86" t="s">
        <v>109</v>
      </c>
      <c r="FI320" s="86" t="s">
        <v>110</v>
      </c>
      <c r="FJ320" s="86" t="s">
        <v>111</v>
      </c>
      <c r="FK320" s="86" t="s">
        <v>112</v>
      </c>
      <c r="FL320" s="86" t="s">
        <v>113</v>
      </c>
      <c r="FM320" s="86" t="s">
        <v>114</v>
      </c>
      <c r="FN320" s="86" t="s">
        <v>115</v>
      </c>
      <c r="FO320" s="86" t="s">
        <v>116</v>
      </c>
      <c r="FP320" s="86" t="s">
        <v>117</v>
      </c>
      <c r="FQ320" s="86" t="s">
        <v>118</v>
      </c>
      <c r="FR320" s="86" t="s">
        <v>119</v>
      </c>
      <c r="FT320" s="32" t="s">
        <v>108</v>
      </c>
      <c r="FU320" s="86" t="s">
        <v>109</v>
      </c>
      <c r="FV320" s="86" t="s">
        <v>110</v>
      </c>
      <c r="FW320" s="86" t="s">
        <v>111</v>
      </c>
      <c r="FX320" s="86" t="s">
        <v>112</v>
      </c>
      <c r="FY320" s="86" t="s">
        <v>113</v>
      </c>
      <c r="FZ320" s="86" t="s">
        <v>114</v>
      </c>
      <c r="GA320" s="86" t="s">
        <v>115</v>
      </c>
      <c r="GB320" s="86" t="s">
        <v>116</v>
      </c>
      <c r="GC320" s="86" t="s">
        <v>117</v>
      </c>
      <c r="GD320" s="86" t="s">
        <v>118</v>
      </c>
      <c r="GE320" s="86" t="s">
        <v>119</v>
      </c>
      <c r="GG320" s="86" t="s">
        <v>109</v>
      </c>
      <c r="GH320" s="86" t="s">
        <v>110</v>
      </c>
      <c r="GI320" s="86" t="s">
        <v>111</v>
      </c>
      <c r="GJ320" s="86" t="s">
        <v>112</v>
      </c>
      <c r="GK320" s="86" t="s">
        <v>113</v>
      </c>
      <c r="GL320" s="86" t="s">
        <v>114</v>
      </c>
      <c r="GM320" s="86" t="s">
        <v>115</v>
      </c>
      <c r="GN320" s="86" t="s">
        <v>116</v>
      </c>
      <c r="GO320" s="86" t="s">
        <v>117</v>
      </c>
      <c r="GP320" s="86" t="s">
        <v>118</v>
      </c>
      <c r="GQ320" s="86" t="s">
        <v>119</v>
      </c>
      <c r="GS320" s="86" t="s">
        <v>109</v>
      </c>
      <c r="GT320" s="86" t="s">
        <v>110</v>
      </c>
      <c r="GU320" s="86" t="s">
        <v>111</v>
      </c>
      <c r="GV320" s="86" t="s">
        <v>112</v>
      </c>
      <c r="GW320" s="86" t="s">
        <v>113</v>
      </c>
      <c r="GX320" s="86" t="s">
        <v>114</v>
      </c>
      <c r="GY320" s="86" t="s">
        <v>115</v>
      </c>
      <c r="GZ320" s="86" t="s">
        <v>116</v>
      </c>
      <c r="HA320" s="86" t="s">
        <v>117</v>
      </c>
      <c r="HB320" s="86" t="s">
        <v>118</v>
      </c>
      <c r="HC320" s="86" t="s">
        <v>119</v>
      </c>
      <c r="HE320" s="86" t="s">
        <v>109</v>
      </c>
      <c r="HF320" s="86" t="s">
        <v>110</v>
      </c>
      <c r="HG320" s="86" t="s">
        <v>111</v>
      </c>
      <c r="HH320" s="86" t="s">
        <v>112</v>
      </c>
      <c r="HI320" s="86" t="s">
        <v>113</v>
      </c>
      <c r="HJ320" s="86" t="s">
        <v>114</v>
      </c>
      <c r="HK320" s="86" t="s">
        <v>115</v>
      </c>
      <c r="HL320" s="86" t="s">
        <v>116</v>
      </c>
      <c r="HM320" s="86" t="s">
        <v>117</v>
      </c>
      <c r="HN320" s="86" t="s">
        <v>118</v>
      </c>
      <c r="HO320" s="86" t="s">
        <v>119</v>
      </c>
    </row>
    <row r="321" spans="2:223">
      <c r="B321" s="37"/>
      <c r="D321" s="229"/>
      <c r="E321" s="234"/>
      <c r="F321" s="235"/>
      <c r="G321" s="235"/>
      <c r="H321" s="236"/>
      <c r="I321" s="240"/>
      <c r="J321" s="241"/>
      <c r="K321" s="241"/>
      <c r="L321" s="241"/>
      <c r="M321" s="241"/>
      <c r="N321" s="241"/>
      <c r="O321" s="241"/>
      <c r="P321" s="241"/>
      <c r="Q321" s="242"/>
      <c r="R321" s="246"/>
      <c r="S321" s="247"/>
      <c r="T321" s="247"/>
      <c r="U321" s="248"/>
      <c r="V321" s="252"/>
      <c r="W321" s="253"/>
      <c r="X321" s="253"/>
      <c r="Y321" s="253"/>
      <c r="Z321" s="253"/>
      <c r="AA321" s="254"/>
      <c r="AB321" s="258"/>
      <c r="AC321" s="259"/>
      <c r="AD321" s="259"/>
      <c r="AE321" s="260"/>
      <c r="AF321" s="263"/>
      <c r="AG321" s="264"/>
      <c r="AH321" s="264"/>
      <c r="AI321" s="264"/>
      <c r="AJ321" s="267"/>
      <c r="AK321" s="268"/>
      <c r="AL321" s="40"/>
      <c r="AM321" s="39"/>
      <c r="AW321" s="325"/>
      <c r="AX321" s="325"/>
      <c r="BD321" s="40"/>
      <c r="BE321" s="40"/>
      <c r="BF321" s="40"/>
      <c r="BG321" s="40"/>
      <c r="BH321" s="40"/>
      <c r="BI321" s="40"/>
      <c r="BJ321" s="40"/>
      <c r="BK321" s="40"/>
      <c r="BL321" s="40"/>
      <c r="BM321" s="40"/>
      <c r="BN321" s="40"/>
      <c r="BP321" s="40"/>
      <c r="BQ321" s="40"/>
      <c r="BR321" s="40"/>
      <c r="BS321" s="40"/>
      <c r="BT321" s="40"/>
      <c r="BU321" s="40"/>
      <c r="BV321" s="40"/>
      <c r="BW321" s="40"/>
      <c r="BX321" s="40"/>
      <c r="BY321" s="40"/>
      <c r="BZ321" s="40"/>
      <c r="CB321" s="40"/>
      <c r="CC321" s="40"/>
      <c r="CD321" s="40"/>
      <c r="CE321" s="40"/>
      <c r="CF321" s="40"/>
      <c r="CG321" s="40"/>
      <c r="CH321" s="40"/>
      <c r="CI321" s="40"/>
      <c r="CJ321" s="40"/>
      <c r="CK321" s="40"/>
      <c r="CL321" s="40"/>
      <c r="CN321" s="40"/>
      <c r="CO321" s="40"/>
      <c r="CP321" s="40"/>
      <c r="CQ321" s="40"/>
      <c r="CR321" s="40"/>
      <c r="CS321" s="40"/>
      <c r="CT321" s="40"/>
      <c r="CU321" s="40"/>
      <c r="CV321" s="40"/>
      <c r="CW321" s="40"/>
      <c r="CX321" s="40"/>
      <c r="CZ321" s="40"/>
      <c r="DA321" s="40"/>
      <c r="DB321" s="40"/>
      <c r="DC321" s="40"/>
      <c r="DD321" s="40"/>
      <c r="DE321" s="40"/>
      <c r="DF321" s="40"/>
      <c r="DG321" s="40"/>
      <c r="DH321" s="40"/>
      <c r="DI321" s="40"/>
      <c r="DJ321" s="40"/>
      <c r="DL321" s="40"/>
      <c r="DM321" s="40"/>
      <c r="DN321" s="40"/>
      <c r="DO321" s="40"/>
      <c r="DP321" s="40"/>
      <c r="DQ321" s="40"/>
      <c r="DR321" s="40"/>
      <c r="DS321" s="40"/>
      <c r="DT321" s="40"/>
      <c r="DU321" s="40"/>
      <c r="DV321" s="40"/>
      <c r="DX321" s="40"/>
      <c r="DY321" s="40"/>
      <c r="DZ321" s="40"/>
      <c r="EA321" s="40"/>
      <c r="EB321" s="40"/>
      <c r="EC321" s="40"/>
      <c r="ED321" s="40"/>
      <c r="EE321" s="40"/>
      <c r="EF321" s="40"/>
      <c r="EG321" s="40"/>
      <c r="EH321" s="40"/>
      <c r="EJ321" s="40"/>
      <c r="EK321" s="40"/>
      <c r="EL321" s="40"/>
      <c r="EM321" s="40"/>
      <c r="EN321" s="40"/>
      <c r="EO321" s="40"/>
      <c r="EP321" s="40"/>
      <c r="EQ321" s="40"/>
      <c r="ER321" s="40"/>
      <c r="ES321" s="40"/>
      <c r="ET321" s="40"/>
      <c r="EV321" s="40"/>
      <c r="EW321" s="40"/>
      <c r="EX321" s="40"/>
      <c r="EY321" s="40"/>
      <c r="EZ321" s="40"/>
      <c r="FA321" s="40"/>
      <c r="FB321" s="40"/>
      <c r="FC321" s="40"/>
      <c r="FD321" s="40"/>
      <c r="FE321" s="40"/>
      <c r="FF321" s="40"/>
      <c r="FH321" s="40"/>
      <c r="FI321" s="40"/>
      <c r="FJ321" s="40"/>
      <c r="FK321" s="40"/>
      <c r="FL321" s="40"/>
      <c r="FM321" s="40"/>
      <c r="FN321" s="40"/>
      <c r="FO321" s="40"/>
      <c r="FP321" s="40"/>
      <c r="FQ321" s="40"/>
      <c r="FR321" s="40"/>
      <c r="FU321" s="40"/>
      <c r="FV321" s="40"/>
      <c r="FW321" s="40"/>
      <c r="FX321" s="40"/>
      <c r="FY321" s="40"/>
      <c r="FZ321" s="40"/>
      <c r="GA321" s="40"/>
      <c r="GB321" s="40"/>
      <c r="GC321" s="40"/>
      <c r="GD321" s="40"/>
      <c r="GE321" s="40"/>
      <c r="GG321" s="40"/>
      <c r="GH321" s="40"/>
      <c r="GI321" s="40"/>
      <c r="GJ321" s="40"/>
      <c r="GK321" s="40"/>
      <c r="GL321" s="40"/>
      <c r="GM321" s="40"/>
      <c r="GN321" s="40"/>
      <c r="GO321" s="40"/>
      <c r="GP321" s="40"/>
      <c r="GQ321" s="40"/>
      <c r="GS321" s="40"/>
      <c r="GT321" s="40"/>
      <c r="GU321" s="40"/>
      <c r="GV321" s="40"/>
      <c r="GW321" s="40"/>
      <c r="GX321" s="40"/>
      <c r="GY321" s="40"/>
      <c r="GZ321" s="40"/>
      <c r="HA321" s="40"/>
      <c r="HB321" s="40"/>
      <c r="HC321" s="40"/>
      <c r="HE321" s="40"/>
      <c r="HF321" s="40"/>
      <c r="HG321" s="40"/>
      <c r="HH321" s="40"/>
      <c r="HI321" s="40"/>
      <c r="HJ321" s="40"/>
      <c r="HK321" s="40"/>
      <c r="HL321" s="40"/>
      <c r="HM321" s="40"/>
      <c r="HN321" s="40"/>
      <c r="HO321" s="40"/>
    </row>
    <row r="322" spans="2:223" ht="13.5" customHeight="1">
      <c r="B322" s="37"/>
      <c r="D322" s="229"/>
      <c r="E322" s="269" t="s">
        <v>64</v>
      </c>
      <c r="F322" s="270"/>
      <c r="G322" s="270"/>
      <c r="H322" s="271"/>
      <c r="I322" s="272"/>
      <c r="J322" s="273"/>
      <c r="K322" s="273"/>
      <c r="L322" s="273"/>
      <c r="M322" s="273"/>
      <c r="N322" s="273"/>
      <c r="O322" s="273"/>
      <c r="P322" s="273"/>
      <c r="Q322" s="274"/>
      <c r="R322" s="278" t="s">
        <v>41</v>
      </c>
      <c r="S322" s="279"/>
      <c r="T322" s="279"/>
      <c r="U322" s="280"/>
      <c r="V322" s="281"/>
      <c r="W322" s="282"/>
      <c r="X322" s="282"/>
      <c r="Y322" s="282"/>
      <c r="Z322" s="282"/>
      <c r="AA322" s="283"/>
      <c r="AB322" s="269" t="s">
        <v>28</v>
      </c>
      <c r="AC322" s="270"/>
      <c r="AD322" s="270"/>
      <c r="AE322" s="271"/>
      <c r="AF322" s="287"/>
      <c r="AG322" s="288"/>
      <c r="AH322" s="288"/>
      <c r="AI322" s="288"/>
      <c r="AJ322" s="289" t="str">
        <f>IF(I320="","",VLOOKUP(I320,$AO$4:$AR$6,3,FALSE))</f>
        <v/>
      </c>
      <c r="AK322" s="290"/>
      <c r="AL322" s="40"/>
      <c r="AM322" s="39"/>
      <c r="BC322" s="327" t="s">
        <v>106</v>
      </c>
      <c r="BD322" s="326" t="str">
        <f>IF(AND($AW320=1,$AX320=1,$AY326="1期",$BA326="1期"),$AF322,"0")</f>
        <v>0</v>
      </c>
      <c r="BE322" s="326" t="str">
        <f>IF(AND($AW320=1,$AX320=2,$AY326="1期",$BA326="1期"),$AF322,"0")</f>
        <v>0</v>
      </c>
      <c r="BF322" s="326" t="str">
        <f>IF(AND($AW320=1,$AX320=3,$AY326="1期",$BA326="1期"),$AF322,"0")</f>
        <v>0</v>
      </c>
      <c r="BG322" s="326" t="str">
        <f>IF(AND($AW320=1,$AX320=4,$AY326="1期",$BA326="1期"),$AF322,"0")</f>
        <v>0</v>
      </c>
      <c r="BH322" s="326" t="str">
        <f>IF(AND($AW320=1,$AX320=5,$AY326="1期",$BA326="1期"),$AF322,"0")</f>
        <v>0</v>
      </c>
      <c r="BI322" s="326" t="str">
        <f>IF(AND($AW320=2,$AX320=6,$AY326="1期",$BA326="1期"),$AF322,"0")</f>
        <v>0</v>
      </c>
      <c r="BJ322" s="326" t="str">
        <f>IF(AND($AW320=3,$AX320=1,$AY326="1期",$BA326="1期"),$AF322,"0")</f>
        <v>0</v>
      </c>
      <c r="BK322" s="326" t="str">
        <f>IF(AND($AW320=3,$AX320=2,$AY326="1期",$BA326="1期"),$AF322,"0")</f>
        <v>0</v>
      </c>
      <c r="BL322" s="326" t="str">
        <f>IF(AND($AW320=3,$AX320=3,$AY326="1期",$BA326="1期"),$AF322,"0")</f>
        <v>0</v>
      </c>
      <c r="BM322" s="326" t="str">
        <f>IF(AND($AW320=3,$AX320=4,$AY326="1期",$BA326="1期"),$AF322,"0")</f>
        <v>0</v>
      </c>
      <c r="BN322" s="326" t="str">
        <f>IF(AND($AW320=3,$AX320=5,$AY326="1期",$BA326="1期"),$AF322,"0")</f>
        <v>0</v>
      </c>
      <c r="BP322" s="326" t="str">
        <f>IF(AND($AW320=1,$AX320=1,$AY326="1期",$BA326="2期"),$AF322,"0")</f>
        <v>0</v>
      </c>
      <c r="BQ322" s="326" t="str">
        <f>IF(AND($AW320=1,$AX320=2,$AY326="1期",$BA326="2期"),$AF322,"0")</f>
        <v>0</v>
      </c>
      <c r="BR322" s="326" t="str">
        <f>IF(AND($AW320=1,$AX320=3,$AY326="1期",$BA326="2期"),$AF322,"0")</f>
        <v>0</v>
      </c>
      <c r="BS322" s="326" t="str">
        <f>IF(AND($AW320=1,$AX320=4,$AY326="1期",$BA326="2期"),$AF322,"0")</f>
        <v>0</v>
      </c>
      <c r="BT322" s="326" t="str">
        <f>IF(AND($AW320=1,$AX320=5,$AY326="1期",$BA326="2期"),$AF322,"0")</f>
        <v>0</v>
      </c>
      <c r="BU322" s="326" t="str">
        <f>IF(AND($AW320=2,$AX320=6,$AY326="1期",$BA326="2期"),$AF322,"0")</f>
        <v>0</v>
      </c>
      <c r="BV322" s="326" t="str">
        <f>IF(AND($AW320=3,$AX320=1,$AY326="1期",$BA326="2期"),$AF322,"0")</f>
        <v>0</v>
      </c>
      <c r="BW322" s="326" t="str">
        <f>IF(AND($AW320=3,$AX320=2,$AY326="1期",$BA326="2期"),$AF322,"0")</f>
        <v>0</v>
      </c>
      <c r="BX322" s="326" t="str">
        <f>IF(AND($AW320=3,$AX320=3,$AY326="1期",$BA326="2期"),$AF322,"0")</f>
        <v>0</v>
      </c>
      <c r="BY322" s="326" t="str">
        <f>IF(AND($AW320=3,$AX320=4,$AY326="1期",$BA326="2期"),$AF322,"0")</f>
        <v>0</v>
      </c>
      <c r="BZ322" s="326" t="str">
        <f>IF(AND($AW320=3,$AX320=5,$AY326="1期",$BA326="2期"),$AF322,"0")</f>
        <v>0</v>
      </c>
      <c r="CB322" s="326" t="str">
        <f>IF(AND($AW320=1,$AX320=1,$AY326="1期",$BA326="3期"),$AF322,"0")</f>
        <v>0</v>
      </c>
      <c r="CC322" s="326" t="str">
        <f>IF(AND($AW320=1,$AX320=2,$AY326="1期",$BA326="3期"),$AF322,"0")</f>
        <v>0</v>
      </c>
      <c r="CD322" s="326" t="str">
        <f>IF(AND($AW320=1,$AX320=3,$AY326="1期",$BA326="3期"),$AF322,"0")</f>
        <v>0</v>
      </c>
      <c r="CE322" s="326" t="str">
        <f>IF(AND($AW320=1,$AX320=4,$AY326="1期",$BA326="3期"),$AF322,"0")</f>
        <v>0</v>
      </c>
      <c r="CF322" s="326" t="str">
        <f>IF(AND($AW320=1,$AX320=5,$AY326="1期",$BA326="3期"),$AF322,"0")</f>
        <v>0</v>
      </c>
      <c r="CG322" s="326" t="str">
        <f>IF(AND($AW320=2,$AX320=6,$AY326="1期",$BA326="3期"),$AF322,"0")</f>
        <v>0</v>
      </c>
      <c r="CH322" s="326" t="str">
        <f>IF(AND($AW320=3,$AX320=1,$AY326="1期",$BA326="3期"),$AF322,"0")</f>
        <v>0</v>
      </c>
      <c r="CI322" s="326" t="str">
        <f>IF(AND($AW320=3,$AX320=2,$AY326="1期",$BA326="3期"),$AF322,"0")</f>
        <v>0</v>
      </c>
      <c r="CJ322" s="326" t="str">
        <f>IF(AND($AW320=3,$AX320=3,$AY326="1期",$BA326="3期"),$AF322,"0")</f>
        <v>0</v>
      </c>
      <c r="CK322" s="326" t="str">
        <f>IF(AND($AW320=3,$AX320=4,$AY326="1期",$BA326="3期"),$AF322,"0")</f>
        <v>0</v>
      </c>
      <c r="CL322" s="326" t="str">
        <f>IF(AND($AW320=3,$AX320=5,$AY326="1期",$BA326="3期"),$AF322,"0")</f>
        <v>0</v>
      </c>
      <c r="CN322" s="326" t="str">
        <f>IF(AND($AW320=1,$AX320=1,$AY326="2期",$BA326="2期"),$AF322,"0")</f>
        <v>0</v>
      </c>
      <c r="CO322" s="326" t="str">
        <f>IF(AND($AW320=1,$AX320=2,$AY326="2期",$BA326="2期"),$AF322,"0")</f>
        <v>0</v>
      </c>
      <c r="CP322" s="326" t="str">
        <f>IF(AND($AW320=1,$AX320=3,$AY326="2期",$BA326="2期"),$AF322,"0")</f>
        <v>0</v>
      </c>
      <c r="CQ322" s="326" t="str">
        <f>IF(AND($AW320=1,$AX320=4,$AY326="2期",$BA326="2期"),$AF322,"0")</f>
        <v>0</v>
      </c>
      <c r="CR322" s="326" t="str">
        <f>IF(AND($AW320=1,$AX320=5,$AY326="2期",$BA326="2期"),$AF322,"0")</f>
        <v>0</v>
      </c>
      <c r="CS322" s="326" t="str">
        <f>IF(AND($AW320=2,$AX320=6,$AY326="2期",$BA326="2期"),$AF322,"0")</f>
        <v>0</v>
      </c>
      <c r="CT322" s="326" t="str">
        <f>IF(AND($AW320=3,$AX320=1,$AY326="2期",$BA326="2期"),$AF322,"0")</f>
        <v>0</v>
      </c>
      <c r="CU322" s="326" t="str">
        <f>IF(AND($AW320=3,$AX320=2,$AY326="2期",$BA326="2期"),$AF322,"0")</f>
        <v>0</v>
      </c>
      <c r="CV322" s="326" t="str">
        <f>IF(AND($AW320=3,$AX320=3,$AY326="2期",$BA326="2期"),$AF322,"0")</f>
        <v>0</v>
      </c>
      <c r="CW322" s="326" t="str">
        <f>IF(AND($AW320=3,$AX320=4,$AY326="2期",$BA326="2期"),$AF322,"0")</f>
        <v>0</v>
      </c>
      <c r="CX322" s="326" t="str">
        <f>IF(AND($AW320=3,$AX320=5,$AY326="2期",$BA326="2期"),$AF322,"0")</f>
        <v>0</v>
      </c>
      <c r="CZ322" s="326" t="str">
        <f>IF(AND($AW320=1,$AX320=1,$AY326="2期",$BA326="3期"),$AF322,"0")</f>
        <v>0</v>
      </c>
      <c r="DA322" s="326" t="str">
        <f>IF(AND($AW320=1,$AX320=2,$AY326="2期",$BA326="3期"),$AF322,"0")</f>
        <v>0</v>
      </c>
      <c r="DB322" s="326" t="str">
        <f>IF(AND($AW320=1,$AX320=3,$AY326="2期",$BA326="3期"),$AF322,"0")</f>
        <v>0</v>
      </c>
      <c r="DC322" s="326" t="str">
        <f>IF(AND($AW320=1,$AX320=4,$AY326="2期",$BA326="3期"),$AF322,"0")</f>
        <v>0</v>
      </c>
      <c r="DD322" s="326" t="str">
        <f>IF(AND($AW320=1,$AX320=5,$AY326="2期",$BA326="3期"),$AF322,"0")</f>
        <v>0</v>
      </c>
      <c r="DE322" s="326" t="str">
        <f>IF(AND($AW320=2,$AX320=6,$AY326="2期",$BA326="3期"),$AF322,"0")</f>
        <v>0</v>
      </c>
      <c r="DF322" s="326" t="str">
        <f>IF(AND($AW320=3,$AX320=1,$AY326="2期",$BA326="3期"),$AF322,"0")</f>
        <v>0</v>
      </c>
      <c r="DG322" s="326" t="str">
        <f>IF(AND($AW320=3,$AX320=2,$AY326="2期",$BA326="3期"),$AF322,"0")</f>
        <v>0</v>
      </c>
      <c r="DH322" s="326" t="str">
        <f>IF(AND($AW320=3,$AX320=3,$AY326="2期",$BA326="3期"),$AF322,"0")</f>
        <v>0</v>
      </c>
      <c r="DI322" s="326" t="str">
        <f>IF(AND($AW320=3,$AX320=4,$AY326="2期",$BA326="3期"),$AF322,"0")</f>
        <v>0</v>
      </c>
      <c r="DJ322" s="326" t="str">
        <f>IF(AND($AW320=3,$AX320=5,$AY326="2期",$BA326="3期"),$AF322,"0")</f>
        <v>0</v>
      </c>
      <c r="DL322" s="326" t="str">
        <f>IF(AND($AW320=1,$AX320=1,$AY326="3期",$BA326="3期"),$AF322,"0")</f>
        <v>0</v>
      </c>
      <c r="DM322" s="326" t="str">
        <f>IF(AND($AW320=1,$AX320=2,$AY326="3期",$BA326="3期"),$AF322,"0")</f>
        <v>0</v>
      </c>
      <c r="DN322" s="326" t="str">
        <f>IF(AND($AW320=1,$AX320=3,$AY326="3期",$BA326="3期"),$AF322,"0")</f>
        <v>0</v>
      </c>
      <c r="DO322" s="326" t="str">
        <f>IF(AND($AW320=1,$AX320=4,$AY326="3期",$BA326="3期"),$AF322,"0")</f>
        <v>0</v>
      </c>
      <c r="DP322" s="326" t="str">
        <f>IF(AND($AW320=1,$AX320=5,$AY326="3期",$BA326="3期"),$AF322,"0")</f>
        <v>0</v>
      </c>
      <c r="DQ322" s="326" t="str">
        <f>IF(AND($AW320=2,$AX320=6,$AY326="3期",$BA326="3期"),$AF322,"0")</f>
        <v>0</v>
      </c>
      <c r="DR322" s="326" t="str">
        <f>IF(AND($AW320=3,$AX320=1,$AY326="3期",$BA326="3期"),$AF322,"0")</f>
        <v>0</v>
      </c>
      <c r="DS322" s="326" t="str">
        <f>IF(AND($AW320=3,$AX320=2,$AY326="3期",$BA326="3期"),$AF322,"0")</f>
        <v>0</v>
      </c>
      <c r="DT322" s="326" t="str">
        <f>IF(AND($AW320=3,$AX320=3,$AY326="3期",$BA326="3期"),$AF322,"0")</f>
        <v>0</v>
      </c>
      <c r="DU322" s="326" t="str">
        <f>IF(AND($AW320=3,$AX320=4,$AY326="3期",$BA326="3期"),$AF322,"0")</f>
        <v>0</v>
      </c>
      <c r="DV322" s="326" t="str">
        <f>IF(AND($AW320=3,$AX320=5,$AY326="3期",$BA326="3期"),$AF322,"0")</f>
        <v>0</v>
      </c>
      <c r="DX322" s="326" t="str">
        <f>IF(AND($AW320=1,$AX320=1,$AY326="1期",$BA326="4期"),$AF322,"0")</f>
        <v>0</v>
      </c>
      <c r="DY322" s="326" t="str">
        <f>IF(AND($AW320=1,$AX320=2,$AY326="1期",$BA326="4期"),$AF322,"0")</f>
        <v>0</v>
      </c>
      <c r="DZ322" s="326" t="str">
        <f>IF(AND($AW320=1,$AX320=3,$AY326="1期",$BA326="4期"),$AF322,"0")</f>
        <v>0</v>
      </c>
      <c r="EA322" s="326" t="str">
        <f>IF(AND($AW320=1,$AX320=4,$AY326="1期",$BA326="4期"),$AF322,"0")</f>
        <v>0</v>
      </c>
      <c r="EB322" s="326" t="str">
        <f>IF(AND($AW320=1,$AX320=5,$AY326="1期",$BA326="4期"),$AF322,"0")</f>
        <v>0</v>
      </c>
      <c r="EC322" s="326" t="str">
        <f>IF(AND($AW320=2,$AX320=6,$AY326="1期",$BA326="4期"),$AF322,"0")</f>
        <v>0</v>
      </c>
      <c r="ED322" s="326" t="str">
        <f>IF(AND($AW320=3,$AX320=1,$AY326="1期",$BA326="4期"),$AF322,"0")</f>
        <v>0</v>
      </c>
      <c r="EE322" s="326" t="str">
        <f>IF(AND($AW320=3,$AX320=2,$AY326="1期",$BA326="4期"),$AF322,"0")</f>
        <v>0</v>
      </c>
      <c r="EF322" s="326" t="str">
        <f>IF(AND($AW320=3,$AX320=3,$AY326="1期",$BA326="4期"),$AF322,"0")</f>
        <v>0</v>
      </c>
      <c r="EG322" s="326" t="str">
        <f>IF(AND($AW320=3,$AX320=4,$AY326="1期",$BA326="4期"),$AF322,"0")</f>
        <v>0</v>
      </c>
      <c r="EH322" s="326" t="str">
        <f>IF(AND($AW320=3,$AX320=5,$AY326="1期",$BA326="4期"),$AF322,"0")</f>
        <v>0</v>
      </c>
      <c r="EJ322" s="326" t="str">
        <f>IF(AND($AW320=1,$AX320=1,$AY326="2期",$BA326="4期"),$AF322,"0")</f>
        <v>0</v>
      </c>
      <c r="EK322" s="326" t="str">
        <f>IF(AND($AW320=1,$AX320=2,$AY326="2期",$BA326="4期"),$AF322,"0")</f>
        <v>0</v>
      </c>
      <c r="EL322" s="326" t="str">
        <f>IF(AND($AW320=1,$AX320=3,$AY326="2期",$BA326="4期"),$AF322,"0")</f>
        <v>0</v>
      </c>
      <c r="EM322" s="326" t="str">
        <f>IF(AND($AW320=1,$AX320=4,$AY326="2期",$BA326="4期"),$AF322,"0")</f>
        <v>0</v>
      </c>
      <c r="EN322" s="326" t="str">
        <f>IF(AND($AW320=1,$AX320=5,$AY326="2期",$BA326="4期"),$AF322,"0")</f>
        <v>0</v>
      </c>
      <c r="EO322" s="326" t="str">
        <f>IF(AND($AW320=2,$AX320=6,$AY326="2期",$BA326="4期"),$AF322,"0")</f>
        <v>0</v>
      </c>
      <c r="EP322" s="326" t="str">
        <f>IF(AND($AW320=3,$AX320=1,$AY326="2期",$BA326="4期"),$AF322,"0")</f>
        <v>0</v>
      </c>
      <c r="EQ322" s="326" t="str">
        <f>IF(AND($AW320=3,$AX320=2,$AY326="2期",$BA326="4期"),$AF322,"0")</f>
        <v>0</v>
      </c>
      <c r="ER322" s="326" t="str">
        <f>IF(AND($AW320=3,$AX320=3,$AY326="2期",$BA326="4期"),$AF322,"0")</f>
        <v>0</v>
      </c>
      <c r="ES322" s="326" t="str">
        <f>IF(AND($AW320=3,$AX320=4,$AY326="2期",$BA326="4期"),$AF322,"0")</f>
        <v>0</v>
      </c>
      <c r="ET322" s="326" t="str">
        <f>IF(AND($AW320=3,$AX320=5,$AY326="2期",$BA326="4期"),$AF322,"0")</f>
        <v>0</v>
      </c>
      <c r="EV322" s="326" t="str">
        <f>IF(AND($AW320=1,$AX320=1,$AY326="3期",$BA326="4期"),$AF322,"0")</f>
        <v>0</v>
      </c>
      <c r="EW322" s="326" t="str">
        <f>IF(AND($AW320=1,$AX320=2,$AY326="3期",$BA326="4期"),$AF322,"0")</f>
        <v>0</v>
      </c>
      <c r="EX322" s="326" t="str">
        <f>IF(AND($AW320=1,$AX320=3,$AY326="3期",$BA326="4期"),$AF322,"0")</f>
        <v>0</v>
      </c>
      <c r="EY322" s="326" t="str">
        <f>IF(AND($AW320=1,$AX320=4,$AY326="3期",$BA326="4期"),$AF322,"0")</f>
        <v>0</v>
      </c>
      <c r="EZ322" s="326" t="str">
        <f>IF(AND($AW320=1,$AX320=5,$AY326="3期",$BA326="4期"),$AF322,"0")</f>
        <v>0</v>
      </c>
      <c r="FA322" s="326" t="str">
        <f>IF(AND($AW320=2,$AX320=6,$AY326="3期",$BA326="4期"),$AF322,"0")</f>
        <v>0</v>
      </c>
      <c r="FB322" s="326" t="str">
        <f>IF(AND($AW320=3,$AX320=1,$AY326="3期",$BA326="4期"),$AF322,"0")</f>
        <v>0</v>
      </c>
      <c r="FC322" s="326" t="str">
        <f>IF(AND($AW320=3,$AX320=2,$AY326="3期",$BA326="4期"),$AF322,"0")</f>
        <v>0</v>
      </c>
      <c r="FD322" s="326" t="str">
        <f>IF(AND($AW320=3,$AX320=3,$AY326="3期",$BA326="4期"),$AF322,"0")</f>
        <v>0</v>
      </c>
      <c r="FE322" s="326" t="str">
        <f>IF(AND($AW320=3,$AX320=4,$AY326="3期",$BA326="4期"),$AF322,"0")</f>
        <v>0</v>
      </c>
      <c r="FF322" s="326" t="str">
        <f>IF(AND($AW320=3,$AX320=5,$AY326="3期",$BA326="4期"),$AF322,"0")</f>
        <v>0</v>
      </c>
      <c r="FH322" s="326" t="str">
        <f>IF(AND($AW320=1,$AX320=1,$AY326="4期",$BA326="4期"),$AF322,"0")</f>
        <v>0</v>
      </c>
      <c r="FI322" s="326" t="str">
        <f>IF(AND($AW320=1,$AX320=2,$AY326="4期",$BA326="4期"),$AF322,"0")</f>
        <v>0</v>
      </c>
      <c r="FJ322" s="326" t="str">
        <f>IF(AND($AW320=1,$AX320=3,$AY326="4期",$BA326="4期"),$AF322,"0")</f>
        <v>0</v>
      </c>
      <c r="FK322" s="326" t="str">
        <f>IF(AND($AW320=1,$AX320=4,$AY326="4期",$BA326="4期"),$AF322,"0")</f>
        <v>0</v>
      </c>
      <c r="FL322" s="326" t="str">
        <f>IF(AND($AW320=1,$AX320=5,$AY326="4期",$BA326="4期"),$AF322,"0")</f>
        <v>0</v>
      </c>
      <c r="FM322" s="326" t="str">
        <f>IF(AND($AW320=2,$AX320=6,$AY326="4期",$BA326="4期"),$AF322,"0")</f>
        <v>0</v>
      </c>
      <c r="FN322" s="326" t="str">
        <f>IF(AND($AW320=3,$AX320=1,$AY326="4期",$BA326="4期"),$AF322,"0")</f>
        <v>0</v>
      </c>
      <c r="FO322" s="326" t="str">
        <f>IF(AND($AW320=3,$AX320=2,$AY326="4期",$BA326="4期"),$AF322,"0")</f>
        <v>0</v>
      </c>
      <c r="FP322" s="326" t="str">
        <f>IF(AND($AW320=3,$AX320=3,$AY326="4期",$BA326="4期"),$AF322,"0")</f>
        <v>0</v>
      </c>
      <c r="FQ322" s="326" t="str">
        <f>IF(AND($AW320=3,$AX320=4,$AY326="4期",$BA326="4期"),$AF322,"0")</f>
        <v>0</v>
      </c>
      <c r="FR322" s="326" t="str">
        <f>IF(AND($AW320=3,$AX320=5,$AY326="4期",$BA326="4期"),$AF322,"0")</f>
        <v>0</v>
      </c>
      <c r="FT322" s="327" t="s">
        <v>176</v>
      </c>
      <c r="FU322" s="326" t="str">
        <f>IF(AND($AW320=1,$AX320=1,$AY326="1期",$BA326="1期"),LEFT(RIGHT($I328,11),8),"0")</f>
        <v>0</v>
      </c>
      <c r="FV322" s="326" t="str">
        <f>IF(AND($AW320=1,$AX320=2,$AY326="1期",$BA326="1期"),LEFT(RIGHT($I328,11),8),"0")</f>
        <v>0</v>
      </c>
      <c r="FW322" s="326" t="str">
        <f>IF(AND($AW320=1,$AX320=3,$AY326="1期",$BA326="1期"),LEFT(RIGHT($I328,11),8),"0")</f>
        <v>0</v>
      </c>
      <c r="FX322" s="326" t="str">
        <f>IF(AND($AW320=1,$AX320=4,$AY326="1期",$BA326="1期"),LEFT(RIGHT($I328,11),8),"0")</f>
        <v>0</v>
      </c>
      <c r="FY322" s="326" t="str">
        <f>IF(AND($AW320=1,$AX320=5,$AY326="1期",$BA326="1期"),LEFT(RIGHT($I328,11),8),"0")</f>
        <v>0</v>
      </c>
      <c r="FZ322" s="326" t="str">
        <f>IF(AND($AW320=2,$AX320=6,$AY326="1期",$BA326="1期"),LEFT(RIGHT($I328,11),8),"0")</f>
        <v>0</v>
      </c>
      <c r="GA322" s="326" t="str">
        <f>IF(AND($AW320=3,$AX320=1,$AY326="1期",$BA326="1期"),LEFT(RIGHT($I328,11),8),"0")</f>
        <v>0</v>
      </c>
      <c r="GB322" s="326" t="str">
        <f>IF(AND($AW320=3,$AX320=2,$AY326="1期",$BA326="1期"),LEFT(RIGHT($I328,11),8),"0")</f>
        <v>0</v>
      </c>
      <c r="GC322" s="326" t="str">
        <f>IF(AND($AW320=3,$AX320=3,$AY326="1期",$BA326="1期"),LEFT(RIGHT($I328,11),8),"0")</f>
        <v>0</v>
      </c>
      <c r="GD322" s="326" t="str">
        <f>IF(AND($AW320=3,$AX320=4,$AY326="1期",$BA326="1期"),LEFT(RIGHT($I328,11),8),"0")</f>
        <v>0</v>
      </c>
      <c r="GE322" s="326" t="str">
        <f>IF(AND($AW320=3,$AX320=5,$AY326="1期",$BA326="1期"),LEFT(RIGHT($I328,11),8),"0")</f>
        <v>0</v>
      </c>
      <c r="GG322" s="326" t="str">
        <f>IF(AND($AW320=1,$AX320=1,$AY326="1期",$BA326="2期"),$AF322,"0")</f>
        <v>0</v>
      </c>
      <c r="GH322" s="326" t="str">
        <f>IF(AND($AW320=1,$AX320=2,$AY326="1期",$BA326="2期"),$AF322,"0")</f>
        <v>0</v>
      </c>
      <c r="GI322" s="326" t="str">
        <f>IF(AND($AW320=1,$AX320=3,$AY326="1期",$BA326="2期"),$AF322,"0")</f>
        <v>0</v>
      </c>
      <c r="GJ322" s="326" t="str">
        <f>IF(AND($AW320=1,$AX320=4,$AY326="1期",$BA326="2期"),$AF322,"0")</f>
        <v>0</v>
      </c>
      <c r="GK322" s="326" t="str">
        <f>IF(AND($AW320=1,$AX320=5,$AY326="1期",$BA326="2期"),$AF322,"0")</f>
        <v>0</v>
      </c>
      <c r="GL322" s="326" t="str">
        <f>IF(AND($AW320=2,$AX320=6,$AY326="1期",$BA326="2期"),$AF322,"0")</f>
        <v>0</v>
      </c>
      <c r="GM322" s="326" t="str">
        <f>IF(AND($AW320=3,$AX320=1,$AY326="1期",$BA326="2期"),$AF322,"0")</f>
        <v>0</v>
      </c>
      <c r="GN322" s="326" t="str">
        <f>IF(AND($AW320=3,$AX320=2,$AY326="1期",$BA326="2期"),$AF322,"0")</f>
        <v>0</v>
      </c>
      <c r="GO322" s="326" t="str">
        <f>IF(AND($AW320=3,$AX320=3,$AY326="1期",$BA326="2期"),$AF322,"0")</f>
        <v>0</v>
      </c>
      <c r="GP322" s="326" t="str">
        <f>IF(AND($AW320=3,$AX320=4,$AY326="1期",$BA326="2期"),$AF322,"0")</f>
        <v>0</v>
      </c>
      <c r="GQ322" s="326" t="str">
        <f>IF(AND($AW320=3,$AX320=5,$AY326="1期",$BA326="2期"),$AF322,"0")</f>
        <v>0</v>
      </c>
      <c r="GS322" s="326" t="str">
        <f>IF(AND($AW320=1,$AX320=1,$AY326="2期",$BA326="2期"),LEFT(RIGHT($I328,11),8),"0")</f>
        <v>0</v>
      </c>
      <c r="GT322" s="326" t="str">
        <f>IF(AND($AW320=1,$AX320=2,$AY326="2期",$BA326="2期"),LEFT(RIGHT($I328,11),8),"0")</f>
        <v>0</v>
      </c>
      <c r="GU322" s="326" t="str">
        <f>IF(AND($AW320=1,$AX320=3,$AY326="2期",$BA326="2期"),LEFT(RIGHT($I328,11),8),"0")</f>
        <v>0</v>
      </c>
      <c r="GV322" s="326" t="str">
        <f>IF(AND($AW320=1,$AX320=4,$AY326="2期",$BA326="2期"),LEFT(RIGHT($I328,11),8),"0")</f>
        <v>0</v>
      </c>
      <c r="GW322" s="326" t="str">
        <f>IF(AND($AW320=1,$AX320=5,$AY326="2期",$BA326="2期"),LEFT(RIGHT($I328,11),8),"0")</f>
        <v>0</v>
      </c>
      <c r="GX322" s="326" t="str">
        <f>IF(AND($AW320=2,$AX320=6,$AY326="2期",$BA326="2期"),LEFT(RIGHT($I328,11),8),"0")</f>
        <v>0</v>
      </c>
      <c r="GY322" s="326" t="str">
        <f>IF(AND($AW320=3,$AX320=1,$AY326="2期",$BA326="2期"),LEFT(RIGHT($I328,11),8),"0")</f>
        <v>0</v>
      </c>
      <c r="GZ322" s="326" t="str">
        <f>IF(AND($AW320=3,$AX320=2,$AY326="2期",$BA326="2期"),LEFT(RIGHT($I328,11),8),"0")</f>
        <v>0</v>
      </c>
      <c r="HA322" s="326" t="str">
        <f>IF(AND($AW320=3,$AX320=3,$AY326="2期",$BA326="2期"),LEFT(RIGHT($I328,11),8),"0")</f>
        <v>0</v>
      </c>
      <c r="HB322" s="326" t="str">
        <f>IF(AND($AW320=3,$AX320=4,$AY326="2期",$BA326="2期"),LEFT(RIGHT($I328,11),8),"0")</f>
        <v>0</v>
      </c>
      <c r="HC322" s="326" t="str">
        <f>IF(AND($AW320=3,$AX320=5,$AY326="2期",$BA326="2期"),LEFT(RIGHT($I328,11),8),"0")</f>
        <v>0</v>
      </c>
      <c r="HE322" s="326" t="str">
        <f>IF(AND($AW320=1,$AX320=1,$BA326="3期"),LEFT(RIGHT($I328,11),8),"0")</f>
        <v>0</v>
      </c>
      <c r="HF322" s="326" t="str">
        <f>IF(AND($AW320=1,$AX320=2,$BA326="3期"),LEFT(RIGHT($I328,11),8),"0")</f>
        <v>0</v>
      </c>
      <c r="HG322" s="326" t="str">
        <f>IF(AND($AW320=1,$AX320=3,$BA326="3期"),LEFT(RIGHT($I328,11),8),"0")</f>
        <v>0</v>
      </c>
      <c r="HH322" s="326" t="str">
        <f>IF(AND($AW320=1,$AX320=4,$BA326="3期"),LEFT(RIGHT($I328,11),8),"0")</f>
        <v>0</v>
      </c>
      <c r="HI322" s="326" t="str">
        <f>IF(AND($AW320=1,$AX320=5,$BA326="3期"),LEFT(RIGHT($I328,11),8),"0")</f>
        <v>0</v>
      </c>
      <c r="HJ322" s="326" t="str">
        <f>IF(AND($AW320=2,$AX320=6,$BA326="3期"),LEFT(RIGHT($I328,11),8),"0")</f>
        <v>0</v>
      </c>
      <c r="HK322" s="326" t="str">
        <f>IF(AND($AW320=3,$AX320=1,$BA326="3期"),LEFT(RIGHT($I328,11),8),"0")</f>
        <v>0</v>
      </c>
      <c r="HL322" s="326" t="str">
        <f>IF(AND($AW320=3,$AX320=2,$BA326="3期"),LEFT(RIGHT($I328,11),8),"0")</f>
        <v>0</v>
      </c>
      <c r="HM322" s="326" t="str">
        <f>IF(AND($AW320=3,$AX320=3,$BA326="3期"),LEFT(RIGHT($I328,11),8),"0")</f>
        <v>0</v>
      </c>
      <c r="HN322" s="326" t="str">
        <f>IF(AND($AW320=3,$AX320=4,$BA326="3期"),LEFT(RIGHT($I328,11),8),"0")</f>
        <v>0</v>
      </c>
      <c r="HO322" s="326" t="str">
        <f>IF(AND($AW320=3,$AX320=5,$BA326="3期"),LEFT(RIGHT($I328,11),8),"0")</f>
        <v>0</v>
      </c>
    </row>
    <row r="323" spans="2:223">
      <c r="B323" s="37"/>
      <c r="D323" s="229"/>
      <c r="E323" s="246"/>
      <c r="F323" s="247"/>
      <c r="G323" s="247"/>
      <c r="H323" s="248"/>
      <c r="I323" s="275"/>
      <c r="J323" s="276"/>
      <c r="K323" s="276"/>
      <c r="L323" s="276"/>
      <c r="M323" s="276"/>
      <c r="N323" s="276"/>
      <c r="O323" s="276"/>
      <c r="P323" s="276"/>
      <c r="Q323" s="277"/>
      <c r="R323" s="258"/>
      <c r="S323" s="259"/>
      <c r="T323" s="259"/>
      <c r="U323" s="260"/>
      <c r="V323" s="284"/>
      <c r="W323" s="285"/>
      <c r="X323" s="285"/>
      <c r="Y323" s="285"/>
      <c r="Z323" s="285"/>
      <c r="AA323" s="286"/>
      <c r="AB323" s="246"/>
      <c r="AC323" s="247"/>
      <c r="AD323" s="247"/>
      <c r="AE323" s="248"/>
      <c r="AF323" s="263"/>
      <c r="AG323" s="264"/>
      <c r="AH323" s="264"/>
      <c r="AI323" s="264"/>
      <c r="AJ323" s="267"/>
      <c r="AK323" s="268"/>
      <c r="AL323" s="40"/>
      <c r="AM323" s="39"/>
      <c r="BC323" s="328"/>
      <c r="BD323" s="326"/>
      <c r="BE323" s="326"/>
      <c r="BF323" s="326"/>
      <c r="BG323" s="326"/>
      <c r="BH323" s="326"/>
      <c r="BI323" s="326"/>
      <c r="BJ323" s="326"/>
      <c r="BK323" s="326"/>
      <c r="BL323" s="326"/>
      <c r="BM323" s="326"/>
      <c r="BN323" s="326"/>
      <c r="BP323" s="326"/>
      <c r="BQ323" s="326"/>
      <c r="BR323" s="326"/>
      <c r="BS323" s="326"/>
      <c r="BT323" s="326"/>
      <c r="BU323" s="326"/>
      <c r="BV323" s="326"/>
      <c r="BW323" s="326"/>
      <c r="BX323" s="326"/>
      <c r="BY323" s="326"/>
      <c r="BZ323" s="326"/>
      <c r="CB323" s="326"/>
      <c r="CC323" s="326"/>
      <c r="CD323" s="326"/>
      <c r="CE323" s="326"/>
      <c r="CF323" s="326"/>
      <c r="CG323" s="326"/>
      <c r="CH323" s="326"/>
      <c r="CI323" s="326"/>
      <c r="CJ323" s="326"/>
      <c r="CK323" s="326"/>
      <c r="CL323" s="326"/>
      <c r="CN323" s="326"/>
      <c r="CO323" s="326"/>
      <c r="CP323" s="326"/>
      <c r="CQ323" s="326"/>
      <c r="CR323" s="326"/>
      <c r="CS323" s="326"/>
      <c r="CT323" s="326"/>
      <c r="CU323" s="326"/>
      <c r="CV323" s="326"/>
      <c r="CW323" s="326"/>
      <c r="CX323" s="326"/>
      <c r="CZ323" s="326"/>
      <c r="DA323" s="326"/>
      <c r="DB323" s="326"/>
      <c r="DC323" s="326"/>
      <c r="DD323" s="326"/>
      <c r="DE323" s="326"/>
      <c r="DF323" s="326"/>
      <c r="DG323" s="326"/>
      <c r="DH323" s="326"/>
      <c r="DI323" s="326"/>
      <c r="DJ323" s="326"/>
      <c r="DL323" s="326"/>
      <c r="DM323" s="326"/>
      <c r="DN323" s="326"/>
      <c r="DO323" s="326"/>
      <c r="DP323" s="326"/>
      <c r="DQ323" s="326"/>
      <c r="DR323" s="326"/>
      <c r="DS323" s="326"/>
      <c r="DT323" s="326"/>
      <c r="DU323" s="326"/>
      <c r="DV323" s="326"/>
      <c r="DX323" s="326"/>
      <c r="DY323" s="326"/>
      <c r="DZ323" s="326"/>
      <c r="EA323" s="326"/>
      <c r="EB323" s="326"/>
      <c r="EC323" s="326"/>
      <c r="ED323" s="326"/>
      <c r="EE323" s="326"/>
      <c r="EF323" s="326"/>
      <c r="EG323" s="326"/>
      <c r="EH323" s="326"/>
      <c r="EJ323" s="326"/>
      <c r="EK323" s="326"/>
      <c r="EL323" s="326"/>
      <c r="EM323" s="326"/>
      <c r="EN323" s="326"/>
      <c r="EO323" s="326"/>
      <c r="EP323" s="326"/>
      <c r="EQ323" s="326"/>
      <c r="ER323" s="326"/>
      <c r="ES323" s="326"/>
      <c r="ET323" s="326"/>
      <c r="EV323" s="326"/>
      <c r="EW323" s="326"/>
      <c r="EX323" s="326"/>
      <c r="EY323" s="326"/>
      <c r="EZ323" s="326"/>
      <c r="FA323" s="326"/>
      <c r="FB323" s="326"/>
      <c r="FC323" s="326"/>
      <c r="FD323" s="326"/>
      <c r="FE323" s="326"/>
      <c r="FF323" s="326"/>
      <c r="FH323" s="326"/>
      <c r="FI323" s="326"/>
      <c r="FJ323" s="326"/>
      <c r="FK323" s="326"/>
      <c r="FL323" s="326"/>
      <c r="FM323" s="326"/>
      <c r="FN323" s="326"/>
      <c r="FO323" s="326"/>
      <c r="FP323" s="326"/>
      <c r="FQ323" s="326"/>
      <c r="FR323" s="326"/>
      <c r="FT323" s="328"/>
      <c r="FU323" s="326"/>
      <c r="FV323" s="326"/>
      <c r="FW323" s="326"/>
      <c r="FX323" s="326"/>
      <c r="FY323" s="326"/>
      <c r="FZ323" s="326"/>
      <c r="GA323" s="326"/>
      <c r="GB323" s="326"/>
      <c r="GC323" s="326"/>
      <c r="GD323" s="326"/>
      <c r="GE323" s="326"/>
      <c r="GG323" s="326"/>
      <c r="GH323" s="326"/>
      <c r="GI323" s="326"/>
      <c r="GJ323" s="326"/>
      <c r="GK323" s="326"/>
      <c r="GL323" s="326"/>
      <c r="GM323" s="326"/>
      <c r="GN323" s="326"/>
      <c r="GO323" s="326"/>
      <c r="GP323" s="326"/>
      <c r="GQ323" s="326"/>
      <c r="GS323" s="326"/>
      <c r="GT323" s="326"/>
      <c r="GU323" s="326"/>
      <c r="GV323" s="326"/>
      <c r="GW323" s="326"/>
      <c r="GX323" s="326"/>
      <c r="GY323" s="326"/>
      <c r="GZ323" s="326"/>
      <c r="HA323" s="326"/>
      <c r="HB323" s="326"/>
      <c r="HC323" s="326"/>
      <c r="HE323" s="326"/>
      <c r="HF323" s="326"/>
      <c r="HG323" s="326"/>
      <c r="HH323" s="326"/>
      <c r="HI323" s="326"/>
      <c r="HJ323" s="326"/>
      <c r="HK323" s="326"/>
      <c r="HL323" s="326"/>
      <c r="HM323" s="326"/>
      <c r="HN323" s="326"/>
      <c r="HO323" s="326"/>
    </row>
    <row r="324" spans="2:223" ht="13.5" customHeight="1">
      <c r="B324" s="37"/>
      <c r="D324" s="229"/>
      <c r="E324" s="269" t="s">
        <v>38</v>
      </c>
      <c r="F324" s="270"/>
      <c r="G324" s="270"/>
      <c r="H324" s="271"/>
      <c r="I324" s="291"/>
      <c r="J324" s="292"/>
      <c r="K324" s="292"/>
      <c r="L324" s="292"/>
      <c r="M324" s="292"/>
      <c r="N324" s="292"/>
      <c r="O324" s="292"/>
      <c r="P324" s="292"/>
      <c r="Q324" s="292"/>
      <c r="R324" s="292"/>
      <c r="S324" s="292"/>
      <c r="T324" s="292"/>
      <c r="U324" s="292"/>
      <c r="V324" s="292"/>
      <c r="W324" s="292"/>
      <c r="X324" s="292"/>
      <c r="Y324" s="292"/>
      <c r="Z324" s="292"/>
      <c r="AA324" s="293"/>
      <c r="AB324" s="269" t="s">
        <v>39</v>
      </c>
      <c r="AC324" s="270"/>
      <c r="AD324" s="270"/>
      <c r="AE324" s="271"/>
      <c r="AF324" s="294"/>
      <c r="AG324" s="295"/>
      <c r="AH324" s="295"/>
      <c r="AI324" s="295"/>
      <c r="AJ324" s="295"/>
      <c r="AK324" s="290" t="s">
        <v>55</v>
      </c>
      <c r="AL324" s="40"/>
      <c r="AM324" s="39"/>
    </row>
    <row r="325" spans="2:223">
      <c r="B325" s="37"/>
      <c r="D325" s="229"/>
      <c r="E325" s="246"/>
      <c r="F325" s="247"/>
      <c r="G325" s="247"/>
      <c r="H325" s="248"/>
      <c r="I325" s="252"/>
      <c r="J325" s="253"/>
      <c r="K325" s="253"/>
      <c r="L325" s="253"/>
      <c r="M325" s="253"/>
      <c r="N325" s="253"/>
      <c r="O325" s="253"/>
      <c r="P325" s="253"/>
      <c r="Q325" s="253"/>
      <c r="R325" s="253"/>
      <c r="S325" s="253"/>
      <c r="T325" s="253"/>
      <c r="U325" s="253"/>
      <c r="V325" s="253"/>
      <c r="W325" s="253"/>
      <c r="X325" s="253"/>
      <c r="Y325" s="253"/>
      <c r="Z325" s="253"/>
      <c r="AA325" s="254"/>
      <c r="AB325" s="246"/>
      <c r="AC325" s="247"/>
      <c r="AD325" s="247"/>
      <c r="AE325" s="248"/>
      <c r="AF325" s="296"/>
      <c r="AG325" s="297"/>
      <c r="AH325" s="297"/>
      <c r="AI325" s="297"/>
      <c r="AJ325" s="297"/>
      <c r="AK325" s="268"/>
      <c r="AL325" s="40"/>
      <c r="AM325" s="39"/>
      <c r="AW325" s="84" t="s">
        <v>102</v>
      </c>
      <c r="AX325" s="84" t="s">
        <v>103</v>
      </c>
      <c r="AY325" s="329" t="s">
        <v>105</v>
      </c>
      <c r="AZ325" s="330"/>
      <c r="BA325" s="322" t="s">
        <v>104</v>
      </c>
      <c r="BB325" s="322"/>
    </row>
    <row r="326" spans="2:223">
      <c r="B326" s="37"/>
      <c r="D326" s="229"/>
      <c r="E326" s="269" t="s">
        <v>74</v>
      </c>
      <c r="F326" s="270"/>
      <c r="G326" s="270"/>
      <c r="H326" s="271"/>
      <c r="I326" s="298" t="str">
        <f>IFERROR(YEAR(EDATE(AA326,-3)),"")</f>
        <v/>
      </c>
      <c r="J326" s="289"/>
      <c r="K326" s="289"/>
      <c r="L326" s="289" t="s">
        <v>37</v>
      </c>
      <c r="M326" s="289"/>
      <c r="N326" s="282"/>
      <c r="O326" s="282"/>
      <c r="P326" s="282"/>
      <c r="Q326" s="282"/>
      <c r="R326" s="282"/>
      <c r="S326" s="282"/>
      <c r="T326" s="282"/>
      <c r="U326" s="282"/>
      <c r="V326" s="282"/>
      <c r="W326" s="282"/>
      <c r="X326" s="282"/>
      <c r="Y326" s="282"/>
      <c r="Z326" s="300" t="s">
        <v>352</v>
      </c>
      <c r="AA326" s="282"/>
      <c r="AB326" s="282"/>
      <c r="AC326" s="282"/>
      <c r="AD326" s="282"/>
      <c r="AE326" s="282"/>
      <c r="AF326" s="282"/>
      <c r="AG326" s="282"/>
      <c r="AH326" s="282"/>
      <c r="AI326" s="282"/>
      <c r="AJ326" s="282"/>
      <c r="AK326" s="302"/>
      <c r="AL326" s="40"/>
      <c r="AM326" s="39"/>
      <c r="AW326" s="322" t="str">
        <f>I326</f>
        <v/>
      </c>
      <c r="AX326" s="322" t="str">
        <f>IF(V322="","",YEAR(V322)-IF(MONTH(V322)&lt;4,1,0))</f>
        <v/>
      </c>
      <c r="AY326" s="322" t="str">
        <f>IF(AND(2010&lt;=AW326,AW326&lt;=2014),"1期",IF(AND(2015&lt;=AW326,AW326&lt;=2019),"2期",IF(AND(2020&lt;=AW326,AW326&lt;=2024),"3期",IF(AND(2025&lt;=AW326,AW326&lt;=2029),"4期","-"))))</f>
        <v>-</v>
      </c>
      <c r="AZ326" s="323" t="str">
        <f>IF(AND(2010&lt;=AW326,AW326&lt;=2014),"2期",IF(AND(2015&lt;=AW326,AW326&lt;=2019),"3期",IF(AND(2020&lt;=AW326,AW326&lt;=2024),"4期",IF(AND(2025&lt;=AW326,AW326&lt;=2029),"4期","-"))))</f>
        <v>-</v>
      </c>
      <c r="BA326" s="322" t="str">
        <f>IF(AND(2010&lt;=AX326,AX326&lt;=2014),"1期",IF(AND(2015&lt;=AX326,AX326&lt;=2019),"2期",IF(AND(2020&lt;=AX326,AX326&lt;=2024),"3期",IF(AND(2025&lt;=AX326,AX326&lt;=2029),"4期","-"))))</f>
        <v>-</v>
      </c>
      <c r="BB326" s="323" t="str">
        <f>IF(AND(2010&lt;=AX326,AX326&lt;=2014),"2期",IF(AND(2015&lt;=AX326,AX326&lt;=2019),"3期",IF(AND(2020&lt;=AX326,AX326&lt;=2024),"4期",IF(AND(2024&lt;=AX326,AX326&lt;=2029),"4期","-"))))</f>
        <v>-</v>
      </c>
      <c r="BC326" s="40"/>
      <c r="FT326" s="40"/>
    </row>
    <row r="327" spans="2:223">
      <c r="B327" s="37"/>
      <c r="D327" s="229"/>
      <c r="E327" s="246"/>
      <c r="F327" s="247"/>
      <c r="G327" s="247"/>
      <c r="H327" s="248"/>
      <c r="I327" s="299"/>
      <c r="J327" s="267"/>
      <c r="K327" s="267"/>
      <c r="L327" s="267"/>
      <c r="M327" s="267"/>
      <c r="N327" s="285"/>
      <c r="O327" s="285"/>
      <c r="P327" s="285"/>
      <c r="Q327" s="285"/>
      <c r="R327" s="285"/>
      <c r="S327" s="285"/>
      <c r="T327" s="285"/>
      <c r="U327" s="285"/>
      <c r="V327" s="285"/>
      <c r="W327" s="285"/>
      <c r="X327" s="285"/>
      <c r="Y327" s="285"/>
      <c r="Z327" s="301"/>
      <c r="AA327" s="285"/>
      <c r="AB327" s="285"/>
      <c r="AC327" s="285"/>
      <c r="AD327" s="285"/>
      <c r="AE327" s="285"/>
      <c r="AF327" s="285"/>
      <c r="AG327" s="285"/>
      <c r="AH327" s="285"/>
      <c r="AI327" s="285"/>
      <c r="AJ327" s="285"/>
      <c r="AK327" s="303"/>
      <c r="AL327" s="40"/>
      <c r="AM327" s="39"/>
      <c r="AW327" s="325"/>
      <c r="AX327" s="322"/>
      <c r="AY327" s="322"/>
      <c r="AZ327" s="324"/>
      <c r="BA327" s="322"/>
      <c r="BB327" s="324"/>
      <c r="BC327" s="40"/>
      <c r="FT327" s="40"/>
    </row>
    <row r="328" spans="2:223">
      <c r="B328" s="37"/>
      <c r="D328" s="229"/>
      <c r="E328" s="220" t="s">
        <v>57</v>
      </c>
      <c r="F328" s="221"/>
      <c r="G328" s="221"/>
      <c r="H328" s="222"/>
      <c r="I328" s="226"/>
      <c r="J328" s="214"/>
      <c r="K328" s="214"/>
      <c r="L328" s="214"/>
      <c r="M328" s="214"/>
      <c r="N328" s="214"/>
      <c r="O328" s="214"/>
      <c r="P328" s="214"/>
      <c r="Q328" s="214"/>
      <c r="R328" s="214"/>
      <c r="S328" s="214"/>
      <c r="T328" s="214"/>
      <c r="U328" s="214"/>
      <c r="V328" s="214"/>
      <c r="W328" s="212" t="s">
        <v>352</v>
      </c>
      <c r="X328" s="214"/>
      <c r="Y328" s="214"/>
      <c r="Z328" s="214"/>
      <c r="AA328" s="214"/>
      <c r="AB328" s="214"/>
      <c r="AC328" s="214"/>
      <c r="AD328" s="214"/>
      <c r="AE328" s="214"/>
      <c r="AF328" s="214"/>
      <c r="AG328" s="214"/>
      <c r="AH328" s="214"/>
      <c r="AI328" s="214"/>
      <c r="AJ328" s="214"/>
      <c r="AK328" s="215"/>
      <c r="AL328" s="40"/>
      <c r="AM328" s="39"/>
      <c r="AY328" s="40" t="s">
        <v>121</v>
      </c>
      <c r="BA328" s="40" t="s">
        <v>122</v>
      </c>
      <c r="HO328" s="85"/>
    </row>
    <row r="329" spans="2:223" ht="14.25" thickBot="1">
      <c r="B329" s="37"/>
      <c r="D329" s="230"/>
      <c r="E329" s="223"/>
      <c r="F329" s="224"/>
      <c r="G329" s="224"/>
      <c r="H329" s="225"/>
      <c r="I329" s="227"/>
      <c r="J329" s="216"/>
      <c r="K329" s="216"/>
      <c r="L329" s="216"/>
      <c r="M329" s="216"/>
      <c r="N329" s="216"/>
      <c r="O329" s="216"/>
      <c r="P329" s="216"/>
      <c r="Q329" s="216"/>
      <c r="R329" s="216"/>
      <c r="S329" s="216"/>
      <c r="T329" s="216"/>
      <c r="U329" s="216"/>
      <c r="V329" s="216"/>
      <c r="W329" s="213"/>
      <c r="X329" s="216"/>
      <c r="Y329" s="216"/>
      <c r="Z329" s="216"/>
      <c r="AA329" s="216"/>
      <c r="AB329" s="216"/>
      <c r="AC329" s="216"/>
      <c r="AD329" s="216"/>
      <c r="AE329" s="216"/>
      <c r="AF329" s="216"/>
      <c r="AG329" s="216"/>
      <c r="AH329" s="216"/>
      <c r="AI329" s="216"/>
      <c r="AJ329" s="216"/>
      <c r="AK329" s="217"/>
      <c r="AL329" s="40"/>
      <c r="AM329" s="39"/>
      <c r="AW329" s="83" t="s">
        <v>100</v>
      </c>
      <c r="AX329" s="83" t="s">
        <v>101</v>
      </c>
    </row>
    <row r="330" spans="2:223" ht="13.5" customHeight="1">
      <c r="B330" s="37"/>
      <c r="D330" s="228" t="s">
        <v>341</v>
      </c>
      <c r="E330" s="231" t="s">
        <v>42</v>
      </c>
      <c r="F330" s="232"/>
      <c r="G330" s="232"/>
      <c r="H330" s="233"/>
      <c r="I330" s="237"/>
      <c r="J330" s="238"/>
      <c r="K330" s="238"/>
      <c r="L330" s="238"/>
      <c r="M330" s="238"/>
      <c r="N330" s="238"/>
      <c r="O330" s="238"/>
      <c r="P330" s="238"/>
      <c r="Q330" s="239"/>
      <c r="R330" s="243" t="s">
        <v>43</v>
      </c>
      <c r="S330" s="244"/>
      <c r="T330" s="244"/>
      <c r="U330" s="245"/>
      <c r="V330" s="249"/>
      <c r="W330" s="250"/>
      <c r="X330" s="250"/>
      <c r="Y330" s="250"/>
      <c r="Z330" s="250"/>
      <c r="AA330" s="251"/>
      <c r="AB330" s="255" t="s">
        <v>40</v>
      </c>
      <c r="AC330" s="256"/>
      <c r="AD330" s="256"/>
      <c r="AE330" s="257"/>
      <c r="AF330" s="261"/>
      <c r="AG330" s="262"/>
      <c r="AH330" s="262"/>
      <c r="AI330" s="262"/>
      <c r="AJ330" s="265" t="str">
        <f>IF(I330="","",VLOOKUP(I330,$AO$4:$AR$6,2,FALSE))</f>
        <v/>
      </c>
      <c r="AK330" s="266"/>
      <c r="AL330" s="40"/>
      <c r="AM330" s="39"/>
      <c r="AW330" s="322" t="str">
        <f>IF(I330="グリーン電力証書",1,IF(I330="グリーン熱証書",2,IF(I330="新エネルギー等電気相当量",3,"-")))</f>
        <v>-</v>
      </c>
      <c r="AX330" s="322" t="str">
        <f>IF(V330="太陽光発電",1,IF(V330="風力発電",2,IF(V330="地熱発電",3,IF(V330="バイオマス発電",4,IF(V330="特定小水力発電",5,IF(V330="太陽熱",6,"-"))))))</f>
        <v>-</v>
      </c>
      <c r="BC330" s="32" t="s">
        <v>108</v>
      </c>
      <c r="BD330" s="86" t="s">
        <v>109</v>
      </c>
      <c r="BE330" s="86" t="s">
        <v>110</v>
      </c>
      <c r="BF330" s="86" t="s">
        <v>111</v>
      </c>
      <c r="BG330" s="86" t="s">
        <v>112</v>
      </c>
      <c r="BH330" s="86" t="s">
        <v>113</v>
      </c>
      <c r="BI330" s="86" t="s">
        <v>114</v>
      </c>
      <c r="BJ330" s="86" t="s">
        <v>115</v>
      </c>
      <c r="BK330" s="86" t="s">
        <v>116</v>
      </c>
      <c r="BL330" s="86" t="s">
        <v>117</v>
      </c>
      <c r="BM330" s="86" t="s">
        <v>118</v>
      </c>
      <c r="BN330" s="86" t="s">
        <v>119</v>
      </c>
      <c r="BP330" s="86" t="s">
        <v>109</v>
      </c>
      <c r="BQ330" s="86" t="s">
        <v>110</v>
      </c>
      <c r="BR330" s="86" t="s">
        <v>111</v>
      </c>
      <c r="BS330" s="86" t="s">
        <v>112</v>
      </c>
      <c r="BT330" s="86" t="s">
        <v>113</v>
      </c>
      <c r="BU330" s="86" t="s">
        <v>114</v>
      </c>
      <c r="BV330" s="86" t="s">
        <v>115</v>
      </c>
      <c r="BW330" s="86" t="s">
        <v>116</v>
      </c>
      <c r="BX330" s="86" t="s">
        <v>117</v>
      </c>
      <c r="BY330" s="86" t="s">
        <v>118</v>
      </c>
      <c r="BZ330" s="86" t="s">
        <v>119</v>
      </c>
      <c r="CB330" s="86" t="s">
        <v>109</v>
      </c>
      <c r="CC330" s="86" t="s">
        <v>110</v>
      </c>
      <c r="CD330" s="86" t="s">
        <v>111</v>
      </c>
      <c r="CE330" s="86" t="s">
        <v>112</v>
      </c>
      <c r="CF330" s="86" t="s">
        <v>113</v>
      </c>
      <c r="CG330" s="86" t="s">
        <v>114</v>
      </c>
      <c r="CH330" s="86" t="s">
        <v>115</v>
      </c>
      <c r="CI330" s="86" t="s">
        <v>116</v>
      </c>
      <c r="CJ330" s="86" t="s">
        <v>117</v>
      </c>
      <c r="CK330" s="86" t="s">
        <v>118</v>
      </c>
      <c r="CL330" s="86" t="s">
        <v>119</v>
      </c>
      <c r="CN330" s="86" t="s">
        <v>109</v>
      </c>
      <c r="CO330" s="86" t="s">
        <v>110</v>
      </c>
      <c r="CP330" s="86" t="s">
        <v>111</v>
      </c>
      <c r="CQ330" s="86" t="s">
        <v>112</v>
      </c>
      <c r="CR330" s="86" t="s">
        <v>113</v>
      </c>
      <c r="CS330" s="86" t="s">
        <v>114</v>
      </c>
      <c r="CT330" s="86" t="s">
        <v>115</v>
      </c>
      <c r="CU330" s="86" t="s">
        <v>116</v>
      </c>
      <c r="CV330" s="86" t="s">
        <v>117</v>
      </c>
      <c r="CW330" s="86" t="s">
        <v>118</v>
      </c>
      <c r="CX330" s="86" t="s">
        <v>119</v>
      </c>
      <c r="CZ330" s="86" t="s">
        <v>109</v>
      </c>
      <c r="DA330" s="86" t="s">
        <v>110</v>
      </c>
      <c r="DB330" s="86" t="s">
        <v>111</v>
      </c>
      <c r="DC330" s="86" t="s">
        <v>112</v>
      </c>
      <c r="DD330" s="86" t="s">
        <v>113</v>
      </c>
      <c r="DE330" s="86" t="s">
        <v>114</v>
      </c>
      <c r="DF330" s="86" t="s">
        <v>115</v>
      </c>
      <c r="DG330" s="86" t="s">
        <v>116</v>
      </c>
      <c r="DH330" s="86" t="s">
        <v>117</v>
      </c>
      <c r="DI330" s="86" t="s">
        <v>118</v>
      </c>
      <c r="DJ330" s="86" t="s">
        <v>119</v>
      </c>
      <c r="DL330" s="86" t="s">
        <v>109</v>
      </c>
      <c r="DM330" s="86" t="s">
        <v>110</v>
      </c>
      <c r="DN330" s="86" t="s">
        <v>111</v>
      </c>
      <c r="DO330" s="86" t="s">
        <v>112</v>
      </c>
      <c r="DP330" s="86" t="s">
        <v>113</v>
      </c>
      <c r="DQ330" s="86" t="s">
        <v>114</v>
      </c>
      <c r="DR330" s="86" t="s">
        <v>115</v>
      </c>
      <c r="DS330" s="86" t="s">
        <v>116</v>
      </c>
      <c r="DT330" s="86" t="s">
        <v>117</v>
      </c>
      <c r="DU330" s="86" t="s">
        <v>118</v>
      </c>
      <c r="DV330" s="86" t="s">
        <v>119</v>
      </c>
      <c r="DX330" s="86" t="s">
        <v>109</v>
      </c>
      <c r="DY330" s="86" t="s">
        <v>110</v>
      </c>
      <c r="DZ330" s="86" t="s">
        <v>111</v>
      </c>
      <c r="EA330" s="86" t="s">
        <v>112</v>
      </c>
      <c r="EB330" s="86" t="s">
        <v>113</v>
      </c>
      <c r="EC330" s="86" t="s">
        <v>114</v>
      </c>
      <c r="ED330" s="86" t="s">
        <v>115</v>
      </c>
      <c r="EE330" s="86" t="s">
        <v>116</v>
      </c>
      <c r="EF330" s="86" t="s">
        <v>117</v>
      </c>
      <c r="EG330" s="86" t="s">
        <v>118</v>
      </c>
      <c r="EH330" s="86" t="s">
        <v>119</v>
      </c>
      <c r="EJ330" s="86" t="s">
        <v>109</v>
      </c>
      <c r="EK330" s="86" t="s">
        <v>110</v>
      </c>
      <c r="EL330" s="86" t="s">
        <v>111</v>
      </c>
      <c r="EM330" s="86" t="s">
        <v>112</v>
      </c>
      <c r="EN330" s="86" t="s">
        <v>113</v>
      </c>
      <c r="EO330" s="86" t="s">
        <v>114</v>
      </c>
      <c r="EP330" s="86" t="s">
        <v>115</v>
      </c>
      <c r="EQ330" s="86" t="s">
        <v>116</v>
      </c>
      <c r="ER330" s="86" t="s">
        <v>117</v>
      </c>
      <c r="ES330" s="86" t="s">
        <v>118</v>
      </c>
      <c r="ET330" s="86" t="s">
        <v>119</v>
      </c>
      <c r="EV330" s="86" t="s">
        <v>109</v>
      </c>
      <c r="EW330" s="86" t="s">
        <v>110</v>
      </c>
      <c r="EX330" s="86" t="s">
        <v>111</v>
      </c>
      <c r="EY330" s="86" t="s">
        <v>112</v>
      </c>
      <c r="EZ330" s="86" t="s">
        <v>113</v>
      </c>
      <c r="FA330" s="86" t="s">
        <v>114</v>
      </c>
      <c r="FB330" s="86" t="s">
        <v>115</v>
      </c>
      <c r="FC330" s="86" t="s">
        <v>116</v>
      </c>
      <c r="FD330" s="86" t="s">
        <v>117</v>
      </c>
      <c r="FE330" s="86" t="s">
        <v>118</v>
      </c>
      <c r="FF330" s="86" t="s">
        <v>119</v>
      </c>
      <c r="FH330" s="86" t="s">
        <v>109</v>
      </c>
      <c r="FI330" s="86" t="s">
        <v>110</v>
      </c>
      <c r="FJ330" s="86" t="s">
        <v>111</v>
      </c>
      <c r="FK330" s="86" t="s">
        <v>112</v>
      </c>
      <c r="FL330" s="86" t="s">
        <v>113</v>
      </c>
      <c r="FM330" s="86" t="s">
        <v>114</v>
      </c>
      <c r="FN330" s="86" t="s">
        <v>115</v>
      </c>
      <c r="FO330" s="86" t="s">
        <v>116</v>
      </c>
      <c r="FP330" s="86" t="s">
        <v>117</v>
      </c>
      <c r="FQ330" s="86" t="s">
        <v>118</v>
      </c>
      <c r="FR330" s="86" t="s">
        <v>119</v>
      </c>
      <c r="FT330" s="32" t="s">
        <v>108</v>
      </c>
      <c r="FU330" s="86" t="s">
        <v>109</v>
      </c>
      <c r="FV330" s="86" t="s">
        <v>110</v>
      </c>
      <c r="FW330" s="86" t="s">
        <v>111</v>
      </c>
      <c r="FX330" s="86" t="s">
        <v>112</v>
      </c>
      <c r="FY330" s="86" t="s">
        <v>113</v>
      </c>
      <c r="FZ330" s="86" t="s">
        <v>114</v>
      </c>
      <c r="GA330" s="86" t="s">
        <v>115</v>
      </c>
      <c r="GB330" s="86" t="s">
        <v>116</v>
      </c>
      <c r="GC330" s="86" t="s">
        <v>117</v>
      </c>
      <c r="GD330" s="86" t="s">
        <v>118</v>
      </c>
      <c r="GE330" s="86" t="s">
        <v>119</v>
      </c>
      <c r="GG330" s="86" t="s">
        <v>109</v>
      </c>
      <c r="GH330" s="86" t="s">
        <v>110</v>
      </c>
      <c r="GI330" s="86" t="s">
        <v>111</v>
      </c>
      <c r="GJ330" s="86" t="s">
        <v>112</v>
      </c>
      <c r="GK330" s="86" t="s">
        <v>113</v>
      </c>
      <c r="GL330" s="86" t="s">
        <v>114</v>
      </c>
      <c r="GM330" s="86" t="s">
        <v>115</v>
      </c>
      <c r="GN330" s="86" t="s">
        <v>116</v>
      </c>
      <c r="GO330" s="86" t="s">
        <v>117</v>
      </c>
      <c r="GP330" s="86" t="s">
        <v>118</v>
      </c>
      <c r="GQ330" s="86" t="s">
        <v>119</v>
      </c>
      <c r="GS330" s="86" t="s">
        <v>109</v>
      </c>
      <c r="GT330" s="86" t="s">
        <v>110</v>
      </c>
      <c r="GU330" s="86" t="s">
        <v>111</v>
      </c>
      <c r="GV330" s="86" t="s">
        <v>112</v>
      </c>
      <c r="GW330" s="86" t="s">
        <v>113</v>
      </c>
      <c r="GX330" s="86" t="s">
        <v>114</v>
      </c>
      <c r="GY330" s="86" t="s">
        <v>115</v>
      </c>
      <c r="GZ330" s="86" t="s">
        <v>116</v>
      </c>
      <c r="HA330" s="86" t="s">
        <v>117</v>
      </c>
      <c r="HB330" s="86" t="s">
        <v>118</v>
      </c>
      <c r="HC330" s="86" t="s">
        <v>119</v>
      </c>
      <c r="HE330" s="86" t="s">
        <v>109</v>
      </c>
      <c r="HF330" s="86" t="s">
        <v>110</v>
      </c>
      <c r="HG330" s="86" t="s">
        <v>111</v>
      </c>
      <c r="HH330" s="86" t="s">
        <v>112</v>
      </c>
      <c r="HI330" s="86" t="s">
        <v>113</v>
      </c>
      <c r="HJ330" s="86" t="s">
        <v>114</v>
      </c>
      <c r="HK330" s="86" t="s">
        <v>115</v>
      </c>
      <c r="HL330" s="86" t="s">
        <v>116</v>
      </c>
      <c r="HM330" s="86" t="s">
        <v>117</v>
      </c>
      <c r="HN330" s="86" t="s">
        <v>118</v>
      </c>
      <c r="HO330" s="86" t="s">
        <v>119</v>
      </c>
    </row>
    <row r="331" spans="2:223">
      <c r="B331" s="37"/>
      <c r="D331" s="229"/>
      <c r="E331" s="234"/>
      <c r="F331" s="235"/>
      <c r="G331" s="235"/>
      <c r="H331" s="236"/>
      <c r="I331" s="240"/>
      <c r="J331" s="241"/>
      <c r="K331" s="241"/>
      <c r="L331" s="241"/>
      <c r="M331" s="241"/>
      <c r="N331" s="241"/>
      <c r="O331" s="241"/>
      <c r="P331" s="241"/>
      <c r="Q331" s="242"/>
      <c r="R331" s="246"/>
      <c r="S331" s="247"/>
      <c r="T331" s="247"/>
      <c r="U331" s="248"/>
      <c r="V331" s="252"/>
      <c r="W331" s="253"/>
      <c r="X331" s="253"/>
      <c r="Y331" s="253"/>
      <c r="Z331" s="253"/>
      <c r="AA331" s="254"/>
      <c r="AB331" s="258"/>
      <c r="AC331" s="259"/>
      <c r="AD331" s="259"/>
      <c r="AE331" s="260"/>
      <c r="AF331" s="263"/>
      <c r="AG331" s="264"/>
      <c r="AH331" s="264"/>
      <c r="AI331" s="264"/>
      <c r="AJ331" s="267"/>
      <c r="AK331" s="268"/>
      <c r="AL331" s="40"/>
      <c r="AM331" s="39"/>
      <c r="AW331" s="325"/>
      <c r="AX331" s="325"/>
      <c r="BD331" s="40"/>
      <c r="BE331" s="40"/>
      <c r="BF331" s="40"/>
      <c r="BG331" s="40"/>
      <c r="BH331" s="40"/>
      <c r="BI331" s="40"/>
      <c r="BJ331" s="40"/>
      <c r="BK331" s="40"/>
      <c r="BL331" s="40"/>
      <c r="BM331" s="40"/>
      <c r="BN331" s="40"/>
      <c r="BP331" s="40"/>
      <c r="BQ331" s="40"/>
      <c r="BR331" s="40"/>
      <c r="BS331" s="40"/>
      <c r="BT331" s="40"/>
      <c r="BU331" s="40"/>
      <c r="BV331" s="40"/>
      <c r="BW331" s="40"/>
      <c r="BX331" s="40"/>
      <c r="BY331" s="40"/>
      <c r="BZ331" s="40"/>
      <c r="CB331" s="40"/>
      <c r="CC331" s="40"/>
      <c r="CD331" s="40"/>
      <c r="CE331" s="40"/>
      <c r="CF331" s="40"/>
      <c r="CG331" s="40"/>
      <c r="CH331" s="40"/>
      <c r="CI331" s="40"/>
      <c r="CJ331" s="40"/>
      <c r="CK331" s="40"/>
      <c r="CL331" s="40"/>
      <c r="CN331" s="40"/>
      <c r="CO331" s="40"/>
      <c r="CP331" s="40"/>
      <c r="CQ331" s="40"/>
      <c r="CR331" s="40"/>
      <c r="CS331" s="40"/>
      <c r="CT331" s="40"/>
      <c r="CU331" s="40"/>
      <c r="CV331" s="40"/>
      <c r="CW331" s="40"/>
      <c r="CX331" s="40"/>
      <c r="CZ331" s="40"/>
      <c r="DA331" s="40"/>
      <c r="DB331" s="40"/>
      <c r="DC331" s="40"/>
      <c r="DD331" s="40"/>
      <c r="DE331" s="40"/>
      <c r="DF331" s="40"/>
      <c r="DG331" s="40"/>
      <c r="DH331" s="40"/>
      <c r="DI331" s="40"/>
      <c r="DJ331" s="40"/>
      <c r="DL331" s="40"/>
      <c r="DM331" s="40"/>
      <c r="DN331" s="40"/>
      <c r="DO331" s="40"/>
      <c r="DP331" s="40"/>
      <c r="DQ331" s="40"/>
      <c r="DR331" s="40"/>
      <c r="DS331" s="40"/>
      <c r="DT331" s="40"/>
      <c r="DU331" s="40"/>
      <c r="DV331" s="40"/>
      <c r="DX331" s="40"/>
      <c r="DY331" s="40"/>
      <c r="DZ331" s="40"/>
      <c r="EA331" s="40"/>
      <c r="EB331" s="40"/>
      <c r="EC331" s="40"/>
      <c r="ED331" s="40"/>
      <c r="EE331" s="40"/>
      <c r="EF331" s="40"/>
      <c r="EG331" s="40"/>
      <c r="EH331" s="40"/>
      <c r="EJ331" s="40"/>
      <c r="EK331" s="40"/>
      <c r="EL331" s="40"/>
      <c r="EM331" s="40"/>
      <c r="EN331" s="40"/>
      <c r="EO331" s="40"/>
      <c r="EP331" s="40"/>
      <c r="EQ331" s="40"/>
      <c r="ER331" s="40"/>
      <c r="ES331" s="40"/>
      <c r="ET331" s="40"/>
      <c r="EV331" s="40"/>
      <c r="EW331" s="40"/>
      <c r="EX331" s="40"/>
      <c r="EY331" s="40"/>
      <c r="EZ331" s="40"/>
      <c r="FA331" s="40"/>
      <c r="FB331" s="40"/>
      <c r="FC331" s="40"/>
      <c r="FD331" s="40"/>
      <c r="FE331" s="40"/>
      <c r="FF331" s="40"/>
      <c r="FH331" s="40"/>
      <c r="FI331" s="40"/>
      <c r="FJ331" s="40"/>
      <c r="FK331" s="40"/>
      <c r="FL331" s="40"/>
      <c r="FM331" s="40"/>
      <c r="FN331" s="40"/>
      <c r="FO331" s="40"/>
      <c r="FP331" s="40"/>
      <c r="FQ331" s="40"/>
      <c r="FR331" s="40"/>
      <c r="FU331" s="40"/>
      <c r="FV331" s="40"/>
      <c r="FW331" s="40"/>
      <c r="FX331" s="40"/>
      <c r="FY331" s="40"/>
      <c r="FZ331" s="40"/>
      <c r="GA331" s="40"/>
      <c r="GB331" s="40"/>
      <c r="GC331" s="40"/>
      <c r="GD331" s="40"/>
      <c r="GE331" s="40"/>
      <c r="GG331" s="40"/>
      <c r="GH331" s="40"/>
      <c r="GI331" s="40"/>
      <c r="GJ331" s="40"/>
      <c r="GK331" s="40"/>
      <c r="GL331" s="40"/>
      <c r="GM331" s="40"/>
      <c r="GN331" s="40"/>
      <c r="GO331" s="40"/>
      <c r="GP331" s="40"/>
      <c r="GQ331" s="40"/>
      <c r="GS331" s="40"/>
      <c r="GT331" s="40"/>
      <c r="GU331" s="40"/>
      <c r="GV331" s="40"/>
      <c r="GW331" s="40"/>
      <c r="GX331" s="40"/>
      <c r="GY331" s="40"/>
      <c r="GZ331" s="40"/>
      <c r="HA331" s="40"/>
      <c r="HB331" s="40"/>
      <c r="HC331" s="40"/>
      <c r="HE331" s="40"/>
      <c r="HF331" s="40"/>
      <c r="HG331" s="40"/>
      <c r="HH331" s="40"/>
      <c r="HI331" s="40"/>
      <c r="HJ331" s="40"/>
      <c r="HK331" s="40"/>
      <c r="HL331" s="40"/>
      <c r="HM331" s="40"/>
      <c r="HN331" s="40"/>
      <c r="HO331" s="40"/>
    </row>
    <row r="332" spans="2:223" ht="13.5" customHeight="1">
      <c r="B332" s="37"/>
      <c r="D332" s="229"/>
      <c r="E332" s="269" t="s">
        <v>64</v>
      </c>
      <c r="F332" s="270"/>
      <c r="G332" s="270"/>
      <c r="H332" s="271"/>
      <c r="I332" s="272"/>
      <c r="J332" s="273"/>
      <c r="K332" s="273"/>
      <c r="L332" s="273"/>
      <c r="M332" s="273"/>
      <c r="N332" s="273"/>
      <c r="O332" s="273"/>
      <c r="P332" s="273"/>
      <c r="Q332" s="274"/>
      <c r="R332" s="278" t="s">
        <v>41</v>
      </c>
      <c r="S332" s="279"/>
      <c r="T332" s="279"/>
      <c r="U332" s="280"/>
      <c r="V332" s="281"/>
      <c r="W332" s="282"/>
      <c r="X332" s="282"/>
      <c r="Y332" s="282"/>
      <c r="Z332" s="282"/>
      <c r="AA332" s="283"/>
      <c r="AB332" s="269" t="s">
        <v>28</v>
      </c>
      <c r="AC332" s="270"/>
      <c r="AD332" s="270"/>
      <c r="AE332" s="271"/>
      <c r="AF332" s="287"/>
      <c r="AG332" s="288"/>
      <c r="AH332" s="288"/>
      <c r="AI332" s="288"/>
      <c r="AJ332" s="289" t="str">
        <f>IF(I330="","",VLOOKUP(I330,$AO$4:$AR$6,3,FALSE))</f>
        <v/>
      </c>
      <c r="AK332" s="290"/>
      <c r="AL332" s="40"/>
      <c r="AM332" s="39"/>
      <c r="BC332" s="327" t="s">
        <v>106</v>
      </c>
      <c r="BD332" s="326" t="str">
        <f>IF(AND($AW330=1,$AX330=1,$AY336="1期",$BA336="1期"),$AF332,"0")</f>
        <v>0</v>
      </c>
      <c r="BE332" s="326" t="str">
        <f>IF(AND($AW330=1,$AX330=2,$AY336="1期",$BA336="1期"),$AF332,"0")</f>
        <v>0</v>
      </c>
      <c r="BF332" s="326" t="str">
        <f>IF(AND($AW330=1,$AX330=3,$AY336="1期",$BA336="1期"),$AF332,"0")</f>
        <v>0</v>
      </c>
      <c r="BG332" s="326" t="str">
        <f>IF(AND($AW330=1,$AX330=4,$AY336="1期",$BA336="1期"),$AF332,"0")</f>
        <v>0</v>
      </c>
      <c r="BH332" s="326" t="str">
        <f>IF(AND($AW330=1,$AX330=5,$AY336="1期",$BA336="1期"),$AF332,"0")</f>
        <v>0</v>
      </c>
      <c r="BI332" s="326" t="str">
        <f>IF(AND($AW330=2,$AX330=6,$AY336="1期",$BA336="1期"),$AF332,"0")</f>
        <v>0</v>
      </c>
      <c r="BJ332" s="326" t="str">
        <f>IF(AND($AW330=3,$AX330=1,$AY336="1期",$BA336="1期"),$AF332,"0")</f>
        <v>0</v>
      </c>
      <c r="BK332" s="326" t="str">
        <f>IF(AND($AW330=3,$AX330=2,$AY336="1期",$BA336="1期"),$AF332,"0")</f>
        <v>0</v>
      </c>
      <c r="BL332" s="326" t="str">
        <f>IF(AND($AW330=3,$AX330=3,$AY336="1期",$BA336="1期"),$AF332,"0")</f>
        <v>0</v>
      </c>
      <c r="BM332" s="326" t="str">
        <f>IF(AND($AW330=3,$AX330=4,$AY336="1期",$BA336="1期"),$AF332,"0")</f>
        <v>0</v>
      </c>
      <c r="BN332" s="326" t="str">
        <f>IF(AND($AW330=3,$AX330=5,$AY336="1期",$BA336="1期"),$AF332,"0")</f>
        <v>0</v>
      </c>
      <c r="BP332" s="326" t="str">
        <f>IF(AND($AW330=1,$AX330=1,$AY336="1期",$BA336="2期"),$AF332,"0")</f>
        <v>0</v>
      </c>
      <c r="BQ332" s="326" t="str">
        <f>IF(AND($AW330=1,$AX330=2,$AY336="1期",$BA336="2期"),$AF332,"0")</f>
        <v>0</v>
      </c>
      <c r="BR332" s="326" t="str">
        <f>IF(AND($AW330=1,$AX330=3,$AY336="1期",$BA336="2期"),$AF332,"0")</f>
        <v>0</v>
      </c>
      <c r="BS332" s="326" t="str">
        <f>IF(AND($AW330=1,$AX330=4,$AY336="1期",$BA336="2期"),$AF332,"0")</f>
        <v>0</v>
      </c>
      <c r="BT332" s="326" t="str">
        <f>IF(AND($AW330=1,$AX330=5,$AY336="1期",$BA336="2期"),$AF332,"0")</f>
        <v>0</v>
      </c>
      <c r="BU332" s="326" t="str">
        <f>IF(AND($AW330=2,$AX330=6,$AY336="1期",$BA336="2期"),$AF332,"0")</f>
        <v>0</v>
      </c>
      <c r="BV332" s="326" t="str">
        <f>IF(AND($AW330=3,$AX330=1,$AY336="1期",$BA336="2期"),$AF332,"0")</f>
        <v>0</v>
      </c>
      <c r="BW332" s="326" t="str">
        <f>IF(AND($AW330=3,$AX330=2,$AY336="1期",$BA336="2期"),$AF332,"0")</f>
        <v>0</v>
      </c>
      <c r="BX332" s="326" t="str">
        <f>IF(AND($AW330=3,$AX330=3,$AY336="1期",$BA336="2期"),$AF332,"0")</f>
        <v>0</v>
      </c>
      <c r="BY332" s="326" t="str">
        <f>IF(AND($AW330=3,$AX330=4,$AY336="1期",$BA336="2期"),$AF332,"0")</f>
        <v>0</v>
      </c>
      <c r="BZ332" s="326" t="str">
        <f>IF(AND($AW330=3,$AX330=5,$AY336="1期",$BA336="2期"),$AF332,"0")</f>
        <v>0</v>
      </c>
      <c r="CB332" s="326" t="str">
        <f>IF(AND($AW330=1,$AX330=1,$AY336="1期",$BA336="3期"),$AF332,"0")</f>
        <v>0</v>
      </c>
      <c r="CC332" s="326" t="str">
        <f>IF(AND($AW330=1,$AX330=2,$AY336="1期",$BA336="3期"),$AF332,"0")</f>
        <v>0</v>
      </c>
      <c r="CD332" s="326" t="str">
        <f>IF(AND($AW330=1,$AX330=3,$AY336="1期",$BA336="3期"),$AF332,"0")</f>
        <v>0</v>
      </c>
      <c r="CE332" s="326" t="str">
        <f>IF(AND($AW330=1,$AX330=4,$AY336="1期",$BA336="3期"),$AF332,"0")</f>
        <v>0</v>
      </c>
      <c r="CF332" s="326" t="str">
        <f>IF(AND($AW330=1,$AX330=5,$AY336="1期",$BA336="3期"),$AF332,"0")</f>
        <v>0</v>
      </c>
      <c r="CG332" s="326" t="str">
        <f>IF(AND($AW330=2,$AX330=6,$AY336="1期",$BA336="3期"),$AF332,"0")</f>
        <v>0</v>
      </c>
      <c r="CH332" s="326" t="str">
        <f>IF(AND($AW330=3,$AX330=1,$AY336="1期",$BA336="3期"),$AF332,"0")</f>
        <v>0</v>
      </c>
      <c r="CI332" s="326" t="str">
        <f>IF(AND($AW330=3,$AX330=2,$AY336="1期",$BA336="3期"),$AF332,"0")</f>
        <v>0</v>
      </c>
      <c r="CJ332" s="326" t="str">
        <f>IF(AND($AW330=3,$AX330=3,$AY336="1期",$BA336="3期"),$AF332,"0")</f>
        <v>0</v>
      </c>
      <c r="CK332" s="326" t="str">
        <f>IF(AND($AW330=3,$AX330=4,$AY336="1期",$BA336="3期"),$AF332,"0")</f>
        <v>0</v>
      </c>
      <c r="CL332" s="326" t="str">
        <f>IF(AND($AW330=3,$AX330=5,$AY336="1期",$BA336="3期"),$AF332,"0")</f>
        <v>0</v>
      </c>
      <c r="CN332" s="326" t="str">
        <f>IF(AND($AW330=1,$AX330=1,$AY336="2期",$BA336="2期"),$AF332,"0")</f>
        <v>0</v>
      </c>
      <c r="CO332" s="326" t="str">
        <f>IF(AND($AW330=1,$AX330=2,$AY336="2期",$BA336="2期"),$AF332,"0")</f>
        <v>0</v>
      </c>
      <c r="CP332" s="326" t="str">
        <f>IF(AND($AW330=1,$AX330=3,$AY336="2期",$BA336="2期"),$AF332,"0")</f>
        <v>0</v>
      </c>
      <c r="CQ332" s="326" t="str">
        <f>IF(AND($AW330=1,$AX330=4,$AY336="2期",$BA336="2期"),$AF332,"0")</f>
        <v>0</v>
      </c>
      <c r="CR332" s="326" t="str">
        <f>IF(AND($AW330=1,$AX330=5,$AY336="2期",$BA336="2期"),$AF332,"0")</f>
        <v>0</v>
      </c>
      <c r="CS332" s="326" t="str">
        <f>IF(AND($AW330=2,$AX330=6,$AY336="2期",$BA336="2期"),$AF332,"0")</f>
        <v>0</v>
      </c>
      <c r="CT332" s="326" t="str">
        <f>IF(AND($AW330=3,$AX330=1,$AY336="2期",$BA336="2期"),$AF332,"0")</f>
        <v>0</v>
      </c>
      <c r="CU332" s="326" t="str">
        <f>IF(AND($AW330=3,$AX330=2,$AY336="2期",$BA336="2期"),$AF332,"0")</f>
        <v>0</v>
      </c>
      <c r="CV332" s="326" t="str">
        <f>IF(AND($AW330=3,$AX330=3,$AY336="2期",$BA336="2期"),$AF332,"0")</f>
        <v>0</v>
      </c>
      <c r="CW332" s="326" t="str">
        <f>IF(AND($AW330=3,$AX330=4,$AY336="2期",$BA336="2期"),$AF332,"0")</f>
        <v>0</v>
      </c>
      <c r="CX332" s="326" t="str">
        <f>IF(AND($AW330=3,$AX330=5,$AY336="2期",$BA336="2期"),$AF332,"0")</f>
        <v>0</v>
      </c>
      <c r="CZ332" s="326" t="str">
        <f>IF(AND($AW330=1,$AX330=1,$AY336="2期",$BA336="3期"),$AF332,"0")</f>
        <v>0</v>
      </c>
      <c r="DA332" s="326" t="str">
        <f>IF(AND($AW330=1,$AX330=2,$AY336="2期",$BA336="3期"),$AF332,"0")</f>
        <v>0</v>
      </c>
      <c r="DB332" s="326" t="str">
        <f>IF(AND($AW330=1,$AX330=3,$AY336="2期",$BA336="3期"),$AF332,"0")</f>
        <v>0</v>
      </c>
      <c r="DC332" s="326" t="str">
        <f>IF(AND($AW330=1,$AX330=4,$AY336="2期",$BA336="3期"),$AF332,"0")</f>
        <v>0</v>
      </c>
      <c r="DD332" s="326" t="str">
        <f>IF(AND($AW330=1,$AX330=5,$AY336="2期",$BA336="3期"),$AF332,"0")</f>
        <v>0</v>
      </c>
      <c r="DE332" s="326" t="str">
        <f>IF(AND($AW330=2,$AX330=6,$AY336="2期",$BA336="3期"),$AF332,"0")</f>
        <v>0</v>
      </c>
      <c r="DF332" s="326" t="str">
        <f>IF(AND($AW330=3,$AX330=1,$AY336="2期",$BA336="3期"),$AF332,"0")</f>
        <v>0</v>
      </c>
      <c r="DG332" s="326" t="str">
        <f>IF(AND($AW330=3,$AX330=2,$AY336="2期",$BA336="3期"),$AF332,"0")</f>
        <v>0</v>
      </c>
      <c r="DH332" s="326" t="str">
        <f>IF(AND($AW330=3,$AX330=3,$AY336="2期",$BA336="3期"),$AF332,"0")</f>
        <v>0</v>
      </c>
      <c r="DI332" s="326" t="str">
        <f>IF(AND($AW330=3,$AX330=4,$AY336="2期",$BA336="3期"),$AF332,"0")</f>
        <v>0</v>
      </c>
      <c r="DJ332" s="326" t="str">
        <f>IF(AND($AW330=3,$AX330=5,$AY336="2期",$BA336="3期"),$AF332,"0")</f>
        <v>0</v>
      </c>
      <c r="DL332" s="326" t="str">
        <f>IF(AND($AW330=1,$AX330=1,$AY336="3期",$BA336="3期"),$AF332,"0")</f>
        <v>0</v>
      </c>
      <c r="DM332" s="326" t="str">
        <f>IF(AND($AW330=1,$AX330=2,$AY336="3期",$BA336="3期"),$AF332,"0")</f>
        <v>0</v>
      </c>
      <c r="DN332" s="326" t="str">
        <f>IF(AND($AW330=1,$AX330=3,$AY336="3期",$BA336="3期"),$AF332,"0")</f>
        <v>0</v>
      </c>
      <c r="DO332" s="326" t="str">
        <f>IF(AND($AW330=1,$AX330=4,$AY336="3期",$BA336="3期"),$AF332,"0")</f>
        <v>0</v>
      </c>
      <c r="DP332" s="326" t="str">
        <f>IF(AND($AW330=1,$AX330=5,$AY336="3期",$BA336="3期"),$AF332,"0")</f>
        <v>0</v>
      </c>
      <c r="DQ332" s="326" t="str">
        <f>IF(AND($AW330=2,$AX330=6,$AY336="3期",$BA336="3期"),$AF332,"0")</f>
        <v>0</v>
      </c>
      <c r="DR332" s="326" t="str">
        <f>IF(AND($AW330=3,$AX330=1,$AY336="3期",$BA336="3期"),$AF332,"0")</f>
        <v>0</v>
      </c>
      <c r="DS332" s="326" t="str">
        <f>IF(AND($AW330=3,$AX330=2,$AY336="3期",$BA336="3期"),$AF332,"0")</f>
        <v>0</v>
      </c>
      <c r="DT332" s="326" t="str">
        <f>IF(AND($AW330=3,$AX330=3,$AY336="3期",$BA336="3期"),$AF332,"0")</f>
        <v>0</v>
      </c>
      <c r="DU332" s="326" t="str">
        <f>IF(AND($AW330=3,$AX330=4,$AY336="3期",$BA336="3期"),$AF332,"0")</f>
        <v>0</v>
      </c>
      <c r="DV332" s="326" t="str">
        <f>IF(AND($AW330=3,$AX330=5,$AY336="3期",$BA336="3期"),$AF332,"0")</f>
        <v>0</v>
      </c>
      <c r="DX332" s="326" t="str">
        <f>IF(AND($AW330=1,$AX330=1,$AY336="1期",$BA336="4期"),$AF332,"0")</f>
        <v>0</v>
      </c>
      <c r="DY332" s="326" t="str">
        <f>IF(AND($AW330=1,$AX330=2,$AY336="1期",$BA336="4期"),$AF332,"0")</f>
        <v>0</v>
      </c>
      <c r="DZ332" s="326" t="str">
        <f>IF(AND($AW330=1,$AX330=3,$AY336="1期",$BA336="4期"),$AF332,"0")</f>
        <v>0</v>
      </c>
      <c r="EA332" s="326" t="str">
        <f>IF(AND($AW330=1,$AX330=4,$AY336="1期",$BA336="4期"),$AF332,"0")</f>
        <v>0</v>
      </c>
      <c r="EB332" s="326" t="str">
        <f>IF(AND($AW330=1,$AX330=5,$AY336="1期",$BA336="4期"),$AF332,"0")</f>
        <v>0</v>
      </c>
      <c r="EC332" s="326" t="str">
        <f>IF(AND($AW330=2,$AX330=6,$AY336="1期",$BA336="4期"),$AF332,"0")</f>
        <v>0</v>
      </c>
      <c r="ED332" s="326" t="str">
        <f>IF(AND($AW330=3,$AX330=1,$AY336="1期",$BA336="4期"),$AF332,"0")</f>
        <v>0</v>
      </c>
      <c r="EE332" s="326" t="str">
        <f>IF(AND($AW330=3,$AX330=2,$AY336="1期",$BA336="4期"),$AF332,"0")</f>
        <v>0</v>
      </c>
      <c r="EF332" s="326" t="str">
        <f>IF(AND($AW330=3,$AX330=3,$AY336="1期",$BA336="4期"),$AF332,"0")</f>
        <v>0</v>
      </c>
      <c r="EG332" s="326" t="str">
        <f>IF(AND($AW330=3,$AX330=4,$AY336="1期",$BA336="4期"),$AF332,"0")</f>
        <v>0</v>
      </c>
      <c r="EH332" s="326" t="str">
        <f>IF(AND($AW330=3,$AX330=5,$AY336="1期",$BA336="4期"),$AF332,"0")</f>
        <v>0</v>
      </c>
      <c r="EJ332" s="326" t="str">
        <f>IF(AND($AW330=1,$AX330=1,$AY336="2期",$BA336="4期"),$AF332,"0")</f>
        <v>0</v>
      </c>
      <c r="EK332" s="326" t="str">
        <f>IF(AND($AW330=1,$AX330=2,$AY336="2期",$BA336="4期"),$AF332,"0")</f>
        <v>0</v>
      </c>
      <c r="EL332" s="326" t="str">
        <f>IF(AND($AW330=1,$AX330=3,$AY336="2期",$BA336="4期"),$AF332,"0")</f>
        <v>0</v>
      </c>
      <c r="EM332" s="326" t="str">
        <f>IF(AND($AW330=1,$AX330=4,$AY336="2期",$BA336="4期"),$AF332,"0")</f>
        <v>0</v>
      </c>
      <c r="EN332" s="326" t="str">
        <f>IF(AND($AW330=1,$AX330=5,$AY336="2期",$BA336="4期"),$AF332,"0")</f>
        <v>0</v>
      </c>
      <c r="EO332" s="326" t="str">
        <f>IF(AND($AW330=2,$AX330=6,$AY336="2期",$BA336="4期"),$AF332,"0")</f>
        <v>0</v>
      </c>
      <c r="EP332" s="326" t="str">
        <f>IF(AND($AW330=3,$AX330=1,$AY336="2期",$BA336="4期"),$AF332,"0")</f>
        <v>0</v>
      </c>
      <c r="EQ332" s="326" t="str">
        <f>IF(AND($AW330=3,$AX330=2,$AY336="2期",$BA336="4期"),$AF332,"0")</f>
        <v>0</v>
      </c>
      <c r="ER332" s="326" t="str">
        <f>IF(AND($AW330=3,$AX330=3,$AY336="2期",$BA336="4期"),$AF332,"0")</f>
        <v>0</v>
      </c>
      <c r="ES332" s="326" t="str">
        <f>IF(AND($AW330=3,$AX330=4,$AY336="2期",$BA336="4期"),$AF332,"0")</f>
        <v>0</v>
      </c>
      <c r="ET332" s="326" t="str">
        <f>IF(AND($AW330=3,$AX330=5,$AY336="2期",$BA336="4期"),$AF332,"0")</f>
        <v>0</v>
      </c>
      <c r="EV332" s="326" t="str">
        <f>IF(AND($AW330=1,$AX330=1,$AY336="3期",$BA336="4期"),$AF332,"0")</f>
        <v>0</v>
      </c>
      <c r="EW332" s="326" t="str">
        <f>IF(AND($AW330=1,$AX330=2,$AY336="3期",$BA336="4期"),$AF332,"0")</f>
        <v>0</v>
      </c>
      <c r="EX332" s="326" t="str">
        <f>IF(AND($AW330=1,$AX330=3,$AY336="3期",$BA336="4期"),$AF332,"0")</f>
        <v>0</v>
      </c>
      <c r="EY332" s="326" t="str">
        <f>IF(AND($AW330=1,$AX330=4,$AY336="3期",$BA336="4期"),$AF332,"0")</f>
        <v>0</v>
      </c>
      <c r="EZ332" s="326" t="str">
        <f>IF(AND($AW330=1,$AX330=5,$AY336="3期",$BA336="4期"),$AF332,"0")</f>
        <v>0</v>
      </c>
      <c r="FA332" s="326" t="str">
        <f>IF(AND($AW330=2,$AX330=6,$AY336="3期",$BA336="4期"),$AF332,"0")</f>
        <v>0</v>
      </c>
      <c r="FB332" s="326" t="str">
        <f>IF(AND($AW330=3,$AX330=1,$AY336="3期",$BA336="4期"),$AF332,"0")</f>
        <v>0</v>
      </c>
      <c r="FC332" s="326" t="str">
        <f>IF(AND($AW330=3,$AX330=2,$AY336="3期",$BA336="4期"),$AF332,"0")</f>
        <v>0</v>
      </c>
      <c r="FD332" s="326" t="str">
        <f>IF(AND($AW330=3,$AX330=3,$AY336="3期",$BA336="4期"),$AF332,"0")</f>
        <v>0</v>
      </c>
      <c r="FE332" s="326" t="str">
        <f>IF(AND($AW330=3,$AX330=4,$AY336="3期",$BA336="4期"),$AF332,"0")</f>
        <v>0</v>
      </c>
      <c r="FF332" s="326" t="str">
        <f>IF(AND($AW330=3,$AX330=5,$AY336="3期",$BA336="4期"),$AF332,"0")</f>
        <v>0</v>
      </c>
      <c r="FH332" s="326" t="str">
        <f>IF(AND($AW330=1,$AX330=1,$AY336="4期",$BA336="4期"),$AF332,"0")</f>
        <v>0</v>
      </c>
      <c r="FI332" s="326" t="str">
        <f>IF(AND($AW330=1,$AX330=2,$AY336="4期",$BA336="4期"),$AF332,"0")</f>
        <v>0</v>
      </c>
      <c r="FJ332" s="326" t="str">
        <f>IF(AND($AW330=1,$AX330=3,$AY336="4期",$BA336="4期"),$AF332,"0")</f>
        <v>0</v>
      </c>
      <c r="FK332" s="326" t="str">
        <f>IF(AND($AW330=1,$AX330=4,$AY336="4期",$BA336="4期"),$AF332,"0")</f>
        <v>0</v>
      </c>
      <c r="FL332" s="326" t="str">
        <f>IF(AND($AW330=1,$AX330=5,$AY336="4期",$BA336="4期"),$AF332,"0")</f>
        <v>0</v>
      </c>
      <c r="FM332" s="326" t="str">
        <f>IF(AND($AW330=2,$AX330=6,$AY336="4期",$BA336="4期"),$AF332,"0")</f>
        <v>0</v>
      </c>
      <c r="FN332" s="326" t="str">
        <f>IF(AND($AW330=3,$AX330=1,$AY336="4期",$BA336="4期"),$AF332,"0")</f>
        <v>0</v>
      </c>
      <c r="FO332" s="326" t="str">
        <f>IF(AND($AW330=3,$AX330=2,$AY336="4期",$BA336="4期"),$AF332,"0")</f>
        <v>0</v>
      </c>
      <c r="FP332" s="326" t="str">
        <f>IF(AND($AW330=3,$AX330=3,$AY336="4期",$BA336="4期"),$AF332,"0")</f>
        <v>0</v>
      </c>
      <c r="FQ332" s="326" t="str">
        <f>IF(AND($AW330=3,$AX330=4,$AY336="4期",$BA336="4期"),$AF332,"0")</f>
        <v>0</v>
      </c>
      <c r="FR332" s="326" t="str">
        <f>IF(AND($AW330=3,$AX330=5,$AY336="4期",$BA336="4期"),$AF332,"0")</f>
        <v>0</v>
      </c>
      <c r="FT332" s="327" t="s">
        <v>176</v>
      </c>
      <c r="FU332" s="326" t="str">
        <f>IF(AND($AW330=1,$AX330=1,$AY336="1期",$BA336="1期"),LEFT(RIGHT($I338,11),8),"0")</f>
        <v>0</v>
      </c>
      <c r="FV332" s="326" t="str">
        <f>IF(AND($AW330=1,$AX330=2,$AY336="1期",$BA336="1期"),LEFT(RIGHT($I338,11),8),"0")</f>
        <v>0</v>
      </c>
      <c r="FW332" s="326" t="str">
        <f>IF(AND($AW330=1,$AX330=3,$AY336="1期",$BA336="1期"),LEFT(RIGHT($I338,11),8),"0")</f>
        <v>0</v>
      </c>
      <c r="FX332" s="326" t="str">
        <f>IF(AND($AW330=1,$AX330=4,$AY336="1期",$BA336="1期"),LEFT(RIGHT($I338,11),8),"0")</f>
        <v>0</v>
      </c>
      <c r="FY332" s="326" t="str">
        <f>IF(AND($AW330=1,$AX330=5,$AY336="1期",$BA336="1期"),LEFT(RIGHT($I338,11),8),"0")</f>
        <v>0</v>
      </c>
      <c r="FZ332" s="326" t="str">
        <f>IF(AND($AW330=2,$AX330=6,$AY336="1期",$BA336="1期"),LEFT(RIGHT($I338,11),8),"0")</f>
        <v>0</v>
      </c>
      <c r="GA332" s="326" t="str">
        <f>IF(AND($AW330=3,$AX330=1,$AY336="1期",$BA336="1期"),LEFT(RIGHT($I338,11),8),"0")</f>
        <v>0</v>
      </c>
      <c r="GB332" s="326" t="str">
        <f>IF(AND($AW330=3,$AX330=2,$AY336="1期",$BA336="1期"),LEFT(RIGHT($I338,11),8),"0")</f>
        <v>0</v>
      </c>
      <c r="GC332" s="326" t="str">
        <f>IF(AND($AW330=3,$AX330=3,$AY336="1期",$BA336="1期"),LEFT(RIGHT($I338,11),8),"0")</f>
        <v>0</v>
      </c>
      <c r="GD332" s="326" t="str">
        <f>IF(AND($AW330=3,$AX330=4,$AY336="1期",$BA336="1期"),LEFT(RIGHT($I338,11),8),"0")</f>
        <v>0</v>
      </c>
      <c r="GE332" s="326" t="str">
        <f>IF(AND($AW330=3,$AX330=5,$AY336="1期",$BA336="1期"),LEFT(RIGHT($I338,11),8),"0")</f>
        <v>0</v>
      </c>
      <c r="GG332" s="326" t="str">
        <f>IF(AND($AW330=1,$AX330=1,$AY336="1期",$BA336="2期"),$AF332,"0")</f>
        <v>0</v>
      </c>
      <c r="GH332" s="326" t="str">
        <f>IF(AND($AW330=1,$AX330=2,$AY336="1期",$BA336="2期"),$AF332,"0")</f>
        <v>0</v>
      </c>
      <c r="GI332" s="326" t="str">
        <f>IF(AND($AW330=1,$AX330=3,$AY336="1期",$BA336="2期"),$AF332,"0")</f>
        <v>0</v>
      </c>
      <c r="GJ332" s="326" t="str">
        <f>IF(AND($AW330=1,$AX330=4,$AY336="1期",$BA336="2期"),$AF332,"0")</f>
        <v>0</v>
      </c>
      <c r="GK332" s="326" t="str">
        <f>IF(AND($AW330=1,$AX330=5,$AY336="1期",$BA336="2期"),$AF332,"0")</f>
        <v>0</v>
      </c>
      <c r="GL332" s="326" t="str">
        <f>IF(AND($AW330=2,$AX330=6,$AY336="1期",$BA336="2期"),$AF332,"0")</f>
        <v>0</v>
      </c>
      <c r="GM332" s="326" t="str">
        <f>IF(AND($AW330=3,$AX330=1,$AY336="1期",$BA336="2期"),$AF332,"0")</f>
        <v>0</v>
      </c>
      <c r="GN332" s="326" t="str">
        <f>IF(AND($AW330=3,$AX330=2,$AY336="1期",$BA336="2期"),$AF332,"0")</f>
        <v>0</v>
      </c>
      <c r="GO332" s="326" t="str">
        <f>IF(AND($AW330=3,$AX330=3,$AY336="1期",$BA336="2期"),$AF332,"0")</f>
        <v>0</v>
      </c>
      <c r="GP332" s="326" t="str">
        <f>IF(AND($AW330=3,$AX330=4,$AY336="1期",$BA336="2期"),$AF332,"0")</f>
        <v>0</v>
      </c>
      <c r="GQ332" s="326" t="str">
        <f>IF(AND($AW330=3,$AX330=5,$AY336="1期",$BA336="2期"),$AF332,"0")</f>
        <v>0</v>
      </c>
      <c r="GS332" s="326" t="str">
        <f>IF(AND($AW330=1,$AX330=1,$AY336="2期",$BA336="2期"),LEFT(RIGHT($I338,11),8),"0")</f>
        <v>0</v>
      </c>
      <c r="GT332" s="326" t="str">
        <f>IF(AND($AW330=1,$AX330=2,$AY336="2期",$BA336="2期"),LEFT(RIGHT($I338,11),8),"0")</f>
        <v>0</v>
      </c>
      <c r="GU332" s="326" t="str">
        <f>IF(AND($AW330=1,$AX330=3,$AY336="2期",$BA336="2期"),LEFT(RIGHT($I338,11),8),"0")</f>
        <v>0</v>
      </c>
      <c r="GV332" s="326" t="str">
        <f>IF(AND($AW330=1,$AX330=4,$AY336="2期",$BA336="2期"),LEFT(RIGHT($I338,11),8),"0")</f>
        <v>0</v>
      </c>
      <c r="GW332" s="326" t="str">
        <f>IF(AND($AW330=1,$AX330=5,$AY336="2期",$BA336="2期"),LEFT(RIGHT($I338,11),8),"0")</f>
        <v>0</v>
      </c>
      <c r="GX332" s="326" t="str">
        <f>IF(AND($AW330=2,$AX330=6,$AY336="2期",$BA336="2期"),LEFT(RIGHT($I338,11),8),"0")</f>
        <v>0</v>
      </c>
      <c r="GY332" s="326" t="str">
        <f>IF(AND($AW330=3,$AX330=1,$AY336="2期",$BA336="2期"),LEFT(RIGHT($I338,11),8),"0")</f>
        <v>0</v>
      </c>
      <c r="GZ332" s="326" t="str">
        <f>IF(AND($AW330=3,$AX330=2,$AY336="2期",$BA336="2期"),LEFT(RIGHT($I338,11),8),"0")</f>
        <v>0</v>
      </c>
      <c r="HA332" s="326" t="str">
        <f>IF(AND($AW330=3,$AX330=3,$AY336="2期",$BA336="2期"),LEFT(RIGHT($I338,11),8),"0")</f>
        <v>0</v>
      </c>
      <c r="HB332" s="326" t="str">
        <f>IF(AND($AW330=3,$AX330=4,$AY336="2期",$BA336="2期"),LEFT(RIGHT($I338,11),8),"0")</f>
        <v>0</v>
      </c>
      <c r="HC332" s="326" t="str">
        <f>IF(AND($AW330=3,$AX330=5,$AY336="2期",$BA336="2期"),LEFT(RIGHT($I338,11),8),"0")</f>
        <v>0</v>
      </c>
      <c r="HE332" s="326" t="str">
        <f>IF(AND($AW330=1,$AX330=1,$BA336="3期"),LEFT(RIGHT($I338,11),8),"0")</f>
        <v>0</v>
      </c>
      <c r="HF332" s="326" t="str">
        <f>IF(AND($AW330=1,$AX330=2,$BA336="3期"),LEFT(RIGHT($I338,11),8),"0")</f>
        <v>0</v>
      </c>
      <c r="HG332" s="326" t="str">
        <f>IF(AND($AW330=1,$AX330=3,$BA336="3期"),LEFT(RIGHT($I338,11),8),"0")</f>
        <v>0</v>
      </c>
      <c r="HH332" s="326" t="str">
        <f>IF(AND($AW330=1,$AX330=4,$BA336="3期"),LEFT(RIGHT($I338,11),8),"0")</f>
        <v>0</v>
      </c>
      <c r="HI332" s="326" t="str">
        <f>IF(AND($AW330=1,$AX330=5,$BA336="3期"),LEFT(RIGHT($I338,11),8),"0")</f>
        <v>0</v>
      </c>
      <c r="HJ332" s="326" t="str">
        <f>IF(AND($AW330=2,$AX330=6,$BA336="3期"),LEFT(RIGHT($I338,11),8),"0")</f>
        <v>0</v>
      </c>
      <c r="HK332" s="326" t="str">
        <f>IF(AND($AW330=3,$AX330=1,$BA336="3期"),LEFT(RIGHT($I338,11),8),"0")</f>
        <v>0</v>
      </c>
      <c r="HL332" s="326" t="str">
        <f>IF(AND($AW330=3,$AX330=2,$BA336="3期"),LEFT(RIGHT($I338,11),8),"0")</f>
        <v>0</v>
      </c>
      <c r="HM332" s="326" t="str">
        <f>IF(AND($AW330=3,$AX330=3,$BA336="3期"),LEFT(RIGHT($I338,11),8),"0")</f>
        <v>0</v>
      </c>
      <c r="HN332" s="326" t="str">
        <f>IF(AND($AW330=3,$AX330=4,$BA336="3期"),LEFT(RIGHT($I338,11),8),"0")</f>
        <v>0</v>
      </c>
      <c r="HO332" s="326" t="str">
        <f>IF(AND($AW330=3,$AX330=5,$BA336="3期"),LEFT(RIGHT($I338,11),8),"0")</f>
        <v>0</v>
      </c>
    </row>
    <row r="333" spans="2:223">
      <c r="B333" s="37"/>
      <c r="D333" s="229"/>
      <c r="E333" s="246"/>
      <c r="F333" s="247"/>
      <c r="G333" s="247"/>
      <c r="H333" s="248"/>
      <c r="I333" s="275"/>
      <c r="J333" s="276"/>
      <c r="K333" s="276"/>
      <c r="L333" s="276"/>
      <c r="M333" s="276"/>
      <c r="N333" s="276"/>
      <c r="O333" s="276"/>
      <c r="P333" s="276"/>
      <c r="Q333" s="277"/>
      <c r="R333" s="258"/>
      <c r="S333" s="259"/>
      <c r="T333" s="259"/>
      <c r="U333" s="260"/>
      <c r="V333" s="284"/>
      <c r="W333" s="285"/>
      <c r="X333" s="285"/>
      <c r="Y333" s="285"/>
      <c r="Z333" s="285"/>
      <c r="AA333" s="286"/>
      <c r="AB333" s="246"/>
      <c r="AC333" s="247"/>
      <c r="AD333" s="247"/>
      <c r="AE333" s="248"/>
      <c r="AF333" s="263"/>
      <c r="AG333" s="264"/>
      <c r="AH333" s="264"/>
      <c r="AI333" s="264"/>
      <c r="AJ333" s="267"/>
      <c r="AK333" s="268"/>
      <c r="AL333" s="40"/>
      <c r="AM333" s="39"/>
      <c r="BC333" s="328"/>
      <c r="BD333" s="326"/>
      <c r="BE333" s="326"/>
      <c r="BF333" s="326"/>
      <c r="BG333" s="326"/>
      <c r="BH333" s="326"/>
      <c r="BI333" s="326"/>
      <c r="BJ333" s="326"/>
      <c r="BK333" s="326"/>
      <c r="BL333" s="326"/>
      <c r="BM333" s="326"/>
      <c r="BN333" s="326"/>
      <c r="BP333" s="326"/>
      <c r="BQ333" s="326"/>
      <c r="BR333" s="326"/>
      <c r="BS333" s="326"/>
      <c r="BT333" s="326"/>
      <c r="BU333" s="326"/>
      <c r="BV333" s="326"/>
      <c r="BW333" s="326"/>
      <c r="BX333" s="326"/>
      <c r="BY333" s="326"/>
      <c r="BZ333" s="326"/>
      <c r="CB333" s="326"/>
      <c r="CC333" s="326"/>
      <c r="CD333" s="326"/>
      <c r="CE333" s="326"/>
      <c r="CF333" s="326"/>
      <c r="CG333" s="326"/>
      <c r="CH333" s="326"/>
      <c r="CI333" s="326"/>
      <c r="CJ333" s="326"/>
      <c r="CK333" s="326"/>
      <c r="CL333" s="326"/>
      <c r="CN333" s="326"/>
      <c r="CO333" s="326"/>
      <c r="CP333" s="326"/>
      <c r="CQ333" s="326"/>
      <c r="CR333" s="326"/>
      <c r="CS333" s="326"/>
      <c r="CT333" s="326"/>
      <c r="CU333" s="326"/>
      <c r="CV333" s="326"/>
      <c r="CW333" s="326"/>
      <c r="CX333" s="326"/>
      <c r="CZ333" s="326"/>
      <c r="DA333" s="326"/>
      <c r="DB333" s="326"/>
      <c r="DC333" s="326"/>
      <c r="DD333" s="326"/>
      <c r="DE333" s="326"/>
      <c r="DF333" s="326"/>
      <c r="DG333" s="326"/>
      <c r="DH333" s="326"/>
      <c r="DI333" s="326"/>
      <c r="DJ333" s="326"/>
      <c r="DL333" s="326"/>
      <c r="DM333" s="326"/>
      <c r="DN333" s="326"/>
      <c r="DO333" s="326"/>
      <c r="DP333" s="326"/>
      <c r="DQ333" s="326"/>
      <c r="DR333" s="326"/>
      <c r="DS333" s="326"/>
      <c r="DT333" s="326"/>
      <c r="DU333" s="326"/>
      <c r="DV333" s="326"/>
      <c r="DX333" s="326"/>
      <c r="DY333" s="326"/>
      <c r="DZ333" s="326"/>
      <c r="EA333" s="326"/>
      <c r="EB333" s="326"/>
      <c r="EC333" s="326"/>
      <c r="ED333" s="326"/>
      <c r="EE333" s="326"/>
      <c r="EF333" s="326"/>
      <c r="EG333" s="326"/>
      <c r="EH333" s="326"/>
      <c r="EJ333" s="326"/>
      <c r="EK333" s="326"/>
      <c r="EL333" s="326"/>
      <c r="EM333" s="326"/>
      <c r="EN333" s="326"/>
      <c r="EO333" s="326"/>
      <c r="EP333" s="326"/>
      <c r="EQ333" s="326"/>
      <c r="ER333" s="326"/>
      <c r="ES333" s="326"/>
      <c r="ET333" s="326"/>
      <c r="EV333" s="326"/>
      <c r="EW333" s="326"/>
      <c r="EX333" s="326"/>
      <c r="EY333" s="326"/>
      <c r="EZ333" s="326"/>
      <c r="FA333" s="326"/>
      <c r="FB333" s="326"/>
      <c r="FC333" s="326"/>
      <c r="FD333" s="326"/>
      <c r="FE333" s="326"/>
      <c r="FF333" s="326"/>
      <c r="FH333" s="326"/>
      <c r="FI333" s="326"/>
      <c r="FJ333" s="326"/>
      <c r="FK333" s="326"/>
      <c r="FL333" s="326"/>
      <c r="FM333" s="326"/>
      <c r="FN333" s="326"/>
      <c r="FO333" s="326"/>
      <c r="FP333" s="326"/>
      <c r="FQ333" s="326"/>
      <c r="FR333" s="326"/>
      <c r="FT333" s="328"/>
      <c r="FU333" s="326"/>
      <c r="FV333" s="326"/>
      <c r="FW333" s="326"/>
      <c r="FX333" s="326"/>
      <c r="FY333" s="326"/>
      <c r="FZ333" s="326"/>
      <c r="GA333" s="326"/>
      <c r="GB333" s="326"/>
      <c r="GC333" s="326"/>
      <c r="GD333" s="326"/>
      <c r="GE333" s="326"/>
      <c r="GG333" s="326"/>
      <c r="GH333" s="326"/>
      <c r="GI333" s="326"/>
      <c r="GJ333" s="326"/>
      <c r="GK333" s="326"/>
      <c r="GL333" s="326"/>
      <c r="GM333" s="326"/>
      <c r="GN333" s="326"/>
      <c r="GO333" s="326"/>
      <c r="GP333" s="326"/>
      <c r="GQ333" s="326"/>
      <c r="GS333" s="326"/>
      <c r="GT333" s="326"/>
      <c r="GU333" s="326"/>
      <c r="GV333" s="326"/>
      <c r="GW333" s="326"/>
      <c r="GX333" s="326"/>
      <c r="GY333" s="326"/>
      <c r="GZ333" s="326"/>
      <c r="HA333" s="326"/>
      <c r="HB333" s="326"/>
      <c r="HC333" s="326"/>
      <c r="HE333" s="326"/>
      <c r="HF333" s="326"/>
      <c r="HG333" s="326"/>
      <c r="HH333" s="326"/>
      <c r="HI333" s="326"/>
      <c r="HJ333" s="326"/>
      <c r="HK333" s="326"/>
      <c r="HL333" s="326"/>
      <c r="HM333" s="326"/>
      <c r="HN333" s="326"/>
      <c r="HO333" s="326"/>
    </row>
    <row r="334" spans="2:223" ht="13.5" customHeight="1">
      <c r="B334" s="37"/>
      <c r="D334" s="229"/>
      <c r="E334" s="269" t="s">
        <v>38</v>
      </c>
      <c r="F334" s="270"/>
      <c r="G334" s="270"/>
      <c r="H334" s="271"/>
      <c r="I334" s="291"/>
      <c r="J334" s="292"/>
      <c r="K334" s="292"/>
      <c r="L334" s="292"/>
      <c r="M334" s="292"/>
      <c r="N334" s="292"/>
      <c r="O334" s="292"/>
      <c r="P334" s="292"/>
      <c r="Q334" s="292"/>
      <c r="R334" s="292"/>
      <c r="S334" s="292"/>
      <c r="T334" s="292"/>
      <c r="U334" s="292"/>
      <c r="V334" s="292"/>
      <c r="W334" s="292"/>
      <c r="X334" s="292"/>
      <c r="Y334" s="292"/>
      <c r="Z334" s="292"/>
      <c r="AA334" s="293"/>
      <c r="AB334" s="269" t="s">
        <v>39</v>
      </c>
      <c r="AC334" s="270"/>
      <c r="AD334" s="270"/>
      <c r="AE334" s="271"/>
      <c r="AF334" s="294"/>
      <c r="AG334" s="295"/>
      <c r="AH334" s="295"/>
      <c r="AI334" s="295"/>
      <c r="AJ334" s="295"/>
      <c r="AK334" s="290" t="s">
        <v>353</v>
      </c>
      <c r="AL334" s="40"/>
      <c r="AM334" s="39"/>
    </row>
    <row r="335" spans="2:223">
      <c r="B335" s="37"/>
      <c r="D335" s="229"/>
      <c r="E335" s="246"/>
      <c r="F335" s="247"/>
      <c r="G335" s="247"/>
      <c r="H335" s="248"/>
      <c r="I335" s="252"/>
      <c r="J335" s="253"/>
      <c r="K335" s="253"/>
      <c r="L335" s="253"/>
      <c r="M335" s="253"/>
      <c r="N335" s="253"/>
      <c r="O335" s="253"/>
      <c r="P335" s="253"/>
      <c r="Q335" s="253"/>
      <c r="R335" s="253"/>
      <c r="S335" s="253"/>
      <c r="T335" s="253"/>
      <c r="U335" s="253"/>
      <c r="V335" s="253"/>
      <c r="W335" s="253"/>
      <c r="X335" s="253"/>
      <c r="Y335" s="253"/>
      <c r="Z335" s="253"/>
      <c r="AA335" s="254"/>
      <c r="AB335" s="246"/>
      <c r="AC335" s="247"/>
      <c r="AD335" s="247"/>
      <c r="AE335" s="248"/>
      <c r="AF335" s="296"/>
      <c r="AG335" s="297"/>
      <c r="AH335" s="297"/>
      <c r="AI335" s="297"/>
      <c r="AJ335" s="297"/>
      <c r="AK335" s="268"/>
      <c r="AL335" s="40"/>
      <c r="AM335" s="39"/>
      <c r="AW335" s="84" t="s">
        <v>102</v>
      </c>
      <c r="AX335" s="84" t="s">
        <v>103</v>
      </c>
      <c r="AY335" s="329" t="s">
        <v>105</v>
      </c>
      <c r="AZ335" s="330"/>
      <c r="BA335" s="322" t="s">
        <v>104</v>
      </c>
      <c r="BB335" s="322"/>
    </row>
    <row r="336" spans="2:223">
      <c r="B336" s="37"/>
      <c r="D336" s="229"/>
      <c r="E336" s="269" t="s">
        <v>74</v>
      </c>
      <c r="F336" s="270"/>
      <c r="G336" s="270"/>
      <c r="H336" s="271"/>
      <c r="I336" s="298" t="str">
        <f>IFERROR(YEAR(EDATE(AA336,-3)),"")</f>
        <v/>
      </c>
      <c r="J336" s="289"/>
      <c r="K336" s="289"/>
      <c r="L336" s="289" t="s">
        <v>37</v>
      </c>
      <c r="M336" s="289"/>
      <c r="N336" s="282"/>
      <c r="O336" s="282"/>
      <c r="P336" s="282"/>
      <c r="Q336" s="282"/>
      <c r="R336" s="282"/>
      <c r="S336" s="282"/>
      <c r="T336" s="282"/>
      <c r="U336" s="282"/>
      <c r="V336" s="282"/>
      <c r="W336" s="282"/>
      <c r="X336" s="282"/>
      <c r="Y336" s="282"/>
      <c r="Z336" s="300" t="s">
        <v>352</v>
      </c>
      <c r="AA336" s="282"/>
      <c r="AB336" s="282"/>
      <c r="AC336" s="282"/>
      <c r="AD336" s="282"/>
      <c r="AE336" s="282"/>
      <c r="AF336" s="282"/>
      <c r="AG336" s="282"/>
      <c r="AH336" s="282"/>
      <c r="AI336" s="282"/>
      <c r="AJ336" s="282"/>
      <c r="AK336" s="302"/>
      <c r="AL336" s="40"/>
      <c r="AM336" s="39"/>
      <c r="AW336" s="322" t="str">
        <f>I336</f>
        <v/>
      </c>
      <c r="AX336" s="322" t="str">
        <f>IF(V332="","",YEAR(V332)-IF(MONTH(V332)&lt;4,1,0))</f>
        <v/>
      </c>
      <c r="AY336" s="322" t="str">
        <f>IF(AND(2010&lt;=AW336,AW336&lt;=2014),"1期",IF(AND(2015&lt;=AW336,AW336&lt;=2019),"2期",IF(AND(2020&lt;=AW336,AW336&lt;=2024),"3期",IF(AND(2025&lt;=AW336,AW336&lt;=2029),"4期","-"))))</f>
        <v>-</v>
      </c>
      <c r="AZ336" s="323" t="str">
        <f>IF(AND(2010&lt;=AW336,AW336&lt;=2014),"2期",IF(AND(2015&lt;=AW336,AW336&lt;=2019),"3期",IF(AND(2020&lt;=AW336,AW336&lt;=2024),"4期",IF(AND(2025&lt;=AW336,AW336&lt;=2029),"4期","-"))))</f>
        <v>-</v>
      </c>
      <c r="BA336" s="322" t="str">
        <f>IF(AND(2010&lt;=AX336,AX336&lt;=2014),"1期",IF(AND(2015&lt;=AX336,AX336&lt;=2019),"2期",IF(AND(2020&lt;=AX336,AX336&lt;=2024),"3期",IF(AND(2025&lt;=AX336,AX336&lt;=2029),"4期","-"))))</f>
        <v>-</v>
      </c>
      <c r="BB336" s="323" t="str">
        <f>IF(AND(2010&lt;=AX336,AX336&lt;=2014),"2期",IF(AND(2015&lt;=AX336,AX336&lt;=2019),"3期",IF(AND(2020&lt;=AX336,AX336&lt;=2024),"4期",IF(AND(2024&lt;=AX336,AX336&lt;=2029),"4期","-"))))</f>
        <v>-</v>
      </c>
      <c r="BC336" s="40"/>
      <c r="FT336" s="40"/>
    </row>
    <row r="337" spans="2:223">
      <c r="B337" s="37"/>
      <c r="D337" s="229"/>
      <c r="E337" s="246"/>
      <c r="F337" s="247"/>
      <c r="G337" s="247"/>
      <c r="H337" s="248"/>
      <c r="I337" s="299"/>
      <c r="J337" s="267"/>
      <c r="K337" s="267"/>
      <c r="L337" s="267"/>
      <c r="M337" s="267"/>
      <c r="N337" s="285"/>
      <c r="O337" s="285"/>
      <c r="P337" s="285"/>
      <c r="Q337" s="285"/>
      <c r="R337" s="285"/>
      <c r="S337" s="285"/>
      <c r="T337" s="285"/>
      <c r="U337" s="285"/>
      <c r="V337" s="285"/>
      <c r="W337" s="285"/>
      <c r="X337" s="285"/>
      <c r="Y337" s="285"/>
      <c r="Z337" s="301"/>
      <c r="AA337" s="285"/>
      <c r="AB337" s="285"/>
      <c r="AC337" s="285"/>
      <c r="AD337" s="285"/>
      <c r="AE337" s="285"/>
      <c r="AF337" s="285"/>
      <c r="AG337" s="285"/>
      <c r="AH337" s="285"/>
      <c r="AI337" s="285"/>
      <c r="AJ337" s="285"/>
      <c r="AK337" s="303"/>
      <c r="AL337" s="40"/>
      <c r="AM337" s="39"/>
      <c r="AW337" s="325"/>
      <c r="AX337" s="322"/>
      <c r="AY337" s="322"/>
      <c r="AZ337" s="324"/>
      <c r="BA337" s="322"/>
      <c r="BB337" s="324"/>
      <c r="BC337" s="40"/>
      <c r="FT337" s="40"/>
    </row>
    <row r="338" spans="2:223">
      <c r="B338" s="37"/>
      <c r="D338" s="229"/>
      <c r="E338" s="220" t="s">
        <v>57</v>
      </c>
      <c r="F338" s="221"/>
      <c r="G338" s="221"/>
      <c r="H338" s="222"/>
      <c r="I338" s="226"/>
      <c r="J338" s="214"/>
      <c r="K338" s="214"/>
      <c r="L338" s="214"/>
      <c r="M338" s="214"/>
      <c r="N338" s="214"/>
      <c r="O338" s="214"/>
      <c r="P338" s="214"/>
      <c r="Q338" s="214"/>
      <c r="R338" s="214"/>
      <c r="S338" s="214"/>
      <c r="T338" s="214"/>
      <c r="U338" s="214"/>
      <c r="V338" s="214"/>
      <c r="W338" s="212" t="s">
        <v>355</v>
      </c>
      <c r="X338" s="214"/>
      <c r="Y338" s="214"/>
      <c r="Z338" s="214"/>
      <c r="AA338" s="214"/>
      <c r="AB338" s="214"/>
      <c r="AC338" s="214"/>
      <c r="AD338" s="214"/>
      <c r="AE338" s="214"/>
      <c r="AF338" s="214"/>
      <c r="AG338" s="214"/>
      <c r="AH338" s="214"/>
      <c r="AI338" s="214"/>
      <c r="AJ338" s="214"/>
      <c r="AK338" s="215"/>
      <c r="AL338" s="40"/>
      <c r="AM338" s="39"/>
      <c r="AY338" s="40" t="s">
        <v>121</v>
      </c>
      <c r="BA338" s="40" t="s">
        <v>122</v>
      </c>
      <c r="HO338" s="85"/>
    </row>
    <row r="339" spans="2:223" ht="14.25" thickBot="1">
      <c r="B339" s="37"/>
      <c r="D339" s="230"/>
      <c r="E339" s="223"/>
      <c r="F339" s="224"/>
      <c r="G339" s="224"/>
      <c r="H339" s="225"/>
      <c r="I339" s="227"/>
      <c r="J339" s="216"/>
      <c r="K339" s="216"/>
      <c r="L339" s="216"/>
      <c r="M339" s="216"/>
      <c r="N339" s="216"/>
      <c r="O339" s="216"/>
      <c r="P339" s="216"/>
      <c r="Q339" s="216"/>
      <c r="R339" s="216"/>
      <c r="S339" s="216"/>
      <c r="T339" s="216"/>
      <c r="U339" s="216"/>
      <c r="V339" s="216"/>
      <c r="W339" s="213"/>
      <c r="X339" s="216"/>
      <c r="Y339" s="216"/>
      <c r="Z339" s="216"/>
      <c r="AA339" s="216"/>
      <c r="AB339" s="216"/>
      <c r="AC339" s="216"/>
      <c r="AD339" s="216"/>
      <c r="AE339" s="216"/>
      <c r="AF339" s="216"/>
      <c r="AG339" s="216"/>
      <c r="AH339" s="216"/>
      <c r="AI339" s="216"/>
      <c r="AJ339" s="216"/>
      <c r="AK339" s="217"/>
      <c r="AL339" s="40"/>
      <c r="AM339" s="39"/>
      <c r="AW339" s="83" t="s">
        <v>100</v>
      </c>
      <c r="AX339" s="83" t="s">
        <v>101</v>
      </c>
    </row>
    <row r="340" spans="2:223" ht="13.5" customHeight="1">
      <c r="B340" s="37"/>
      <c r="D340" s="228" t="s">
        <v>342</v>
      </c>
      <c r="E340" s="231" t="s">
        <v>42</v>
      </c>
      <c r="F340" s="232"/>
      <c r="G340" s="232"/>
      <c r="H340" s="233"/>
      <c r="I340" s="237"/>
      <c r="J340" s="238"/>
      <c r="K340" s="238"/>
      <c r="L340" s="238"/>
      <c r="M340" s="238"/>
      <c r="N340" s="238"/>
      <c r="O340" s="238"/>
      <c r="P340" s="238"/>
      <c r="Q340" s="239"/>
      <c r="R340" s="243" t="s">
        <v>43</v>
      </c>
      <c r="S340" s="244"/>
      <c r="T340" s="244"/>
      <c r="U340" s="245"/>
      <c r="V340" s="249"/>
      <c r="W340" s="250"/>
      <c r="X340" s="250"/>
      <c r="Y340" s="250"/>
      <c r="Z340" s="250"/>
      <c r="AA340" s="251"/>
      <c r="AB340" s="255" t="s">
        <v>40</v>
      </c>
      <c r="AC340" s="256"/>
      <c r="AD340" s="256"/>
      <c r="AE340" s="257"/>
      <c r="AF340" s="261"/>
      <c r="AG340" s="262"/>
      <c r="AH340" s="262"/>
      <c r="AI340" s="262"/>
      <c r="AJ340" s="265" t="str">
        <f>IF(I340="","",VLOOKUP(I340,$AO$4:$AR$6,2,FALSE))</f>
        <v/>
      </c>
      <c r="AK340" s="266"/>
      <c r="AL340" s="40"/>
      <c r="AM340" s="39"/>
      <c r="AW340" s="322" t="str">
        <f>IF(I340="グリーン電力証書",1,IF(I340="グリーン熱証書",2,IF(I340="新エネルギー等電気相当量",3,"-")))</f>
        <v>-</v>
      </c>
      <c r="AX340" s="322" t="str">
        <f>IF(V340="太陽光発電",1,IF(V340="風力発電",2,IF(V340="地熱発電",3,IF(V340="バイオマス発電",4,IF(V340="特定小水力発電",5,IF(V340="太陽熱",6,"-"))))))</f>
        <v>-</v>
      </c>
      <c r="BC340" s="32" t="s">
        <v>108</v>
      </c>
      <c r="BD340" s="86" t="s">
        <v>109</v>
      </c>
      <c r="BE340" s="86" t="s">
        <v>110</v>
      </c>
      <c r="BF340" s="86" t="s">
        <v>111</v>
      </c>
      <c r="BG340" s="86" t="s">
        <v>112</v>
      </c>
      <c r="BH340" s="86" t="s">
        <v>113</v>
      </c>
      <c r="BI340" s="86" t="s">
        <v>114</v>
      </c>
      <c r="BJ340" s="86" t="s">
        <v>115</v>
      </c>
      <c r="BK340" s="86" t="s">
        <v>116</v>
      </c>
      <c r="BL340" s="86" t="s">
        <v>117</v>
      </c>
      <c r="BM340" s="86" t="s">
        <v>118</v>
      </c>
      <c r="BN340" s="86" t="s">
        <v>119</v>
      </c>
      <c r="BP340" s="86" t="s">
        <v>109</v>
      </c>
      <c r="BQ340" s="86" t="s">
        <v>110</v>
      </c>
      <c r="BR340" s="86" t="s">
        <v>111</v>
      </c>
      <c r="BS340" s="86" t="s">
        <v>112</v>
      </c>
      <c r="BT340" s="86" t="s">
        <v>113</v>
      </c>
      <c r="BU340" s="86" t="s">
        <v>114</v>
      </c>
      <c r="BV340" s="86" t="s">
        <v>115</v>
      </c>
      <c r="BW340" s="86" t="s">
        <v>116</v>
      </c>
      <c r="BX340" s="86" t="s">
        <v>117</v>
      </c>
      <c r="BY340" s="86" t="s">
        <v>118</v>
      </c>
      <c r="BZ340" s="86" t="s">
        <v>119</v>
      </c>
      <c r="CB340" s="86" t="s">
        <v>109</v>
      </c>
      <c r="CC340" s="86" t="s">
        <v>110</v>
      </c>
      <c r="CD340" s="86" t="s">
        <v>111</v>
      </c>
      <c r="CE340" s="86" t="s">
        <v>112</v>
      </c>
      <c r="CF340" s="86" t="s">
        <v>113</v>
      </c>
      <c r="CG340" s="86" t="s">
        <v>114</v>
      </c>
      <c r="CH340" s="86" t="s">
        <v>115</v>
      </c>
      <c r="CI340" s="86" t="s">
        <v>116</v>
      </c>
      <c r="CJ340" s="86" t="s">
        <v>117</v>
      </c>
      <c r="CK340" s="86" t="s">
        <v>118</v>
      </c>
      <c r="CL340" s="86" t="s">
        <v>119</v>
      </c>
      <c r="CN340" s="86" t="s">
        <v>109</v>
      </c>
      <c r="CO340" s="86" t="s">
        <v>110</v>
      </c>
      <c r="CP340" s="86" t="s">
        <v>111</v>
      </c>
      <c r="CQ340" s="86" t="s">
        <v>112</v>
      </c>
      <c r="CR340" s="86" t="s">
        <v>113</v>
      </c>
      <c r="CS340" s="86" t="s">
        <v>114</v>
      </c>
      <c r="CT340" s="86" t="s">
        <v>115</v>
      </c>
      <c r="CU340" s="86" t="s">
        <v>116</v>
      </c>
      <c r="CV340" s="86" t="s">
        <v>117</v>
      </c>
      <c r="CW340" s="86" t="s">
        <v>118</v>
      </c>
      <c r="CX340" s="86" t="s">
        <v>119</v>
      </c>
      <c r="CZ340" s="86" t="s">
        <v>109</v>
      </c>
      <c r="DA340" s="86" t="s">
        <v>110</v>
      </c>
      <c r="DB340" s="86" t="s">
        <v>111</v>
      </c>
      <c r="DC340" s="86" t="s">
        <v>112</v>
      </c>
      <c r="DD340" s="86" t="s">
        <v>113</v>
      </c>
      <c r="DE340" s="86" t="s">
        <v>114</v>
      </c>
      <c r="DF340" s="86" t="s">
        <v>115</v>
      </c>
      <c r="DG340" s="86" t="s">
        <v>116</v>
      </c>
      <c r="DH340" s="86" t="s">
        <v>117</v>
      </c>
      <c r="DI340" s="86" t="s">
        <v>118</v>
      </c>
      <c r="DJ340" s="86" t="s">
        <v>119</v>
      </c>
      <c r="DL340" s="86" t="s">
        <v>109</v>
      </c>
      <c r="DM340" s="86" t="s">
        <v>110</v>
      </c>
      <c r="DN340" s="86" t="s">
        <v>111</v>
      </c>
      <c r="DO340" s="86" t="s">
        <v>112</v>
      </c>
      <c r="DP340" s="86" t="s">
        <v>113</v>
      </c>
      <c r="DQ340" s="86" t="s">
        <v>114</v>
      </c>
      <c r="DR340" s="86" t="s">
        <v>115</v>
      </c>
      <c r="DS340" s="86" t="s">
        <v>116</v>
      </c>
      <c r="DT340" s="86" t="s">
        <v>117</v>
      </c>
      <c r="DU340" s="86" t="s">
        <v>118</v>
      </c>
      <c r="DV340" s="86" t="s">
        <v>119</v>
      </c>
      <c r="DX340" s="86" t="s">
        <v>109</v>
      </c>
      <c r="DY340" s="86" t="s">
        <v>110</v>
      </c>
      <c r="DZ340" s="86" t="s">
        <v>111</v>
      </c>
      <c r="EA340" s="86" t="s">
        <v>112</v>
      </c>
      <c r="EB340" s="86" t="s">
        <v>113</v>
      </c>
      <c r="EC340" s="86" t="s">
        <v>114</v>
      </c>
      <c r="ED340" s="86" t="s">
        <v>115</v>
      </c>
      <c r="EE340" s="86" t="s">
        <v>116</v>
      </c>
      <c r="EF340" s="86" t="s">
        <v>117</v>
      </c>
      <c r="EG340" s="86" t="s">
        <v>118</v>
      </c>
      <c r="EH340" s="86" t="s">
        <v>119</v>
      </c>
      <c r="EJ340" s="86" t="s">
        <v>109</v>
      </c>
      <c r="EK340" s="86" t="s">
        <v>110</v>
      </c>
      <c r="EL340" s="86" t="s">
        <v>111</v>
      </c>
      <c r="EM340" s="86" t="s">
        <v>112</v>
      </c>
      <c r="EN340" s="86" t="s">
        <v>113</v>
      </c>
      <c r="EO340" s="86" t="s">
        <v>114</v>
      </c>
      <c r="EP340" s="86" t="s">
        <v>115</v>
      </c>
      <c r="EQ340" s="86" t="s">
        <v>116</v>
      </c>
      <c r="ER340" s="86" t="s">
        <v>117</v>
      </c>
      <c r="ES340" s="86" t="s">
        <v>118</v>
      </c>
      <c r="ET340" s="86" t="s">
        <v>119</v>
      </c>
      <c r="EV340" s="86" t="s">
        <v>109</v>
      </c>
      <c r="EW340" s="86" t="s">
        <v>110</v>
      </c>
      <c r="EX340" s="86" t="s">
        <v>111</v>
      </c>
      <c r="EY340" s="86" t="s">
        <v>112</v>
      </c>
      <c r="EZ340" s="86" t="s">
        <v>113</v>
      </c>
      <c r="FA340" s="86" t="s">
        <v>114</v>
      </c>
      <c r="FB340" s="86" t="s">
        <v>115</v>
      </c>
      <c r="FC340" s="86" t="s">
        <v>116</v>
      </c>
      <c r="FD340" s="86" t="s">
        <v>117</v>
      </c>
      <c r="FE340" s="86" t="s">
        <v>118</v>
      </c>
      <c r="FF340" s="86" t="s">
        <v>119</v>
      </c>
      <c r="FH340" s="86" t="s">
        <v>109</v>
      </c>
      <c r="FI340" s="86" t="s">
        <v>110</v>
      </c>
      <c r="FJ340" s="86" t="s">
        <v>111</v>
      </c>
      <c r="FK340" s="86" t="s">
        <v>112</v>
      </c>
      <c r="FL340" s="86" t="s">
        <v>113</v>
      </c>
      <c r="FM340" s="86" t="s">
        <v>114</v>
      </c>
      <c r="FN340" s="86" t="s">
        <v>115</v>
      </c>
      <c r="FO340" s="86" t="s">
        <v>116</v>
      </c>
      <c r="FP340" s="86" t="s">
        <v>117</v>
      </c>
      <c r="FQ340" s="86" t="s">
        <v>118</v>
      </c>
      <c r="FR340" s="86" t="s">
        <v>119</v>
      </c>
      <c r="FT340" s="32" t="s">
        <v>108</v>
      </c>
      <c r="FU340" s="86" t="s">
        <v>109</v>
      </c>
      <c r="FV340" s="86" t="s">
        <v>110</v>
      </c>
      <c r="FW340" s="86" t="s">
        <v>111</v>
      </c>
      <c r="FX340" s="86" t="s">
        <v>112</v>
      </c>
      <c r="FY340" s="86" t="s">
        <v>113</v>
      </c>
      <c r="FZ340" s="86" t="s">
        <v>114</v>
      </c>
      <c r="GA340" s="86" t="s">
        <v>115</v>
      </c>
      <c r="GB340" s="86" t="s">
        <v>116</v>
      </c>
      <c r="GC340" s="86" t="s">
        <v>117</v>
      </c>
      <c r="GD340" s="86" t="s">
        <v>118</v>
      </c>
      <c r="GE340" s="86" t="s">
        <v>119</v>
      </c>
      <c r="GG340" s="86" t="s">
        <v>109</v>
      </c>
      <c r="GH340" s="86" t="s">
        <v>110</v>
      </c>
      <c r="GI340" s="86" t="s">
        <v>111</v>
      </c>
      <c r="GJ340" s="86" t="s">
        <v>112</v>
      </c>
      <c r="GK340" s="86" t="s">
        <v>113</v>
      </c>
      <c r="GL340" s="86" t="s">
        <v>114</v>
      </c>
      <c r="GM340" s="86" t="s">
        <v>115</v>
      </c>
      <c r="GN340" s="86" t="s">
        <v>116</v>
      </c>
      <c r="GO340" s="86" t="s">
        <v>117</v>
      </c>
      <c r="GP340" s="86" t="s">
        <v>118</v>
      </c>
      <c r="GQ340" s="86" t="s">
        <v>119</v>
      </c>
      <c r="GS340" s="86" t="s">
        <v>109</v>
      </c>
      <c r="GT340" s="86" t="s">
        <v>110</v>
      </c>
      <c r="GU340" s="86" t="s">
        <v>111</v>
      </c>
      <c r="GV340" s="86" t="s">
        <v>112</v>
      </c>
      <c r="GW340" s="86" t="s">
        <v>113</v>
      </c>
      <c r="GX340" s="86" t="s">
        <v>114</v>
      </c>
      <c r="GY340" s="86" t="s">
        <v>115</v>
      </c>
      <c r="GZ340" s="86" t="s">
        <v>116</v>
      </c>
      <c r="HA340" s="86" t="s">
        <v>117</v>
      </c>
      <c r="HB340" s="86" t="s">
        <v>118</v>
      </c>
      <c r="HC340" s="86" t="s">
        <v>119</v>
      </c>
      <c r="HE340" s="86" t="s">
        <v>109</v>
      </c>
      <c r="HF340" s="86" t="s">
        <v>110</v>
      </c>
      <c r="HG340" s="86" t="s">
        <v>111</v>
      </c>
      <c r="HH340" s="86" t="s">
        <v>112</v>
      </c>
      <c r="HI340" s="86" t="s">
        <v>113</v>
      </c>
      <c r="HJ340" s="86" t="s">
        <v>114</v>
      </c>
      <c r="HK340" s="86" t="s">
        <v>115</v>
      </c>
      <c r="HL340" s="86" t="s">
        <v>116</v>
      </c>
      <c r="HM340" s="86" t="s">
        <v>117</v>
      </c>
      <c r="HN340" s="86" t="s">
        <v>118</v>
      </c>
      <c r="HO340" s="86" t="s">
        <v>119</v>
      </c>
    </row>
    <row r="341" spans="2:223">
      <c r="B341" s="37"/>
      <c r="D341" s="229"/>
      <c r="E341" s="234"/>
      <c r="F341" s="235"/>
      <c r="G341" s="235"/>
      <c r="H341" s="236"/>
      <c r="I341" s="240"/>
      <c r="J341" s="241"/>
      <c r="K341" s="241"/>
      <c r="L341" s="241"/>
      <c r="M341" s="241"/>
      <c r="N341" s="241"/>
      <c r="O341" s="241"/>
      <c r="P341" s="241"/>
      <c r="Q341" s="242"/>
      <c r="R341" s="246"/>
      <c r="S341" s="247"/>
      <c r="T341" s="247"/>
      <c r="U341" s="248"/>
      <c r="V341" s="252"/>
      <c r="W341" s="253"/>
      <c r="X341" s="253"/>
      <c r="Y341" s="253"/>
      <c r="Z341" s="253"/>
      <c r="AA341" s="254"/>
      <c r="AB341" s="258"/>
      <c r="AC341" s="259"/>
      <c r="AD341" s="259"/>
      <c r="AE341" s="260"/>
      <c r="AF341" s="263"/>
      <c r="AG341" s="264"/>
      <c r="AH341" s="264"/>
      <c r="AI341" s="264"/>
      <c r="AJ341" s="267"/>
      <c r="AK341" s="268"/>
      <c r="AL341" s="40"/>
      <c r="AM341" s="39"/>
      <c r="AW341" s="325"/>
      <c r="AX341" s="325"/>
      <c r="BD341" s="40"/>
      <c r="BE341" s="40"/>
      <c r="BF341" s="40"/>
      <c r="BG341" s="40"/>
      <c r="BH341" s="40"/>
      <c r="BI341" s="40"/>
      <c r="BJ341" s="40"/>
      <c r="BK341" s="40"/>
      <c r="BL341" s="40"/>
      <c r="BM341" s="40"/>
      <c r="BN341" s="40"/>
      <c r="BP341" s="40"/>
      <c r="BQ341" s="40"/>
      <c r="BR341" s="40"/>
      <c r="BS341" s="40"/>
      <c r="BT341" s="40"/>
      <c r="BU341" s="40"/>
      <c r="BV341" s="40"/>
      <c r="BW341" s="40"/>
      <c r="BX341" s="40"/>
      <c r="BY341" s="40"/>
      <c r="BZ341" s="40"/>
      <c r="CB341" s="40"/>
      <c r="CC341" s="40"/>
      <c r="CD341" s="40"/>
      <c r="CE341" s="40"/>
      <c r="CF341" s="40"/>
      <c r="CG341" s="40"/>
      <c r="CH341" s="40"/>
      <c r="CI341" s="40"/>
      <c r="CJ341" s="40"/>
      <c r="CK341" s="40"/>
      <c r="CL341" s="40"/>
      <c r="CN341" s="40"/>
      <c r="CO341" s="40"/>
      <c r="CP341" s="40"/>
      <c r="CQ341" s="40"/>
      <c r="CR341" s="40"/>
      <c r="CS341" s="40"/>
      <c r="CT341" s="40"/>
      <c r="CU341" s="40"/>
      <c r="CV341" s="40"/>
      <c r="CW341" s="40"/>
      <c r="CX341" s="40"/>
      <c r="CZ341" s="40"/>
      <c r="DA341" s="40"/>
      <c r="DB341" s="40"/>
      <c r="DC341" s="40"/>
      <c r="DD341" s="40"/>
      <c r="DE341" s="40"/>
      <c r="DF341" s="40"/>
      <c r="DG341" s="40"/>
      <c r="DH341" s="40"/>
      <c r="DI341" s="40"/>
      <c r="DJ341" s="40"/>
      <c r="DL341" s="40"/>
      <c r="DM341" s="40"/>
      <c r="DN341" s="40"/>
      <c r="DO341" s="40"/>
      <c r="DP341" s="40"/>
      <c r="DQ341" s="40"/>
      <c r="DR341" s="40"/>
      <c r="DS341" s="40"/>
      <c r="DT341" s="40"/>
      <c r="DU341" s="40"/>
      <c r="DV341" s="40"/>
      <c r="DX341" s="40"/>
      <c r="DY341" s="40"/>
      <c r="DZ341" s="40"/>
      <c r="EA341" s="40"/>
      <c r="EB341" s="40"/>
      <c r="EC341" s="40"/>
      <c r="ED341" s="40"/>
      <c r="EE341" s="40"/>
      <c r="EF341" s="40"/>
      <c r="EG341" s="40"/>
      <c r="EH341" s="40"/>
      <c r="EJ341" s="40"/>
      <c r="EK341" s="40"/>
      <c r="EL341" s="40"/>
      <c r="EM341" s="40"/>
      <c r="EN341" s="40"/>
      <c r="EO341" s="40"/>
      <c r="EP341" s="40"/>
      <c r="EQ341" s="40"/>
      <c r="ER341" s="40"/>
      <c r="ES341" s="40"/>
      <c r="ET341" s="40"/>
      <c r="EV341" s="40"/>
      <c r="EW341" s="40"/>
      <c r="EX341" s="40"/>
      <c r="EY341" s="40"/>
      <c r="EZ341" s="40"/>
      <c r="FA341" s="40"/>
      <c r="FB341" s="40"/>
      <c r="FC341" s="40"/>
      <c r="FD341" s="40"/>
      <c r="FE341" s="40"/>
      <c r="FF341" s="40"/>
      <c r="FH341" s="40"/>
      <c r="FI341" s="40"/>
      <c r="FJ341" s="40"/>
      <c r="FK341" s="40"/>
      <c r="FL341" s="40"/>
      <c r="FM341" s="40"/>
      <c r="FN341" s="40"/>
      <c r="FO341" s="40"/>
      <c r="FP341" s="40"/>
      <c r="FQ341" s="40"/>
      <c r="FR341" s="40"/>
      <c r="FU341" s="40"/>
      <c r="FV341" s="40"/>
      <c r="FW341" s="40"/>
      <c r="FX341" s="40"/>
      <c r="FY341" s="40"/>
      <c r="FZ341" s="40"/>
      <c r="GA341" s="40"/>
      <c r="GB341" s="40"/>
      <c r="GC341" s="40"/>
      <c r="GD341" s="40"/>
      <c r="GE341" s="40"/>
      <c r="GG341" s="40"/>
      <c r="GH341" s="40"/>
      <c r="GI341" s="40"/>
      <c r="GJ341" s="40"/>
      <c r="GK341" s="40"/>
      <c r="GL341" s="40"/>
      <c r="GM341" s="40"/>
      <c r="GN341" s="40"/>
      <c r="GO341" s="40"/>
      <c r="GP341" s="40"/>
      <c r="GQ341" s="40"/>
      <c r="GS341" s="40"/>
      <c r="GT341" s="40"/>
      <c r="GU341" s="40"/>
      <c r="GV341" s="40"/>
      <c r="GW341" s="40"/>
      <c r="GX341" s="40"/>
      <c r="GY341" s="40"/>
      <c r="GZ341" s="40"/>
      <c r="HA341" s="40"/>
      <c r="HB341" s="40"/>
      <c r="HC341" s="40"/>
      <c r="HE341" s="40"/>
      <c r="HF341" s="40"/>
      <c r="HG341" s="40"/>
      <c r="HH341" s="40"/>
      <c r="HI341" s="40"/>
      <c r="HJ341" s="40"/>
      <c r="HK341" s="40"/>
      <c r="HL341" s="40"/>
      <c r="HM341" s="40"/>
      <c r="HN341" s="40"/>
      <c r="HO341" s="40"/>
    </row>
    <row r="342" spans="2:223" ht="13.5" customHeight="1">
      <c r="B342" s="37"/>
      <c r="D342" s="229"/>
      <c r="E342" s="269" t="s">
        <v>64</v>
      </c>
      <c r="F342" s="270"/>
      <c r="G342" s="270"/>
      <c r="H342" s="271"/>
      <c r="I342" s="272"/>
      <c r="J342" s="273"/>
      <c r="K342" s="273"/>
      <c r="L342" s="273"/>
      <c r="M342" s="273"/>
      <c r="N342" s="273"/>
      <c r="O342" s="273"/>
      <c r="P342" s="273"/>
      <c r="Q342" s="274"/>
      <c r="R342" s="278" t="s">
        <v>41</v>
      </c>
      <c r="S342" s="279"/>
      <c r="T342" s="279"/>
      <c r="U342" s="280"/>
      <c r="V342" s="281"/>
      <c r="W342" s="282"/>
      <c r="X342" s="282"/>
      <c r="Y342" s="282"/>
      <c r="Z342" s="282"/>
      <c r="AA342" s="283"/>
      <c r="AB342" s="269" t="s">
        <v>28</v>
      </c>
      <c r="AC342" s="270"/>
      <c r="AD342" s="270"/>
      <c r="AE342" s="271"/>
      <c r="AF342" s="287"/>
      <c r="AG342" s="288"/>
      <c r="AH342" s="288"/>
      <c r="AI342" s="288"/>
      <c r="AJ342" s="289" t="str">
        <f>IF(I340="","",VLOOKUP(I340,$AO$4:$AR$6,3,FALSE))</f>
        <v/>
      </c>
      <c r="AK342" s="290"/>
      <c r="AL342" s="40"/>
      <c r="AM342" s="39"/>
      <c r="BC342" s="327" t="s">
        <v>106</v>
      </c>
      <c r="BD342" s="326" t="str">
        <f>IF(AND($AW340=1,$AX340=1,$AY346="1期",$BA346="1期"),$AF342,"0")</f>
        <v>0</v>
      </c>
      <c r="BE342" s="326" t="str">
        <f>IF(AND($AW340=1,$AX340=2,$AY346="1期",$BA346="1期"),$AF342,"0")</f>
        <v>0</v>
      </c>
      <c r="BF342" s="326" t="str">
        <f>IF(AND($AW340=1,$AX340=3,$AY346="1期",$BA346="1期"),$AF342,"0")</f>
        <v>0</v>
      </c>
      <c r="BG342" s="326" t="str">
        <f>IF(AND($AW340=1,$AX340=4,$AY346="1期",$BA346="1期"),$AF342,"0")</f>
        <v>0</v>
      </c>
      <c r="BH342" s="326" t="str">
        <f>IF(AND($AW340=1,$AX340=5,$AY346="1期",$BA346="1期"),$AF342,"0")</f>
        <v>0</v>
      </c>
      <c r="BI342" s="326" t="str">
        <f>IF(AND($AW340=2,$AX340=6,$AY346="1期",$BA346="1期"),$AF342,"0")</f>
        <v>0</v>
      </c>
      <c r="BJ342" s="326" t="str">
        <f>IF(AND($AW340=3,$AX340=1,$AY346="1期",$BA346="1期"),$AF342,"0")</f>
        <v>0</v>
      </c>
      <c r="BK342" s="326" t="str">
        <f>IF(AND($AW340=3,$AX340=2,$AY346="1期",$BA346="1期"),$AF342,"0")</f>
        <v>0</v>
      </c>
      <c r="BL342" s="326" t="str">
        <f>IF(AND($AW340=3,$AX340=3,$AY346="1期",$BA346="1期"),$AF342,"0")</f>
        <v>0</v>
      </c>
      <c r="BM342" s="326" t="str">
        <f>IF(AND($AW340=3,$AX340=4,$AY346="1期",$BA346="1期"),$AF342,"0")</f>
        <v>0</v>
      </c>
      <c r="BN342" s="326" t="str">
        <f>IF(AND($AW340=3,$AX340=5,$AY346="1期",$BA346="1期"),$AF342,"0")</f>
        <v>0</v>
      </c>
      <c r="BP342" s="326" t="str">
        <f>IF(AND($AW340=1,$AX340=1,$AY346="1期",$BA346="2期"),$AF342,"0")</f>
        <v>0</v>
      </c>
      <c r="BQ342" s="326" t="str">
        <f>IF(AND($AW340=1,$AX340=2,$AY346="1期",$BA346="2期"),$AF342,"0")</f>
        <v>0</v>
      </c>
      <c r="BR342" s="326" t="str">
        <f>IF(AND($AW340=1,$AX340=3,$AY346="1期",$BA346="2期"),$AF342,"0")</f>
        <v>0</v>
      </c>
      <c r="BS342" s="326" t="str">
        <f>IF(AND($AW340=1,$AX340=4,$AY346="1期",$BA346="2期"),$AF342,"0")</f>
        <v>0</v>
      </c>
      <c r="BT342" s="326" t="str">
        <f>IF(AND($AW340=1,$AX340=5,$AY346="1期",$BA346="2期"),$AF342,"0")</f>
        <v>0</v>
      </c>
      <c r="BU342" s="326" t="str">
        <f>IF(AND($AW340=2,$AX340=6,$AY346="1期",$BA346="2期"),$AF342,"0")</f>
        <v>0</v>
      </c>
      <c r="BV342" s="326" t="str">
        <f>IF(AND($AW340=3,$AX340=1,$AY346="1期",$BA346="2期"),$AF342,"0")</f>
        <v>0</v>
      </c>
      <c r="BW342" s="326" t="str">
        <f>IF(AND($AW340=3,$AX340=2,$AY346="1期",$BA346="2期"),$AF342,"0")</f>
        <v>0</v>
      </c>
      <c r="BX342" s="326" t="str">
        <f>IF(AND($AW340=3,$AX340=3,$AY346="1期",$BA346="2期"),$AF342,"0")</f>
        <v>0</v>
      </c>
      <c r="BY342" s="326" t="str">
        <f>IF(AND($AW340=3,$AX340=4,$AY346="1期",$BA346="2期"),$AF342,"0")</f>
        <v>0</v>
      </c>
      <c r="BZ342" s="326" t="str">
        <f>IF(AND($AW340=3,$AX340=5,$AY346="1期",$BA346="2期"),$AF342,"0")</f>
        <v>0</v>
      </c>
      <c r="CB342" s="326" t="str">
        <f>IF(AND($AW340=1,$AX340=1,$AY346="1期",$BA346="3期"),$AF342,"0")</f>
        <v>0</v>
      </c>
      <c r="CC342" s="326" t="str">
        <f>IF(AND($AW340=1,$AX340=2,$AY346="1期",$BA346="3期"),$AF342,"0")</f>
        <v>0</v>
      </c>
      <c r="CD342" s="326" t="str">
        <f>IF(AND($AW340=1,$AX340=3,$AY346="1期",$BA346="3期"),$AF342,"0")</f>
        <v>0</v>
      </c>
      <c r="CE342" s="326" t="str">
        <f>IF(AND($AW340=1,$AX340=4,$AY346="1期",$BA346="3期"),$AF342,"0")</f>
        <v>0</v>
      </c>
      <c r="CF342" s="326" t="str">
        <f>IF(AND($AW340=1,$AX340=5,$AY346="1期",$BA346="3期"),$AF342,"0")</f>
        <v>0</v>
      </c>
      <c r="CG342" s="326" t="str">
        <f>IF(AND($AW340=2,$AX340=6,$AY346="1期",$BA346="3期"),$AF342,"0")</f>
        <v>0</v>
      </c>
      <c r="CH342" s="326" t="str">
        <f>IF(AND($AW340=3,$AX340=1,$AY346="1期",$BA346="3期"),$AF342,"0")</f>
        <v>0</v>
      </c>
      <c r="CI342" s="326" t="str">
        <f>IF(AND($AW340=3,$AX340=2,$AY346="1期",$BA346="3期"),$AF342,"0")</f>
        <v>0</v>
      </c>
      <c r="CJ342" s="326" t="str">
        <f>IF(AND($AW340=3,$AX340=3,$AY346="1期",$BA346="3期"),$AF342,"0")</f>
        <v>0</v>
      </c>
      <c r="CK342" s="326" t="str">
        <f>IF(AND($AW340=3,$AX340=4,$AY346="1期",$BA346="3期"),$AF342,"0")</f>
        <v>0</v>
      </c>
      <c r="CL342" s="326" t="str">
        <f>IF(AND($AW340=3,$AX340=5,$AY346="1期",$BA346="3期"),$AF342,"0")</f>
        <v>0</v>
      </c>
      <c r="CN342" s="326" t="str">
        <f>IF(AND($AW340=1,$AX340=1,$AY346="2期",$BA346="2期"),$AF342,"0")</f>
        <v>0</v>
      </c>
      <c r="CO342" s="326" t="str">
        <f>IF(AND($AW340=1,$AX340=2,$AY346="2期",$BA346="2期"),$AF342,"0")</f>
        <v>0</v>
      </c>
      <c r="CP342" s="326" t="str">
        <f>IF(AND($AW340=1,$AX340=3,$AY346="2期",$BA346="2期"),$AF342,"0")</f>
        <v>0</v>
      </c>
      <c r="CQ342" s="326" t="str">
        <f>IF(AND($AW340=1,$AX340=4,$AY346="2期",$BA346="2期"),$AF342,"0")</f>
        <v>0</v>
      </c>
      <c r="CR342" s="326" t="str">
        <f>IF(AND($AW340=1,$AX340=5,$AY346="2期",$BA346="2期"),$AF342,"0")</f>
        <v>0</v>
      </c>
      <c r="CS342" s="326" t="str">
        <f>IF(AND($AW340=2,$AX340=6,$AY346="2期",$BA346="2期"),$AF342,"0")</f>
        <v>0</v>
      </c>
      <c r="CT342" s="326" t="str">
        <f>IF(AND($AW340=3,$AX340=1,$AY346="2期",$BA346="2期"),$AF342,"0")</f>
        <v>0</v>
      </c>
      <c r="CU342" s="326" t="str">
        <f>IF(AND($AW340=3,$AX340=2,$AY346="2期",$BA346="2期"),$AF342,"0")</f>
        <v>0</v>
      </c>
      <c r="CV342" s="326" t="str">
        <f>IF(AND($AW340=3,$AX340=3,$AY346="2期",$BA346="2期"),$AF342,"0")</f>
        <v>0</v>
      </c>
      <c r="CW342" s="326" t="str">
        <f>IF(AND($AW340=3,$AX340=4,$AY346="2期",$BA346="2期"),$AF342,"0")</f>
        <v>0</v>
      </c>
      <c r="CX342" s="326" t="str">
        <f>IF(AND($AW340=3,$AX340=5,$AY346="2期",$BA346="2期"),$AF342,"0")</f>
        <v>0</v>
      </c>
      <c r="CZ342" s="326" t="str">
        <f>IF(AND($AW340=1,$AX340=1,$AY346="2期",$BA346="3期"),$AF342,"0")</f>
        <v>0</v>
      </c>
      <c r="DA342" s="326" t="str">
        <f>IF(AND($AW340=1,$AX340=2,$AY346="2期",$BA346="3期"),$AF342,"0")</f>
        <v>0</v>
      </c>
      <c r="DB342" s="326" t="str">
        <f>IF(AND($AW340=1,$AX340=3,$AY346="2期",$BA346="3期"),$AF342,"0")</f>
        <v>0</v>
      </c>
      <c r="DC342" s="326" t="str">
        <f>IF(AND($AW340=1,$AX340=4,$AY346="2期",$BA346="3期"),$AF342,"0")</f>
        <v>0</v>
      </c>
      <c r="DD342" s="326" t="str">
        <f>IF(AND($AW340=1,$AX340=5,$AY346="2期",$BA346="3期"),$AF342,"0")</f>
        <v>0</v>
      </c>
      <c r="DE342" s="326" t="str">
        <f>IF(AND($AW340=2,$AX340=6,$AY346="2期",$BA346="3期"),$AF342,"0")</f>
        <v>0</v>
      </c>
      <c r="DF342" s="326" t="str">
        <f>IF(AND($AW340=3,$AX340=1,$AY346="2期",$BA346="3期"),$AF342,"0")</f>
        <v>0</v>
      </c>
      <c r="DG342" s="326" t="str">
        <f>IF(AND($AW340=3,$AX340=2,$AY346="2期",$BA346="3期"),$AF342,"0")</f>
        <v>0</v>
      </c>
      <c r="DH342" s="326" t="str">
        <f>IF(AND($AW340=3,$AX340=3,$AY346="2期",$BA346="3期"),$AF342,"0")</f>
        <v>0</v>
      </c>
      <c r="DI342" s="326" t="str">
        <f>IF(AND($AW340=3,$AX340=4,$AY346="2期",$BA346="3期"),$AF342,"0")</f>
        <v>0</v>
      </c>
      <c r="DJ342" s="326" t="str">
        <f>IF(AND($AW340=3,$AX340=5,$AY346="2期",$BA346="3期"),$AF342,"0")</f>
        <v>0</v>
      </c>
      <c r="DL342" s="326" t="str">
        <f>IF(AND($AW340=1,$AX340=1,$AY346="3期",$BA346="3期"),$AF342,"0")</f>
        <v>0</v>
      </c>
      <c r="DM342" s="326" t="str">
        <f>IF(AND($AW340=1,$AX340=2,$AY346="3期",$BA346="3期"),$AF342,"0")</f>
        <v>0</v>
      </c>
      <c r="DN342" s="326" t="str">
        <f>IF(AND($AW340=1,$AX340=3,$AY346="3期",$BA346="3期"),$AF342,"0")</f>
        <v>0</v>
      </c>
      <c r="DO342" s="326" t="str">
        <f>IF(AND($AW340=1,$AX340=4,$AY346="3期",$BA346="3期"),$AF342,"0")</f>
        <v>0</v>
      </c>
      <c r="DP342" s="326" t="str">
        <f>IF(AND($AW340=1,$AX340=5,$AY346="3期",$BA346="3期"),$AF342,"0")</f>
        <v>0</v>
      </c>
      <c r="DQ342" s="326" t="str">
        <f>IF(AND($AW340=2,$AX340=6,$AY346="3期",$BA346="3期"),$AF342,"0")</f>
        <v>0</v>
      </c>
      <c r="DR342" s="326" t="str">
        <f>IF(AND($AW340=3,$AX340=1,$AY346="3期",$BA346="3期"),$AF342,"0")</f>
        <v>0</v>
      </c>
      <c r="DS342" s="326" t="str">
        <f>IF(AND($AW340=3,$AX340=2,$AY346="3期",$BA346="3期"),$AF342,"0")</f>
        <v>0</v>
      </c>
      <c r="DT342" s="326" t="str">
        <f>IF(AND($AW340=3,$AX340=3,$AY346="3期",$BA346="3期"),$AF342,"0")</f>
        <v>0</v>
      </c>
      <c r="DU342" s="326" t="str">
        <f>IF(AND($AW340=3,$AX340=4,$AY346="3期",$BA346="3期"),$AF342,"0")</f>
        <v>0</v>
      </c>
      <c r="DV342" s="326" t="str">
        <f>IF(AND($AW340=3,$AX340=5,$AY346="3期",$BA346="3期"),$AF342,"0")</f>
        <v>0</v>
      </c>
      <c r="DX342" s="326" t="str">
        <f>IF(AND($AW340=1,$AX340=1,$AY346="1期",$BA346="4期"),$AF342,"0")</f>
        <v>0</v>
      </c>
      <c r="DY342" s="326" t="str">
        <f>IF(AND($AW340=1,$AX340=2,$AY346="1期",$BA346="4期"),$AF342,"0")</f>
        <v>0</v>
      </c>
      <c r="DZ342" s="326" t="str">
        <f>IF(AND($AW340=1,$AX340=3,$AY346="1期",$BA346="4期"),$AF342,"0")</f>
        <v>0</v>
      </c>
      <c r="EA342" s="326" t="str">
        <f>IF(AND($AW340=1,$AX340=4,$AY346="1期",$BA346="4期"),$AF342,"0")</f>
        <v>0</v>
      </c>
      <c r="EB342" s="326" t="str">
        <f>IF(AND($AW340=1,$AX340=5,$AY346="1期",$BA346="4期"),$AF342,"0")</f>
        <v>0</v>
      </c>
      <c r="EC342" s="326" t="str">
        <f>IF(AND($AW340=2,$AX340=6,$AY346="1期",$BA346="4期"),$AF342,"0")</f>
        <v>0</v>
      </c>
      <c r="ED342" s="326" t="str">
        <f>IF(AND($AW340=3,$AX340=1,$AY346="1期",$BA346="4期"),$AF342,"0")</f>
        <v>0</v>
      </c>
      <c r="EE342" s="326" t="str">
        <f>IF(AND($AW340=3,$AX340=2,$AY346="1期",$BA346="4期"),$AF342,"0")</f>
        <v>0</v>
      </c>
      <c r="EF342" s="326" t="str">
        <f>IF(AND($AW340=3,$AX340=3,$AY346="1期",$BA346="4期"),$AF342,"0")</f>
        <v>0</v>
      </c>
      <c r="EG342" s="326" t="str">
        <f>IF(AND($AW340=3,$AX340=4,$AY346="1期",$BA346="4期"),$AF342,"0")</f>
        <v>0</v>
      </c>
      <c r="EH342" s="326" t="str">
        <f>IF(AND($AW340=3,$AX340=5,$AY346="1期",$BA346="4期"),$AF342,"0")</f>
        <v>0</v>
      </c>
      <c r="EJ342" s="326" t="str">
        <f>IF(AND($AW340=1,$AX340=1,$AY346="2期",$BA346="4期"),$AF342,"0")</f>
        <v>0</v>
      </c>
      <c r="EK342" s="326" t="str">
        <f>IF(AND($AW340=1,$AX340=2,$AY346="2期",$BA346="4期"),$AF342,"0")</f>
        <v>0</v>
      </c>
      <c r="EL342" s="326" t="str">
        <f>IF(AND($AW340=1,$AX340=3,$AY346="2期",$BA346="4期"),$AF342,"0")</f>
        <v>0</v>
      </c>
      <c r="EM342" s="326" t="str">
        <f>IF(AND($AW340=1,$AX340=4,$AY346="2期",$BA346="4期"),$AF342,"0")</f>
        <v>0</v>
      </c>
      <c r="EN342" s="326" t="str">
        <f>IF(AND($AW340=1,$AX340=5,$AY346="2期",$BA346="4期"),$AF342,"0")</f>
        <v>0</v>
      </c>
      <c r="EO342" s="326" t="str">
        <f>IF(AND($AW340=2,$AX340=6,$AY346="2期",$BA346="4期"),$AF342,"0")</f>
        <v>0</v>
      </c>
      <c r="EP342" s="326" t="str">
        <f>IF(AND($AW340=3,$AX340=1,$AY346="2期",$BA346="4期"),$AF342,"0")</f>
        <v>0</v>
      </c>
      <c r="EQ342" s="326" t="str">
        <f>IF(AND($AW340=3,$AX340=2,$AY346="2期",$BA346="4期"),$AF342,"0")</f>
        <v>0</v>
      </c>
      <c r="ER342" s="326" t="str">
        <f>IF(AND($AW340=3,$AX340=3,$AY346="2期",$BA346="4期"),$AF342,"0")</f>
        <v>0</v>
      </c>
      <c r="ES342" s="326" t="str">
        <f>IF(AND($AW340=3,$AX340=4,$AY346="2期",$BA346="4期"),$AF342,"0")</f>
        <v>0</v>
      </c>
      <c r="ET342" s="326" t="str">
        <f>IF(AND($AW340=3,$AX340=5,$AY346="2期",$BA346="4期"),$AF342,"0")</f>
        <v>0</v>
      </c>
      <c r="EV342" s="326" t="str">
        <f>IF(AND($AW340=1,$AX340=1,$AY346="3期",$BA346="4期"),$AF342,"0")</f>
        <v>0</v>
      </c>
      <c r="EW342" s="326" t="str">
        <f>IF(AND($AW340=1,$AX340=2,$AY346="3期",$BA346="4期"),$AF342,"0")</f>
        <v>0</v>
      </c>
      <c r="EX342" s="326" t="str">
        <f>IF(AND($AW340=1,$AX340=3,$AY346="3期",$BA346="4期"),$AF342,"0")</f>
        <v>0</v>
      </c>
      <c r="EY342" s="326" t="str">
        <f>IF(AND($AW340=1,$AX340=4,$AY346="3期",$BA346="4期"),$AF342,"0")</f>
        <v>0</v>
      </c>
      <c r="EZ342" s="326" t="str">
        <f>IF(AND($AW340=1,$AX340=5,$AY346="3期",$BA346="4期"),$AF342,"0")</f>
        <v>0</v>
      </c>
      <c r="FA342" s="326" t="str">
        <f>IF(AND($AW340=2,$AX340=6,$AY346="3期",$BA346="4期"),$AF342,"0")</f>
        <v>0</v>
      </c>
      <c r="FB342" s="326" t="str">
        <f>IF(AND($AW340=3,$AX340=1,$AY346="3期",$BA346="4期"),$AF342,"0")</f>
        <v>0</v>
      </c>
      <c r="FC342" s="326" t="str">
        <f>IF(AND($AW340=3,$AX340=2,$AY346="3期",$BA346="4期"),$AF342,"0")</f>
        <v>0</v>
      </c>
      <c r="FD342" s="326" t="str">
        <f>IF(AND($AW340=3,$AX340=3,$AY346="3期",$BA346="4期"),$AF342,"0")</f>
        <v>0</v>
      </c>
      <c r="FE342" s="326" t="str">
        <f>IF(AND($AW340=3,$AX340=4,$AY346="3期",$BA346="4期"),$AF342,"0")</f>
        <v>0</v>
      </c>
      <c r="FF342" s="326" t="str">
        <f>IF(AND($AW340=3,$AX340=5,$AY346="3期",$BA346="4期"),$AF342,"0")</f>
        <v>0</v>
      </c>
      <c r="FH342" s="326" t="str">
        <f>IF(AND($AW340=1,$AX340=1,$AY346="4期",$BA346="4期"),$AF342,"0")</f>
        <v>0</v>
      </c>
      <c r="FI342" s="326" t="str">
        <f>IF(AND($AW340=1,$AX340=2,$AY346="4期",$BA346="4期"),$AF342,"0")</f>
        <v>0</v>
      </c>
      <c r="FJ342" s="326" t="str">
        <f>IF(AND($AW340=1,$AX340=3,$AY346="4期",$BA346="4期"),$AF342,"0")</f>
        <v>0</v>
      </c>
      <c r="FK342" s="326" t="str">
        <f>IF(AND($AW340=1,$AX340=4,$AY346="4期",$BA346="4期"),$AF342,"0")</f>
        <v>0</v>
      </c>
      <c r="FL342" s="326" t="str">
        <f>IF(AND($AW340=1,$AX340=5,$AY346="4期",$BA346="4期"),$AF342,"0")</f>
        <v>0</v>
      </c>
      <c r="FM342" s="326" t="str">
        <f>IF(AND($AW340=2,$AX340=6,$AY346="4期",$BA346="4期"),$AF342,"0")</f>
        <v>0</v>
      </c>
      <c r="FN342" s="326" t="str">
        <f>IF(AND($AW340=3,$AX340=1,$AY346="4期",$BA346="4期"),$AF342,"0")</f>
        <v>0</v>
      </c>
      <c r="FO342" s="326" t="str">
        <f>IF(AND($AW340=3,$AX340=2,$AY346="4期",$BA346="4期"),$AF342,"0")</f>
        <v>0</v>
      </c>
      <c r="FP342" s="326" t="str">
        <f>IF(AND($AW340=3,$AX340=3,$AY346="4期",$BA346="4期"),$AF342,"0")</f>
        <v>0</v>
      </c>
      <c r="FQ342" s="326" t="str">
        <f>IF(AND($AW340=3,$AX340=4,$AY346="4期",$BA346="4期"),$AF342,"0")</f>
        <v>0</v>
      </c>
      <c r="FR342" s="326" t="str">
        <f>IF(AND($AW340=3,$AX340=5,$AY346="4期",$BA346="4期"),$AF342,"0")</f>
        <v>0</v>
      </c>
      <c r="FT342" s="327" t="s">
        <v>176</v>
      </c>
      <c r="FU342" s="326" t="str">
        <f>IF(AND($AW340=1,$AX340=1,$AY346="1期",$BA346="1期"),LEFT(RIGHT($I348,11),8),"0")</f>
        <v>0</v>
      </c>
      <c r="FV342" s="326" t="str">
        <f>IF(AND($AW340=1,$AX340=2,$AY346="1期",$BA346="1期"),LEFT(RIGHT($I348,11),8),"0")</f>
        <v>0</v>
      </c>
      <c r="FW342" s="326" t="str">
        <f>IF(AND($AW340=1,$AX340=3,$AY346="1期",$BA346="1期"),LEFT(RIGHT($I348,11),8),"0")</f>
        <v>0</v>
      </c>
      <c r="FX342" s="326" t="str">
        <f>IF(AND($AW340=1,$AX340=4,$AY346="1期",$BA346="1期"),LEFT(RIGHT($I348,11),8),"0")</f>
        <v>0</v>
      </c>
      <c r="FY342" s="326" t="str">
        <f>IF(AND($AW340=1,$AX340=5,$AY346="1期",$BA346="1期"),LEFT(RIGHT($I348,11),8),"0")</f>
        <v>0</v>
      </c>
      <c r="FZ342" s="326" t="str">
        <f>IF(AND($AW340=2,$AX340=6,$AY346="1期",$BA346="1期"),LEFT(RIGHT($I348,11),8),"0")</f>
        <v>0</v>
      </c>
      <c r="GA342" s="326" t="str">
        <f>IF(AND($AW340=3,$AX340=1,$AY346="1期",$BA346="1期"),LEFT(RIGHT($I348,11),8),"0")</f>
        <v>0</v>
      </c>
      <c r="GB342" s="326" t="str">
        <f>IF(AND($AW340=3,$AX340=2,$AY346="1期",$BA346="1期"),LEFT(RIGHT($I348,11),8),"0")</f>
        <v>0</v>
      </c>
      <c r="GC342" s="326" t="str">
        <f>IF(AND($AW340=3,$AX340=3,$AY346="1期",$BA346="1期"),LEFT(RIGHT($I348,11),8),"0")</f>
        <v>0</v>
      </c>
      <c r="GD342" s="326" t="str">
        <f>IF(AND($AW340=3,$AX340=4,$AY346="1期",$BA346="1期"),LEFT(RIGHT($I348,11),8),"0")</f>
        <v>0</v>
      </c>
      <c r="GE342" s="326" t="str">
        <f>IF(AND($AW340=3,$AX340=5,$AY346="1期",$BA346="1期"),LEFT(RIGHT($I348,11),8),"0")</f>
        <v>0</v>
      </c>
      <c r="GG342" s="326" t="str">
        <f>IF(AND($AW340=1,$AX340=1,$AY346="1期",$BA346="2期"),$AF342,"0")</f>
        <v>0</v>
      </c>
      <c r="GH342" s="326" t="str">
        <f>IF(AND($AW340=1,$AX340=2,$AY346="1期",$BA346="2期"),$AF342,"0")</f>
        <v>0</v>
      </c>
      <c r="GI342" s="326" t="str">
        <f>IF(AND($AW340=1,$AX340=3,$AY346="1期",$BA346="2期"),$AF342,"0")</f>
        <v>0</v>
      </c>
      <c r="GJ342" s="326" t="str">
        <f>IF(AND($AW340=1,$AX340=4,$AY346="1期",$BA346="2期"),$AF342,"0")</f>
        <v>0</v>
      </c>
      <c r="GK342" s="326" t="str">
        <f>IF(AND($AW340=1,$AX340=5,$AY346="1期",$BA346="2期"),$AF342,"0")</f>
        <v>0</v>
      </c>
      <c r="GL342" s="326" t="str">
        <f>IF(AND($AW340=2,$AX340=6,$AY346="1期",$BA346="2期"),$AF342,"0")</f>
        <v>0</v>
      </c>
      <c r="GM342" s="326" t="str">
        <f>IF(AND($AW340=3,$AX340=1,$AY346="1期",$BA346="2期"),$AF342,"0")</f>
        <v>0</v>
      </c>
      <c r="GN342" s="326" t="str">
        <f>IF(AND($AW340=3,$AX340=2,$AY346="1期",$BA346="2期"),$AF342,"0")</f>
        <v>0</v>
      </c>
      <c r="GO342" s="326" t="str">
        <f>IF(AND($AW340=3,$AX340=3,$AY346="1期",$BA346="2期"),$AF342,"0")</f>
        <v>0</v>
      </c>
      <c r="GP342" s="326" t="str">
        <f>IF(AND($AW340=3,$AX340=4,$AY346="1期",$BA346="2期"),$AF342,"0")</f>
        <v>0</v>
      </c>
      <c r="GQ342" s="326" t="str">
        <f>IF(AND($AW340=3,$AX340=5,$AY346="1期",$BA346="2期"),$AF342,"0")</f>
        <v>0</v>
      </c>
      <c r="GS342" s="326" t="str">
        <f>IF(AND($AW340=1,$AX340=1,$AY346="2期",$BA346="2期"),LEFT(RIGHT($I348,11),8),"0")</f>
        <v>0</v>
      </c>
      <c r="GT342" s="326" t="str">
        <f>IF(AND($AW340=1,$AX340=2,$AY346="2期",$BA346="2期"),LEFT(RIGHT($I348,11),8),"0")</f>
        <v>0</v>
      </c>
      <c r="GU342" s="326" t="str">
        <f>IF(AND($AW340=1,$AX340=3,$AY346="2期",$BA346="2期"),LEFT(RIGHT($I348,11),8),"0")</f>
        <v>0</v>
      </c>
      <c r="GV342" s="326" t="str">
        <f>IF(AND($AW340=1,$AX340=4,$AY346="2期",$BA346="2期"),LEFT(RIGHT($I348,11),8),"0")</f>
        <v>0</v>
      </c>
      <c r="GW342" s="326" t="str">
        <f>IF(AND($AW340=1,$AX340=5,$AY346="2期",$BA346="2期"),LEFT(RIGHT($I348,11),8),"0")</f>
        <v>0</v>
      </c>
      <c r="GX342" s="326" t="str">
        <f>IF(AND($AW340=2,$AX340=6,$AY346="2期",$BA346="2期"),LEFT(RIGHT($I348,11),8),"0")</f>
        <v>0</v>
      </c>
      <c r="GY342" s="326" t="str">
        <f>IF(AND($AW340=3,$AX340=1,$AY346="2期",$BA346="2期"),LEFT(RIGHT($I348,11),8),"0")</f>
        <v>0</v>
      </c>
      <c r="GZ342" s="326" t="str">
        <f>IF(AND($AW340=3,$AX340=2,$AY346="2期",$BA346="2期"),LEFT(RIGHT($I348,11),8),"0")</f>
        <v>0</v>
      </c>
      <c r="HA342" s="326" t="str">
        <f>IF(AND($AW340=3,$AX340=3,$AY346="2期",$BA346="2期"),LEFT(RIGHT($I348,11),8),"0")</f>
        <v>0</v>
      </c>
      <c r="HB342" s="326" t="str">
        <f>IF(AND($AW340=3,$AX340=4,$AY346="2期",$BA346="2期"),LEFT(RIGHT($I348,11),8),"0")</f>
        <v>0</v>
      </c>
      <c r="HC342" s="326" t="str">
        <f>IF(AND($AW340=3,$AX340=5,$AY346="2期",$BA346="2期"),LEFT(RIGHT($I348,11),8),"0")</f>
        <v>0</v>
      </c>
      <c r="HE342" s="326" t="str">
        <f>IF(AND($AW340=1,$AX340=1,$BA346="3期"),LEFT(RIGHT($I348,11),8),"0")</f>
        <v>0</v>
      </c>
      <c r="HF342" s="326" t="str">
        <f>IF(AND($AW340=1,$AX340=2,$BA346="3期"),LEFT(RIGHT($I348,11),8),"0")</f>
        <v>0</v>
      </c>
      <c r="HG342" s="326" t="str">
        <f>IF(AND($AW340=1,$AX340=3,$BA346="3期"),LEFT(RIGHT($I348,11),8),"0")</f>
        <v>0</v>
      </c>
      <c r="HH342" s="326" t="str">
        <f>IF(AND($AW340=1,$AX340=4,$BA346="3期"),LEFT(RIGHT($I348,11),8),"0")</f>
        <v>0</v>
      </c>
      <c r="HI342" s="326" t="str">
        <f>IF(AND($AW340=1,$AX340=5,$BA346="3期"),LEFT(RIGHT($I348,11),8),"0")</f>
        <v>0</v>
      </c>
      <c r="HJ342" s="326" t="str">
        <f>IF(AND($AW340=2,$AX340=6,$BA346="3期"),LEFT(RIGHT($I348,11),8),"0")</f>
        <v>0</v>
      </c>
      <c r="HK342" s="326" t="str">
        <f>IF(AND($AW340=3,$AX340=1,$BA346="3期"),LEFT(RIGHT($I348,11),8),"0")</f>
        <v>0</v>
      </c>
      <c r="HL342" s="326" t="str">
        <f>IF(AND($AW340=3,$AX340=2,$BA346="3期"),LEFT(RIGHT($I348,11),8),"0")</f>
        <v>0</v>
      </c>
      <c r="HM342" s="326" t="str">
        <f>IF(AND($AW340=3,$AX340=3,$BA346="3期"),LEFT(RIGHT($I348,11),8),"0")</f>
        <v>0</v>
      </c>
      <c r="HN342" s="326" t="str">
        <f>IF(AND($AW340=3,$AX340=4,$BA346="3期"),LEFT(RIGHT($I348,11),8),"0")</f>
        <v>0</v>
      </c>
      <c r="HO342" s="326" t="str">
        <f>IF(AND($AW340=3,$AX340=5,$BA346="3期"),LEFT(RIGHT($I348,11),8),"0")</f>
        <v>0</v>
      </c>
    </row>
    <row r="343" spans="2:223">
      <c r="B343" s="37"/>
      <c r="D343" s="229"/>
      <c r="E343" s="246"/>
      <c r="F343" s="247"/>
      <c r="G343" s="247"/>
      <c r="H343" s="248"/>
      <c r="I343" s="275"/>
      <c r="J343" s="276"/>
      <c r="K343" s="276"/>
      <c r="L343" s="276"/>
      <c r="M343" s="276"/>
      <c r="N343" s="276"/>
      <c r="O343" s="276"/>
      <c r="P343" s="276"/>
      <c r="Q343" s="277"/>
      <c r="R343" s="258"/>
      <c r="S343" s="259"/>
      <c r="T343" s="259"/>
      <c r="U343" s="260"/>
      <c r="V343" s="284"/>
      <c r="W343" s="285"/>
      <c r="X343" s="285"/>
      <c r="Y343" s="285"/>
      <c r="Z343" s="285"/>
      <c r="AA343" s="286"/>
      <c r="AB343" s="246"/>
      <c r="AC343" s="247"/>
      <c r="AD343" s="247"/>
      <c r="AE343" s="248"/>
      <c r="AF343" s="263"/>
      <c r="AG343" s="264"/>
      <c r="AH343" s="264"/>
      <c r="AI343" s="264"/>
      <c r="AJ343" s="267"/>
      <c r="AK343" s="268"/>
      <c r="AL343" s="40"/>
      <c r="AM343" s="39"/>
      <c r="BC343" s="328"/>
      <c r="BD343" s="326"/>
      <c r="BE343" s="326"/>
      <c r="BF343" s="326"/>
      <c r="BG343" s="326"/>
      <c r="BH343" s="326"/>
      <c r="BI343" s="326"/>
      <c r="BJ343" s="326"/>
      <c r="BK343" s="326"/>
      <c r="BL343" s="326"/>
      <c r="BM343" s="326"/>
      <c r="BN343" s="326"/>
      <c r="BP343" s="326"/>
      <c r="BQ343" s="326"/>
      <c r="BR343" s="326"/>
      <c r="BS343" s="326"/>
      <c r="BT343" s="326"/>
      <c r="BU343" s="326"/>
      <c r="BV343" s="326"/>
      <c r="BW343" s="326"/>
      <c r="BX343" s="326"/>
      <c r="BY343" s="326"/>
      <c r="BZ343" s="326"/>
      <c r="CB343" s="326"/>
      <c r="CC343" s="326"/>
      <c r="CD343" s="326"/>
      <c r="CE343" s="326"/>
      <c r="CF343" s="326"/>
      <c r="CG343" s="326"/>
      <c r="CH343" s="326"/>
      <c r="CI343" s="326"/>
      <c r="CJ343" s="326"/>
      <c r="CK343" s="326"/>
      <c r="CL343" s="326"/>
      <c r="CN343" s="326"/>
      <c r="CO343" s="326"/>
      <c r="CP343" s="326"/>
      <c r="CQ343" s="326"/>
      <c r="CR343" s="326"/>
      <c r="CS343" s="326"/>
      <c r="CT343" s="326"/>
      <c r="CU343" s="326"/>
      <c r="CV343" s="326"/>
      <c r="CW343" s="326"/>
      <c r="CX343" s="326"/>
      <c r="CZ343" s="326"/>
      <c r="DA343" s="326"/>
      <c r="DB343" s="326"/>
      <c r="DC343" s="326"/>
      <c r="DD343" s="326"/>
      <c r="DE343" s="326"/>
      <c r="DF343" s="326"/>
      <c r="DG343" s="326"/>
      <c r="DH343" s="326"/>
      <c r="DI343" s="326"/>
      <c r="DJ343" s="326"/>
      <c r="DL343" s="326"/>
      <c r="DM343" s="326"/>
      <c r="DN343" s="326"/>
      <c r="DO343" s="326"/>
      <c r="DP343" s="326"/>
      <c r="DQ343" s="326"/>
      <c r="DR343" s="326"/>
      <c r="DS343" s="326"/>
      <c r="DT343" s="326"/>
      <c r="DU343" s="326"/>
      <c r="DV343" s="326"/>
      <c r="DX343" s="326"/>
      <c r="DY343" s="326"/>
      <c r="DZ343" s="326"/>
      <c r="EA343" s="326"/>
      <c r="EB343" s="326"/>
      <c r="EC343" s="326"/>
      <c r="ED343" s="326"/>
      <c r="EE343" s="326"/>
      <c r="EF343" s="326"/>
      <c r="EG343" s="326"/>
      <c r="EH343" s="326"/>
      <c r="EJ343" s="326"/>
      <c r="EK343" s="326"/>
      <c r="EL343" s="326"/>
      <c r="EM343" s="326"/>
      <c r="EN343" s="326"/>
      <c r="EO343" s="326"/>
      <c r="EP343" s="326"/>
      <c r="EQ343" s="326"/>
      <c r="ER343" s="326"/>
      <c r="ES343" s="326"/>
      <c r="ET343" s="326"/>
      <c r="EV343" s="326"/>
      <c r="EW343" s="326"/>
      <c r="EX343" s="326"/>
      <c r="EY343" s="326"/>
      <c r="EZ343" s="326"/>
      <c r="FA343" s="326"/>
      <c r="FB343" s="326"/>
      <c r="FC343" s="326"/>
      <c r="FD343" s="326"/>
      <c r="FE343" s="326"/>
      <c r="FF343" s="326"/>
      <c r="FH343" s="326"/>
      <c r="FI343" s="326"/>
      <c r="FJ343" s="326"/>
      <c r="FK343" s="326"/>
      <c r="FL343" s="326"/>
      <c r="FM343" s="326"/>
      <c r="FN343" s="326"/>
      <c r="FO343" s="326"/>
      <c r="FP343" s="326"/>
      <c r="FQ343" s="326"/>
      <c r="FR343" s="326"/>
      <c r="FT343" s="328"/>
      <c r="FU343" s="326"/>
      <c r="FV343" s="326"/>
      <c r="FW343" s="326"/>
      <c r="FX343" s="326"/>
      <c r="FY343" s="326"/>
      <c r="FZ343" s="326"/>
      <c r="GA343" s="326"/>
      <c r="GB343" s="326"/>
      <c r="GC343" s="326"/>
      <c r="GD343" s="326"/>
      <c r="GE343" s="326"/>
      <c r="GG343" s="326"/>
      <c r="GH343" s="326"/>
      <c r="GI343" s="326"/>
      <c r="GJ343" s="326"/>
      <c r="GK343" s="326"/>
      <c r="GL343" s="326"/>
      <c r="GM343" s="326"/>
      <c r="GN343" s="326"/>
      <c r="GO343" s="326"/>
      <c r="GP343" s="326"/>
      <c r="GQ343" s="326"/>
      <c r="GS343" s="326"/>
      <c r="GT343" s="326"/>
      <c r="GU343" s="326"/>
      <c r="GV343" s="326"/>
      <c r="GW343" s="326"/>
      <c r="GX343" s="326"/>
      <c r="GY343" s="326"/>
      <c r="GZ343" s="326"/>
      <c r="HA343" s="326"/>
      <c r="HB343" s="326"/>
      <c r="HC343" s="326"/>
      <c r="HE343" s="326"/>
      <c r="HF343" s="326"/>
      <c r="HG343" s="326"/>
      <c r="HH343" s="326"/>
      <c r="HI343" s="326"/>
      <c r="HJ343" s="326"/>
      <c r="HK343" s="326"/>
      <c r="HL343" s="326"/>
      <c r="HM343" s="326"/>
      <c r="HN343" s="326"/>
      <c r="HO343" s="326"/>
    </row>
    <row r="344" spans="2:223" ht="13.5" customHeight="1">
      <c r="B344" s="37"/>
      <c r="D344" s="229"/>
      <c r="E344" s="269" t="s">
        <v>38</v>
      </c>
      <c r="F344" s="270"/>
      <c r="G344" s="270"/>
      <c r="H344" s="271"/>
      <c r="I344" s="291"/>
      <c r="J344" s="292"/>
      <c r="K344" s="292"/>
      <c r="L344" s="292"/>
      <c r="M344" s="292"/>
      <c r="N344" s="292"/>
      <c r="O344" s="292"/>
      <c r="P344" s="292"/>
      <c r="Q344" s="292"/>
      <c r="R344" s="292"/>
      <c r="S344" s="292"/>
      <c r="T344" s="292"/>
      <c r="U344" s="292"/>
      <c r="V344" s="292"/>
      <c r="W344" s="292"/>
      <c r="X344" s="292"/>
      <c r="Y344" s="292"/>
      <c r="Z344" s="292"/>
      <c r="AA344" s="293"/>
      <c r="AB344" s="269" t="s">
        <v>39</v>
      </c>
      <c r="AC344" s="270"/>
      <c r="AD344" s="270"/>
      <c r="AE344" s="271"/>
      <c r="AF344" s="294"/>
      <c r="AG344" s="295"/>
      <c r="AH344" s="295"/>
      <c r="AI344" s="295"/>
      <c r="AJ344" s="295"/>
      <c r="AK344" s="290" t="s">
        <v>353</v>
      </c>
      <c r="AL344" s="40"/>
      <c r="AM344" s="39"/>
    </row>
    <row r="345" spans="2:223">
      <c r="B345" s="37"/>
      <c r="D345" s="229"/>
      <c r="E345" s="246"/>
      <c r="F345" s="247"/>
      <c r="G345" s="247"/>
      <c r="H345" s="248"/>
      <c r="I345" s="252"/>
      <c r="J345" s="253"/>
      <c r="K345" s="253"/>
      <c r="L345" s="253"/>
      <c r="M345" s="253"/>
      <c r="N345" s="253"/>
      <c r="O345" s="253"/>
      <c r="P345" s="253"/>
      <c r="Q345" s="253"/>
      <c r="R345" s="253"/>
      <c r="S345" s="253"/>
      <c r="T345" s="253"/>
      <c r="U345" s="253"/>
      <c r="V345" s="253"/>
      <c r="W345" s="253"/>
      <c r="X345" s="253"/>
      <c r="Y345" s="253"/>
      <c r="Z345" s="253"/>
      <c r="AA345" s="254"/>
      <c r="AB345" s="246"/>
      <c r="AC345" s="247"/>
      <c r="AD345" s="247"/>
      <c r="AE345" s="248"/>
      <c r="AF345" s="296"/>
      <c r="AG345" s="297"/>
      <c r="AH345" s="297"/>
      <c r="AI345" s="297"/>
      <c r="AJ345" s="297"/>
      <c r="AK345" s="268"/>
      <c r="AL345" s="40"/>
      <c r="AM345" s="39"/>
      <c r="AW345" s="84" t="s">
        <v>102</v>
      </c>
      <c r="AX345" s="84" t="s">
        <v>103</v>
      </c>
      <c r="AY345" s="329" t="s">
        <v>105</v>
      </c>
      <c r="AZ345" s="330"/>
      <c r="BA345" s="322" t="s">
        <v>104</v>
      </c>
      <c r="BB345" s="322"/>
    </row>
    <row r="346" spans="2:223">
      <c r="B346" s="37"/>
      <c r="D346" s="229"/>
      <c r="E346" s="269" t="s">
        <v>74</v>
      </c>
      <c r="F346" s="270"/>
      <c r="G346" s="270"/>
      <c r="H346" s="271"/>
      <c r="I346" s="298" t="str">
        <f>IFERROR(YEAR(EDATE(AA346,-3)),"")</f>
        <v/>
      </c>
      <c r="J346" s="289"/>
      <c r="K346" s="289"/>
      <c r="L346" s="289" t="s">
        <v>37</v>
      </c>
      <c r="M346" s="289"/>
      <c r="N346" s="282"/>
      <c r="O346" s="282"/>
      <c r="P346" s="282"/>
      <c r="Q346" s="282"/>
      <c r="R346" s="282"/>
      <c r="S346" s="282"/>
      <c r="T346" s="282"/>
      <c r="U346" s="282"/>
      <c r="V346" s="282"/>
      <c r="W346" s="282"/>
      <c r="X346" s="282"/>
      <c r="Y346" s="282"/>
      <c r="Z346" s="300" t="s">
        <v>352</v>
      </c>
      <c r="AA346" s="282"/>
      <c r="AB346" s="282"/>
      <c r="AC346" s="282"/>
      <c r="AD346" s="282"/>
      <c r="AE346" s="282"/>
      <c r="AF346" s="282"/>
      <c r="AG346" s="282"/>
      <c r="AH346" s="282"/>
      <c r="AI346" s="282"/>
      <c r="AJ346" s="282"/>
      <c r="AK346" s="302"/>
      <c r="AL346" s="40"/>
      <c r="AM346" s="39"/>
      <c r="AW346" s="322" t="str">
        <f>I346</f>
        <v/>
      </c>
      <c r="AX346" s="322" t="str">
        <f>IF(V342="","",YEAR(V342)-IF(MONTH(V342)&lt;4,1,0))</f>
        <v/>
      </c>
      <c r="AY346" s="322" t="str">
        <f>IF(AND(2010&lt;=AW346,AW346&lt;=2014),"1期",IF(AND(2015&lt;=AW346,AW346&lt;=2019),"2期",IF(AND(2020&lt;=AW346,AW346&lt;=2024),"3期",IF(AND(2025&lt;=AW346,AW346&lt;=2029),"4期","-"))))</f>
        <v>-</v>
      </c>
      <c r="AZ346" s="323" t="str">
        <f>IF(AND(2010&lt;=AW346,AW346&lt;=2014),"2期",IF(AND(2015&lt;=AW346,AW346&lt;=2019),"3期",IF(AND(2020&lt;=AW346,AW346&lt;=2024),"4期",IF(AND(2025&lt;=AW346,AW346&lt;=2029),"4期","-"))))</f>
        <v>-</v>
      </c>
      <c r="BA346" s="322" t="str">
        <f>IF(AND(2010&lt;=AX346,AX346&lt;=2014),"1期",IF(AND(2015&lt;=AX346,AX346&lt;=2019),"2期",IF(AND(2020&lt;=AX346,AX346&lt;=2024),"3期",IF(AND(2025&lt;=AX346,AX346&lt;=2029),"4期","-"))))</f>
        <v>-</v>
      </c>
      <c r="BB346" s="323" t="str">
        <f>IF(AND(2010&lt;=AX346,AX346&lt;=2014),"2期",IF(AND(2015&lt;=AX346,AX346&lt;=2019),"3期",IF(AND(2020&lt;=AX346,AX346&lt;=2024),"4期",IF(AND(2024&lt;=AX346,AX346&lt;=2029),"4期","-"))))</f>
        <v>-</v>
      </c>
      <c r="BC346" s="40"/>
      <c r="FT346" s="40"/>
    </row>
    <row r="347" spans="2:223">
      <c r="B347" s="37"/>
      <c r="D347" s="229"/>
      <c r="E347" s="246"/>
      <c r="F347" s="247"/>
      <c r="G347" s="247"/>
      <c r="H347" s="248"/>
      <c r="I347" s="299"/>
      <c r="J347" s="267"/>
      <c r="K347" s="267"/>
      <c r="L347" s="267"/>
      <c r="M347" s="267"/>
      <c r="N347" s="285"/>
      <c r="O347" s="285"/>
      <c r="P347" s="285"/>
      <c r="Q347" s="285"/>
      <c r="R347" s="285"/>
      <c r="S347" s="285"/>
      <c r="T347" s="285"/>
      <c r="U347" s="285"/>
      <c r="V347" s="285"/>
      <c r="W347" s="285"/>
      <c r="X347" s="285"/>
      <c r="Y347" s="285"/>
      <c r="Z347" s="301"/>
      <c r="AA347" s="285"/>
      <c r="AB347" s="285"/>
      <c r="AC347" s="285"/>
      <c r="AD347" s="285"/>
      <c r="AE347" s="285"/>
      <c r="AF347" s="285"/>
      <c r="AG347" s="285"/>
      <c r="AH347" s="285"/>
      <c r="AI347" s="285"/>
      <c r="AJ347" s="285"/>
      <c r="AK347" s="303"/>
      <c r="AL347" s="40"/>
      <c r="AM347" s="39"/>
      <c r="AW347" s="325"/>
      <c r="AX347" s="322"/>
      <c r="AY347" s="322"/>
      <c r="AZ347" s="324"/>
      <c r="BA347" s="322"/>
      <c r="BB347" s="324"/>
      <c r="BC347" s="40"/>
      <c r="FT347" s="40"/>
    </row>
    <row r="348" spans="2:223">
      <c r="B348" s="37"/>
      <c r="D348" s="229"/>
      <c r="E348" s="220" t="s">
        <v>57</v>
      </c>
      <c r="F348" s="221"/>
      <c r="G348" s="221"/>
      <c r="H348" s="222"/>
      <c r="I348" s="226"/>
      <c r="J348" s="214"/>
      <c r="K348" s="214"/>
      <c r="L348" s="214"/>
      <c r="M348" s="214"/>
      <c r="N348" s="214"/>
      <c r="O348" s="214"/>
      <c r="P348" s="214"/>
      <c r="Q348" s="214"/>
      <c r="R348" s="214"/>
      <c r="S348" s="214"/>
      <c r="T348" s="214"/>
      <c r="U348" s="214"/>
      <c r="V348" s="214"/>
      <c r="W348" s="212" t="s">
        <v>352</v>
      </c>
      <c r="X348" s="214"/>
      <c r="Y348" s="214"/>
      <c r="Z348" s="214"/>
      <c r="AA348" s="214"/>
      <c r="AB348" s="214"/>
      <c r="AC348" s="214"/>
      <c r="AD348" s="214"/>
      <c r="AE348" s="214"/>
      <c r="AF348" s="214"/>
      <c r="AG348" s="214"/>
      <c r="AH348" s="214"/>
      <c r="AI348" s="214"/>
      <c r="AJ348" s="214"/>
      <c r="AK348" s="215"/>
      <c r="AL348" s="40"/>
      <c r="AM348" s="39"/>
      <c r="AY348" s="40" t="s">
        <v>121</v>
      </c>
      <c r="BA348" s="40" t="s">
        <v>122</v>
      </c>
      <c r="HO348" s="85"/>
    </row>
    <row r="349" spans="2:223" ht="14.25" thickBot="1">
      <c r="B349" s="37"/>
      <c r="D349" s="230"/>
      <c r="E349" s="223"/>
      <c r="F349" s="224"/>
      <c r="G349" s="224"/>
      <c r="H349" s="225"/>
      <c r="I349" s="227"/>
      <c r="J349" s="216"/>
      <c r="K349" s="216"/>
      <c r="L349" s="216"/>
      <c r="M349" s="216"/>
      <c r="N349" s="216"/>
      <c r="O349" s="216"/>
      <c r="P349" s="216"/>
      <c r="Q349" s="216"/>
      <c r="R349" s="216"/>
      <c r="S349" s="216"/>
      <c r="T349" s="216"/>
      <c r="U349" s="216"/>
      <c r="V349" s="216"/>
      <c r="W349" s="213"/>
      <c r="X349" s="216"/>
      <c r="Y349" s="216"/>
      <c r="Z349" s="216"/>
      <c r="AA349" s="216"/>
      <c r="AB349" s="216"/>
      <c r="AC349" s="216"/>
      <c r="AD349" s="216"/>
      <c r="AE349" s="216"/>
      <c r="AF349" s="216"/>
      <c r="AG349" s="216"/>
      <c r="AH349" s="216"/>
      <c r="AI349" s="216"/>
      <c r="AJ349" s="216"/>
      <c r="AK349" s="217"/>
      <c r="AL349" s="40"/>
      <c r="AM349" s="39"/>
      <c r="AW349" s="83" t="s">
        <v>100</v>
      </c>
      <c r="AX349" s="83" t="s">
        <v>101</v>
      </c>
    </row>
    <row r="350" spans="2:223" ht="13.5" customHeight="1">
      <c r="B350" s="37"/>
      <c r="D350" s="228" t="s">
        <v>343</v>
      </c>
      <c r="E350" s="231" t="s">
        <v>42</v>
      </c>
      <c r="F350" s="232"/>
      <c r="G350" s="232"/>
      <c r="H350" s="233"/>
      <c r="I350" s="237"/>
      <c r="J350" s="238"/>
      <c r="K350" s="238"/>
      <c r="L350" s="238"/>
      <c r="M350" s="238"/>
      <c r="N350" s="238"/>
      <c r="O350" s="238"/>
      <c r="P350" s="238"/>
      <c r="Q350" s="239"/>
      <c r="R350" s="243" t="s">
        <v>43</v>
      </c>
      <c r="S350" s="244"/>
      <c r="T350" s="244"/>
      <c r="U350" s="245"/>
      <c r="V350" s="249"/>
      <c r="W350" s="250"/>
      <c r="X350" s="250"/>
      <c r="Y350" s="250"/>
      <c r="Z350" s="250"/>
      <c r="AA350" s="251"/>
      <c r="AB350" s="255" t="s">
        <v>40</v>
      </c>
      <c r="AC350" s="256"/>
      <c r="AD350" s="256"/>
      <c r="AE350" s="257"/>
      <c r="AF350" s="261"/>
      <c r="AG350" s="262"/>
      <c r="AH350" s="262"/>
      <c r="AI350" s="262"/>
      <c r="AJ350" s="265" t="str">
        <f>IF(I350="","",VLOOKUP(I350,$AO$4:$AR$6,2,FALSE))</f>
        <v/>
      </c>
      <c r="AK350" s="266"/>
      <c r="AL350" s="40"/>
      <c r="AM350" s="39"/>
      <c r="AW350" s="322" t="str">
        <f>IF(I350="グリーン電力証書",1,IF(I350="グリーン熱証書",2,IF(I350="新エネルギー等電気相当量",3,"-")))</f>
        <v>-</v>
      </c>
      <c r="AX350" s="322" t="str">
        <f>IF(V350="太陽光発電",1,IF(V350="風力発電",2,IF(V350="地熱発電",3,IF(V350="バイオマス発電",4,IF(V350="特定小水力発電",5,IF(V350="太陽熱",6,"-"))))))</f>
        <v>-</v>
      </c>
      <c r="BC350" s="32" t="s">
        <v>108</v>
      </c>
      <c r="BD350" s="86" t="s">
        <v>109</v>
      </c>
      <c r="BE350" s="86" t="s">
        <v>110</v>
      </c>
      <c r="BF350" s="86" t="s">
        <v>111</v>
      </c>
      <c r="BG350" s="86" t="s">
        <v>112</v>
      </c>
      <c r="BH350" s="86" t="s">
        <v>113</v>
      </c>
      <c r="BI350" s="86" t="s">
        <v>114</v>
      </c>
      <c r="BJ350" s="86" t="s">
        <v>115</v>
      </c>
      <c r="BK350" s="86" t="s">
        <v>116</v>
      </c>
      <c r="BL350" s="86" t="s">
        <v>117</v>
      </c>
      <c r="BM350" s="86" t="s">
        <v>118</v>
      </c>
      <c r="BN350" s="86" t="s">
        <v>119</v>
      </c>
      <c r="BP350" s="86" t="s">
        <v>109</v>
      </c>
      <c r="BQ350" s="86" t="s">
        <v>110</v>
      </c>
      <c r="BR350" s="86" t="s">
        <v>111</v>
      </c>
      <c r="BS350" s="86" t="s">
        <v>112</v>
      </c>
      <c r="BT350" s="86" t="s">
        <v>113</v>
      </c>
      <c r="BU350" s="86" t="s">
        <v>114</v>
      </c>
      <c r="BV350" s="86" t="s">
        <v>115</v>
      </c>
      <c r="BW350" s="86" t="s">
        <v>116</v>
      </c>
      <c r="BX350" s="86" t="s">
        <v>117</v>
      </c>
      <c r="BY350" s="86" t="s">
        <v>118</v>
      </c>
      <c r="BZ350" s="86" t="s">
        <v>119</v>
      </c>
      <c r="CB350" s="86" t="s">
        <v>109</v>
      </c>
      <c r="CC350" s="86" t="s">
        <v>110</v>
      </c>
      <c r="CD350" s="86" t="s">
        <v>111</v>
      </c>
      <c r="CE350" s="86" t="s">
        <v>112</v>
      </c>
      <c r="CF350" s="86" t="s">
        <v>113</v>
      </c>
      <c r="CG350" s="86" t="s">
        <v>114</v>
      </c>
      <c r="CH350" s="86" t="s">
        <v>115</v>
      </c>
      <c r="CI350" s="86" t="s">
        <v>116</v>
      </c>
      <c r="CJ350" s="86" t="s">
        <v>117</v>
      </c>
      <c r="CK350" s="86" t="s">
        <v>118</v>
      </c>
      <c r="CL350" s="86" t="s">
        <v>119</v>
      </c>
      <c r="CN350" s="86" t="s">
        <v>109</v>
      </c>
      <c r="CO350" s="86" t="s">
        <v>110</v>
      </c>
      <c r="CP350" s="86" t="s">
        <v>111</v>
      </c>
      <c r="CQ350" s="86" t="s">
        <v>112</v>
      </c>
      <c r="CR350" s="86" t="s">
        <v>113</v>
      </c>
      <c r="CS350" s="86" t="s">
        <v>114</v>
      </c>
      <c r="CT350" s="86" t="s">
        <v>115</v>
      </c>
      <c r="CU350" s="86" t="s">
        <v>116</v>
      </c>
      <c r="CV350" s="86" t="s">
        <v>117</v>
      </c>
      <c r="CW350" s="86" t="s">
        <v>118</v>
      </c>
      <c r="CX350" s="86" t="s">
        <v>119</v>
      </c>
      <c r="CZ350" s="86" t="s">
        <v>109</v>
      </c>
      <c r="DA350" s="86" t="s">
        <v>110</v>
      </c>
      <c r="DB350" s="86" t="s">
        <v>111</v>
      </c>
      <c r="DC350" s="86" t="s">
        <v>112</v>
      </c>
      <c r="DD350" s="86" t="s">
        <v>113</v>
      </c>
      <c r="DE350" s="86" t="s">
        <v>114</v>
      </c>
      <c r="DF350" s="86" t="s">
        <v>115</v>
      </c>
      <c r="DG350" s="86" t="s">
        <v>116</v>
      </c>
      <c r="DH350" s="86" t="s">
        <v>117</v>
      </c>
      <c r="DI350" s="86" t="s">
        <v>118</v>
      </c>
      <c r="DJ350" s="86" t="s">
        <v>119</v>
      </c>
      <c r="DL350" s="86" t="s">
        <v>109</v>
      </c>
      <c r="DM350" s="86" t="s">
        <v>110</v>
      </c>
      <c r="DN350" s="86" t="s">
        <v>111</v>
      </c>
      <c r="DO350" s="86" t="s">
        <v>112</v>
      </c>
      <c r="DP350" s="86" t="s">
        <v>113</v>
      </c>
      <c r="DQ350" s="86" t="s">
        <v>114</v>
      </c>
      <c r="DR350" s="86" t="s">
        <v>115</v>
      </c>
      <c r="DS350" s="86" t="s">
        <v>116</v>
      </c>
      <c r="DT350" s="86" t="s">
        <v>117</v>
      </c>
      <c r="DU350" s="86" t="s">
        <v>118</v>
      </c>
      <c r="DV350" s="86" t="s">
        <v>119</v>
      </c>
      <c r="DX350" s="86" t="s">
        <v>109</v>
      </c>
      <c r="DY350" s="86" t="s">
        <v>110</v>
      </c>
      <c r="DZ350" s="86" t="s">
        <v>111</v>
      </c>
      <c r="EA350" s="86" t="s">
        <v>112</v>
      </c>
      <c r="EB350" s="86" t="s">
        <v>113</v>
      </c>
      <c r="EC350" s="86" t="s">
        <v>114</v>
      </c>
      <c r="ED350" s="86" t="s">
        <v>115</v>
      </c>
      <c r="EE350" s="86" t="s">
        <v>116</v>
      </c>
      <c r="EF350" s="86" t="s">
        <v>117</v>
      </c>
      <c r="EG350" s="86" t="s">
        <v>118</v>
      </c>
      <c r="EH350" s="86" t="s">
        <v>119</v>
      </c>
      <c r="EJ350" s="86" t="s">
        <v>109</v>
      </c>
      <c r="EK350" s="86" t="s">
        <v>110</v>
      </c>
      <c r="EL350" s="86" t="s">
        <v>111</v>
      </c>
      <c r="EM350" s="86" t="s">
        <v>112</v>
      </c>
      <c r="EN350" s="86" t="s">
        <v>113</v>
      </c>
      <c r="EO350" s="86" t="s">
        <v>114</v>
      </c>
      <c r="EP350" s="86" t="s">
        <v>115</v>
      </c>
      <c r="EQ350" s="86" t="s">
        <v>116</v>
      </c>
      <c r="ER350" s="86" t="s">
        <v>117</v>
      </c>
      <c r="ES350" s="86" t="s">
        <v>118</v>
      </c>
      <c r="ET350" s="86" t="s">
        <v>119</v>
      </c>
      <c r="EV350" s="86" t="s">
        <v>109</v>
      </c>
      <c r="EW350" s="86" t="s">
        <v>110</v>
      </c>
      <c r="EX350" s="86" t="s">
        <v>111</v>
      </c>
      <c r="EY350" s="86" t="s">
        <v>112</v>
      </c>
      <c r="EZ350" s="86" t="s">
        <v>113</v>
      </c>
      <c r="FA350" s="86" t="s">
        <v>114</v>
      </c>
      <c r="FB350" s="86" t="s">
        <v>115</v>
      </c>
      <c r="FC350" s="86" t="s">
        <v>116</v>
      </c>
      <c r="FD350" s="86" t="s">
        <v>117</v>
      </c>
      <c r="FE350" s="86" t="s">
        <v>118</v>
      </c>
      <c r="FF350" s="86" t="s">
        <v>119</v>
      </c>
      <c r="FH350" s="86" t="s">
        <v>109</v>
      </c>
      <c r="FI350" s="86" t="s">
        <v>110</v>
      </c>
      <c r="FJ350" s="86" t="s">
        <v>111</v>
      </c>
      <c r="FK350" s="86" t="s">
        <v>112</v>
      </c>
      <c r="FL350" s="86" t="s">
        <v>113</v>
      </c>
      <c r="FM350" s="86" t="s">
        <v>114</v>
      </c>
      <c r="FN350" s="86" t="s">
        <v>115</v>
      </c>
      <c r="FO350" s="86" t="s">
        <v>116</v>
      </c>
      <c r="FP350" s="86" t="s">
        <v>117</v>
      </c>
      <c r="FQ350" s="86" t="s">
        <v>118</v>
      </c>
      <c r="FR350" s="86" t="s">
        <v>119</v>
      </c>
      <c r="FT350" s="32" t="s">
        <v>108</v>
      </c>
      <c r="FU350" s="86" t="s">
        <v>109</v>
      </c>
      <c r="FV350" s="86" t="s">
        <v>110</v>
      </c>
      <c r="FW350" s="86" t="s">
        <v>111</v>
      </c>
      <c r="FX350" s="86" t="s">
        <v>112</v>
      </c>
      <c r="FY350" s="86" t="s">
        <v>113</v>
      </c>
      <c r="FZ350" s="86" t="s">
        <v>114</v>
      </c>
      <c r="GA350" s="86" t="s">
        <v>115</v>
      </c>
      <c r="GB350" s="86" t="s">
        <v>116</v>
      </c>
      <c r="GC350" s="86" t="s">
        <v>117</v>
      </c>
      <c r="GD350" s="86" t="s">
        <v>118</v>
      </c>
      <c r="GE350" s="86" t="s">
        <v>119</v>
      </c>
      <c r="GG350" s="86" t="s">
        <v>109</v>
      </c>
      <c r="GH350" s="86" t="s">
        <v>110</v>
      </c>
      <c r="GI350" s="86" t="s">
        <v>111</v>
      </c>
      <c r="GJ350" s="86" t="s">
        <v>112</v>
      </c>
      <c r="GK350" s="86" t="s">
        <v>113</v>
      </c>
      <c r="GL350" s="86" t="s">
        <v>114</v>
      </c>
      <c r="GM350" s="86" t="s">
        <v>115</v>
      </c>
      <c r="GN350" s="86" t="s">
        <v>116</v>
      </c>
      <c r="GO350" s="86" t="s">
        <v>117</v>
      </c>
      <c r="GP350" s="86" t="s">
        <v>118</v>
      </c>
      <c r="GQ350" s="86" t="s">
        <v>119</v>
      </c>
      <c r="GS350" s="86" t="s">
        <v>109</v>
      </c>
      <c r="GT350" s="86" t="s">
        <v>110</v>
      </c>
      <c r="GU350" s="86" t="s">
        <v>111</v>
      </c>
      <c r="GV350" s="86" t="s">
        <v>112</v>
      </c>
      <c r="GW350" s="86" t="s">
        <v>113</v>
      </c>
      <c r="GX350" s="86" t="s">
        <v>114</v>
      </c>
      <c r="GY350" s="86" t="s">
        <v>115</v>
      </c>
      <c r="GZ350" s="86" t="s">
        <v>116</v>
      </c>
      <c r="HA350" s="86" t="s">
        <v>117</v>
      </c>
      <c r="HB350" s="86" t="s">
        <v>118</v>
      </c>
      <c r="HC350" s="86" t="s">
        <v>119</v>
      </c>
      <c r="HE350" s="86" t="s">
        <v>109</v>
      </c>
      <c r="HF350" s="86" t="s">
        <v>110</v>
      </c>
      <c r="HG350" s="86" t="s">
        <v>111</v>
      </c>
      <c r="HH350" s="86" t="s">
        <v>112</v>
      </c>
      <c r="HI350" s="86" t="s">
        <v>113</v>
      </c>
      <c r="HJ350" s="86" t="s">
        <v>114</v>
      </c>
      <c r="HK350" s="86" t="s">
        <v>115</v>
      </c>
      <c r="HL350" s="86" t="s">
        <v>116</v>
      </c>
      <c r="HM350" s="86" t="s">
        <v>117</v>
      </c>
      <c r="HN350" s="86" t="s">
        <v>118</v>
      </c>
      <c r="HO350" s="86" t="s">
        <v>119</v>
      </c>
    </row>
    <row r="351" spans="2:223">
      <c r="B351" s="37"/>
      <c r="D351" s="229"/>
      <c r="E351" s="234"/>
      <c r="F351" s="235"/>
      <c r="G351" s="235"/>
      <c r="H351" s="236"/>
      <c r="I351" s="240"/>
      <c r="J351" s="241"/>
      <c r="K351" s="241"/>
      <c r="L351" s="241"/>
      <c r="M351" s="241"/>
      <c r="N351" s="241"/>
      <c r="O351" s="241"/>
      <c r="P351" s="241"/>
      <c r="Q351" s="242"/>
      <c r="R351" s="246"/>
      <c r="S351" s="247"/>
      <c r="T351" s="247"/>
      <c r="U351" s="248"/>
      <c r="V351" s="252"/>
      <c r="W351" s="253"/>
      <c r="X351" s="253"/>
      <c r="Y351" s="253"/>
      <c r="Z351" s="253"/>
      <c r="AA351" s="254"/>
      <c r="AB351" s="258"/>
      <c r="AC351" s="259"/>
      <c r="AD351" s="259"/>
      <c r="AE351" s="260"/>
      <c r="AF351" s="263"/>
      <c r="AG351" s="264"/>
      <c r="AH351" s="264"/>
      <c r="AI351" s="264"/>
      <c r="AJ351" s="267"/>
      <c r="AK351" s="268"/>
      <c r="AL351" s="40"/>
      <c r="AM351" s="39"/>
      <c r="AW351" s="325"/>
      <c r="AX351" s="325"/>
      <c r="BD351" s="40"/>
      <c r="BE351" s="40"/>
      <c r="BF351" s="40"/>
      <c r="BG351" s="40"/>
      <c r="BH351" s="40"/>
      <c r="BI351" s="40"/>
      <c r="BJ351" s="40"/>
      <c r="BK351" s="40"/>
      <c r="BL351" s="40"/>
      <c r="BM351" s="40"/>
      <c r="BN351" s="40"/>
      <c r="BP351" s="40"/>
      <c r="BQ351" s="40"/>
      <c r="BR351" s="40"/>
      <c r="BS351" s="40"/>
      <c r="BT351" s="40"/>
      <c r="BU351" s="40"/>
      <c r="BV351" s="40"/>
      <c r="BW351" s="40"/>
      <c r="BX351" s="40"/>
      <c r="BY351" s="40"/>
      <c r="BZ351" s="40"/>
      <c r="CB351" s="40"/>
      <c r="CC351" s="40"/>
      <c r="CD351" s="40"/>
      <c r="CE351" s="40"/>
      <c r="CF351" s="40"/>
      <c r="CG351" s="40"/>
      <c r="CH351" s="40"/>
      <c r="CI351" s="40"/>
      <c r="CJ351" s="40"/>
      <c r="CK351" s="40"/>
      <c r="CL351" s="40"/>
      <c r="CN351" s="40"/>
      <c r="CO351" s="40"/>
      <c r="CP351" s="40"/>
      <c r="CQ351" s="40"/>
      <c r="CR351" s="40"/>
      <c r="CS351" s="40"/>
      <c r="CT351" s="40"/>
      <c r="CU351" s="40"/>
      <c r="CV351" s="40"/>
      <c r="CW351" s="40"/>
      <c r="CX351" s="40"/>
      <c r="CZ351" s="40"/>
      <c r="DA351" s="40"/>
      <c r="DB351" s="40"/>
      <c r="DC351" s="40"/>
      <c r="DD351" s="40"/>
      <c r="DE351" s="40"/>
      <c r="DF351" s="40"/>
      <c r="DG351" s="40"/>
      <c r="DH351" s="40"/>
      <c r="DI351" s="40"/>
      <c r="DJ351" s="40"/>
      <c r="DL351" s="40"/>
      <c r="DM351" s="40"/>
      <c r="DN351" s="40"/>
      <c r="DO351" s="40"/>
      <c r="DP351" s="40"/>
      <c r="DQ351" s="40"/>
      <c r="DR351" s="40"/>
      <c r="DS351" s="40"/>
      <c r="DT351" s="40"/>
      <c r="DU351" s="40"/>
      <c r="DV351" s="40"/>
      <c r="DX351" s="40"/>
      <c r="DY351" s="40"/>
      <c r="DZ351" s="40"/>
      <c r="EA351" s="40"/>
      <c r="EB351" s="40"/>
      <c r="EC351" s="40"/>
      <c r="ED351" s="40"/>
      <c r="EE351" s="40"/>
      <c r="EF351" s="40"/>
      <c r="EG351" s="40"/>
      <c r="EH351" s="40"/>
      <c r="EJ351" s="40"/>
      <c r="EK351" s="40"/>
      <c r="EL351" s="40"/>
      <c r="EM351" s="40"/>
      <c r="EN351" s="40"/>
      <c r="EO351" s="40"/>
      <c r="EP351" s="40"/>
      <c r="EQ351" s="40"/>
      <c r="ER351" s="40"/>
      <c r="ES351" s="40"/>
      <c r="ET351" s="40"/>
      <c r="EV351" s="40"/>
      <c r="EW351" s="40"/>
      <c r="EX351" s="40"/>
      <c r="EY351" s="40"/>
      <c r="EZ351" s="40"/>
      <c r="FA351" s="40"/>
      <c r="FB351" s="40"/>
      <c r="FC351" s="40"/>
      <c r="FD351" s="40"/>
      <c r="FE351" s="40"/>
      <c r="FF351" s="40"/>
      <c r="FH351" s="40"/>
      <c r="FI351" s="40"/>
      <c r="FJ351" s="40"/>
      <c r="FK351" s="40"/>
      <c r="FL351" s="40"/>
      <c r="FM351" s="40"/>
      <c r="FN351" s="40"/>
      <c r="FO351" s="40"/>
      <c r="FP351" s="40"/>
      <c r="FQ351" s="40"/>
      <c r="FR351" s="40"/>
      <c r="FU351" s="40"/>
      <c r="FV351" s="40"/>
      <c r="FW351" s="40"/>
      <c r="FX351" s="40"/>
      <c r="FY351" s="40"/>
      <c r="FZ351" s="40"/>
      <c r="GA351" s="40"/>
      <c r="GB351" s="40"/>
      <c r="GC351" s="40"/>
      <c r="GD351" s="40"/>
      <c r="GE351" s="40"/>
      <c r="GG351" s="40"/>
      <c r="GH351" s="40"/>
      <c r="GI351" s="40"/>
      <c r="GJ351" s="40"/>
      <c r="GK351" s="40"/>
      <c r="GL351" s="40"/>
      <c r="GM351" s="40"/>
      <c r="GN351" s="40"/>
      <c r="GO351" s="40"/>
      <c r="GP351" s="40"/>
      <c r="GQ351" s="40"/>
      <c r="GS351" s="40"/>
      <c r="GT351" s="40"/>
      <c r="GU351" s="40"/>
      <c r="GV351" s="40"/>
      <c r="GW351" s="40"/>
      <c r="GX351" s="40"/>
      <c r="GY351" s="40"/>
      <c r="GZ351" s="40"/>
      <c r="HA351" s="40"/>
      <c r="HB351" s="40"/>
      <c r="HC351" s="40"/>
      <c r="HE351" s="40"/>
      <c r="HF351" s="40"/>
      <c r="HG351" s="40"/>
      <c r="HH351" s="40"/>
      <c r="HI351" s="40"/>
      <c r="HJ351" s="40"/>
      <c r="HK351" s="40"/>
      <c r="HL351" s="40"/>
      <c r="HM351" s="40"/>
      <c r="HN351" s="40"/>
      <c r="HO351" s="40"/>
    </row>
    <row r="352" spans="2:223" ht="13.5" customHeight="1">
      <c r="B352" s="37"/>
      <c r="D352" s="229"/>
      <c r="E352" s="269" t="s">
        <v>64</v>
      </c>
      <c r="F352" s="270"/>
      <c r="G352" s="270"/>
      <c r="H352" s="271"/>
      <c r="I352" s="272"/>
      <c r="J352" s="273"/>
      <c r="K352" s="273"/>
      <c r="L352" s="273"/>
      <c r="M352" s="273"/>
      <c r="N352" s="273"/>
      <c r="O352" s="273"/>
      <c r="P352" s="273"/>
      <c r="Q352" s="274"/>
      <c r="R352" s="278" t="s">
        <v>41</v>
      </c>
      <c r="S352" s="279"/>
      <c r="T352" s="279"/>
      <c r="U352" s="280"/>
      <c r="V352" s="281"/>
      <c r="W352" s="282"/>
      <c r="X352" s="282"/>
      <c r="Y352" s="282"/>
      <c r="Z352" s="282"/>
      <c r="AA352" s="283"/>
      <c r="AB352" s="269" t="s">
        <v>28</v>
      </c>
      <c r="AC352" s="270"/>
      <c r="AD352" s="270"/>
      <c r="AE352" s="271"/>
      <c r="AF352" s="287"/>
      <c r="AG352" s="288"/>
      <c r="AH352" s="288"/>
      <c r="AI352" s="288"/>
      <c r="AJ352" s="289" t="str">
        <f>IF(I350="","",VLOOKUP(I350,$AO$4:$AR$6,3,FALSE))</f>
        <v/>
      </c>
      <c r="AK352" s="290"/>
      <c r="AL352" s="40"/>
      <c r="AM352" s="39"/>
      <c r="BC352" s="327" t="s">
        <v>106</v>
      </c>
      <c r="BD352" s="326" t="str">
        <f>IF(AND($AW350=1,$AX350=1,$AY356="1期",$BA356="1期"),$AF352,"0")</f>
        <v>0</v>
      </c>
      <c r="BE352" s="326" t="str">
        <f>IF(AND($AW350=1,$AX350=2,$AY356="1期",$BA356="1期"),$AF352,"0")</f>
        <v>0</v>
      </c>
      <c r="BF352" s="326" t="str">
        <f>IF(AND($AW350=1,$AX350=3,$AY356="1期",$BA356="1期"),$AF352,"0")</f>
        <v>0</v>
      </c>
      <c r="BG352" s="326" t="str">
        <f>IF(AND($AW350=1,$AX350=4,$AY356="1期",$BA356="1期"),$AF352,"0")</f>
        <v>0</v>
      </c>
      <c r="BH352" s="326" t="str">
        <f>IF(AND($AW350=1,$AX350=5,$AY356="1期",$BA356="1期"),$AF352,"0")</f>
        <v>0</v>
      </c>
      <c r="BI352" s="326" t="str">
        <f>IF(AND($AW350=2,$AX350=6,$AY356="1期",$BA356="1期"),$AF352,"0")</f>
        <v>0</v>
      </c>
      <c r="BJ352" s="326" t="str">
        <f>IF(AND($AW350=3,$AX350=1,$AY356="1期",$BA356="1期"),$AF352,"0")</f>
        <v>0</v>
      </c>
      <c r="BK352" s="326" t="str">
        <f>IF(AND($AW350=3,$AX350=2,$AY356="1期",$BA356="1期"),$AF352,"0")</f>
        <v>0</v>
      </c>
      <c r="BL352" s="326" t="str">
        <f>IF(AND($AW350=3,$AX350=3,$AY356="1期",$BA356="1期"),$AF352,"0")</f>
        <v>0</v>
      </c>
      <c r="BM352" s="326" t="str">
        <f>IF(AND($AW350=3,$AX350=4,$AY356="1期",$BA356="1期"),$AF352,"0")</f>
        <v>0</v>
      </c>
      <c r="BN352" s="326" t="str">
        <f>IF(AND($AW350=3,$AX350=5,$AY356="1期",$BA356="1期"),$AF352,"0")</f>
        <v>0</v>
      </c>
      <c r="BP352" s="326" t="str">
        <f>IF(AND($AW350=1,$AX350=1,$AY356="1期",$BA356="2期"),$AF352,"0")</f>
        <v>0</v>
      </c>
      <c r="BQ352" s="326" t="str">
        <f>IF(AND($AW350=1,$AX350=2,$AY356="1期",$BA356="2期"),$AF352,"0")</f>
        <v>0</v>
      </c>
      <c r="BR352" s="326" t="str">
        <f>IF(AND($AW350=1,$AX350=3,$AY356="1期",$BA356="2期"),$AF352,"0")</f>
        <v>0</v>
      </c>
      <c r="BS352" s="326" t="str">
        <f>IF(AND($AW350=1,$AX350=4,$AY356="1期",$BA356="2期"),$AF352,"0")</f>
        <v>0</v>
      </c>
      <c r="BT352" s="326" t="str">
        <f>IF(AND($AW350=1,$AX350=5,$AY356="1期",$BA356="2期"),$AF352,"0")</f>
        <v>0</v>
      </c>
      <c r="BU352" s="326" t="str">
        <f>IF(AND($AW350=2,$AX350=6,$AY356="1期",$BA356="2期"),$AF352,"0")</f>
        <v>0</v>
      </c>
      <c r="BV352" s="326" t="str">
        <f>IF(AND($AW350=3,$AX350=1,$AY356="1期",$BA356="2期"),$AF352,"0")</f>
        <v>0</v>
      </c>
      <c r="BW352" s="326" t="str">
        <f>IF(AND($AW350=3,$AX350=2,$AY356="1期",$BA356="2期"),$AF352,"0")</f>
        <v>0</v>
      </c>
      <c r="BX352" s="326" t="str">
        <f>IF(AND($AW350=3,$AX350=3,$AY356="1期",$BA356="2期"),$AF352,"0")</f>
        <v>0</v>
      </c>
      <c r="BY352" s="326" t="str">
        <f>IF(AND($AW350=3,$AX350=4,$AY356="1期",$BA356="2期"),$AF352,"0")</f>
        <v>0</v>
      </c>
      <c r="BZ352" s="326" t="str">
        <f>IF(AND($AW350=3,$AX350=5,$AY356="1期",$BA356="2期"),$AF352,"0")</f>
        <v>0</v>
      </c>
      <c r="CB352" s="326" t="str">
        <f>IF(AND($AW350=1,$AX350=1,$AY356="1期",$BA356="3期"),$AF352,"0")</f>
        <v>0</v>
      </c>
      <c r="CC352" s="326" t="str">
        <f>IF(AND($AW350=1,$AX350=2,$AY356="1期",$BA356="3期"),$AF352,"0")</f>
        <v>0</v>
      </c>
      <c r="CD352" s="326" t="str">
        <f>IF(AND($AW350=1,$AX350=3,$AY356="1期",$BA356="3期"),$AF352,"0")</f>
        <v>0</v>
      </c>
      <c r="CE352" s="326" t="str">
        <f>IF(AND($AW350=1,$AX350=4,$AY356="1期",$BA356="3期"),$AF352,"0")</f>
        <v>0</v>
      </c>
      <c r="CF352" s="326" t="str">
        <f>IF(AND($AW350=1,$AX350=5,$AY356="1期",$BA356="3期"),$AF352,"0")</f>
        <v>0</v>
      </c>
      <c r="CG352" s="326" t="str">
        <f>IF(AND($AW350=2,$AX350=6,$AY356="1期",$BA356="3期"),$AF352,"0")</f>
        <v>0</v>
      </c>
      <c r="CH352" s="326" t="str">
        <f>IF(AND($AW350=3,$AX350=1,$AY356="1期",$BA356="3期"),$AF352,"0")</f>
        <v>0</v>
      </c>
      <c r="CI352" s="326" t="str">
        <f>IF(AND($AW350=3,$AX350=2,$AY356="1期",$BA356="3期"),$AF352,"0")</f>
        <v>0</v>
      </c>
      <c r="CJ352" s="326" t="str">
        <f>IF(AND($AW350=3,$AX350=3,$AY356="1期",$BA356="3期"),$AF352,"0")</f>
        <v>0</v>
      </c>
      <c r="CK352" s="326" t="str">
        <f>IF(AND($AW350=3,$AX350=4,$AY356="1期",$BA356="3期"),$AF352,"0")</f>
        <v>0</v>
      </c>
      <c r="CL352" s="326" t="str">
        <f>IF(AND($AW350=3,$AX350=5,$AY356="1期",$BA356="3期"),$AF352,"0")</f>
        <v>0</v>
      </c>
      <c r="CN352" s="326" t="str">
        <f>IF(AND($AW350=1,$AX350=1,$AY356="2期",$BA356="2期"),$AF352,"0")</f>
        <v>0</v>
      </c>
      <c r="CO352" s="326" t="str">
        <f>IF(AND($AW350=1,$AX350=2,$AY356="2期",$BA356="2期"),$AF352,"0")</f>
        <v>0</v>
      </c>
      <c r="CP352" s="326" t="str">
        <f>IF(AND($AW350=1,$AX350=3,$AY356="2期",$BA356="2期"),$AF352,"0")</f>
        <v>0</v>
      </c>
      <c r="CQ352" s="326" t="str">
        <f>IF(AND($AW350=1,$AX350=4,$AY356="2期",$BA356="2期"),$AF352,"0")</f>
        <v>0</v>
      </c>
      <c r="CR352" s="326" t="str">
        <f>IF(AND($AW350=1,$AX350=5,$AY356="2期",$BA356="2期"),$AF352,"0")</f>
        <v>0</v>
      </c>
      <c r="CS352" s="326" t="str">
        <f>IF(AND($AW350=2,$AX350=6,$AY356="2期",$BA356="2期"),$AF352,"0")</f>
        <v>0</v>
      </c>
      <c r="CT352" s="326" t="str">
        <f>IF(AND($AW350=3,$AX350=1,$AY356="2期",$BA356="2期"),$AF352,"0")</f>
        <v>0</v>
      </c>
      <c r="CU352" s="326" t="str">
        <f>IF(AND($AW350=3,$AX350=2,$AY356="2期",$BA356="2期"),$AF352,"0")</f>
        <v>0</v>
      </c>
      <c r="CV352" s="326" t="str">
        <f>IF(AND($AW350=3,$AX350=3,$AY356="2期",$BA356="2期"),$AF352,"0")</f>
        <v>0</v>
      </c>
      <c r="CW352" s="326" t="str">
        <f>IF(AND($AW350=3,$AX350=4,$AY356="2期",$BA356="2期"),$AF352,"0")</f>
        <v>0</v>
      </c>
      <c r="CX352" s="326" t="str">
        <f>IF(AND($AW350=3,$AX350=5,$AY356="2期",$BA356="2期"),$AF352,"0")</f>
        <v>0</v>
      </c>
      <c r="CZ352" s="326" t="str">
        <f>IF(AND($AW350=1,$AX350=1,$AY356="2期",$BA356="3期"),$AF352,"0")</f>
        <v>0</v>
      </c>
      <c r="DA352" s="326" t="str">
        <f>IF(AND($AW350=1,$AX350=2,$AY356="2期",$BA356="3期"),$AF352,"0")</f>
        <v>0</v>
      </c>
      <c r="DB352" s="326" t="str">
        <f>IF(AND($AW350=1,$AX350=3,$AY356="2期",$BA356="3期"),$AF352,"0")</f>
        <v>0</v>
      </c>
      <c r="DC352" s="326" t="str">
        <f>IF(AND($AW350=1,$AX350=4,$AY356="2期",$BA356="3期"),$AF352,"0")</f>
        <v>0</v>
      </c>
      <c r="DD352" s="326" t="str">
        <f>IF(AND($AW350=1,$AX350=5,$AY356="2期",$BA356="3期"),$AF352,"0")</f>
        <v>0</v>
      </c>
      <c r="DE352" s="326" t="str">
        <f>IF(AND($AW350=2,$AX350=6,$AY356="2期",$BA356="3期"),$AF352,"0")</f>
        <v>0</v>
      </c>
      <c r="DF352" s="326" t="str">
        <f>IF(AND($AW350=3,$AX350=1,$AY356="2期",$BA356="3期"),$AF352,"0")</f>
        <v>0</v>
      </c>
      <c r="DG352" s="326" t="str">
        <f>IF(AND($AW350=3,$AX350=2,$AY356="2期",$BA356="3期"),$AF352,"0")</f>
        <v>0</v>
      </c>
      <c r="DH352" s="326" t="str">
        <f>IF(AND($AW350=3,$AX350=3,$AY356="2期",$BA356="3期"),$AF352,"0")</f>
        <v>0</v>
      </c>
      <c r="DI352" s="326" t="str">
        <f>IF(AND($AW350=3,$AX350=4,$AY356="2期",$BA356="3期"),$AF352,"0")</f>
        <v>0</v>
      </c>
      <c r="DJ352" s="326" t="str">
        <f>IF(AND($AW350=3,$AX350=5,$AY356="2期",$BA356="3期"),$AF352,"0")</f>
        <v>0</v>
      </c>
      <c r="DL352" s="326" t="str">
        <f>IF(AND($AW350=1,$AX350=1,$AY356="3期",$BA356="3期"),$AF352,"0")</f>
        <v>0</v>
      </c>
      <c r="DM352" s="326" t="str">
        <f>IF(AND($AW350=1,$AX350=2,$AY356="3期",$BA356="3期"),$AF352,"0")</f>
        <v>0</v>
      </c>
      <c r="DN352" s="326" t="str">
        <f>IF(AND($AW350=1,$AX350=3,$AY356="3期",$BA356="3期"),$AF352,"0")</f>
        <v>0</v>
      </c>
      <c r="DO352" s="326" t="str">
        <f>IF(AND($AW350=1,$AX350=4,$AY356="3期",$BA356="3期"),$AF352,"0")</f>
        <v>0</v>
      </c>
      <c r="DP352" s="326" t="str">
        <f>IF(AND($AW350=1,$AX350=5,$AY356="3期",$BA356="3期"),$AF352,"0")</f>
        <v>0</v>
      </c>
      <c r="DQ352" s="326" t="str">
        <f>IF(AND($AW350=2,$AX350=6,$AY356="3期",$BA356="3期"),$AF352,"0")</f>
        <v>0</v>
      </c>
      <c r="DR352" s="326" t="str">
        <f>IF(AND($AW350=3,$AX350=1,$AY356="3期",$BA356="3期"),$AF352,"0")</f>
        <v>0</v>
      </c>
      <c r="DS352" s="326" t="str">
        <f>IF(AND($AW350=3,$AX350=2,$AY356="3期",$BA356="3期"),$AF352,"0")</f>
        <v>0</v>
      </c>
      <c r="DT352" s="326" t="str">
        <f>IF(AND($AW350=3,$AX350=3,$AY356="3期",$BA356="3期"),$AF352,"0")</f>
        <v>0</v>
      </c>
      <c r="DU352" s="326" t="str">
        <f>IF(AND($AW350=3,$AX350=4,$AY356="3期",$BA356="3期"),$AF352,"0")</f>
        <v>0</v>
      </c>
      <c r="DV352" s="326" t="str">
        <f>IF(AND($AW350=3,$AX350=5,$AY356="3期",$BA356="3期"),$AF352,"0")</f>
        <v>0</v>
      </c>
      <c r="DX352" s="326" t="str">
        <f>IF(AND($AW350=1,$AX350=1,$AY356="1期",$BA356="4期"),$AF352,"0")</f>
        <v>0</v>
      </c>
      <c r="DY352" s="326" t="str">
        <f>IF(AND($AW350=1,$AX350=2,$AY356="1期",$BA356="4期"),$AF352,"0")</f>
        <v>0</v>
      </c>
      <c r="DZ352" s="326" t="str">
        <f>IF(AND($AW350=1,$AX350=3,$AY356="1期",$BA356="4期"),$AF352,"0")</f>
        <v>0</v>
      </c>
      <c r="EA352" s="326" t="str">
        <f>IF(AND($AW350=1,$AX350=4,$AY356="1期",$BA356="4期"),$AF352,"0")</f>
        <v>0</v>
      </c>
      <c r="EB352" s="326" t="str">
        <f>IF(AND($AW350=1,$AX350=5,$AY356="1期",$BA356="4期"),$AF352,"0")</f>
        <v>0</v>
      </c>
      <c r="EC352" s="326" t="str">
        <f>IF(AND($AW350=2,$AX350=6,$AY356="1期",$BA356="4期"),$AF352,"0")</f>
        <v>0</v>
      </c>
      <c r="ED352" s="326" t="str">
        <f>IF(AND($AW350=3,$AX350=1,$AY356="1期",$BA356="4期"),$AF352,"0")</f>
        <v>0</v>
      </c>
      <c r="EE352" s="326" t="str">
        <f>IF(AND($AW350=3,$AX350=2,$AY356="1期",$BA356="4期"),$AF352,"0")</f>
        <v>0</v>
      </c>
      <c r="EF352" s="326" t="str">
        <f>IF(AND($AW350=3,$AX350=3,$AY356="1期",$BA356="4期"),$AF352,"0")</f>
        <v>0</v>
      </c>
      <c r="EG352" s="326" t="str">
        <f>IF(AND($AW350=3,$AX350=4,$AY356="1期",$BA356="4期"),$AF352,"0")</f>
        <v>0</v>
      </c>
      <c r="EH352" s="326" t="str">
        <f>IF(AND($AW350=3,$AX350=5,$AY356="1期",$BA356="4期"),$AF352,"0")</f>
        <v>0</v>
      </c>
      <c r="EJ352" s="326" t="str">
        <f>IF(AND($AW350=1,$AX350=1,$AY356="2期",$BA356="4期"),$AF352,"0")</f>
        <v>0</v>
      </c>
      <c r="EK352" s="326" t="str">
        <f>IF(AND($AW350=1,$AX350=2,$AY356="2期",$BA356="4期"),$AF352,"0")</f>
        <v>0</v>
      </c>
      <c r="EL352" s="326" t="str">
        <f>IF(AND($AW350=1,$AX350=3,$AY356="2期",$BA356="4期"),$AF352,"0")</f>
        <v>0</v>
      </c>
      <c r="EM352" s="326" t="str">
        <f>IF(AND($AW350=1,$AX350=4,$AY356="2期",$BA356="4期"),$AF352,"0")</f>
        <v>0</v>
      </c>
      <c r="EN352" s="326" t="str">
        <f>IF(AND($AW350=1,$AX350=5,$AY356="2期",$BA356="4期"),$AF352,"0")</f>
        <v>0</v>
      </c>
      <c r="EO352" s="326" t="str">
        <f>IF(AND($AW350=2,$AX350=6,$AY356="2期",$BA356="4期"),$AF352,"0")</f>
        <v>0</v>
      </c>
      <c r="EP352" s="326" t="str">
        <f>IF(AND($AW350=3,$AX350=1,$AY356="2期",$BA356="4期"),$AF352,"0")</f>
        <v>0</v>
      </c>
      <c r="EQ352" s="326" t="str">
        <f>IF(AND($AW350=3,$AX350=2,$AY356="2期",$BA356="4期"),$AF352,"0")</f>
        <v>0</v>
      </c>
      <c r="ER352" s="326" t="str">
        <f>IF(AND($AW350=3,$AX350=3,$AY356="2期",$BA356="4期"),$AF352,"0")</f>
        <v>0</v>
      </c>
      <c r="ES352" s="326" t="str">
        <f>IF(AND($AW350=3,$AX350=4,$AY356="2期",$BA356="4期"),$AF352,"0")</f>
        <v>0</v>
      </c>
      <c r="ET352" s="326" t="str">
        <f>IF(AND($AW350=3,$AX350=5,$AY356="2期",$BA356="4期"),$AF352,"0")</f>
        <v>0</v>
      </c>
      <c r="EV352" s="326" t="str">
        <f>IF(AND($AW350=1,$AX350=1,$AY356="3期",$BA356="4期"),$AF352,"0")</f>
        <v>0</v>
      </c>
      <c r="EW352" s="326" t="str">
        <f>IF(AND($AW350=1,$AX350=2,$AY356="3期",$BA356="4期"),$AF352,"0")</f>
        <v>0</v>
      </c>
      <c r="EX352" s="326" t="str">
        <f>IF(AND($AW350=1,$AX350=3,$AY356="3期",$BA356="4期"),$AF352,"0")</f>
        <v>0</v>
      </c>
      <c r="EY352" s="326" t="str">
        <f>IF(AND($AW350=1,$AX350=4,$AY356="3期",$BA356="4期"),$AF352,"0")</f>
        <v>0</v>
      </c>
      <c r="EZ352" s="326" t="str">
        <f>IF(AND($AW350=1,$AX350=5,$AY356="3期",$BA356="4期"),$AF352,"0")</f>
        <v>0</v>
      </c>
      <c r="FA352" s="326" t="str">
        <f>IF(AND($AW350=2,$AX350=6,$AY356="3期",$BA356="4期"),$AF352,"0")</f>
        <v>0</v>
      </c>
      <c r="FB352" s="326" t="str">
        <f>IF(AND($AW350=3,$AX350=1,$AY356="3期",$BA356="4期"),$AF352,"0")</f>
        <v>0</v>
      </c>
      <c r="FC352" s="326" t="str">
        <f>IF(AND($AW350=3,$AX350=2,$AY356="3期",$BA356="4期"),$AF352,"0")</f>
        <v>0</v>
      </c>
      <c r="FD352" s="326" t="str">
        <f>IF(AND($AW350=3,$AX350=3,$AY356="3期",$BA356="4期"),$AF352,"0")</f>
        <v>0</v>
      </c>
      <c r="FE352" s="326" t="str">
        <f>IF(AND($AW350=3,$AX350=4,$AY356="3期",$BA356="4期"),$AF352,"0")</f>
        <v>0</v>
      </c>
      <c r="FF352" s="326" t="str">
        <f>IF(AND($AW350=3,$AX350=5,$AY356="3期",$BA356="4期"),$AF352,"0")</f>
        <v>0</v>
      </c>
      <c r="FH352" s="326" t="str">
        <f>IF(AND($AW350=1,$AX350=1,$AY356="4期",$BA356="4期"),$AF352,"0")</f>
        <v>0</v>
      </c>
      <c r="FI352" s="326" t="str">
        <f>IF(AND($AW350=1,$AX350=2,$AY356="4期",$BA356="4期"),$AF352,"0")</f>
        <v>0</v>
      </c>
      <c r="FJ352" s="326" t="str">
        <f>IF(AND($AW350=1,$AX350=3,$AY356="4期",$BA356="4期"),$AF352,"0")</f>
        <v>0</v>
      </c>
      <c r="FK352" s="326" t="str">
        <f>IF(AND($AW350=1,$AX350=4,$AY356="4期",$BA356="4期"),$AF352,"0")</f>
        <v>0</v>
      </c>
      <c r="FL352" s="326" t="str">
        <f>IF(AND($AW350=1,$AX350=5,$AY356="4期",$BA356="4期"),$AF352,"0")</f>
        <v>0</v>
      </c>
      <c r="FM352" s="326" t="str">
        <f>IF(AND($AW350=2,$AX350=6,$AY356="4期",$BA356="4期"),$AF352,"0")</f>
        <v>0</v>
      </c>
      <c r="FN352" s="326" t="str">
        <f>IF(AND($AW350=3,$AX350=1,$AY356="4期",$BA356="4期"),$AF352,"0")</f>
        <v>0</v>
      </c>
      <c r="FO352" s="326" t="str">
        <f>IF(AND($AW350=3,$AX350=2,$AY356="4期",$BA356="4期"),$AF352,"0")</f>
        <v>0</v>
      </c>
      <c r="FP352" s="326" t="str">
        <f>IF(AND($AW350=3,$AX350=3,$AY356="4期",$BA356="4期"),$AF352,"0")</f>
        <v>0</v>
      </c>
      <c r="FQ352" s="326" t="str">
        <f>IF(AND($AW350=3,$AX350=4,$AY356="4期",$BA356="4期"),$AF352,"0")</f>
        <v>0</v>
      </c>
      <c r="FR352" s="326" t="str">
        <f>IF(AND($AW350=3,$AX350=5,$AY356="4期",$BA356="4期"),$AF352,"0")</f>
        <v>0</v>
      </c>
      <c r="FT352" s="327" t="s">
        <v>176</v>
      </c>
      <c r="FU352" s="326" t="str">
        <f>IF(AND($AW350=1,$AX350=1,$AY356="1期",$BA356="1期"),LEFT(RIGHT($I358,11),8),"0")</f>
        <v>0</v>
      </c>
      <c r="FV352" s="326" t="str">
        <f>IF(AND($AW350=1,$AX350=2,$AY356="1期",$BA356="1期"),LEFT(RIGHT($I358,11),8),"0")</f>
        <v>0</v>
      </c>
      <c r="FW352" s="326" t="str">
        <f>IF(AND($AW350=1,$AX350=3,$AY356="1期",$BA356="1期"),LEFT(RIGHT($I358,11),8),"0")</f>
        <v>0</v>
      </c>
      <c r="FX352" s="326" t="str">
        <f>IF(AND($AW350=1,$AX350=4,$AY356="1期",$BA356="1期"),LEFT(RIGHT($I358,11),8),"0")</f>
        <v>0</v>
      </c>
      <c r="FY352" s="326" t="str">
        <f>IF(AND($AW350=1,$AX350=5,$AY356="1期",$BA356="1期"),LEFT(RIGHT($I358,11),8),"0")</f>
        <v>0</v>
      </c>
      <c r="FZ352" s="326" t="str">
        <f>IF(AND($AW350=2,$AX350=6,$AY356="1期",$BA356="1期"),LEFT(RIGHT($I358,11),8),"0")</f>
        <v>0</v>
      </c>
      <c r="GA352" s="326" t="str">
        <f>IF(AND($AW350=3,$AX350=1,$AY356="1期",$BA356="1期"),LEFT(RIGHT($I358,11),8),"0")</f>
        <v>0</v>
      </c>
      <c r="GB352" s="326" t="str">
        <f>IF(AND($AW350=3,$AX350=2,$AY356="1期",$BA356="1期"),LEFT(RIGHT($I358,11),8),"0")</f>
        <v>0</v>
      </c>
      <c r="GC352" s="326" t="str">
        <f>IF(AND($AW350=3,$AX350=3,$AY356="1期",$BA356="1期"),LEFT(RIGHT($I358,11),8),"0")</f>
        <v>0</v>
      </c>
      <c r="GD352" s="326" t="str">
        <f>IF(AND($AW350=3,$AX350=4,$AY356="1期",$BA356="1期"),LEFT(RIGHT($I358,11),8),"0")</f>
        <v>0</v>
      </c>
      <c r="GE352" s="326" t="str">
        <f>IF(AND($AW350=3,$AX350=5,$AY356="1期",$BA356="1期"),LEFT(RIGHT($I358,11),8),"0")</f>
        <v>0</v>
      </c>
      <c r="GG352" s="326" t="str">
        <f>IF(AND($AW350=1,$AX350=1,$AY356="1期",$BA356="2期"),$AF352,"0")</f>
        <v>0</v>
      </c>
      <c r="GH352" s="326" t="str">
        <f>IF(AND($AW350=1,$AX350=2,$AY356="1期",$BA356="2期"),$AF352,"0")</f>
        <v>0</v>
      </c>
      <c r="GI352" s="326" t="str">
        <f>IF(AND($AW350=1,$AX350=3,$AY356="1期",$BA356="2期"),$AF352,"0")</f>
        <v>0</v>
      </c>
      <c r="GJ352" s="326" t="str">
        <f>IF(AND($AW350=1,$AX350=4,$AY356="1期",$BA356="2期"),$AF352,"0")</f>
        <v>0</v>
      </c>
      <c r="GK352" s="326" t="str">
        <f>IF(AND($AW350=1,$AX350=5,$AY356="1期",$BA356="2期"),$AF352,"0")</f>
        <v>0</v>
      </c>
      <c r="GL352" s="326" t="str">
        <f>IF(AND($AW350=2,$AX350=6,$AY356="1期",$BA356="2期"),$AF352,"0")</f>
        <v>0</v>
      </c>
      <c r="GM352" s="326" t="str">
        <f>IF(AND($AW350=3,$AX350=1,$AY356="1期",$BA356="2期"),$AF352,"0")</f>
        <v>0</v>
      </c>
      <c r="GN352" s="326" t="str">
        <f>IF(AND($AW350=3,$AX350=2,$AY356="1期",$BA356="2期"),$AF352,"0")</f>
        <v>0</v>
      </c>
      <c r="GO352" s="326" t="str">
        <f>IF(AND($AW350=3,$AX350=3,$AY356="1期",$BA356="2期"),$AF352,"0")</f>
        <v>0</v>
      </c>
      <c r="GP352" s="326" t="str">
        <f>IF(AND($AW350=3,$AX350=4,$AY356="1期",$BA356="2期"),$AF352,"0")</f>
        <v>0</v>
      </c>
      <c r="GQ352" s="326" t="str">
        <f>IF(AND($AW350=3,$AX350=5,$AY356="1期",$BA356="2期"),$AF352,"0")</f>
        <v>0</v>
      </c>
      <c r="GS352" s="326" t="str">
        <f>IF(AND($AW350=1,$AX350=1,$AY356="2期",$BA356="2期"),LEFT(RIGHT($I358,11),8),"0")</f>
        <v>0</v>
      </c>
      <c r="GT352" s="326" t="str">
        <f>IF(AND($AW350=1,$AX350=2,$AY356="2期",$BA356="2期"),LEFT(RIGHT($I358,11),8),"0")</f>
        <v>0</v>
      </c>
      <c r="GU352" s="326" t="str">
        <f>IF(AND($AW350=1,$AX350=3,$AY356="2期",$BA356="2期"),LEFT(RIGHT($I358,11),8),"0")</f>
        <v>0</v>
      </c>
      <c r="GV352" s="326" t="str">
        <f>IF(AND($AW350=1,$AX350=4,$AY356="2期",$BA356="2期"),LEFT(RIGHT($I358,11),8),"0")</f>
        <v>0</v>
      </c>
      <c r="GW352" s="326" t="str">
        <f>IF(AND($AW350=1,$AX350=5,$AY356="2期",$BA356="2期"),LEFT(RIGHT($I358,11),8),"0")</f>
        <v>0</v>
      </c>
      <c r="GX352" s="326" t="str">
        <f>IF(AND($AW350=2,$AX350=6,$AY356="2期",$BA356="2期"),LEFT(RIGHT($I358,11),8),"0")</f>
        <v>0</v>
      </c>
      <c r="GY352" s="326" t="str">
        <f>IF(AND($AW350=3,$AX350=1,$AY356="2期",$BA356="2期"),LEFT(RIGHT($I358,11),8),"0")</f>
        <v>0</v>
      </c>
      <c r="GZ352" s="326" t="str">
        <f>IF(AND($AW350=3,$AX350=2,$AY356="2期",$BA356="2期"),LEFT(RIGHT($I358,11),8),"0")</f>
        <v>0</v>
      </c>
      <c r="HA352" s="326" t="str">
        <f>IF(AND($AW350=3,$AX350=3,$AY356="2期",$BA356="2期"),LEFT(RIGHT($I358,11),8),"0")</f>
        <v>0</v>
      </c>
      <c r="HB352" s="326" t="str">
        <f>IF(AND($AW350=3,$AX350=4,$AY356="2期",$BA356="2期"),LEFT(RIGHT($I358,11),8),"0")</f>
        <v>0</v>
      </c>
      <c r="HC352" s="326" t="str">
        <f>IF(AND($AW350=3,$AX350=5,$AY356="2期",$BA356="2期"),LEFT(RIGHT($I358,11),8),"0")</f>
        <v>0</v>
      </c>
      <c r="HE352" s="326" t="str">
        <f>IF(AND($AW350=1,$AX350=1,$BA356="3期"),LEFT(RIGHT($I358,11),8),"0")</f>
        <v>0</v>
      </c>
      <c r="HF352" s="326" t="str">
        <f>IF(AND($AW350=1,$AX350=2,$BA356="3期"),LEFT(RIGHT($I358,11),8),"0")</f>
        <v>0</v>
      </c>
      <c r="HG352" s="326" t="str">
        <f>IF(AND($AW350=1,$AX350=3,$BA356="3期"),LEFT(RIGHT($I358,11),8),"0")</f>
        <v>0</v>
      </c>
      <c r="HH352" s="326" t="str">
        <f>IF(AND($AW350=1,$AX350=4,$BA356="3期"),LEFT(RIGHT($I358,11),8),"0")</f>
        <v>0</v>
      </c>
      <c r="HI352" s="326" t="str">
        <f>IF(AND($AW350=1,$AX350=5,$BA356="3期"),LEFT(RIGHT($I358,11),8),"0")</f>
        <v>0</v>
      </c>
      <c r="HJ352" s="326" t="str">
        <f>IF(AND($AW350=2,$AX350=6,$BA356="3期"),LEFT(RIGHT($I358,11),8),"0")</f>
        <v>0</v>
      </c>
      <c r="HK352" s="326" t="str">
        <f>IF(AND($AW350=3,$AX350=1,$BA356="3期"),LEFT(RIGHT($I358,11),8),"0")</f>
        <v>0</v>
      </c>
      <c r="HL352" s="326" t="str">
        <f>IF(AND($AW350=3,$AX350=2,$BA356="3期"),LEFT(RIGHT($I358,11),8),"0")</f>
        <v>0</v>
      </c>
      <c r="HM352" s="326" t="str">
        <f>IF(AND($AW350=3,$AX350=3,$BA356="3期"),LEFT(RIGHT($I358,11),8),"0")</f>
        <v>0</v>
      </c>
      <c r="HN352" s="326" t="str">
        <f>IF(AND($AW350=3,$AX350=4,$BA356="3期"),LEFT(RIGHT($I358,11),8),"0")</f>
        <v>0</v>
      </c>
      <c r="HO352" s="326" t="str">
        <f>IF(AND($AW350=3,$AX350=5,$BA356="3期"),LEFT(RIGHT($I358,11),8),"0")</f>
        <v>0</v>
      </c>
    </row>
    <row r="353" spans="2:223">
      <c r="B353" s="37"/>
      <c r="D353" s="229"/>
      <c r="E353" s="246"/>
      <c r="F353" s="247"/>
      <c r="G353" s="247"/>
      <c r="H353" s="248"/>
      <c r="I353" s="275"/>
      <c r="J353" s="276"/>
      <c r="K353" s="276"/>
      <c r="L353" s="276"/>
      <c r="M353" s="276"/>
      <c r="N353" s="276"/>
      <c r="O353" s="276"/>
      <c r="P353" s="276"/>
      <c r="Q353" s="277"/>
      <c r="R353" s="258"/>
      <c r="S353" s="259"/>
      <c r="T353" s="259"/>
      <c r="U353" s="260"/>
      <c r="V353" s="284"/>
      <c r="W353" s="285"/>
      <c r="X353" s="285"/>
      <c r="Y353" s="285"/>
      <c r="Z353" s="285"/>
      <c r="AA353" s="286"/>
      <c r="AB353" s="246"/>
      <c r="AC353" s="247"/>
      <c r="AD353" s="247"/>
      <c r="AE353" s="248"/>
      <c r="AF353" s="263"/>
      <c r="AG353" s="264"/>
      <c r="AH353" s="264"/>
      <c r="AI353" s="264"/>
      <c r="AJ353" s="267"/>
      <c r="AK353" s="268"/>
      <c r="AL353" s="40"/>
      <c r="AM353" s="39"/>
      <c r="BC353" s="328"/>
      <c r="BD353" s="326"/>
      <c r="BE353" s="326"/>
      <c r="BF353" s="326"/>
      <c r="BG353" s="326"/>
      <c r="BH353" s="326"/>
      <c r="BI353" s="326"/>
      <c r="BJ353" s="326"/>
      <c r="BK353" s="326"/>
      <c r="BL353" s="326"/>
      <c r="BM353" s="326"/>
      <c r="BN353" s="326"/>
      <c r="BP353" s="326"/>
      <c r="BQ353" s="326"/>
      <c r="BR353" s="326"/>
      <c r="BS353" s="326"/>
      <c r="BT353" s="326"/>
      <c r="BU353" s="326"/>
      <c r="BV353" s="326"/>
      <c r="BW353" s="326"/>
      <c r="BX353" s="326"/>
      <c r="BY353" s="326"/>
      <c r="BZ353" s="326"/>
      <c r="CB353" s="326"/>
      <c r="CC353" s="326"/>
      <c r="CD353" s="326"/>
      <c r="CE353" s="326"/>
      <c r="CF353" s="326"/>
      <c r="CG353" s="326"/>
      <c r="CH353" s="326"/>
      <c r="CI353" s="326"/>
      <c r="CJ353" s="326"/>
      <c r="CK353" s="326"/>
      <c r="CL353" s="326"/>
      <c r="CN353" s="326"/>
      <c r="CO353" s="326"/>
      <c r="CP353" s="326"/>
      <c r="CQ353" s="326"/>
      <c r="CR353" s="326"/>
      <c r="CS353" s="326"/>
      <c r="CT353" s="326"/>
      <c r="CU353" s="326"/>
      <c r="CV353" s="326"/>
      <c r="CW353" s="326"/>
      <c r="CX353" s="326"/>
      <c r="CZ353" s="326"/>
      <c r="DA353" s="326"/>
      <c r="DB353" s="326"/>
      <c r="DC353" s="326"/>
      <c r="DD353" s="326"/>
      <c r="DE353" s="326"/>
      <c r="DF353" s="326"/>
      <c r="DG353" s="326"/>
      <c r="DH353" s="326"/>
      <c r="DI353" s="326"/>
      <c r="DJ353" s="326"/>
      <c r="DL353" s="326"/>
      <c r="DM353" s="326"/>
      <c r="DN353" s="326"/>
      <c r="DO353" s="326"/>
      <c r="DP353" s="326"/>
      <c r="DQ353" s="326"/>
      <c r="DR353" s="326"/>
      <c r="DS353" s="326"/>
      <c r="DT353" s="326"/>
      <c r="DU353" s="326"/>
      <c r="DV353" s="326"/>
      <c r="DX353" s="326"/>
      <c r="DY353" s="326"/>
      <c r="DZ353" s="326"/>
      <c r="EA353" s="326"/>
      <c r="EB353" s="326"/>
      <c r="EC353" s="326"/>
      <c r="ED353" s="326"/>
      <c r="EE353" s="326"/>
      <c r="EF353" s="326"/>
      <c r="EG353" s="326"/>
      <c r="EH353" s="326"/>
      <c r="EJ353" s="326"/>
      <c r="EK353" s="326"/>
      <c r="EL353" s="326"/>
      <c r="EM353" s="326"/>
      <c r="EN353" s="326"/>
      <c r="EO353" s="326"/>
      <c r="EP353" s="326"/>
      <c r="EQ353" s="326"/>
      <c r="ER353" s="326"/>
      <c r="ES353" s="326"/>
      <c r="ET353" s="326"/>
      <c r="EV353" s="326"/>
      <c r="EW353" s="326"/>
      <c r="EX353" s="326"/>
      <c r="EY353" s="326"/>
      <c r="EZ353" s="326"/>
      <c r="FA353" s="326"/>
      <c r="FB353" s="326"/>
      <c r="FC353" s="326"/>
      <c r="FD353" s="326"/>
      <c r="FE353" s="326"/>
      <c r="FF353" s="326"/>
      <c r="FH353" s="326"/>
      <c r="FI353" s="326"/>
      <c r="FJ353" s="326"/>
      <c r="FK353" s="326"/>
      <c r="FL353" s="326"/>
      <c r="FM353" s="326"/>
      <c r="FN353" s="326"/>
      <c r="FO353" s="326"/>
      <c r="FP353" s="326"/>
      <c r="FQ353" s="326"/>
      <c r="FR353" s="326"/>
      <c r="FT353" s="328"/>
      <c r="FU353" s="326"/>
      <c r="FV353" s="326"/>
      <c r="FW353" s="326"/>
      <c r="FX353" s="326"/>
      <c r="FY353" s="326"/>
      <c r="FZ353" s="326"/>
      <c r="GA353" s="326"/>
      <c r="GB353" s="326"/>
      <c r="GC353" s="326"/>
      <c r="GD353" s="326"/>
      <c r="GE353" s="326"/>
      <c r="GG353" s="326"/>
      <c r="GH353" s="326"/>
      <c r="GI353" s="326"/>
      <c r="GJ353" s="326"/>
      <c r="GK353" s="326"/>
      <c r="GL353" s="326"/>
      <c r="GM353" s="326"/>
      <c r="GN353" s="326"/>
      <c r="GO353" s="326"/>
      <c r="GP353" s="326"/>
      <c r="GQ353" s="326"/>
      <c r="GS353" s="326"/>
      <c r="GT353" s="326"/>
      <c r="GU353" s="326"/>
      <c r="GV353" s="326"/>
      <c r="GW353" s="326"/>
      <c r="GX353" s="326"/>
      <c r="GY353" s="326"/>
      <c r="GZ353" s="326"/>
      <c r="HA353" s="326"/>
      <c r="HB353" s="326"/>
      <c r="HC353" s="326"/>
      <c r="HE353" s="326"/>
      <c r="HF353" s="326"/>
      <c r="HG353" s="326"/>
      <c r="HH353" s="326"/>
      <c r="HI353" s="326"/>
      <c r="HJ353" s="326"/>
      <c r="HK353" s="326"/>
      <c r="HL353" s="326"/>
      <c r="HM353" s="326"/>
      <c r="HN353" s="326"/>
      <c r="HO353" s="326"/>
    </row>
    <row r="354" spans="2:223" ht="13.5" customHeight="1">
      <c r="B354" s="37"/>
      <c r="D354" s="229"/>
      <c r="E354" s="269" t="s">
        <v>38</v>
      </c>
      <c r="F354" s="270"/>
      <c r="G354" s="270"/>
      <c r="H354" s="271"/>
      <c r="I354" s="291"/>
      <c r="J354" s="292"/>
      <c r="K354" s="292"/>
      <c r="L354" s="292"/>
      <c r="M354" s="292"/>
      <c r="N354" s="292"/>
      <c r="O354" s="292"/>
      <c r="P354" s="292"/>
      <c r="Q354" s="292"/>
      <c r="R354" s="292"/>
      <c r="S354" s="292"/>
      <c r="T354" s="292"/>
      <c r="U354" s="292"/>
      <c r="V354" s="292"/>
      <c r="W354" s="292"/>
      <c r="X354" s="292"/>
      <c r="Y354" s="292"/>
      <c r="Z354" s="292"/>
      <c r="AA354" s="293"/>
      <c r="AB354" s="269" t="s">
        <v>39</v>
      </c>
      <c r="AC354" s="270"/>
      <c r="AD354" s="270"/>
      <c r="AE354" s="271"/>
      <c r="AF354" s="294"/>
      <c r="AG354" s="295"/>
      <c r="AH354" s="295"/>
      <c r="AI354" s="295"/>
      <c r="AJ354" s="295"/>
      <c r="AK354" s="290" t="s">
        <v>361</v>
      </c>
      <c r="AL354" s="40"/>
      <c r="AM354" s="39"/>
    </row>
    <row r="355" spans="2:223">
      <c r="B355" s="37"/>
      <c r="D355" s="229"/>
      <c r="E355" s="246"/>
      <c r="F355" s="247"/>
      <c r="G355" s="247"/>
      <c r="H355" s="248"/>
      <c r="I355" s="252"/>
      <c r="J355" s="253"/>
      <c r="K355" s="253"/>
      <c r="L355" s="253"/>
      <c r="M355" s="253"/>
      <c r="N355" s="253"/>
      <c r="O355" s="253"/>
      <c r="P355" s="253"/>
      <c r="Q355" s="253"/>
      <c r="R355" s="253"/>
      <c r="S355" s="253"/>
      <c r="T355" s="253"/>
      <c r="U355" s="253"/>
      <c r="V355" s="253"/>
      <c r="W355" s="253"/>
      <c r="X355" s="253"/>
      <c r="Y355" s="253"/>
      <c r="Z355" s="253"/>
      <c r="AA355" s="254"/>
      <c r="AB355" s="246"/>
      <c r="AC355" s="247"/>
      <c r="AD355" s="247"/>
      <c r="AE355" s="248"/>
      <c r="AF355" s="296"/>
      <c r="AG355" s="297"/>
      <c r="AH355" s="297"/>
      <c r="AI355" s="297"/>
      <c r="AJ355" s="297"/>
      <c r="AK355" s="268"/>
      <c r="AL355" s="40"/>
      <c r="AM355" s="39"/>
      <c r="AW355" s="84" t="s">
        <v>102</v>
      </c>
      <c r="AX355" s="84" t="s">
        <v>103</v>
      </c>
      <c r="AY355" s="329" t="s">
        <v>105</v>
      </c>
      <c r="AZ355" s="330"/>
      <c r="BA355" s="322" t="s">
        <v>104</v>
      </c>
      <c r="BB355" s="322"/>
    </row>
    <row r="356" spans="2:223">
      <c r="B356" s="37"/>
      <c r="D356" s="229"/>
      <c r="E356" s="269" t="s">
        <v>74</v>
      </c>
      <c r="F356" s="270"/>
      <c r="G356" s="270"/>
      <c r="H356" s="271"/>
      <c r="I356" s="298" t="str">
        <f>IFERROR(YEAR(EDATE(AA356,-3)),"")</f>
        <v/>
      </c>
      <c r="J356" s="289"/>
      <c r="K356" s="289"/>
      <c r="L356" s="289" t="s">
        <v>37</v>
      </c>
      <c r="M356" s="289"/>
      <c r="N356" s="282"/>
      <c r="O356" s="282"/>
      <c r="P356" s="282"/>
      <c r="Q356" s="282"/>
      <c r="R356" s="282"/>
      <c r="S356" s="282"/>
      <c r="T356" s="282"/>
      <c r="U356" s="282"/>
      <c r="V356" s="282"/>
      <c r="W356" s="282"/>
      <c r="X356" s="282"/>
      <c r="Y356" s="282"/>
      <c r="Z356" s="300" t="s">
        <v>352</v>
      </c>
      <c r="AA356" s="282"/>
      <c r="AB356" s="282"/>
      <c r="AC356" s="282"/>
      <c r="AD356" s="282"/>
      <c r="AE356" s="282"/>
      <c r="AF356" s="282"/>
      <c r="AG356" s="282"/>
      <c r="AH356" s="282"/>
      <c r="AI356" s="282"/>
      <c r="AJ356" s="282"/>
      <c r="AK356" s="302"/>
      <c r="AL356" s="40"/>
      <c r="AM356" s="39"/>
      <c r="AW356" s="322" t="str">
        <f>I356</f>
        <v/>
      </c>
      <c r="AX356" s="322" t="str">
        <f>IF(V352="","",YEAR(V352)-IF(MONTH(V352)&lt;4,1,0))</f>
        <v/>
      </c>
      <c r="AY356" s="322" t="str">
        <f>IF(AND(2010&lt;=AW356,AW356&lt;=2014),"1期",IF(AND(2015&lt;=AW356,AW356&lt;=2019),"2期",IF(AND(2020&lt;=AW356,AW356&lt;=2024),"3期",IF(AND(2025&lt;=AW356,AW356&lt;=2029),"4期","-"))))</f>
        <v>-</v>
      </c>
      <c r="AZ356" s="323" t="str">
        <f>IF(AND(2010&lt;=AW356,AW356&lt;=2014),"2期",IF(AND(2015&lt;=AW356,AW356&lt;=2019),"3期",IF(AND(2020&lt;=AW356,AW356&lt;=2024),"4期",IF(AND(2025&lt;=AW356,AW356&lt;=2029),"4期","-"))))</f>
        <v>-</v>
      </c>
      <c r="BA356" s="322" t="str">
        <f>IF(AND(2010&lt;=AX356,AX356&lt;=2014),"1期",IF(AND(2015&lt;=AX356,AX356&lt;=2019),"2期",IF(AND(2020&lt;=AX356,AX356&lt;=2024),"3期",IF(AND(2025&lt;=AX356,AX356&lt;=2029),"4期","-"))))</f>
        <v>-</v>
      </c>
      <c r="BB356" s="323" t="str">
        <f>IF(AND(2010&lt;=AX356,AX356&lt;=2014),"2期",IF(AND(2015&lt;=AX356,AX356&lt;=2019),"3期",IF(AND(2020&lt;=AX356,AX356&lt;=2024),"4期",IF(AND(2024&lt;=AX356,AX356&lt;=2029),"4期","-"))))</f>
        <v>-</v>
      </c>
      <c r="BC356" s="40"/>
      <c r="FT356" s="40"/>
    </row>
    <row r="357" spans="2:223">
      <c r="B357" s="37"/>
      <c r="D357" s="229"/>
      <c r="E357" s="246"/>
      <c r="F357" s="247"/>
      <c r="G357" s="247"/>
      <c r="H357" s="248"/>
      <c r="I357" s="299"/>
      <c r="J357" s="267"/>
      <c r="K357" s="267"/>
      <c r="L357" s="267"/>
      <c r="M357" s="267"/>
      <c r="N357" s="285"/>
      <c r="O357" s="285"/>
      <c r="P357" s="285"/>
      <c r="Q357" s="285"/>
      <c r="R357" s="285"/>
      <c r="S357" s="285"/>
      <c r="T357" s="285"/>
      <c r="U357" s="285"/>
      <c r="V357" s="285"/>
      <c r="W357" s="285"/>
      <c r="X357" s="285"/>
      <c r="Y357" s="285"/>
      <c r="Z357" s="301"/>
      <c r="AA357" s="285"/>
      <c r="AB357" s="285"/>
      <c r="AC357" s="285"/>
      <c r="AD357" s="285"/>
      <c r="AE357" s="285"/>
      <c r="AF357" s="285"/>
      <c r="AG357" s="285"/>
      <c r="AH357" s="285"/>
      <c r="AI357" s="285"/>
      <c r="AJ357" s="285"/>
      <c r="AK357" s="303"/>
      <c r="AL357" s="40"/>
      <c r="AM357" s="39"/>
      <c r="AW357" s="325"/>
      <c r="AX357" s="322"/>
      <c r="AY357" s="322"/>
      <c r="AZ357" s="324"/>
      <c r="BA357" s="322"/>
      <c r="BB357" s="324"/>
      <c r="BC357" s="40"/>
      <c r="FT357" s="40"/>
    </row>
    <row r="358" spans="2:223">
      <c r="B358" s="37"/>
      <c r="D358" s="229"/>
      <c r="E358" s="220" t="s">
        <v>57</v>
      </c>
      <c r="F358" s="221"/>
      <c r="G358" s="221"/>
      <c r="H358" s="222"/>
      <c r="I358" s="226"/>
      <c r="J358" s="214"/>
      <c r="K358" s="214"/>
      <c r="L358" s="214"/>
      <c r="M358" s="214"/>
      <c r="N358" s="214"/>
      <c r="O358" s="214"/>
      <c r="P358" s="214"/>
      <c r="Q358" s="214"/>
      <c r="R358" s="214"/>
      <c r="S358" s="214"/>
      <c r="T358" s="214"/>
      <c r="U358" s="214"/>
      <c r="V358" s="214"/>
      <c r="W358" s="212" t="s">
        <v>352</v>
      </c>
      <c r="X358" s="214"/>
      <c r="Y358" s="214"/>
      <c r="Z358" s="214"/>
      <c r="AA358" s="214"/>
      <c r="AB358" s="214"/>
      <c r="AC358" s="214"/>
      <c r="AD358" s="214"/>
      <c r="AE358" s="214"/>
      <c r="AF358" s="214"/>
      <c r="AG358" s="214"/>
      <c r="AH358" s="214"/>
      <c r="AI358" s="214"/>
      <c r="AJ358" s="214"/>
      <c r="AK358" s="215"/>
      <c r="AL358" s="40"/>
      <c r="AM358" s="39"/>
      <c r="AY358" s="40" t="s">
        <v>121</v>
      </c>
      <c r="BA358" s="40" t="s">
        <v>122</v>
      </c>
      <c r="HO358" s="85"/>
    </row>
    <row r="359" spans="2:223" ht="14.25" thickBot="1">
      <c r="B359" s="37"/>
      <c r="D359" s="230"/>
      <c r="E359" s="223"/>
      <c r="F359" s="224"/>
      <c r="G359" s="224"/>
      <c r="H359" s="225"/>
      <c r="I359" s="227"/>
      <c r="J359" s="216"/>
      <c r="K359" s="216"/>
      <c r="L359" s="216"/>
      <c r="M359" s="216"/>
      <c r="N359" s="216"/>
      <c r="O359" s="216"/>
      <c r="P359" s="216"/>
      <c r="Q359" s="216"/>
      <c r="R359" s="216"/>
      <c r="S359" s="216"/>
      <c r="T359" s="216"/>
      <c r="U359" s="216"/>
      <c r="V359" s="216"/>
      <c r="W359" s="213"/>
      <c r="X359" s="216"/>
      <c r="Y359" s="216"/>
      <c r="Z359" s="216"/>
      <c r="AA359" s="216"/>
      <c r="AB359" s="216"/>
      <c r="AC359" s="216"/>
      <c r="AD359" s="216"/>
      <c r="AE359" s="216"/>
      <c r="AF359" s="216"/>
      <c r="AG359" s="216"/>
      <c r="AH359" s="216"/>
      <c r="AI359" s="216"/>
      <c r="AJ359" s="216"/>
      <c r="AK359" s="217"/>
      <c r="AL359" s="40"/>
      <c r="AM359" s="39"/>
      <c r="AW359" s="83" t="s">
        <v>100</v>
      </c>
      <c r="AX359" s="83" t="s">
        <v>101</v>
      </c>
    </row>
    <row r="360" spans="2:223" ht="13.5" customHeight="1">
      <c r="B360" s="37"/>
      <c r="D360" s="228" t="s">
        <v>344</v>
      </c>
      <c r="E360" s="231" t="s">
        <v>42</v>
      </c>
      <c r="F360" s="232"/>
      <c r="G360" s="232"/>
      <c r="H360" s="233"/>
      <c r="I360" s="237"/>
      <c r="J360" s="238"/>
      <c r="K360" s="238"/>
      <c r="L360" s="238"/>
      <c r="M360" s="238"/>
      <c r="N360" s="238"/>
      <c r="O360" s="238"/>
      <c r="P360" s="238"/>
      <c r="Q360" s="239"/>
      <c r="R360" s="243" t="s">
        <v>43</v>
      </c>
      <c r="S360" s="244"/>
      <c r="T360" s="244"/>
      <c r="U360" s="245"/>
      <c r="V360" s="249"/>
      <c r="W360" s="250"/>
      <c r="X360" s="250"/>
      <c r="Y360" s="250"/>
      <c r="Z360" s="250"/>
      <c r="AA360" s="251"/>
      <c r="AB360" s="255" t="s">
        <v>40</v>
      </c>
      <c r="AC360" s="256"/>
      <c r="AD360" s="256"/>
      <c r="AE360" s="257"/>
      <c r="AF360" s="261"/>
      <c r="AG360" s="262"/>
      <c r="AH360" s="262"/>
      <c r="AI360" s="262"/>
      <c r="AJ360" s="265" t="str">
        <f>IF(I360="","",VLOOKUP(I360,$AO$4:$AR$6,2,FALSE))</f>
        <v/>
      </c>
      <c r="AK360" s="266"/>
      <c r="AL360" s="40"/>
      <c r="AM360" s="39"/>
      <c r="AW360" s="322" t="str">
        <f>IF(I360="グリーン電力証書",1,IF(I360="グリーン熱証書",2,IF(I360="新エネルギー等電気相当量",3,"-")))</f>
        <v>-</v>
      </c>
      <c r="AX360" s="322" t="str">
        <f>IF(V360="太陽光発電",1,IF(V360="風力発電",2,IF(V360="地熱発電",3,IF(V360="バイオマス発電",4,IF(V360="特定小水力発電",5,IF(V360="太陽熱",6,"-"))))))</f>
        <v>-</v>
      </c>
      <c r="BC360" s="32" t="s">
        <v>108</v>
      </c>
      <c r="BD360" s="86" t="s">
        <v>109</v>
      </c>
      <c r="BE360" s="86" t="s">
        <v>110</v>
      </c>
      <c r="BF360" s="86" t="s">
        <v>111</v>
      </c>
      <c r="BG360" s="86" t="s">
        <v>112</v>
      </c>
      <c r="BH360" s="86" t="s">
        <v>113</v>
      </c>
      <c r="BI360" s="86" t="s">
        <v>114</v>
      </c>
      <c r="BJ360" s="86" t="s">
        <v>115</v>
      </c>
      <c r="BK360" s="86" t="s">
        <v>116</v>
      </c>
      <c r="BL360" s="86" t="s">
        <v>117</v>
      </c>
      <c r="BM360" s="86" t="s">
        <v>118</v>
      </c>
      <c r="BN360" s="86" t="s">
        <v>119</v>
      </c>
      <c r="BP360" s="86" t="s">
        <v>109</v>
      </c>
      <c r="BQ360" s="86" t="s">
        <v>110</v>
      </c>
      <c r="BR360" s="86" t="s">
        <v>111</v>
      </c>
      <c r="BS360" s="86" t="s">
        <v>112</v>
      </c>
      <c r="BT360" s="86" t="s">
        <v>113</v>
      </c>
      <c r="BU360" s="86" t="s">
        <v>114</v>
      </c>
      <c r="BV360" s="86" t="s">
        <v>115</v>
      </c>
      <c r="BW360" s="86" t="s">
        <v>116</v>
      </c>
      <c r="BX360" s="86" t="s">
        <v>117</v>
      </c>
      <c r="BY360" s="86" t="s">
        <v>118</v>
      </c>
      <c r="BZ360" s="86" t="s">
        <v>119</v>
      </c>
      <c r="CB360" s="86" t="s">
        <v>109</v>
      </c>
      <c r="CC360" s="86" t="s">
        <v>110</v>
      </c>
      <c r="CD360" s="86" t="s">
        <v>111</v>
      </c>
      <c r="CE360" s="86" t="s">
        <v>112</v>
      </c>
      <c r="CF360" s="86" t="s">
        <v>113</v>
      </c>
      <c r="CG360" s="86" t="s">
        <v>114</v>
      </c>
      <c r="CH360" s="86" t="s">
        <v>115</v>
      </c>
      <c r="CI360" s="86" t="s">
        <v>116</v>
      </c>
      <c r="CJ360" s="86" t="s">
        <v>117</v>
      </c>
      <c r="CK360" s="86" t="s">
        <v>118</v>
      </c>
      <c r="CL360" s="86" t="s">
        <v>119</v>
      </c>
      <c r="CN360" s="86" t="s">
        <v>109</v>
      </c>
      <c r="CO360" s="86" t="s">
        <v>110</v>
      </c>
      <c r="CP360" s="86" t="s">
        <v>111</v>
      </c>
      <c r="CQ360" s="86" t="s">
        <v>112</v>
      </c>
      <c r="CR360" s="86" t="s">
        <v>113</v>
      </c>
      <c r="CS360" s="86" t="s">
        <v>114</v>
      </c>
      <c r="CT360" s="86" t="s">
        <v>115</v>
      </c>
      <c r="CU360" s="86" t="s">
        <v>116</v>
      </c>
      <c r="CV360" s="86" t="s">
        <v>117</v>
      </c>
      <c r="CW360" s="86" t="s">
        <v>118</v>
      </c>
      <c r="CX360" s="86" t="s">
        <v>119</v>
      </c>
      <c r="CZ360" s="86" t="s">
        <v>109</v>
      </c>
      <c r="DA360" s="86" t="s">
        <v>110</v>
      </c>
      <c r="DB360" s="86" t="s">
        <v>111</v>
      </c>
      <c r="DC360" s="86" t="s">
        <v>112</v>
      </c>
      <c r="DD360" s="86" t="s">
        <v>113</v>
      </c>
      <c r="DE360" s="86" t="s">
        <v>114</v>
      </c>
      <c r="DF360" s="86" t="s">
        <v>115</v>
      </c>
      <c r="DG360" s="86" t="s">
        <v>116</v>
      </c>
      <c r="DH360" s="86" t="s">
        <v>117</v>
      </c>
      <c r="DI360" s="86" t="s">
        <v>118</v>
      </c>
      <c r="DJ360" s="86" t="s">
        <v>119</v>
      </c>
      <c r="DL360" s="86" t="s">
        <v>109</v>
      </c>
      <c r="DM360" s="86" t="s">
        <v>110</v>
      </c>
      <c r="DN360" s="86" t="s">
        <v>111</v>
      </c>
      <c r="DO360" s="86" t="s">
        <v>112</v>
      </c>
      <c r="DP360" s="86" t="s">
        <v>113</v>
      </c>
      <c r="DQ360" s="86" t="s">
        <v>114</v>
      </c>
      <c r="DR360" s="86" t="s">
        <v>115</v>
      </c>
      <c r="DS360" s="86" t="s">
        <v>116</v>
      </c>
      <c r="DT360" s="86" t="s">
        <v>117</v>
      </c>
      <c r="DU360" s="86" t="s">
        <v>118</v>
      </c>
      <c r="DV360" s="86" t="s">
        <v>119</v>
      </c>
      <c r="DX360" s="86" t="s">
        <v>109</v>
      </c>
      <c r="DY360" s="86" t="s">
        <v>110</v>
      </c>
      <c r="DZ360" s="86" t="s">
        <v>111</v>
      </c>
      <c r="EA360" s="86" t="s">
        <v>112</v>
      </c>
      <c r="EB360" s="86" t="s">
        <v>113</v>
      </c>
      <c r="EC360" s="86" t="s">
        <v>114</v>
      </c>
      <c r="ED360" s="86" t="s">
        <v>115</v>
      </c>
      <c r="EE360" s="86" t="s">
        <v>116</v>
      </c>
      <c r="EF360" s="86" t="s">
        <v>117</v>
      </c>
      <c r="EG360" s="86" t="s">
        <v>118</v>
      </c>
      <c r="EH360" s="86" t="s">
        <v>119</v>
      </c>
      <c r="EJ360" s="86" t="s">
        <v>109</v>
      </c>
      <c r="EK360" s="86" t="s">
        <v>110</v>
      </c>
      <c r="EL360" s="86" t="s">
        <v>111</v>
      </c>
      <c r="EM360" s="86" t="s">
        <v>112</v>
      </c>
      <c r="EN360" s="86" t="s">
        <v>113</v>
      </c>
      <c r="EO360" s="86" t="s">
        <v>114</v>
      </c>
      <c r="EP360" s="86" t="s">
        <v>115</v>
      </c>
      <c r="EQ360" s="86" t="s">
        <v>116</v>
      </c>
      <c r="ER360" s="86" t="s">
        <v>117</v>
      </c>
      <c r="ES360" s="86" t="s">
        <v>118</v>
      </c>
      <c r="ET360" s="86" t="s">
        <v>119</v>
      </c>
      <c r="EV360" s="86" t="s">
        <v>109</v>
      </c>
      <c r="EW360" s="86" t="s">
        <v>110</v>
      </c>
      <c r="EX360" s="86" t="s">
        <v>111</v>
      </c>
      <c r="EY360" s="86" t="s">
        <v>112</v>
      </c>
      <c r="EZ360" s="86" t="s">
        <v>113</v>
      </c>
      <c r="FA360" s="86" t="s">
        <v>114</v>
      </c>
      <c r="FB360" s="86" t="s">
        <v>115</v>
      </c>
      <c r="FC360" s="86" t="s">
        <v>116</v>
      </c>
      <c r="FD360" s="86" t="s">
        <v>117</v>
      </c>
      <c r="FE360" s="86" t="s">
        <v>118</v>
      </c>
      <c r="FF360" s="86" t="s">
        <v>119</v>
      </c>
      <c r="FH360" s="86" t="s">
        <v>109</v>
      </c>
      <c r="FI360" s="86" t="s">
        <v>110</v>
      </c>
      <c r="FJ360" s="86" t="s">
        <v>111</v>
      </c>
      <c r="FK360" s="86" t="s">
        <v>112</v>
      </c>
      <c r="FL360" s="86" t="s">
        <v>113</v>
      </c>
      <c r="FM360" s="86" t="s">
        <v>114</v>
      </c>
      <c r="FN360" s="86" t="s">
        <v>115</v>
      </c>
      <c r="FO360" s="86" t="s">
        <v>116</v>
      </c>
      <c r="FP360" s="86" t="s">
        <v>117</v>
      </c>
      <c r="FQ360" s="86" t="s">
        <v>118</v>
      </c>
      <c r="FR360" s="86" t="s">
        <v>119</v>
      </c>
      <c r="FT360" s="32" t="s">
        <v>108</v>
      </c>
      <c r="FU360" s="86" t="s">
        <v>109</v>
      </c>
      <c r="FV360" s="86" t="s">
        <v>110</v>
      </c>
      <c r="FW360" s="86" t="s">
        <v>111</v>
      </c>
      <c r="FX360" s="86" t="s">
        <v>112</v>
      </c>
      <c r="FY360" s="86" t="s">
        <v>113</v>
      </c>
      <c r="FZ360" s="86" t="s">
        <v>114</v>
      </c>
      <c r="GA360" s="86" t="s">
        <v>115</v>
      </c>
      <c r="GB360" s="86" t="s">
        <v>116</v>
      </c>
      <c r="GC360" s="86" t="s">
        <v>117</v>
      </c>
      <c r="GD360" s="86" t="s">
        <v>118</v>
      </c>
      <c r="GE360" s="86" t="s">
        <v>119</v>
      </c>
      <c r="GG360" s="86" t="s">
        <v>109</v>
      </c>
      <c r="GH360" s="86" t="s">
        <v>110</v>
      </c>
      <c r="GI360" s="86" t="s">
        <v>111</v>
      </c>
      <c r="GJ360" s="86" t="s">
        <v>112</v>
      </c>
      <c r="GK360" s="86" t="s">
        <v>113</v>
      </c>
      <c r="GL360" s="86" t="s">
        <v>114</v>
      </c>
      <c r="GM360" s="86" t="s">
        <v>115</v>
      </c>
      <c r="GN360" s="86" t="s">
        <v>116</v>
      </c>
      <c r="GO360" s="86" t="s">
        <v>117</v>
      </c>
      <c r="GP360" s="86" t="s">
        <v>118</v>
      </c>
      <c r="GQ360" s="86" t="s">
        <v>119</v>
      </c>
      <c r="GS360" s="86" t="s">
        <v>109</v>
      </c>
      <c r="GT360" s="86" t="s">
        <v>110</v>
      </c>
      <c r="GU360" s="86" t="s">
        <v>111</v>
      </c>
      <c r="GV360" s="86" t="s">
        <v>112</v>
      </c>
      <c r="GW360" s="86" t="s">
        <v>113</v>
      </c>
      <c r="GX360" s="86" t="s">
        <v>114</v>
      </c>
      <c r="GY360" s="86" t="s">
        <v>115</v>
      </c>
      <c r="GZ360" s="86" t="s">
        <v>116</v>
      </c>
      <c r="HA360" s="86" t="s">
        <v>117</v>
      </c>
      <c r="HB360" s="86" t="s">
        <v>118</v>
      </c>
      <c r="HC360" s="86" t="s">
        <v>119</v>
      </c>
      <c r="HE360" s="86" t="s">
        <v>109</v>
      </c>
      <c r="HF360" s="86" t="s">
        <v>110</v>
      </c>
      <c r="HG360" s="86" t="s">
        <v>111</v>
      </c>
      <c r="HH360" s="86" t="s">
        <v>112</v>
      </c>
      <c r="HI360" s="86" t="s">
        <v>113</v>
      </c>
      <c r="HJ360" s="86" t="s">
        <v>114</v>
      </c>
      <c r="HK360" s="86" t="s">
        <v>115</v>
      </c>
      <c r="HL360" s="86" t="s">
        <v>116</v>
      </c>
      <c r="HM360" s="86" t="s">
        <v>117</v>
      </c>
      <c r="HN360" s="86" t="s">
        <v>118</v>
      </c>
      <c r="HO360" s="86" t="s">
        <v>119</v>
      </c>
    </row>
    <row r="361" spans="2:223">
      <c r="B361" s="37"/>
      <c r="D361" s="229"/>
      <c r="E361" s="234"/>
      <c r="F361" s="235"/>
      <c r="G361" s="235"/>
      <c r="H361" s="236"/>
      <c r="I361" s="240"/>
      <c r="J361" s="241"/>
      <c r="K361" s="241"/>
      <c r="L361" s="241"/>
      <c r="M361" s="241"/>
      <c r="N361" s="241"/>
      <c r="O361" s="241"/>
      <c r="P361" s="241"/>
      <c r="Q361" s="242"/>
      <c r="R361" s="246"/>
      <c r="S361" s="247"/>
      <c r="T361" s="247"/>
      <c r="U361" s="248"/>
      <c r="V361" s="252"/>
      <c r="W361" s="253"/>
      <c r="X361" s="253"/>
      <c r="Y361" s="253"/>
      <c r="Z361" s="253"/>
      <c r="AA361" s="254"/>
      <c r="AB361" s="258"/>
      <c r="AC361" s="259"/>
      <c r="AD361" s="259"/>
      <c r="AE361" s="260"/>
      <c r="AF361" s="263"/>
      <c r="AG361" s="264"/>
      <c r="AH361" s="264"/>
      <c r="AI361" s="264"/>
      <c r="AJ361" s="267"/>
      <c r="AK361" s="268"/>
      <c r="AL361" s="40"/>
      <c r="AM361" s="39"/>
      <c r="AW361" s="325"/>
      <c r="AX361" s="325"/>
      <c r="BD361" s="40"/>
      <c r="BE361" s="40"/>
      <c r="BF361" s="40"/>
      <c r="BG361" s="40"/>
      <c r="BH361" s="40"/>
      <c r="BI361" s="40"/>
      <c r="BJ361" s="40"/>
      <c r="BK361" s="40"/>
      <c r="BL361" s="40"/>
      <c r="BM361" s="40"/>
      <c r="BN361" s="40"/>
      <c r="BP361" s="40"/>
      <c r="BQ361" s="40"/>
      <c r="BR361" s="40"/>
      <c r="BS361" s="40"/>
      <c r="BT361" s="40"/>
      <c r="BU361" s="40"/>
      <c r="BV361" s="40"/>
      <c r="BW361" s="40"/>
      <c r="BX361" s="40"/>
      <c r="BY361" s="40"/>
      <c r="BZ361" s="40"/>
      <c r="CB361" s="40"/>
      <c r="CC361" s="40"/>
      <c r="CD361" s="40"/>
      <c r="CE361" s="40"/>
      <c r="CF361" s="40"/>
      <c r="CG361" s="40"/>
      <c r="CH361" s="40"/>
      <c r="CI361" s="40"/>
      <c r="CJ361" s="40"/>
      <c r="CK361" s="40"/>
      <c r="CL361" s="40"/>
      <c r="CN361" s="40"/>
      <c r="CO361" s="40"/>
      <c r="CP361" s="40"/>
      <c r="CQ361" s="40"/>
      <c r="CR361" s="40"/>
      <c r="CS361" s="40"/>
      <c r="CT361" s="40"/>
      <c r="CU361" s="40"/>
      <c r="CV361" s="40"/>
      <c r="CW361" s="40"/>
      <c r="CX361" s="40"/>
      <c r="CZ361" s="40"/>
      <c r="DA361" s="40"/>
      <c r="DB361" s="40"/>
      <c r="DC361" s="40"/>
      <c r="DD361" s="40"/>
      <c r="DE361" s="40"/>
      <c r="DF361" s="40"/>
      <c r="DG361" s="40"/>
      <c r="DH361" s="40"/>
      <c r="DI361" s="40"/>
      <c r="DJ361" s="40"/>
      <c r="DL361" s="40"/>
      <c r="DM361" s="40"/>
      <c r="DN361" s="40"/>
      <c r="DO361" s="40"/>
      <c r="DP361" s="40"/>
      <c r="DQ361" s="40"/>
      <c r="DR361" s="40"/>
      <c r="DS361" s="40"/>
      <c r="DT361" s="40"/>
      <c r="DU361" s="40"/>
      <c r="DV361" s="40"/>
      <c r="DX361" s="40"/>
      <c r="DY361" s="40"/>
      <c r="DZ361" s="40"/>
      <c r="EA361" s="40"/>
      <c r="EB361" s="40"/>
      <c r="EC361" s="40"/>
      <c r="ED361" s="40"/>
      <c r="EE361" s="40"/>
      <c r="EF361" s="40"/>
      <c r="EG361" s="40"/>
      <c r="EH361" s="40"/>
      <c r="EJ361" s="40"/>
      <c r="EK361" s="40"/>
      <c r="EL361" s="40"/>
      <c r="EM361" s="40"/>
      <c r="EN361" s="40"/>
      <c r="EO361" s="40"/>
      <c r="EP361" s="40"/>
      <c r="EQ361" s="40"/>
      <c r="ER361" s="40"/>
      <c r="ES361" s="40"/>
      <c r="ET361" s="40"/>
      <c r="EV361" s="40"/>
      <c r="EW361" s="40"/>
      <c r="EX361" s="40"/>
      <c r="EY361" s="40"/>
      <c r="EZ361" s="40"/>
      <c r="FA361" s="40"/>
      <c r="FB361" s="40"/>
      <c r="FC361" s="40"/>
      <c r="FD361" s="40"/>
      <c r="FE361" s="40"/>
      <c r="FF361" s="40"/>
      <c r="FH361" s="40"/>
      <c r="FI361" s="40"/>
      <c r="FJ361" s="40"/>
      <c r="FK361" s="40"/>
      <c r="FL361" s="40"/>
      <c r="FM361" s="40"/>
      <c r="FN361" s="40"/>
      <c r="FO361" s="40"/>
      <c r="FP361" s="40"/>
      <c r="FQ361" s="40"/>
      <c r="FR361" s="40"/>
      <c r="FU361" s="40"/>
      <c r="FV361" s="40"/>
      <c r="FW361" s="40"/>
      <c r="FX361" s="40"/>
      <c r="FY361" s="40"/>
      <c r="FZ361" s="40"/>
      <c r="GA361" s="40"/>
      <c r="GB361" s="40"/>
      <c r="GC361" s="40"/>
      <c r="GD361" s="40"/>
      <c r="GE361" s="40"/>
      <c r="GG361" s="40"/>
      <c r="GH361" s="40"/>
      <c r="GI361" s="40"/>
      <c r="GJ361" s="40"/>
      <c r="GK361" s="40"/>
      <c r="GL361" s="40"/>
      <c r="GM361" s="40"/>
      <c r="GN361" s="40"/>
      <c r="GO361" s="40"/>
      <c r="GP361" s="40"/>
      <c r="GQ361" s="40"/>
      <c r="GS361" s="40"/>
      <c r="GT361" s="40"/>
      <c r="GU361" s="40"/>
      <c r="GV361" s="40"/>
      <c r="GW361" s="40"/>
      <c r="GX361" s="40"/>
      <c r="GY361" s="40"/>
      <c r="GZ361" s="40"/>
      <c r="HA361" s="40"/>
      <c r="HB361" s="40"/>
      <c r="HC361" s="40"/>
      <c r="HE361" s="40"/>
      <c r="HF361" s="40"/>
      <c r="HG361" s="40"/>
      <c r="HH361" s="40"/>
      <c r="HI361" s="40"/>
      <c r="HJ361" s="40"/>
      <c r="HK361" s="40"/>
      <c r="HL361" s="40"/>
      <c r="HM361" s="40"/>
      <c r="HN361" s="40"/>
      <c r="HO361" s="40"/>
    </row>
    <row r="362" spans="2:223" ht="13.5" customHeight="1">
      <c r="B362" s="37"/>
      <c r="D362" s="229"/>
      <c r="E362" s="269" t="s">
        <v>64</v>
      </c>
      <c r="F362" s="270"/>
      <c r="G362" s="270"/>
      <c r="H362" s="271"/>
      <c r="I362" s="272"/>
      <c r="J362" s="273"/>
      <c r="K362" s="273"/>
      <c r="L362" s="273"/>
      <c r="M362" s="273"/>
      <c r="N362" s="273"/>
      <c r="O362" s="273"/>
      <c r="P362" s="273"/>
      <c r="Q362" s="274"/>
      <c r="R362" s="278" t="s">
        <v>41</v>
      </c>
      <c r="S362" s="279"/>
      <c r="T362" s="279"/>
      <c r="U362" s="280"/>
      <c r="V362" s="281"/>
      <c r="W362" s="282"/>
      <c r="X362" s="282"/>
      <c r="Y362" s="282"/>
      <c r="Z362" s="282"/>
      <c r="AA362" s="283"/>
      <c r="AB362" s="269" t="s">
        <v>28</v>
      </c>
      <c r="AC362" s="270"/>
      <c r="AD362" s="270"/>
      <c r="AE362" s="271"/>
      <c r="AF362" s="287"/>
      <c r="AG362" s="288"/>
      <c r="AH362" s="288"/>
      <c r="AI362" s="288"/>
      <c r="AJ362" s="289" t="str">
        <f>IF(I360="","",VLOOKUP(I360,$AO$4:$AR$6,3,FALSE))</f>
        <v/>
      </c>
      <c r="AK362" s="290"/>
      <c r="AL362" s="40"/>
      <c r="AM362" s="39"/>
      <c r="BC362" s="327" t="s">
        <v>106</v>
      </c>
      <c r="BD362" s="326" t="str">
        <f>IF(AND($AW360=1,$AX360=1,$AY366="1期",$BA366="1期"),$AF362,"0")</f>
        <v>0</v>
      </c>
      <c r="BE362" s="326" t="str">
        <f>IF(AND($AW360=1,$AX360=2,$AY366="1期",$BA366="1期"),$AF362,"0")</f>
        <v>0</v>
      </c>
      <c r="BF362" s="326" t="str">
        <f>IF(AND($AW360=1,$AX360=3,$AY366="1期",$BA366="1期"),$AF362,"0")</f>
        <v>0</v>
      </c>
      <c r="BG362" s="326" t="str">
        <f>IF(AND($AW360=1,$AX360=4,$AY366="1期",$BA366="1期"),$AF362,"0")</f>
        <v>0</v>
      </c>
      <c r="BH362" s="326" t="str">
        <f>IF(AND($AW360=1,$AX360=5,$AY366="1期",$BA366="1期"),$AF362,"0")</f>
        <v>0</v>
      </c>
      <c r="BI362" s="326" t="str">
        <f>IF(AND($AW360=2,$AX360=6,$AY366="1期",$BA366="1期"),$AF362,"0")</f>
        <v>0</v>
      </c>
      <c r="BJ362" s="326" t="str">
        <f>IF(AND($AW360=3,$AX360=1,$AY366="1期",$BA366="1期"),$AF362,"0")</f>
        <v>0</v>
      </c>
      <c r="BK362" s="326" t="str">
        <f>IF(AND($AW360=3,$AX360=2,$AY366="1期",$BA366="1期"),$AF362,"0")</f>
        <v>0</v>
      </c>
      <c r="BL362" s="326" t="str">
        <f>IF(AND($AW360=3,$AX360=3,$AY366="1期",$BA366="1期"),$AF362,"0")</f>
        <v>0</v>
      </c>
      <c r="BM362" s="326" t="str">
        <f>IF(AND($AW360=3,$AX360=4,$AY366="1期",$BA366="1期"),$AF362,"0")</f>
        <v>0</v>
      </c>
      <c r="BN362" s="326" t="str">
        <f>IF(AND($AW360=3,$AX360=5,$AY366="1期",$BA366="1期"),$AF362,"0")</f>
        <v>0</v>
      </c>
      <c r="BP362" s="326" t="str">
        <f>IF(AND($AW360=1,$AX360=1,$AY366="1期",$BA366="2期"),$AF362,"0")</f>
        <v>0</v>
      </c>
      <c r="BQ362" s="326" t="str">
        <f>IF(AND($AW360=1,$AX360=2,$AY366="1期",$BA366="2期"),$AF362,"0")</f>
        <v>0</v>
      </c>
      <c r="BR362" s="326" t="str">
        <f>IF(AND($AW360=1,$AX360=3,$AY366="1期",$BA366="2期"),$AF362,"0")</f>
        <v>0</v>
      </c>
      <c r="BS362" s="326" t="str">
        <f>IF(AND($AW360=1,$AX360=4,$AY366="1期",$BA366="2期"),$AF362,"0")</f>
        <v>0</v>
      </c>
      <c r="BT362" s="326" t="str">
        <f>IF(AND($AW360=1,$AX360=5,$AY366="1期",$BA366="2期"),$AF362,"0")</f>
        <v>0</v>
      </c>
      <c r="BU362" s="326" t="str">
        <f>IF(AND($AW360=2,$AX360=6,$AY366="1期",$BA366="2期"),$AF362,"0")</f>
        <v>0</v>
      </c>
      <c r="BV362" s="326" t="str">
        <f>IF(AND($AW360=3,$AX360=1,$AY366="1期",$BA366="2期"),$AF362,"0")</f>
        <v>0</v>
      </c>
      <c r="BW362" s="326" t="str">
        <f>IF(AND($AW360=3,$AX360=2,$AY366="1期",$BA366="2期"),$AF362,"0")</f>
        <v>0</v>
      </c>
      <c r="BX362" s="326" t="str">
        <f>IF(AND($AW360=3,$AX360=3,$AY366="1期",$BA366="2期"),$AF362,"0")</f>
        <v>0</v>
      </c>
      <c r="BY362" s="326" t="str">
        <f>IF(AND($AW360=3,$AX360=4,$AY366="1期",$BA366="2期"),$AF362,"0")</f>
        <v>0</v>
      </c>
      <c r="BZ362" s="326" t="str">
        <f>IF(AND($AW360=3,$AX360=5,$AY366="1期",$BA366="2期"),$AF362,"0")</f>
        <v>0</v>
      </c>
      <c r="CB362" s="326" t="str">
        <f>IF(AND($AW360=1,$AX360=1,$AY366="1期",$BA366="3期"),$AF362,"0")</f>
        <v>0</v>
      </c>
      <c r="CC362" s="326" t="str">
        <f>IF(AND($AW360=1,$AX360=2,$AY366="1期",$BA366="3期"),$AF362,"0")</f>
        <v>0</v>
      </c>
      <c r="CD362" s="326" t="str">
        <f>IF(AND($AW360=1,$AX360=3,$AY366="1期",$BA366="3期"),$AF362,"0")</f>
        <v>0</v>
      </c>
      <c r="CE362" s="326" t="str">
        <f>IF(AND($AW360=1,$AX360=4,$AY366="1期",$BA366="3期"),$AF362,"0")</f>
        <v>0</v>
      </c>
      <c r="CF362" s="326" t="str">
        <f>IF(AND($AW360=1,$AX360=5,$AY366="1期",$BA366="3期"),$AF362,"0")</f>
        <v>0</v>
      </c>
      <c r="CG362" s="326" t="str">
        <f>IF(AND($AW360=2,$AX360=6,$AY366="1期",$BA366="3期"),$AF362,"0")</f>
        <v>0</v>
      </c>
      <c r="CH362" s="326" t="str">
        <f>IF(AND($AW360=3,$AX360=1,$AY366="1期",$BA366="3期"),$AF362,"0")</f>
        <v>0</v>
      </c>
      <c r="CI362" s="326" t="str">
        <f>IF(AND($AW360=3,$AX360=2,$AY366="1期",$BA366="3期"),$AF362,"0")</f>
        <v>0</v>
      </c>
      <c r="CJ362" s="326" t="str">
        <f>IF(AND($AW360=3,$AX360=3,$AY366="1期",$BA366="3期"),$AF362,"0")</f>
        <v>0</v>
      </c>
      <c r="CK362" s="326" t="str">
        <f>IF(AND($AW360=3,$AX360=4,$AY366="1期",$BA366="3期"),$AF362,"0")</f>
        <v>0</v>
      </c>
      <c r="CL362" s="326" t="str">
        <f>IF(AND($AW360=3,$AX360=5,$AY366="1期",$BA366="3期"),$AF362,"0")</f>
        <v>0</v>
      </c>
      <c r="CN362" s="326" t="str">
        <f>IF(AND($AW360=1,$AX360=1,$AY366="2期",$BA366="2期"),$AF362,"0")</f>
        <v>0</v>
      </c>
      <c r="CO362" s="326" t="str">
        <f>IF(AND($AW360=1,$AX360=2,$AY366="2期",$BA366="2期"),$AF362,"0")</f>
        <v>0</v>
      </c>
      <c r="CP362" s="326" t="str">
        <f>IF(AND($AW360=1,$AX360=3,$AY366="2期",$BA366="2期"),$AF362,"0")</f>
        <v>0</v>
      </c>
      <c r="CQ362" s="326" t="str">
        <f>IF(AND($AW360=1,$AX360=4,$AY366="2期",$BA366="2期"),$AF362,"0")</f>
        <v>0</v>
      </c>
      <c r="CR362" s="326" t="str">
        <f>IF(AND($AW360=1,$AX360=5,$AY366="2期",$BA366="2期"),$AF362,"0")</f>
        <v>0</v>
      </c>
      <c r="CS362" s="326" t="str">
        <f>IF(AND($AW360=2,$AX360=6,$AY366="2期",$BA366="2期"),$AF362,"0")</f>
        <v>0</v>
      </c>
      <c r="CT362" s="326" t="str">
        <f>IF(AND($AW360=3,$AX360=1,$AY366="2期",$BA366="2期"),$AF362,"0")</f>
        <v>0</v>
      </c>
      <c r="CU362" s="326" t="str">
        <f>IF(AND($AW360=3,$AX360=2,$AY366="2期",$BA366="2期"),$AF362,"0")</f>
        <v>0</v>
      </c>
      <c r="CV362" s="326" t="str">
        <f>IF(AND($AW360=3,$AX360=3,$AY366="2期",$BA366="2期"),$AF362,"0")</f>
        <v>0</v>
      </c>
      <c r="CW362" s="326" t="str">
        <f>IF(AND($AW360=3,$AX360=4,$AY366="2期",$BA366="2期"),$AF362,"0")</f>
        <v>0</v>
      </c>
      <c r="CX362" s="326" t="str">
        <f>IF(AND($AW360=3,$AX360=5,$AY366="2期",$BA366="2期"),$AF362,"0")</f>
        <v>0</v>
      </c>
      <c r="CZ362" s="326" t="str">
        <f>IF(AND($AW360=1,$AX360=1,$AY366="2期",$BA366="3期"),$AF362,"0")</f>
        <v>0</v>
      </c>
      <c r="DA362" s="326" t="str">
        <f>IF(AND($AW360=1,$AX360=2,$AY366="2期",$BA366="3期"),$AF362,"0")</f>
        <v>0</v>
      </c>
      <c r="DB362" s="326" t="str">
        <f>IF(AND($AW360=1,$AX360=3,$AY366="2期",$BA366="3期"),$AF362,"0")</f>
        <v>0</v>
      </c>
      <c r="DC362" s="326" t="str">
        <f>IF(AND($AW360=1,$AX360=4,$AY366="2期",$BA366="3期"),$AF362,"0")</f>
        <v>0</v>
      </c>
      <c r="DD362" s="326" t="str">
        <f>IF(AND($AW360=1,$AX360=5,$AY366="2期",$BA366="3期"),$AF362,"0")</f>
        <v>0</v>
      </c>
      <c r="DE362" s="326" t="str">
        <f>IF(AND($AW360=2,$AX360=6,$AY366="2期",$BA366="3期"),$AF362,"0")</f>
        <v>0</v>
      </c>
      <c r="DF362" s="326" t="str">
        <f>IF(AND($AW360=3,$AX360=1,$AY366="2期",$BA366="3期"),$AF362,"0")</f>
        <v>0</v>
      </c>
      <c r="DG362" s="326" t="str">
        <f>IF(AND($AW360=3,$AX360=2,$AY366="2期",$BA366="3期"),$AF362,"0")</f>
        <v>0</v>
      </c>
      <c r="DH362" s="326" t="str">
        <f>IF(AND($AW360=3,$AX360=3,$AY366="2期",$BA366="3期"),$AF362,"0")</f>
        <v>0</v>
      </c>
      <c r="DI362" s="326" t="str">
        <f>IF(AND($AW360=3,$AX360=4,$AY366="2期",$BA366="3期"),$AF362,"0")</f>
        <v>0</v>
      </c>
      <c r="DJ362" s="326" t="str">
        <f>IF(AND($AW360=3,$AX360=5,$AY366="2期",$BA366="3期"),$AF362,"0")</f>
        <v>0</v>
      </c>
      <c r="DL362" s="326" t="str">
        <f>IF(AND($AW360=1,$AX360=1,$AY366="3期",$BA366="3期"),$AF362,"0")</f>
        <v>0</v>
      </c>
      <c r="DM362" s="326" t="str">
        <f>IF(AND($AW360=1,$AX360=2,$AY366="3期",$BA366="3期"),$AF362,"0")</f>
        <v>0</v>
      </c>
      <c r="DN362" s="326" t="str">
        <f>IF(AND($AW360=1,$AX360=3,$AY366="3期",$BA366="3期"),$AF362,"0")</f>
        <v>0</v>
      </c>
      <c r="DO362" s="326" t="str">
        <f>IF(AND($AW360=1,$AX360=4,$AY366="3期",$BA366="3期"),$AF362,"0")</f>
        <v>0</v>
      </c>
      <c r="DP362" s="326" t="str">
        <f>IF(AND($AW360=1,$AX360=5,$AY366="3期",$BA366="3期"),$AF362,"0")</f>
        <v>0</v>
      </c>
      <c r="DQ362" s="326" t="str">
        <f>IF(AND($AW360=2,$AX360=6,$AY366="3期",$BA366="3期"),$AF362,"0")</f>
        <v>0</v>
      </c>
      <c r="DR362" s="326" t="str">
        <f>IF(AND($AW360=3,$AX360=1,$AY366="3期",$BA366="3期"),$AF362,"0")</f>
        <v>0</v>
      </c>
      <c r="DS362" s="326" t="str">
        <f>IF(AND($AW360=3,$AX360=2,$AY366="3期",$BA366="3期"),$AF362,"0")</f>
        <v>0</v>
      </c>
      <c r="DT362" s="326" t="str">
        <f>IF(AND($AW360=3,$AX360=3,$AY366="3期",$BA366="3期"),$AF362,"0")</f>
        <v>0</v>
      </c>
      <c r="DU362" s="326" t="str">
        <f>IF(AND($AW360=3,$AX360=4,$AY366="3期",$BA366="3期"),$AF362,"0")</f>
        <v>0</v>
      </c>
      <c r="DV362" s="326" t="str">
        <f>IF(AND($AW360=3,$AX360=5,$AY366="3期",$BA366="3期"),$AF362,"0")</f>
        <v>0</v>
      </c>
      <c r="DX362" s="326" t="str">
        <f>IF(AND($AW360=1,$AX360=1,$AY366="1期",$BA366="4期"),$AF362,"0")</f>
        <v>0</v>
      </c>
      <c r="DY362" s="326" t="str">
        <f>IF(AND($AW360=1,$AX360=2,$AY366="1期",$BA366="4期"),$AF362,"0")</f>
        <v>0</v>
      </c>
      <c r="DZ362" s="326" t="str">
        <f>IF(AND($AW360=1,$AX360=3,$AY366="1期",$BA366="4期"),$AF362,"0")</f>
        <v>0</v>
      </c>
      <c r="EA362" s="326" t="str">
        <f>IF(AND($AW360=1,$AX360=4,$AY366="1期",$BA366="4期"),$AF362,"0")</f>
        <v>0</v>
      </c>
      <c r="EB362" s="326" t="str">
        <f>IF(AND($AW360=1,$AX360=5,$AY366="1期",$BA366="4期"),$AF362,"0")</f>
        <v>0</v>
      </c>
      <c r="EC362" s="326" t="str">
        <f>IF(AND($AW360=2,$AX360=6,$AY366="1期",$BA366="4期"),$AF362,"0")</f>
        <v>0</v>
      </c>
      <c r="ED362" s="326" t="str">
        <f>IF(AND($AW360=3,$AX360=1,$AY366="1期",$BA366="4期"),$AF362,"0")</f>
        <v>0</v>
      </c>
      <c r="EE362" s="326" t="str">
        <f>IF(AND($AW360=3,$AX360=2,$AY366="1期",$BA366="4期"),$AF362,"0")</f>
        <v>0</v>
      </c>
      <c r="EF362" s="326" t="str">
        <f>IF(AND($AW360=3,$AX360=3,$AY366="1期",$BA366="4期"),$AF362,"0")</f>
        <v>0</v>
      </c>
      <c r="EG362" s="326" t="str">
        <f>IF(AND($AW360=3,$AX360=4,$AY366="1期",$BA366="4期"),$AF362,"0")</f>
        <v>0</v>
      </c>
      <c r="EH362" s="326" t="str">
        <f>IF(AND($AW360=3,$AX360=5,$AY366="1期",$BA366="4期"),$AF362,"0")</f>
        <v>0</v>
      </c>
      <c r="EJ362" s="326" t="str">
        <f>IF(AND($AW360=1,$AX360=1,$AY366="2期",$BA366="4期"),$AF362,"0")</f>
        <v>0</v>
      </c>
      <c r="EK362" s="326" t="str">
        <f>IF(AND($AW360=1,$AX360=2,$AY366="2期",$BA366="4期"),$AF362,"0")</f>
        <v>0</v>
      </c>
      <c r="EL362" s="326" t="str">
        <f>IF(AND($AW360=1,$AX360=3,$AY366="2期",$BA366="4期"),$AF362,"0")</f>
        <v>0</v>
      </c>
      <c r="EM362" s="326" t="str">
        <f>IF(AND($AW360=1,$AX360=4,$AY366="2期",$BA366="4期"),$AF362,"0")</f>
        <v>0</v>
      </c>
      <c r="EN362" s="326" t="str">
        <f>IF(AND($AW360=1,$AX360=5,$AY366="2期",$BA366="4期"),$AF362,"0")</f>
        <v>0</v>
      </c>
      <c r="EO362" s="326" t="str">
        <f>IF(AND($AW360=2,$AX360=6,$AY366="2期",$BA366="4期"),$AF362,"0")</f>
        <v>0</v>
      </c>
      <c r="EP362" s="326" t="str">
        <f>IF(AND($AW360=3,$AX360=1,$AY366="2期",$BA366="4期"),$AF362,"0")</f>
        <v>0</v>
      </c>
      <c r="EQ362" s="326" t="str">
        <f>IF(AND($AW360=3,$AX360=2,$AY366="2期",$BA366="4期"),$AF362,"0")</f>
        <v>0</v>
      </c>
      <c r="ER362" s="326" t="str">
        <f>IF(AND($AW360=3,$AX360=3,$AY366="2期",$BA366="4期"),$AF362,"0")</f>
        <v>0</v>
      </c>
      <c r="ES362" s="326" t="str">
        <f>IF(AND($AW360=3,$AX360=4,$AY366="2期",$BA366="4期"),$AF362,"0")</f>
        <v>0</v>
      </c>
      <c r="ET362" s="326" t="str">
        <f>IF(AND($AW360=3,$AX360=5,$AY366="2期",$BA366="4期"),$AF362,"0")</f>
        <v>0</v>
      </c>
      <c r="EV362" s="326" t="str">
        <f>IF(AND($AW360=1,$AX360=1,$AY366="3期",$BA366="4期"),$AF362,"0")</f>
        <v>0</v>
      </c>
      <c r="EW362" s="326" t="str">
        <f>IF(AND($AW360=1,$AX360=2,$AY366="3期",$BA366="4期"),$AF362,"0")</f>
        <v>0</v>
      </c>
      <c r="EX362" s="326" t="str">
        <f>IF(AND($AW360=1,$AX360=3,$AY366="3期",$BA366="4期"),$AF362,"0")</f>
        <v>0</v>
      </c>
      <c r="EY362" s="326" t="str">
        <f>IF(AND($AW360=1,$AX360=4,$AY366="3期",$BA366="4期"),$AF362,"0")</f>
        <v>0</v>
      </c>
      <c r="EZ362" s="326" t="str">
        <f>IF(AND($AW360=1,$AX360=5,$AY366="3期",$BA366="4期"),$AF362,"0")</f>
        <v>0</v>
      </c>
      <c r="FA362" s="326" t="str">
        <f>IF(AND($AW360=2,$AX360=6,$AY366="3期",$BA366="4期"),$AF362,"0")</f>
        <v>0</v>
      </c>
      <c r="FB362" s="326" t="str">
        <f>IF(AND($AW360=3,$AX360=1,$AY366="3期",$BA366="4期"),$AF362,"0")</f>
        <v>0</v>
      </c>
      <c r="FC362" s="326" t="str">
        <f>IF(AND($AW360=3,$AX360=2,$AY366="3期",$BA366="4期"),$AF362,"0")</f>
        <v>0</v>
      </c>
      <c r="FD362" s="326" t="str">
        <f>IF(AND($AW360=3,$AX360=3,$AY366="3期",$BA366="4期"),$AF362,"0")</f>
        <v>0</v>
      </c>
      <c r="FE362" s="326" t="str">
        <f>IF(AND($AW360=3,$AX360=4,$AY366="3期",$BA366="4期"),$AF362,"0")</f>
        <v>0</v>
      </c>
      <c r="FF362" s="326" t="str">
        <f>IF(AND($AW360=3,$AX360=5,$AY366="3期",$BA366="4期"),$AF362,"0")</f>
        <v>0</v>
      </c>
      <c r="FH362" s="326" t="str">
        <f>IF(AND($AW360=1,$AX360=1,$AY366="4期",$BA366="4期"),$AF362,"0")</f>
        <v>0</v>
      </c>
      <c r="FI362" s="326" t="str">
        <f>IF(AND($AW360=1,$AX360=2,$AY366="4期",$BA366="4期"),$AF362,"0")</f>
        <v>0</v>
      </c>
      <c r="FJ362" s="326" t="str">
        <f>IF(AND($AW360=1,$AX360=3,$AY366="4期",$BA366="4期"),$AF362,"0")</f>
        <v>0</v>
      </c>
      <c r="FK362" s="326" t="str">
        <f>IF(AND($AW360=1,$AX360=4,$AY366="4期",$BA366="4期"),$AF362,"0")</f>
        <v>0</v>
      </c>
      <c r="FL362" s="326" t="str">
        <f>IF(AND($AW360=1,$AX360=5,$AY366="4期",$BA366="4期"),$AF362,"0")</f>
        <v>0</v>
      </c>
      <c r="FM362" s="326" t="str">
        <f>IF(AND($AW360=2,$AX360=6,$AY366="4期",$BA366="4期"),$AF362,"0")</f>
        <v>0</v>
      </c>
      <c r="FN362" s="326" t="str">
        <f>IF(AND($AW360=3,$AX360=1,$AY366="4期",$BA366="4期"),$AF362,"0")</f>
        <v>0</v>
      </c>
      <c r="FO362" s="326" t="str">
        <f>IF(AND($AW360=3,$AX360=2,$AY366="4期",$BA366="4期"),$AF362,"0")</f>
        <v>0</v>
      </c>
      <c r="FP362" s="326" t="str">
        <f>IF(AND($AW360=3,$AX360=3,$AY366="4期",$BA366="4期"),$AF362,"0")</f>
        <v>0</v>
      </c>
      <c r="FQ362" s="326" t="str">
        <f>IF(AND($AW360=3,$AX360=4,$AY366="4期",$BA366="4期"),$AF362,"0")</f>
        <v>0</v>
      </c>
      <c r="FR362" s="326" t="str">
        <f>IF(AND($AW360=3,$AX360=5,$AY366="4期",$BA366="4期"),$AF362,"0")</f>
        <v>0</v>
      </c>
      <c r="FT362" s="327" t="s">
        <v>176</v>
      </c>
      <c r="FU362" s="326" t="str">
        <f>IF(AND($AW360=1,$AX360=1,$AY366="1期",$BA366="1期"),LEFT(RIGHT($I368,11),8),"0")</f>
        <v>0</v>
      </c>
      <c r="FV362" s="326" t="str">
        <f>IF(AND($AW360=1,$AX360=2,$AY366="1期",$BA366="1期"),LEFT(RIGHT($I368,11),8),"0")</f>
        <v>0</v>
      </c>
      <c r="FW362" s="326" t="str">
        <f>IF(AND($AW360=1,$AX360=3,$AY366="1期",$BA366="1期"),LEFT(RIGHT($I368,11),8),"0")</f>
        <v>0</v>
      </c>
      <c r="FX362" s="326" t="str">
        <f>IF(AND($AW360=1,$AX360=4,$AY366="1期",$BA366="1期"),LEFT(RIGHT($I368,11),8),"0")</f>
        <v>0</v>
      </c>
      <c r="FY362" s="326" t="str">
        <f>IF(AND($AW360=1,$AX360=5,$AY366="1期",$BA366="1期"),LEFT(RIGHT($I368,11),8),"0")</f>
        <v>0</v>
      </c>
      <c r="FZ362" s="326" t="str">
        <f>IF(AND($AW360=2,$AX360=6,$AY366="1期",$BA366="1期"),LEFT(RIGHT($I368,11),8),"0")</f>
        <v>0</v>
      </c>
      <c r="GA362" s="326" t="str">
        <f>IF(AND($AW360=3,$AX360=1,$AY366="1期",$BA366="1期"),LEFT(RIGHT($I368,11),8),"0")</f>
        <v>0</v>
      </c>
      <c r="GB362" s="326" t="str">
        <f>IF(AND($AW360=3,$AX360=2,$AY366="1期",$BA366="1期"),LEFT(RIGHT($I368,11),8),"0")</f>
        <v>0</v>
      </c>
      <c r="GC362" s="326" t="str">
        <f>IF(AND($AW360=3,$AX360=3,$AY366="1期",$BA366="1期"),LEFT(RIGHT($I368,11),8),"0")</f>
        <v>0</v>
      </c>
      <c r="GD362" s="326" t="str">
        <f>IF(AND($AW360=3,$AX360=4,$AY366="1期",$BA366="1期"),LEFT(RIGHT($I368,11),8),"0")</f>
        <v>0</v>
      </c>
      <c r="GE362" s="326" t="str">
        <f>IF(AND($AW360=3,$AX360=5,$AY366="1期",$BA366="1期"),LEFT(RIGHT($I368,11),8),"0")</f>
        <v>0</v>
      </c>
      <c r="GG362" s="326" t="str">
        <f>IF(AND($AW360=1,$AX360=1,$AY366="1期",$BA366="2期"),$AF362,"0")</f>
        <v>0</v>
      </c>
      <c r="GH362" s="326" t="str">
        <f>IF(AND($AW360=1,$AX360=2,$AY366="1期",$BA366="2期"),$AF362,"0")</f>
        <v>0</v>
      </c>
      <c r="GI362" s="326" t="str">
        <f>IF(AND($AW360=1,$AX360=3,$AY366="1期",$BA366="2期"),$AF362,"0")</f>
        <v>0</v>
      </c>
      <c r="GJ362" s="326" t="str">
        <f>IF(AND($AW360=1,$AX360=4,$AY366="1期",$BA366="2期"),$AF362,"0")</f>
        <v>0</v>
      </c>
      <c r="GK362" s="326" t="str">
        <f>IF(AND($AW360=1,$AX360=5,$AY366="1期",$BA366="2期"),$AF362,"0")</f>
        <v>0</v>
      </c>
      <c r="GL362" s="326" t="str">
        <f>IF(AND($AW360=2,$AX360=6,$AY366="1期",$BA366="2期"),$AF362,"0")</f>
        <v>0</v>
      </c>
      <c r="GM362" s="326" t="str">
        <f>IF(AND($AW360=3,$AX360=1,$AY366="1期",$BA366="2期"),$AF362,"0")</f>
        <v>0</v>
      </c>
      <c r="GN362" s="326" t="str">
        <f>IF(AND($AW360=3,$AX360=2,$AY366="1期",$BA366="2期"),$AF362,"0")</f>
        <v>0</v>
      </c>
      <c r="GO362" s="326" t="str">
        <f>IF(AND($AW360=3,$AX360=3,$AY366="1期",$BA366="2期"),$AF362,"0")</f>
        <v>0</v>
      </c>
      <c r="GP362" s="326" t="str">
        <f>IF(AND($AW360=3,$AX360=4,$AY366="1期",$BA366="2期"),$AF362,"0")</f>
        <v>0</v>
      </c>
      <c r="GQ362" s="326" t="str">
        <f>IF(AND($AW360=3,$AX360=5,$AY366="1期",$BA366="2期"),$AF362,"0")</f>
        <v>0</v>
      </c>
      <c r="GS362" s="326" t="str">
        <f>IF(AND($AW360=1,$AX360=1,$AY366="2期",$BA366="2期"),LEFT(RIGHT($I368,11),8),"0")</f>
        <v>0</v>
      </c>
      <c r="GT362" s="326" t="str">
        <f>IF(AND($AW360=1,$AX360=2,$AY366="2期",$BA366="2期"),LEFT(RIGHT($I368,11),8),"0")</f>
        <v>0</v>
      </c>
      <c r="GU362" s="326" t="str">
        <f>IF(AND($AW360=1,$AX360=3,$AY366="2期",$BA366="2期"),LEFT(RIGHT($I368,11),8),"0")</f>
        <v>0</v>
      </c>
      <c r="GV362" s="326" t="str">
        <f>IF(AND($AW360=1,$AX360=4,$AY366="2期",$BA366="2期"),LEFT(RIGHT($I368,11),8),"0")</f>
        <v>0</v>
      </c>
      <c r="GW362" s="326" t="str">
        <f>IF(AND($AW360=1,$AX360=5,$AY366="2期",$BA366="2期"),LEFT(RIGHT($I368,11),8),"0")</f>
        <v>0</v>
      </c>
      <c r="GX362" s="326" t="str">
        <f>IF(AND($AW360=2,$AX360=6,$AY366="2期",$BA366="2期"),LEFT(RIGHT($I368,11),8),"0")</f>
        <v>0</v>
      </c>
      <c r="GY362" s="326" t="str">
        <f>IF(AND($AW360=3,$AX360=1,$AY366="2期",$BA366="2期"),LEFT(RIGHT($I368,11),8),"0")</f>
        <v>0</v>
      </c>
      <c r="GZ362" s="326" t="str">
        <f>IF(AND($AW360=3,$AX360=2,$AY366="2期",$BA366="2期"),LEFT(RIGHT($I368,11),8),"0")</f>
        <v>0</v>
      </c>
      <c r="HA362" s="326" t="str">
        <f>IF(AND($AW360=3,$AX360=3,$AY366="2期",$BA366="2期"),LEFT(RIGHT($I368,11),8),"0")</f>
        <v>0</v>
      </c>
      <c r="HB362" s="326" t="str">
        <f>IF(AND($AW360=3,$AX360=4,$AY366="2期",$BA366="2期"),LEFT(RIGHT($I368,11),8),"0")</f>
        <v>0</v>
      </c>
      <c r="HC362" s="326" t="str">
        <f>IF(AND($AW360=3,$AX360=5,$AY366="2期",$BA366="2期"),LEFT(RIGHT($I368,11),8),"0")</f>
        <v>0</v>
      </c>
      <c r="HE362" s="326" t="str">
        <f>IF(AND($AW360=1,$AX360=1,$BA366="3期"),LEFT(RIGHT($I368,11),8),"0")</f>
        <v>0</v>
      </c>
      <c r="HF362" s="326" t="str">
        <f>IF(AND($AW360=1,$AX360=2,$BA366="3期"),LEFT(RIGHT($I368,11),8),"0")</f>
        <v>0</v>
      </c>
      <c r="HG362" s="326" t="str">
        <f>IF(AND($AW360=1,$AX360=3,$BA366="3期"),LEFT(RIGHT($I368,11),8),"0")</f>
        <v>0</v>
      </c>
      <c r="HH362" s="326" t="str">
        <f>IF(AND($AW360=1,$AX360=4,$BA366="3期"),LEFT(RIGHT($I368,11),8),"0")</f>
        <v>0</v>
      </c>
      <c r="HI362" s="326" t="str">
        <f>IF(AND($AW360=1,$AX360=5,$BA366="3期"),LEFT(RIGHT($I368,11),8),"0")</f>
        <v>0</v>
      </c>
      <c r="HJ362" s="326" t="str">
        <f>IF(AND($AW360=2,$AX360=6,$BA366="3期"),LEFT(RIGHT($I368,11),8),"0")</f>
        <v>0</v>
      </c>
      <c r="HK362" s="326" t="str">
        <f>IF(AND($AW360=3,$AX360=1,$BA366="3期"),LEFT(RIGHT($I368,11),8),"0")</f>
        <v>0</v>
      </c>
      <c r="HL362" s="326" t="str">
        <f>IF(AND($AW360=3,$AX360=2,$BA366="3期"),LEFT(RIGHT($I368,11),8),"0")</f>
        <v>0</v>
      </c>
      <c r="HM362" s="326" t="str">
        <f>IF(AND($AW360=3,$AX360=3,$BA366="3期"),LEFT(RIGHT($I368,11),8),"0")</f>
        <v>0</v>
      </c>
      <c r="HN362" s="326" t="str">
        <f>IF(AND($AW360=3,$AX360=4,$BA366="3期"),LEFT(RIGHT($I368,11),8),"0")</f>
        <v>0</v>
      </c>
      <c r="HO362" s="326" t="str">
        <f>IF(AND($AW360=3,$AX360=5,$BA366="3期"),LEFT(RIGHT($I368,11),8),"0")</f>
        <v>0</v>
      </c>
    </row>
    <row r="363" spans="2:223">
      <c r="B363" s="37"/>
      <c r="D363" s="229"/>
      <c r="E363" s="246"/>
      <c r="F363" s="247"/>
      <c r="G363" s="247"/>
      <c r="H363" s="248"/>
      <c r="I363" s="275"/>
      <c r="J363" s="276"/>
      <c r="K363" s="276"/>
      <c r="L363" s="276"/>
      <c r="M363" s="276"/>
      <c r="N363" s="276"/>
      <c r="O363" s="276"/>
      <c r="P363" s="276"/>
      <c r="Q363" s="277"/>
      <c r="R363" s="258"/>
      <c r="S363" s="259"/>
      <c r="T363" s="259"/>
      <c r="U363" s="260"/>
      <c r="V363" s="284"/>
      <c r="W363" s="285"/>
      <c r="X363" s="285"/>
      <c r="Y363" s="285"/>
      <c r="Z363" s="285"/>
      <c r="AA363" s="286"/>
      <c r="AB363" s="246"/>
      <c r="AC363" s="247"/>
      <c r="AD363" s="247"/>
      <c r="AE363" s="248"/>
      <c r="AF363" s="263"/>
      <c r="AG363" s="264"/>
      <c r="AH363" s="264"/>
      <c r="AI363" s="264"/>
      <c r="AJ363" s="267"/>
      <c r="AK363" s="268"/>
      <c r="AL363" s="40"/>
      <c r="AM363" s="39"/>
      <c r="BC363" s="328"/>
      <c r="BD363" s="326"/>
      <c r="BE363" s="326"/>
      <c r="BF363" s="326"/>
      <c r="BG363" s="326"/>
      <c r="BH363" s="326"/>
      <c r="BI363" s="326"/>
      <c r="BJ363" s="326"/>
      <c r="BK363" s="326"/>
      <c r="BL363" s="326"/>
      <c r="BM363" s="326"/>
      <c r="BN363" s="326"/>
      <c r="BP363" s="326"/>
      <c r="BQ363" s="326"/>
      <c r="BR363" s="326"/>
      <c r="BS363" s="326"/>
      <c r="BT363" s="326"/>
      <c r="BU363" s="326"/>
      <c r="BV363" s="326"/>
      <c r="BW363" s="326"/>
      <c r="BX363" s="326"/>
      <c r="BY363" s="326"/>
      <c r="BZ363" s="326"/>
      <c r="CB363" s="326"/>
      <c r="CC363" s="326"/>
      <c r="CD363" s="326"/>
      <c r="CE363" s="326"/>
      <c r="CF363" s="326"/>
      <c r="CG363" s="326"/>
      <c r="CH363" s="326"/>
      <c r="CI363" s="326"/>
      <c r="CJ363" s="326"/>
      <c r="CK363" s="326"/>
      <c r="CL363" s="326"/>
      <c r="CN363" s="326"/>
      <c r="CO363" s="326"/>
      <c r="CP363" s="326"/>
      <c r="CQ363" s="326"/>
      <c r="CR363" s="326"/>
      <c r="CS363" s="326"/>
      <c r="CT363" s="326"/>
      <c r="CU363" s="326"/>
      <c r="CV363" s="326"/>
      <c r="CW363" s="326"/>
      <c r="CX363" s="326"/>
      <c r="CZ363" s="326"/>
      <c r="DA363" s="326"/>
      <c r="DB363" s="326"/>
      <c r="DC363" s="326"/>
      <c r="DD363" s="326"/>
      <c r="DE363" s="326"/>
      <c r="DF363" s="326"/>
      <c r="DG363" s="326"/>
      <c r="DH363" s="326"/>
      <c r="DI363" s="326"/>
      <c r="DJ363" s="326"/>
      <c r="DL363" s="326"/>
      <c r="DM363" s="326"/>
      <c r="DN363" s="326"/>
      <c r="DO363" s="326"/>
      <c r="DP363" s="326"/>
      <c r="DQ363" s="326"/>
      <c r="DR363" s="326"/>
      <c r="DS363" s="326"/>
      <c r="DT363" s="326"/>
      <c r="DU363" s="326"/>
      <c r="DV363" s="326"/>
      <c r="DX363" s="326"/>
      <c r="DY363" s="326"/>
      <c r="DZ363" s="326"/>
      <c r="EA363" s="326"/>
      <c r="EB363" s="326"/>
      <c r="EC363" s="326"/>
      <c r="ED363" s="326"/>
      <c r="EE363" s="326"/>
      <c r="EF363" s="326"/>
      <c r="EG363" s="326"/>
      <c r="EH363" s="326"/>
      <c r="EJ363" s="326"/>
      <c r="EK363" s="326"/>
      <c r="EL363" s="326"/>
      <c r="EM363" s="326"/>
      <c r="EN363" s="326"/>
      <c r="EO363" s="326"/>
      <c r="EP363" s="326"/>
      <c r="EQ363" s="326"/>
      <c r="ER363" s="326"/>
      <c r="ES363" s="326"/>
      <c r="ET363" s="326"/>
      <c r="EV363" s="326"/>
      <c r="EW363" s="326"/>
      <c r="EX363" s="326"/>
      <c r="EY363" s="326"/>
      <c r="EZ363" s="326"/>
      <c r="FA363" s="326"/>
      <c r="FB363" s="326"/>
      <c r="FC363" s="326"/>
      <c r="FD363" s="326"/>
      <c r="FE363" s="326"/>
      <c r="FF363" s="326"/>
      <c r="FH363" s="326"/>
      <c r="FI363" s="326"/>
      <c r="FJ363" s="326"/>
      <c r="FK363" s="326"/>
      <c r="FL363" s="326"/>
      <c r="FM363" s="326"/>
      <c r="FN363" s="326"/>
      <c r="FO363" s="326"/>
      <c r="FP363" s="326"/>
      <c r="FQ363" s="326"/>
      <c r="FR363" s="326"/>
      <c r="FT363" s="328"/>
      <c r="FU363" s="326"/>
      <c r="FV363" s="326"/>
      <c r="FW363" s="326"/>
      <c r="FX363" s="326"/>
      <c r="FY363" s="326"/>
      <c r="FZ363" s="326"/>
      <c r="GA363" s="326"/>
      <c r="GB363" s="326"/>
      <c r="GC363" s="326"/>
      <c r="GD363" s="326"/>
      <c r="GE363" s="326"/>
      <c r="GG363" s="326"/>
      <c r="GH363" s="326"/>
      <c r="GI363" s="326"/>
      <c r="GJ363" s="326"/>
      <c r="GK363" s="326"/>
      <c r="GL363" s="326"/>
      <c r="GM363" s="326"/>
      <c r="GN363" s="326"/>
      <c r="GO363" s="326"/>
      <c r="GP363" s="326"/>
      <c r="GQ363" s="326"/>
      <c r="GS363" s="326"/>
      <c r="GT363" s="326"/>
      <c r="GU363" s="326"/>
      <c r="GV363" s="326"/>
      <c r="GW363" s="326"/>
      <c r="GX363" s="326"/>
      <c r="GY363" s="326"/>
      <c r="GZ363" s="326"/>
      <c r="HA363" s="326"/>
      <c r="HB363" s="326"/>
      <c r="HC363" s="326"/>
      <c r="HE363" s="326"/>
      <c r="HF363" s="326"/>
      <c r="HG363" s="326"/>
      <c r="HH363" s="326"/>
      <c r="HI363" s="326"/>
      <c r="HJ363" s="326"/>
      <c r="HK363" s="326"/>
      <c r="HL363" s="326"/>
      <c r="HM363" s="326"/>
      <c r="HN363" s="326"/>
      <c r="HO363" s="326"/>
    </row>
    <row r="364" spans="2:223" ht="13.5" customHeight="1">
      <c r="B364" s="37"/>
      <c r="D364" s="229"/>
      <c r="E364" s="269" t="s">
        <v>38</v>
      </c>
      <c r="F364" s="270"/>
      <c r="G364" s="270"/>
      <c r="H364" s="271"/>
      <c r="I364" s="291"/>
      <c r="J364" s="292"/>
      <c r="K364" s="292"/>
      <c r="L364" s="292"/>
      <c r="M364" s="292"/>
      <c r="N364" s="292"/>
      <c r="O364" s="292"/>
      <c r="P364" s="292"/>
      <c r="Q364" s="292"/>
      <c r="R364" s="292"/>
      <c r="S364" s="292"/>
      <c r="T364" s="292"/>
      <c r="U364" s="292"/>
      <c r="V364" s="292"/>
      <c r="W364" s="292"/>
      <c r="X364" s="292"/>
      <c r="Y364" s="292"/>
      <c r="Z364" s="292"/>
      <c r="AA364" s="293"/>
      <c r="AB364" s="269" t="s">
        <v>39</v>
      </c>
      <c r="AC364" s="270"/>
      <c r="AD364" s="270"/>
      <c r="AE364" s="271"/>
      <c r="AF364" s="294"/>
      <c r="AG364" s="295"/>
      <c r="AH364" s="295"/>
      <c r="AI364" s="295"/>
      <c r="AJ364" s="295"/>
      <c r="AK364" s="290" t="s">
        <v>353</v>
      </c>
      <c r="AL364" s="40"/>
      <c r="AM364" s="39"/>
    </row>
    <row r="365" spans="2:223">
      <c r="B365" s="37"/>
      <c r="D365" s="229"/>
      <c r="E365" s="246"/>
      <c r="F365" s="247"/>
      <c r="G365" s="247"/>
      <c r="H365" s="248"/>
      <c r="I365" s="252"/>
      <c r="J365" s="253"/>
      <c r="K365" s="253"/>
      <c r="L365" s="253"/>
      <c r="M365" s="253"/>
      <c r="N365" s="253"/>
      <c r="O365" s="253"/>
      <c r="P365" s="253"/>
      <c r="Q365" s="253"/>
      <c r="R365" s="253"/>
      <c r="S365" s="253"/>
      <c r="T365" s="253"/>
      <c r="U365" s="253"/>
      <c r="V365" s="253"/>
      <c r="W365" s="253"/>
      <c r="X365" s="253"/>
      <c r="Y365" s="253"/>
      <c r="Z365" s="253"/>
      <c r="AA365" s="254"/>
      <c r="AB365" s="246"/>
      <c r="AC365" s="247"/>
      <c r="AD365" s="247"/>
      <c r="AE365" s="248"/>
      <c r="AF365" s="296"/>
      <c r="AG365" s="297"/>
      <c r="AH365" s="297"/>
      <c r="AI365" s="297"/>
      <c r="AJ365" s="297"/>
      <c r="AK365" s="268"/>
      <c r="AL365" s="40"/>
      <c r="AM365" s="39"/>
      <c r="AW365" s="84" t="s">
        <v>102</v>
      </c>
      <c r="AX365" s="84" t="s">
        <v>103</v>
      </c>
      <c r="AY365" s="329" t="s">
        <v>105</v>
      </c>
      <c r="AZ365" s="330"/>
      <c r="BA365" s="322" t="s">
        <v>104</v>
      </c>
      <c r="BB365" s="322"/>
    </row>
    <row r="366" spans="2:223">
      <c r="B366" s="37"/>
      <c r="D366" s="229"/>
      <c r="E366" s="269" t="s">
        <v>74</v>
      </c>
      <c r="F366" s="270"/>
      <c r="G366" s="270"/>
      <c r="H366" s="271"/>
      <c r="I366" s="298" t="str">
        <f>IFERROR(YEAR(EDATE(AA366,-3)),"")</f>
        <v/>
      </c>
      <c r="J366" s="289"/>
      <c r="K366" s="289"/>
      <c r="L366" s="289" t="s">
        <v>37</v>
      </c>
      <c r="M366" s="289"/>
      <c r="N366" s="282"/>
      <c r="O366" s="282"/>
      <c r="P366" s="282"/>
      <c r="Q366" s="282"/>
      <c r="R366" s="282"/>
      <c r="S366" s="282"/>
      <c r="T366" s="282"/>
      <c r="U366" s="282"/>
      <c r="V366" s="282"/>
      <c r="W366" s="282"/>
      <c r="X366" s="282"/>
      <c r="Y366" s="282"/>
      <c r="Z366" s="300" t="s">
        <v>352</v>
      </c>
      <c r="AA366" s="282"/>
      <c r="AB366" s="282"/>
      <c r="AC366" s="282"/>
      <c r="AD366" s="282"/>
      <c r="AE366" s="282"/>
      <c r="AF366" s="282"/>
      <c r="AG366" s="282"/>
      <c r="AH366" s="282"/>
      <c r="AI366" s="282"/>
      <c r="AJ366" s="282"/>
      <c r="AK366" s="302"/>
      <c r="AL366" s="40"/>
      <c r="AM366" s="39"/>
      <c r="AW366" s="322" t="str">
        <f>I366</f>
        <v/>
      </c>
      <c r="AX366" s="322" t="str">
        <f>IF(V362="","",YEAR(V362)-IF(MONTH(V362)&lt;4,1,0))</f>
        <v/>
      </c>
      <c r="AY366" s="322" t="str">
        <f>IF(AND(2010&lt;=AW366,AW366&lt;=2014),"1期",IF(AND(2015&lt;=AW366,AW366&lt;=2019),"2期",IF(AND(2020&lt;=AW366,AW366&lt;=2024),"3期",IF(AND(2025&lt;=AW366,AW366&lt;=2029),"4期","-"))))</f>
        <v>-</v>
      </c>
      <c r="AZ366" s="323" t="str">
        <f>IF(AND(2010&lt;=AW366,AW366&lt;=2014),"2期",IF(AND(2015&lt;=AW366,AW366&lt;=2019),"3期",IF(AND(2020&lt;=AW366,AW366&lt;=2024),"4期",IF(AND(2025&lt;=AW366,AW366&lt;=2029),"4期","-"))))</f>
        <v>-</v>
      </c>
      <c r="BA366" s="322" t="str">
        <f>IF(AND(2010&lt;=AX366,AX366&lt;=2014),"1期",IF(AND(2015&lt;=AX366,AX366&lt;=2019),"2期",IF(AND(2020&lt;=AX366,AX366&lt;=2024),"3期",IF(AND(2025&lt;=AX366,AX366&lt;=2029),"4期","-"))))</f>
        <v>-</v>
      </c>
      <c r="BB366" s="323" t="str">
        <f>IF(AND(2010&lt;=AX366,AX366&lt;=2014),"2期",IF(AND(2015&lt;=AX366,AX366&lt;=2019),"3期",IF(AND(2020&lt;=AX366,AX366&lt;=2024),"4期",IF(AND(2024&lt;=AX366,AX366&lt;=2029),"4期","-"))))</f>
        <v>-</v>
      </c>
      <c r="BC366" s="40"/>
      <c r="FT366" s="40"/>
    </row>
    <row r="367" spans="2:223">
      <c r="B367" s="37"/>
      <c r="D367" s="229"/>
      <c r="E367" s="246"/>
      <c r="F367" s="247"/>
      <c r="G367" s="247"/>
      <c r="H367" s="248"/>
      <c r="I367" s="299"/>
      <c r="J367" s="267"/>
      <c r="K367" s="267"/>
      <c r="L367" s="267"/>
      <c r="M367" s="267"/>
      <c r="N367" s="285"/>
      <c r="O367" s="285"/>
      <c r="P367" s="285"/>
      <c r="Q367" s="285"/>
      <c r="R367" s="285"/>
      <c r="S367" s="285"/>
      <c r="T367" s="285"/>
      <c r="U367" s="285"/>
      <c r="V367" s="285"/>
      <c r="W367" s="285"/>
      <c r="X367" s="285"/>
      <c r="Y367" s="285"/>
      <c r="Z367" s="301"/>
      <c r="AA367" s="285"/>
      <c r="AB367" s="285"/>
      <c r="AC367" s="285"/>
      <c r="AD367" s="285"/>
      <c r="AE367" s="285"/>
      <c r="AF367" s="285"/>
      <c r="AG367" s="285"/>
      <c r="AH367" s="285"/>
      <c r="AI367" s="285"/>
      <c r="AJ367" s="285"/>
      <c r="AK367" s="303"/>
      <c r="AL367" s="40"/>
      <c r="AM367" s="39"/>
      <c r="AW367" s="325"/>
      <c r="AX367" s="322"/>
      <c r="AY367" s="322"/>
      <c r="AZ367" s="324"/>
      <c r="BA367" s="322"/>
      <c r="BB367" s="324"/>
      <c r="BC367" s="40"/>
      <c r="FT367" s="40"/>
    </row>
    <row r="368" spans="2:223">
      <c r="B368" s="37"/>
      <c r="D368" s="229"/>
      <c r="E368" s="220" t="s">
        <v>57</v>
      </c>
      <c r="F368" s="221"/>
      <c r="G368" s="221"/>
      <c r="H368" s="222"/>
      <c r="I368" s="226"/>
      <c r="J368" s="214"/>
      <c r="K368" s="214"/>
      <c r="L368" s="214"/>
      <c r="M368" s="214"/>
      <c r="N368" s="214"/>
      <c r="O368" s="214"/>
      <c r="P368" s="214"/>
      <c r="Q368" s="214"/>
      <c r="R368" s="214"/>
      <c r="S368" s="214"/>
      <c r="T368" s="214"/>
      <c r="U368" s="214"/>
      <c r="V368" s="214"/>
      <c r="W368" s="212" t="s">
        <v>352</v>
      </c>
      <c r="X368" s="214"/>
      <c r="Y368" s="214"/>
      <c r="Z368" s="214"/>
      <c r="AA368" s="214"/>
      <c r="AB368" s="214"/>
      <c r="AC368" s="214"/>
      <c r="AD368" s="214"/>
      <c r="AE368" s="214"/>
      <c r="AF368" s="214"/>
      <c r="AG368" s="214"/>
      <c r="AH368" s="214"/>
      <c r="AI368" s="214"/>
      <c r="AJ368" s="214"/>
      <c r="AK368" s="215"/>
      <c r="AL368" s="40"/>
      <c r="AM368" s="39"/>
      <c r="AY368" s="40" t="s">
        <v>121</v>
      </c>
      <c r="BA368" s="40" t="s">
        <v>122</v>
      </c>
      <c r="HO368" s="85"/>
    </row>
    <row r="369" spans="2:223" ht="14.25" thickBot="1">
      <c r="B369" s="37"/>
      <c r="D369" s="230"/>
      <c r="E369" s="223"/>
      <c r="F369" s="224"/>
      <c r="G369" s="224"/>
      <c r="H369" s="225"/>
      <c r="I369" s="227"/>
      <c r="J369" s="216"/>
      <c r="K369" s="216"/>
      <c r="L369" s="216"/>
      <c r="M369" s="216"/>
      <c r="N369" s="216"/>
      <c r="O369" s="216"/>
      <c r="P369" s="216"/>
      <c r="Q369" s="216"/>
      <c r="R369" s="216"/>
      <c r="S369" s="216"/>
      <c r="T369" s="216"/>
      <c r="U369" s="216"/>
      <c r="V369" s="216"/>
      <c r="W369" s="213"/>
      <c r="X369" s="216"/>
      <c r="Y369" s="216"/>
      <c r="Z369" s="216"/>
      <c r="AA369" s="216"/>
      <c r="AB369" s="216"/>
      <c r="AC369" s="216"/>
      <c r="AD369" s="216"/>
      <c r="AE369" s="216"/>
      <c r="AF369" s="216"/>
      <c r="AG369" s="216"/>
      <c r="AH369" s="216"/>
      <c r="AI369" s="216"/>
      <c r="AJ369" s="216"/>
      <c r="AK369" s="217"/>
      <c r="AL369" s="40"/>
      <c r="AM369" s="39"/>
    </row>
    <row r="370" spans="2:223">
      <c r="B370" s="37"/>
      <c r="D370" s="42" t="s">
        <v>72</v>
      </c>
      <c r="E370" s="40"/>
      <c r="F370" s="218" t="s">
        <v>65</v>
      </c>
      <c r="G370" s="218"/>
      <c r="H370" s="218"/>
      <c r="I370" s="218"/>
      <c r="J370" s="218"/>
      <c r="K370" s="218"/>
      <c r="L370" s="218"/>
      <c r="M370" s="218"/>
      <c r="N370" s="218"/>
      <c r="O370" s="218"/>
      <c r="P370" s="218"/>
      <c r="Q370" s="218"/>
      <c r="R370" s="218"/>
      <c r="S370" s="218"/>
      <c r="T370" s="218"/>
      <c r="U370" s="218"/>
      <c r="V370" s="218"/>
      <c r="W370" s="218"/>
      <c r="X370" s="218"/>
      <c r="Y370" s="218"/>
      <c r="Z370" s="218"/>
      <c r="AA370" s="218"/>
      <c r="AB370" s="218"/>
      <c r="AC370" s="218"/>
      <c r="AD370" s="218"/>
      <c r="AE370" s="218"/>
      <c r="AF370" s="218"/>
      <c r="AG370" s="218"/>
      <c r="AH370" s="218"/>
      <c r="AI370" s="218"/>
      <c r="AJ370" s="218"/>
      <c r="AK370" s="218"/>
      <c r="AL370" s="40"/>
      <c r="AM370" s="39"/>
    </row>
    <row r="371" spans="2:223">
      <c r="B371" s="37"/>
      <c r="D371" s="40"/>
      <c r="E371" s="40"/>
      <c r="F371" s="219"/>
      <c r="G371" s="219"/>
      <c r="H371" s="219"/>
      <c r="I371" s="219"/>
      <c r="J371" s="219"/>
      <c r="K371" s="219"/>
      <c r="L371" s="219"/>
      <c r="M371" s="219"/>
      <c r="N371" s="219"/>
      <c r="O371" s="219"/>
      <c r="P371" s="219"/>
      <c r="Q371" s="219"/>
      <c r="R371" s="219"/>
      <c r="S371" s="219"/>
      <c r="T371" s="219"/>
      <c r="U371" s="219"/>
      <c r="V371" s="219"/>
      <c r="W371" s="219"/>
      <c r="X371" s="219"/>
      <c r="Y371" s="219"/>
      <c r="Z371" s="219"/>
      <c r="AA371" s="219"/>
      <c r="AB371" s="219"/>
      <c r="AC371" s="219"/>
      <c r="AD371" s="219"/>
      <c r="AE371" s="219"/>
      <c r="AF371" s="219"/>
      <c r="AG371" s="219"/>
      <c r="AH371" s="219"/>
      <c r="AI371" s="219"/>
      <c r="AJ371" s="219"/>
      <c r="AK371" s="219"/>
      <c r="AL371" s="40"/>
      <c r="AM371" s="39"/>
    </row>
    <row r="372" spans="2:223">
      <c r="B372" s="37"/>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33"/>
      <c r="AL372" s="40"/>
      <c r="AM372" s="39"/>
    </row>
    <row r="373" spans="2:223">
      <c r="B373" s="37"/>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33"/>
      <c r="AL373" s="40"/>
      <c r="AM373" s="39"/>
    </row>
    <row r="374" spans="2:223">
      <c r="B374" s="43"/>
      <c r="C374" s="38"/>
      <c r="D374" s="87"/>
      <c r="E374" s="87"/>
      <c r="F374" s="87"/>
      <c r="G374" s="87"/>
      <c r="H374" s="87"/>
      <c r="I374" s="87"/>
      <c r="J374" s="87"/>
      <c r="K374" s="87"/>
      <c r="L374" s="87"/>
      <c r="M374" s="87"/>
      <c r="N374" s="87"/>
      <c r="O374" s="87"/>
      <c r="P374" s="87"/>
      <c r="Q374" s="87"/>
      <c r="R374" s="87"/>
      <c r="S374" s="87"/>
      <c r="T374" s="87"/>
      <c r="U374" s="87"/>
      <c r="V374" s="87"/>
      <c r="W374" s="87"/>
      <c r="X374" s="87"/>
      <c r="Y374" s="87"/>
      <c r="Z374" s="87"/>
      <c r="AA374" s="87"/>
      <c r="AB374" s="87"/>
      <c r="AC374" s="87"/>
      <c r="AD374" s="87"/>
      <c r="AE374" s="87"/>
      <c r="AF374" s="87"/>
      <c r="AG374" s="87"/>
      <c r="AH374" s="87"/>
      <c r="AI374" s="87"/>
      <c r="AJ374" s="87"/>
      <c r="AK374" s="88"/>
      <c r="AL374" s="87"/>
      <c r="AM374" s="55"/>
    </row>
    <row r="376" spans="2:223">
      <c r="B376" s="34"/>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c r="AH376" s="35"/>
      <c r="AI376" s="35"/>
      <c r="AJ376" s="35"/>
      <c r="AK376" s="35"/>
      <c r="AL376" s="35"/>
      <c r="AM376" s="36"/>
    </row>
    <row r="377" spans="2:223">
      <c r="B377" s="37"/>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33"/>
      <c r="AL377" s="40"/>
      <c r="AM377" s="39"/>
    </row>
    <row r="378" spans="2:223">
      <c r="B378" s="37"/>
      <c r="O378" s="304" t="s">
        <v>25</v>
      </c>
      <c r="P378" s="305"/>
      <c r="Q378" s="305"/>
      <c r="R378" s="305"/>
      <c r="S378" s="305"/>
      <c r="T378" s="305"/>
      <c r="U378" s="306"/>
      <c r="V378" s="307" t="str">
        <f>IF(その1!$X$8="","",その1!$X$8)</f>
        <v/>
      </c>
      <c r="W378" s="308"/>
      <c r="X378" s="308"/>
      <c r="Y378" s="308"/>
      <c r="Z378" s="308"/>
      <c r="AA378" s="308"/>
      <c r="AB378" s="308"/>
      <c r="AC378" s="308"/>
      <c r="AD378" s="308"/>
      <c r="AE378" s="308"/>
      <c r="AF378" s="308"/>
      <c r="AG378" s="308"/>
      <c r="AH378" s="308"/>
      <c r="AI378" s="308"/>
      <c r="AJ378" s="308"/>
      <c r="AK378" s="309"/>
      <c r="AL378" s="40"/>
      <c r="AM378" s="39"/>
    </row>
    <row r="379" spans="2:223">
      <c r="B379" s="37"/>
      <c r="O379" s="310" t="s">
        <v>26</v>
      </c>
      <c r="P379" s="311"/>
      <c r="Q379" s="311"/>
      <c r="R379" s="311"/>
      <c r="S379" s="311"/>
      <c r="T379" s="311"/>
      <c r="U379" s="312"/>
      <c r="V379" s="316" t="str">
        <f>IF(その1!$X$10="","",その1!$X$10)</f>
        <v/>
      </c>
      <c r="W379" s="317"/>
      <c r="X379" s="317"/>
      <c r="Y379" s="317"/>
      <c r="Z379" s="317"/>
      <c r="AA379" s="317"/>
      <c r="AB379" s="317"/>
      <c r="AC379" s="317"/>
      <c r="AD379" s="317"/>
      <c r="AE379" s="317"/>
      <c r="AF379" s="317"/>
      <c r="AG379" s="317"/>
      <c r="AH379" s="317"/>
      <c r="AI379" s="317"/>
      <c r="AJ379" s="317"/>
      <c r="AK379" s="318"/>
      <c r="AL379" s="40"/>
      <c r="AM379" s="39"/>
    </row>
    <row r="380" spans="2:223">
      <c r="B380" s="37"/>
      <c r="O380" s="313"/>
      <c r="P380" s="314"/>
      <c r="Q380" s="314"/>
      <c r="R380" s="314"/>
      <c r="S380" s="314"/>
      <c r="T380" s="314"/>
      <c r="U380" s="315"/>
      <c r="V380" s="319" t="str">
        <f>IF(その1!$X$12="","",その1!$X$12)</f>
        <v/>
      </c>
      <c r="W380" s="320"/>
      <c r="X380" s="320"/>
      <c r="Y380" s="320"/>
      <c r="Z380" s="320"/>
      <c r="AA380" s="320"/>
      <c r="AB380" s="320"/>
      <c r="AC380" s="320"/>
      <c r="AD380" s="320"/>
      <c r="AE380" s="320"/>
      <c r="AF380" s="320"/>
      <c r="AG380" s="320"/>
      <c r="AH380" s="320"/>
      <c r="AI380" s="320"/>
      <c r="AJ380" s="320"/>
      <c r="AK380" s="321"/>
      <c r="AL380" s="40"/>
      <c r="AM380" s="39"/>
    </row>
    <row r="381" spans="2:223">
      <c r="B381" s="37"/>
      <c r="X381" s="41"/>
      <c r="Y381" s="41"/>
      <c r="Z381" s="41"/>
      <c r="AA381" s="41"/>
      <c r="AB381" s="41"/>
      <c r="AC381" s="40"/>
      <c r="AD381" s="40"/>
      <c r="AE381" s="40"/>
      <c r="AF381" s="40"/>
      <c r="AG381" s="40"/>
      <c r="AH381" s="40"/>
      <c r="AI381" s="40"/>
      <c r="AJ381" s="40"/>
      <c r="AK381" s="40"/>
      <c r="AL381" s="40"/>
      <c r="AM381" s="39"/>
    </row>
    <row r="382" spans="2:223" ht="14.25" thickBot="1">
      <c r="B382" s="37"/>
      <c r="C382" s="32">
        <v>1</v>
      </c>
      <c r="D382" s="42" t="s">
        <v>27</v>
      </c>
      <c r="E382" s="40"/>
      <c r="R382" s="40"/>
      <c r="S382" s="40"/>
      <c r="T382" s="40"/>
      <c r="U382" s="40"/>
      <c r="V382" s="40"/>
      <c r="W382" s="40"/>
      <c r="AM382" s="39"/>
      <c r="AW382" s="83" t="s">
        <v>100</v>
      </c>
      <c r="AX382" s="83" t="s">
        <v>101</v>
      </c>
    </row>
    <row r="383" spans="2:223" ht="13.5" customHeight="1">
      <c r="B383" s="37"/>
      <c r="D383" s="228" t="s">
        <v>345</v>
      </c>
      <c r="E383" s="231" t="s">
        <v>42</v>
      </c>
      <c r="F383" s="232"/>
      <c r="G383" s="232"/>
      <c r="H383" s="233"/>
      <c r="I383" s="237"/>
      <c r="J383" s="238"/>
      <c r="K383" s="238"/>
      <c r="L383" s="238"/>
      <c r="M383" s="238"/>
      <c r="N383" s="238"/>
      <c r="O383" s="238"/>
      <c r="P383" s="238"/>
      <c r="Q383" s="239"/>
      <c r="R383" s="243" t="s">
        <v>43</v>
      </c>
      <c r="S383" s="244"/>
      <c r="T383" s="244"/>
      <c r="U383" s="245"/>
      <c r="V383" s="249"/>
      <c r="W383" s="250"/>
      <c r="X383" s="250"/>
      <c r="Y383" s="250"/>
      <c r="Z383" s="250"/>
      <c r="AA383" s="251"/>
      <c r="AB383" s="255" t="s">
        <v>40</v>
      </c>
      <c r="AC383" s="256"/>
      <c r="AD383" s="256"/>
      <c r="AE383" s="257"/>
      <c r="AF383" s="261"/>
      <c r="AG383" s="262"/>
      <c r="AH383" s="262"/>
      <c r="AI383" s="262"/>
      <c r="AJ383" s="265" t="str">
        <f>IF(I383="","",VLOOKUP(I383,$AO$4:$AR$6,2,FALSE))</f>
        <v/>
      </c>
      <c r="AK383" s="266"/>
      <c r="AL383" s="40"/>
      <c r="AM383" s="39"/>
      <c r="AW383" s="322" t="str">
        <f>IF(I383="グリーン電力証書",1,IF(I383="グリーン熱証書",2,IF(I383="新エネルギー等電気相当量",3,"-")))</f>
        <v>-</v>
      </c>
      <c r="AX383" s="322" t="str">
        <f>IF(V383="太陽光発電",1,IF(V383="風力発電",2,IF(V383="地熱発電",3,IF(V383="バイオマス発電",4,IF(V383="特定小水力発電",5,IF(V383="太陽熱",6,"-"))))))</f>
        <v>-</v>
      </c>
      <c r="BC383" s="32" t="s">
        <v>108</v>
      </c>
      <c r="BD383" s="86" t="s">
        <v>109</v>
      </c>
      <c r="BE383" s="86" t="s">
        <v>110</v>
      </c>
      <c r="BF383" s="86" t="s">
        <v>111</v>
      </c>
      <c r="BG383" s="86" t="s">
        <v>112</v>
      </c>
      <c r="BH383" s="86" t="s">
        <v>113</v>
      </c>
      <c r="BI383" s="86" t="s">
        <v>114</v>
      </c>
      <c r="BJ383" s="86" t="s">
        <v>115</v>
      </c>
      <c r="BK383" s="86" t="s">
        <v>116</v>
      </c>
      <c r="BL383" s="86" t="s">
        <v>117</v>
      </c>
      <c r="BM383" s="86" t="s">
        <v>118</v>
      </c>
      <c r="BN383" s="86" t="s">
        <v>119</v>
      </c>
      <c r="BP383" s="86" t="s">
        <v>109</v>
      </c>
      <c r="BQ383" s="86" t="s">
        <v>110</v>
      </c>
      <c r="BR383" s="86" t="s">
        <v>111</v>
      </c>
      <c r="BS383" s="86" t="s">
        <v>112</v>
      </c>
      <c r="BT383" s="86" t="s">
        <v>113</v>
      </c>
      <c r="BU383" s="86" t="s">
        <v>114</v>
      </c>
      <c r="BV383" s="86" t="s">
        <v>115</v>
      </c>
      <c r="BW383" s="86" t="s">
        <v>116</v>
      </c>
      <c r="BX383" s="86" t="s">
        <v>117</v>
      </c>
      <c r="BY383" s="86" t="s">
        <v>118</v>
      </c>
      <c r="BZ383" s="86" t="s">
        <v>119</v>
      </c>
      <c r="CB383" s="86" t="s">
        <v>109</v>
      </c>
      <c r="CC383" s="86" t="s">
        <v>110</v>
      </c>
      <c r="CD383" s="86" t="s">
        <v>111</v>
      </c>
      <c r="CE383" s="86" t="s">
        <v>112</v>
      </c>
      <c r="CF383" s="86" t="s">
        <v>113</v>
      </c>
      <c r="CG383" s="86" t="s">
        <v>114</v>
      </c>
      <c r="CH383" s="86" t="s">
        <v>115</v>
      </c>
      <c r="CI383" s="86" t="s">
        <v>116</v>
      </c>
      <c r="CJ383" s="86" t="s">
        <v>117</v>
      </c>
      <c r="CK383" s="86" t="s">
        <v>118</v>
      </c>
      <c r="CL383" s="86" t="s">
        <v>119</v>
      </c>
      <c r="CN383" s="86" t="s">
        <v>109</v>
      </c>
      <c r="CO383" s="86" t="s">
        <v>110</v>
      </c>
      <c r="CP383" s="86" t="s">
        <v>111</v>
      </c>
      <c r="CQ383" s="86" t="s">
        <v>112</v>
      </c>
      <c r="CR383" s="86" t="s">
        <v>113</v>
      </c>
      <c r="CS383" s="86" t="s">
        <v>114</v>
      </c>
      <c r="CT383" s="86" t="s">
        <v>115</v>
      </c>
      <c r="CU383" s="86" t="s">
        <v>116</v>
      </c>
      <c r="CV383" s="86" t="s">
        <v>117</v>
      </c>
      <c r="CW383" s="86" t="s">
        <v>118</v>
      </c>
      <c r="CX383" s="86" t="s">
        <v>119</v>
      </c>
      <c r="CZ383" s="86" t="s">
        <v>109</v>
      </c>
      <c r="DA383" s="86" t="s">
        <v>110</v>
      </c>
      <c r="DB383" s="86" t="s">
        <v>111</v>
      </c>
      <c r="DC383" s="86" t="s">
        <v>112</v>
      </c>
      <c r="DD383" s="86" t="s">
        <v>113</v>
      </c>
      <c r="DE383" s="86" t="s">
        <v>114</v>
      </c>
      <c r="DF383" s="86" t="s">
        <v>115</v>
      </c>
      <c r="DG383" s="86" t="s">
        <v>116</v>
      </c>
      <c r="DH383" s="86" t="s">
        <v>117</v>
      </c>
      <c r="DI383" s="86" t="s">
        <v>118</v>
      </c>
      <c r="DJ383" s="86" t="s">
        <v>119</v>
      </c>
      <c r="DL383" s="86" t="s">
        <v>109</v>
      </c>
      <c r="DM383" s="86" t="s">
        <v>110</v>
      </c>
      <c r="DN383" s="86" t="s">
        <v>111</v>
      </c>
      <c r="DO383" s="86" t="s">
        <v>112</v>
      </c>
      <c r="DP383" s="86" t="s">
        <v>113</v>
      </c>
      <c r="DQ383" s="86" t="s">
        <v>114</v>
      </c>
      <c r="DR383" s="86" t="s">
        <v>115</v>
      </c>
      <c r="DS383" s="86" t="s">
        <v>116</v>
      </c>
      <c r="DT383" s="86" t="s">
        <v>117</v>
      </c>
      <c r="DU383" s="86" t="s">
        <v>118</v>
      </c>
      <c r="DV383" s="86" t="s">
        <v>119</v>
      </c>
      <c r="DX383" s="86" t="s">
        <v>109</v>
      </c>
      <c r="DY383" s="86" t="s">
        <v>110</v>
      </c>
      <c r="DZ383" s="86" t="s">
        <v>111</v>
      </c>
      <c r="EA383" s="86" t="s">
        <v>112</v>
      </c>
      <c r="EB383" s="86" t="s">
        <v>113</v>
      </c>
      <c r="EC383" s="86" t="s">
        <v>114</v>
      </c>
      <c r="ED383" s="86" t="s">
        <v>115</v>
      </c>
      <c r="EE383" s="86" t="s">
        <v>116</v>
      </c>
      <c r="EF383" s="86" t="s">
        <v>117</v>
      </c>
      <c r="EG383" s="86" t="s">
        <v>118</v>
      </c>
      <c r="EH383" s="86" t="s">
        <v>119</v>
      </c>
      <c r="EJ383" s="86" t="s">
        <v>109</v>
      </c>
      <c r="EK383" s="86" t="s">
        <v>110</v>
      </c>
      <c r="EL383" s="86" t="s">
        <v>111</v>
      </c>
      <c r="EM383" s="86" t="s">
        <v>112</v>
      </c>
      <c r="EN383" s="86" t="s">
        <v>113</v>
      </c>
      <c r="EO383" s="86" t="s">
        <v>114</v>
      </c>
      <c r="EP383" s="86" t="s">
        <v>115</v>
      </c>
      <c r="EQ383" s="86" t="s">
        <v>116</v>
      </c>
      <c r="ER383" s="86" t="s">
        <v>117</v>
      </c>
      <c r="ES383" s="86" t="s">
        <v>118</v>
      </c>
      <c r="ET383" s="86" t="s">
        <v>119</v>
      </c>
      <c r="EV383" s="86" t="s">
        <v>109</v>
      </c>
      <c r="EW383" s="86" t="s">
        <v>110</v>
      </c>
      <c r="EX383" s="86" t="s">
        <v>111</v>
      </c>
      <c r="EY383" s="86" t="s">
        <v>112</v>
      </c>
      <c r="EZ383" s="86" t="s">
        <v>113</v>
      </c>
      <c r="FA383" s="86" t="s">
        <v>114</v>
      </c>
      <c r="FB383" s="86" t="s">
        <v>115</v>
      </c>
      <c r="FC383" s="86" t="s">
        <v>116</v>
      </c>
      <c r="FD383" s="86" t="s">
        <v>117</v>
      </c>
      <c r="FE383" s="86" t="s">
        <v>118</v>
      </c>
      <c r="FF383" s="86" t="s">
        <v>119</v>
      </c>
      <c r="FH383" s="86" t="s">
        <v>109</v>
      </c>
      <c r="FI383" s="86" t="s">
        <v>110</v>
      </c>
      <c r="FJ383" s="86" t="s">
        <v>111</v>
      </c>
      <c r="FK383" s="86" t="s">
        <v>112</v>
      </c>
      <c r="FL383" s="86" t="s">
        <v>113</v>
      </c>
      <c r="FM383" s="86" t="s">
        <v>114</v>
      </c>
      <c r="FN383" s="86" t="s">
        <v>115</v>
      </c>
      <c r="FO383" s="86" t="s">
        <v>116</v>
      </c>
      <c r="FP383" s="86" t="s">
        <v>117</v>
      </c>
      <c r="FQ383" s="86" t="s">
        <v>118</v>
      </c>
      <c r="FR383" s="86" t="s">
        <v>119</v>
      </c>
      <c r="FT383" s="32" t="s">
        <v>108</v>
      </c>
      <c r="FU383" s="86" t="s">
        <v>109</v>
      </c>
      <c r="FV383" s="86" t="s">
        <v>110</v>
      </c>
      <c r="FW383" s="86" t="s">
        <v>111</v>
      </c>
      <c r="FX383" s="86" t="s">
        <v>112</v>
      </c>
      <c r="FY383" s="86" t="s">
        <v>113</v>
      </c>
      <c r="FZ383" s="86" t="s">
        <v>114</v>
      </c>
      <c r="GA383" s="86" t="s">
        <v>115</v>
      </c>
      <c r="GB383" s="86" t="s">
        <v>116</v>
      </c>
      <c r="GC383" s="86" t="s">
        <v>117</v>
      </c>
      <c r="GD383" s="86" t="s">
        <v>118</v>
      </c>
      <c r="GE383" s="86" t="s">
        <v>119</v>
      </c>
      <c r="GG383" s="86" t="s">
        <v>109</v>
      </c>
      <c r="GH383" s="86" t="s">
        <v>110</v>
      </c>
      <c r="GI383" s="86" t="s">
        <v>111</v>
      </c>
      <c r="GJ383" s="86" t="s">
        <v>112</v>
      </c>
      <c r="GK383" s="86" t="s">
        <v>113</v>
      </c>
      <c r="GL383" s="86" t="s">
        <v>114</v>
      </c>
      <c r="GM383" s="86" t="s">
        <v>115</v>
      </c>
      <c r="GN383" s="86" t="s">
        <v>116</v>
      </c>
      <c r="GO383" s="86" t="s">
        <v>117</v>
      </c>
      <c r="GP383" s="86" t="s">
        <v>118</v>
      </c>
      <c r="GQ383" s="86" t="s">
        <v>119</v>
      </c>
      <c r="GS383" s="86" t="s">
        <v>109</v>
      </c>
      <c r="GT383" s="86" t="s">
        <v>110</v>
      </c>
      <c r="GU383" s="86" t="s">
        <v>111</v>
      </c>
      <c r="GV383" s="86" t="s">
        <v>112</v>
      </c>
      <c r="GW383" s="86" t="s">
        <v>113</v>
      </c>
      <c r="GX383" s="86" t="s">
        <v>114</v>
      </c>
      <c r="GY383" s="86" t="s">
        <v>115</v>
      </c>
      <c r="GZ383" s="86" t="s">
        <v>116</v>
      </c>
      <c r="HA383" s="86" t="s">
        <v>117</v>
      </c>
      <c r="HB383" s="86" t="s">
        <v>118</v>
      </c>
      <c r="HC383" s="86" t="s">
        <v>119</v>
      </c>
      <c r="HE383" s="86" t="s">
        <v>109</v>
      </c>
      <c r="HF383" s="86" t="s">
        <v>110</v>
      </c>
      <c r="HG383" s="86" t="s">
        <v>111</v>
      </c>
      <c r="HH383" s="86" t="s">
        <v>112</v>
      </c>
      <c r="HI383" s="86" t="s">
        <v>113</v>
      </c>
      <c r="HJ383" s="86" t="s">
        <v>114</v>
      </c>
      <c r="HK383" s="86" t="s">
        <v>115</v>
      </c>
      <c r="HL383" s="86" t="s">
        <v>116</v>
      </c>
      <c r="HM383" s="86" t="s">
        <v>117</v>
      </c>
      <c r="HN383" s="86" t="s">
        <v>118</v>
      </c>
      <c r="HO383" s="86" t="s">
        <v>119</v>
      </c>
    </row>
    <row r="384" spans="2:223">
      <c r="B384" s="37"/>
      <c r="D384" s="229"/>
      <c r="E384" s="234"/>
      <c r="F384" s="235"/>
      <c r="G384" s="235"/>
      <c r="H384" s="236"/>
      <c r="I384" s="240"/>
      <c r="J384" s="241"/>
      <c r="K384" s="241"/>
      <c r="L384" s="241"/>
      <c r="M384" s="241"/>
      <c r="N384" s="241"/>
      <c r="O384" s="241"/>
      <c r="P384" s="241"/>
      <c r="Q384" s="242"/>
      <c r="R384" s="246"/>
      <c r="S384" s="247"/>
      <c r="T384" s="247"/>
      <c r="U384" s="248"/>
      <c r="V384" s="252"/>
      <c r="W384" s="253"/>
      <c r="X384" s="253"/>
      <c r="Y384" s="253"/>
      <c r="Z384" s="253"/>
      <c r="AA384" s="254"/>
      <c r="AB384" s="258"/>
      <c r="AC384" s="259"/>
      <c r="AD384" s="259"/>
      <c r="AE384" s="260"/>
      <c r="AF384" s="263"/>
      <c r="AG384" s="264"/>
      <c r="AH384" s="264"/>
      <c r="AI384" s="264"/>
      <c r="AJ384" s="267"/>
      <c r="AK384" s="268"/>
      <c r="AL384" s="40"/>
      <c r="AM384" s="39"/>
      <c r="AW384" s="325"/>
      <c r="AX384" s="325"/>
      <c r="BD384" s="40"/>
      <c r="BE384" s="40"/>
      <c r="BF384" s="40"/>
      <c r="BG384" s="40"/>
      <c r="BH384" s="40"/>
      <c r="BI384" s="40"/>
      <c r="BJ384" s="40"/>
      <c r="BK384" s="40"/>
      <c r="BL384" s="40"/>
      <c r="BM384" s="40"/>
      <c r="BN384" s="40"/>
      <c r="BP384" s="40"/>
      <c r="BQ384" s="40"/>
      <c r="BR384" s="40"/>
      <c r="BS384" s="40"/>
      <c r="BT384" s="40"/>
      <c r="BU384" s="40"/>
      <c r="BV384" s="40"/>
      <c r="BW384" s="40"/>
      <c r="BX384" s="40"/>
      <c r="BY384" s="40"/>
      <c r="BZ384" s="40"/>
      <c r="CB384" s="40"/>
      <c r="CC384" s="40"/>
      <c r="CD384" s="40"/>
      <c r="CE384" s="40"/>
      <c r="CF384" s="40"/>
      <c r="CG384" s="40"/>
      <c r="CH384" s="40"/>
      <c r="CI384" s="40"/>
      <c r="CJ384" s="40"/>
      <c r="CK384" s="40"/>
      <c r="CL384" s="40"/>
      <c r="CN384" s="40"/>
      <c r="CO384" s="40"/>
      <c r="CP384" s="40"/>
      <c r="CQ384" s="40"/>
      <c r="CR384" s="40"/>
      <c r="CS384" s="40"/>
      <c r="CT384" s="40"/>
      <c r="CU384" s="40"/>
      <c r="CV384" s="40"/>
      <c r="CW384" s="40"/>
      <c r="CX384" s="40"/>
      <c r="CZ384" s="40"/>
      <c r="DA384" s="40"/>
      <c r="DB384" s="40"/>
      <c r="DC384" s="40"/>
      <c r="DD384" s="40"/>
      <c r="DE384" s="40"/>
      <c r="DF384" s="40"/>
      <c r="DG384" s="40"/>
      <c r="DH384" s="40"/>
      <c r="DI384" s="40"/>
      <c r="DJ384" s="40"/>
      <c r="DL384" s="40"/>
      <c r="DM384" s="40"/>
      <c r="DN384" s="40"/>
      <c r="DO384" s="40"/>
      <c r="DP384" s="40"/>
      <c r="DQ384" s="40"/>
      <c r="DR384" s="40"/>
      <c r="DS384" s="40"/>
      <c r="DT384" s="40"/>
      <c r="DU384" s="40"/>
      <c r="DV384" s="40"/>
      <c r="DX384" s="40"/>
      <c r="DY384" s="40"/>
      <c r="DZ384" s="40"/>
      <c r="EA384" s="40"/>
      <c r="EB384" s="40"/>
      <c r="EC384" s="40"/>
      <c r="ED384" s="40"/>
      <c r="EE384" s="40"/>
      <c r="EF384" s="40"/>
      <c r="EG384" s="40"/>
      <c r="EH384" s="40"/>
      <c r="EJ384" s="40"/>
      <c r="EK384" s="40"/>
      <c r="EL384" s="40"/>
      <c r="EM384" s="40"/>
      <c r="EN384" s="40"/>
      <c r="EO384" s="40"/>
      <c r="EP384" s="40"/>
      <c r="EQ384" s="40"/>
      <c r="ER384" s="40"/>
      <c r="ES384" s="40"/>
      <c r="ET384" s="40"/>
      <c r="EV384" s="40"/>
      <c r="EW384" s="40"/>
      <c r="EX384" s="40"/>
      <c r="EY384" s="40"/>
      <c r="EZ384" s="40"/>
      <c r="FA384" s="40"/>
      <c r="FB384" s="40"/>
      <c r="FC384" s="40"/>
      <c r="FD384" s="40"/>
      <c r="FE384" s="40"/>
      <c r="FF384" s="40"/>
      <c r="FH384" s="40"/>
      <c r="FI384" s="40"/>
      <c r="FJ384" s="40"/>
      <c r="FK384" s="40"/>
      <c r="FL384" s="40"/>
      <c r="FM384" s="40"/>
      <c r="FN384" s="40"/>
      <c r="FO384" s="40"/>
      <c r="FP384" s="40"/>
      <c r="FQ384" s="40"/>
      <c r="FR384" s="40"/>
      <c r="FU384" s="40"/>
      <c r="FV384" s="40"/>
      <c r="FW384" s="40"/>
      <c r="FX384" s="40"/>
      <c r="FY384" s="40"/>
      <c r="FZ384" s="40"/>
      <c r="GA384" s="40"/>
      <c r="GB384" s="40"/>
      <c r="GC384" s="40"/>
      <c r="GD384" s="40"/>
      <c r="GE384" s="40"/>
      <c r="GG384" s="40"/>
      <c r="GH384" s="40"/>
      <c r="GI384" s="40"/>
      <c r="GJ384" s="40"/>
      <c r="GK384" s="40"/>
      <c r="GL384" s="40"/>
      <c r="GM384" s="40"/>
      <c r="GN384" s="40"/>
      <c r="GO384" s="40"/>
      <c r="GP384" s="40"/>
      <c r="GQ384" s="40"/>
      <c r="GS384" s="40"/>
      <c r="GT384" s="40"/>
      <c r="GU384" s="40"/>
      <c r="GV384" s="40"/>
      <c r="GW384" s="40"/>
      <c r="GX384" s="40"/>
      <c r="GY384" s="40"/>
      <c r="GZ384" s="40"/>
      <c r="HA384" s="40"/>
      <c r="HB384" s="40"/>
      <c r="HC384" s="40"/>
      <c r="HE384" s="40"/>
      <c r="HF384" s="40"/>
      <c r="HG384" s="40"/>
      <c r="HH384" s="40"/>
      <c r="HI384" s="40"/>
      <c r="HJ384" s="40"/>
      <c r="HK384" s="40"/>
      <c r="HL384" s="40"/>
      <c r="HM384" s="40"/>
      <c r="HN384" s="40"/>
      <c r="HO384" s="40"/>
    </row>
    <row r="385" spans="2:223" ht="13.5" customHeight="1">
      <c r="B385" s="37"/>
      <c r="D385" s="229"/>
      <c r="E385" s="269" t="s">
        <v>64</v>
      </c>
      <c r="F385" s="270"/>
      <c r="G385" s="270"/>
      <c r="H385" s="271"/>
      <c r="I385" s="272"/>
      <c r="J385" s="273"/>
      <c r="K385" s="273"/>
      <c r="L385" s="273"/>
      <c r="M385" s="273"/>
      <c r="N385" s="273"/>
      <c r="O385" s="273"/>
      <c r="P385" s="273"/>
      <c r="Q385" s="274"/>
      <c r="R385" s="278" t="s">
        <v>41</v>
      </c>
      <c r="S385" s="279"/>
      <c r="T385" s="279"/>
      <c r="U385" s="280"/>
      <c r="V385" s="281"/>
      <c r="W385" s="282"/>
      <c r="X385" s="282"/>
      <c r="Y385" s="282"/>
      <c r="Z385" s="282"/>
      <c r="AA385" s="283"/>
      <c r="AB385" s="269" t="s">
        <v>28</v>
      </c>
      <c r="AC385" s="270"/>
      <c r="AD385" s="270"/>
      <c r="AE385" s="271"/>
      <c r="AF385" s="287"/>
      <c r="AG385" s="288"/>
      <c r="AH385" s="288"/>
      <c r="AI385" s="288"/>
      <c r="AJ385" s="289" t="str">
        <f>IF(I383="","",VLOOKUP(I383,$AO$4:$AR$6,3,FALSE))</f>
        <v/>
      </c>
      <c r="AK385" s="290"/>
      <c r="AL385" s="40"/>
      <c r="AM385" s="39"/>
      <c r="BC385" s="327" t="s">
        <v>106</v>
      </c>
      <c r="BD385" s="326" t="str">
        <f>IF(AND($AW383=1,$AX383=1,$AY389="1期",$BA389="1期"),$AF385,"0")</f>
        <v>0</v>
      </c>
      <c r="BE385" s="326" t="str">
        <f>IF(AND($AW383=1,$AX383=2,$AY389="1期",$BA389="1期"),$AF385,"0")</f>
        <v>0</v>
      </c>
      <c r="BF385" s="326" t="str">
        <f>IF(AND($AW383=1,$AX383=3,$AY389="1期",$BA389="1期"),$AF385,"0")</f>
        <v>0</v>
      </c>
      <c r="BG385" s="326" t="str">
        <f>IF(AND($AW383=1,$AX383=4,$AY389="1期",$BA389="1期"),$AF385,"0")</f>
        <v>0</v>
      </c>
      <c r="BH385" s="326" t="str">
        <f>IF(AND($AW383=1,$AX383=5,$AY389="1期",$BA389="1期"),$AF385,"0")</f>
        <v>0</v>
      </c>
      <c r="BI385" s="326" t="str">
        <f>IF(AND($AW383=2,$AX383=6,$AY389="1期",$BA389="1期"),$AF385,"0")</f>
        <v>0</v>
      </c>
      <c r="BJ385" s="326" t="str">
        <f>IF(AND($AW383=3,$AX383=1,$AY389="1期",$BA389="1期"),$AF385,"0")</f>
        <v>0</v>
      </c>
      <c r="BK385" s="326" t="str">
        <f>IF(AND($AW383=3,$AX383=2,$AY389="1期",$BA389="1期"),$AF385,"0")</f>
        <v>0</v>
      </c>
      <c r="BL385" s="326" t="str">
        <f>IF(AND($AW383=3,$AX383=3,$AY389="1期",$BA389="1期"),$AF385,"0")</f>
        <v>0</v>
      </c>
      <c r="BM385" s="326" t="str">
        <f>IF(AND($AW383=3,$AX383=4,$AY389="1期",$BA389="1期"),$AF385,"0")</f>
        <v>0</v>
      </c>
      <c r="BN385" s="326" t="str">
        <f>IF(AND($AW383=3,$AX383=5,$AY389="1期",$BA389="1期"),$AF385,"0")</f>
        <v>0</v>
      </c>
      <c r="BP385" s="326" t="str">
        <f>IF(AND($AW383=1,$AX383=1,$AY389="1期",$BA389="2期"),$AF385,"0")</f>
        <v>0</v>
      </c>
      <c r="BQ385" s="326" t="str">
        <f>IF(AND($AW383=1,$AX383=2,$AY389="1期",$BA389="2期"),$AF385,"0")</f>
        <v>0</v>
      </c>
      <c r="BR385" s="326" t="str">
        <f>IF(AND($AW383=1,$AX383=3,$AY389="1期",$BA389="2期"),$AF385,"0")</f>
        <v>0</v>
      </c>
      <c r="BS385" s="326" t="str">
        <f>IF(AND($AW383=1,$AX383=4,$AY389="1期",$BA389="2期"),$AF385,"0")</f>
        <v>0</v>
      </c>
      <c r="BT385" s="326" t="str">
        <f>IF(AND($AW383=1,$AX383=5,$AY389="1期",$BA389="2期"),$AF385,"0")</f>
        <v>0</v>
      </c>
      <c r="BU385" s="326" t="str">
        <f>IF(AND($AW383=2,$AX383=6,$AY389="1期",$BA389="2期"),$AF385,"0")</f>
        <v>0</v>
      </c>
      <c r="BV385" s="326" t="str">
        <f>IF(AND($AW383=3,$AX383=1,$AY389="1期",$BA389="2期"),$AF385,"0")</f>
        <v>0</v>
      </c>
      <c r="BW385" s="326" t="str">
        <f>IF(AND($AW383=3,$AX383=2,$AY389="1期",$BA389="2期"),$AF385,"0")</f>
        <v>0</v>
      </c>
      <c r="BX385" s="326" t="str">
        <f>IF(AND($AW383=3,$AX383=3,$AY389="1期",$BA389="2期"),$AF385,"0")</f>
        <v>0</v>
      </c>
      <c r="BY385" s="326" t="str">
        <f>IF(AND($AW383=3,$AX383=4,$AY389="1期",$BA389="2期"),$AF385,"0")</f>
        <v>0</v>
      </c>
      <c r="BZ385" s="326" t="str">
        <f>IF(AND($AW383=3,$AX383=5,$AY389="1期",$BA389="2期"),$AF385,"0")</f>
        <v>0</v>
      </c>
      <c r="CB385" s="326" t="str">
        <f>IF(AND($AW383=1,$AX383=1,$AY389="1期",$BA389="3期"),$AF385,"0")</f>
        <v>0</v>
      </c>
      <c r="CC385" s="326" t="str">
        <f>IF(AND($AW383=1,$AX383=2,$AY389="1期",$BA389="3期"),$AF385,"0")</f>
        <v>0</v>
      </c>
      <c r="CD385" s="326" t="str">
        <f>IF(AND($AW383=1,$AX383=3,$AY389="1期",$BA389="3期"),$AF385,"0")</f>
        <v>0</v>
      </c>
      <c r="CE385" s="326" t="str">
        <f>IF(AND($AW383=1,$AX383=4,$AY389="1期",$BA389="3期"),$AF385,"0")</f>
        <v>0</v>
      </c>
      <c r="CF385" s="326" t="str">
        <f>IF(AND($AW383=1,$AX383=5,$AY389="1期",$BA389="3期"),$AF385,"0")</f>
        <v>0</v>
      </c>
      <c r="CG385" s="326" t="str">
        <f>IF(AND($AW383=2,$AX383=6,$AY389="1期",$BA389="3期"),$AF385,"0")</f>
        <v>0</v>
      </c>
      <c r="CH385" s="326" t="str">
        <f>IF(AND($AW383=3,$AX383=1,$AY389="1期",$BA389="3期"),$AF385,"0")</f>
        <v>0</v>
      </c>
      <c r="CI385" s="326" t="str">
        <f>IF(AND($AW383=3,$AX383=2,$AY389="1期",$BA389="3期"),$AF385,"0")</f>
        <v>0</v>
      </c>
      <c r="CJ385" s="326" t="str">
        <f>IF(AND($AW383=3,$AX383=3,$AY389="1期",$BA389="3期"),$AF385,"0")</f>
        <v>0</v>
      </c>
      <c r="CK385" s="326" t="str">
        <f>IF(AND($AW383=3,$AX383=4,$AY389="1期",$BA389="3期"),$AF385,"0")</f>
        <v>0</v>
      </c>
      <c r="CL385" s="326" t="str">
        <f>IF(AND($AW383=3,$AX383=5,$AY389="1期",$BA389="3期"),$AF385,"0")</f>
        <v>0</v>
      </c>
      <c r="CN385" s="326" t="str">
        <f>IF(AND($AW383=1,$AX383=1,$AY389="2期",$BA389="2期"),$AF385,"0")</f>
        <v>0</v>
      </c>
      <c r="CO385" s="326" t="str">
        <f>IF(AND($AW383=1,$AX383=2,$AY389="2期",$BA389="2期"),$AF385,"0")</f>
        <v>0</v>
      </c>
      <c r="CP385" s="326" t="str">
        <f>IF(AND($AW383=1,$AX383=3,$AY389="2期",$BA389="2期"),$AF385,"0")</f>
        <v>0</v>
      </c>
      <c r="CQ385" s="326" t="str">
        <f>IF(AND($AW383=1,$AX383=4,$AY389="2期",$BA389="2期"),$AF385,"0")</f>
        <v>0</v>
      </c>
      <c r="CR385" s="326" t="str">
        <f>IF(AND($AW383=1,$AX383=5,$AY389="2期",$BA389="2期"),$AF385,"0")</f>
        <v>0</v>
      </c>
      <c r="CS385" s="326" t="str">
        <f>IF(AND($AW383=2,$AX383=6,$AY389="2期",$BA389="2期"),$AF385,"0")</f>
        <v>0</v>
      </c>
      <c r="CT385" s="326" t="str">
        <f>IF(AND($AW383=3,$AX383=1,$AY389="2期",$BA389="2期"),$AF385,"0")</f>
        <v>0</v>
      </c>
      <c r="CU385" s="326" t="str">
        <f>IF(AND($AW383=3,$AX383=2,$AY389="2期",$BA389="2期"),$AF385,"0")</f>
        <v>0</v>
      </c>
      <c r="CV385" s="326" t="str">
        <f>IF(AND($AW383=3,$AX383=3,$AY389="2期",$BA389="2期"),$AF385,"0")</f>
        <v>0</v>
      </c>
      <c r="CW385" s="326" t="str">
        <f>IF(AND($AW383=3,$AX383=4,$AY389="2期",$BA389="2期"),$AF385,"0")</f>
        <v>0</v>
      </c>
      <c r="CX385" s="326" t="str">
        <f>IF(AND($AW383=3,$AX383=5,$AY389="2期",$BA389="2期"),$AF385,"0")</f>
        <v>0</v>
      </c>
      <c r="CZ385" s="326" t="str">
        <f>IF(AND($AW383=1,$AX383=1,$AY389="2期",$BA389="3期"),$AF385,"0")</f>
        <v>0</v>
      </c>
      <c r="DA385" s="326" t="str">
        <f>IF(AND($AW383=1,$AX383=2,$AY389="2期",$BA389="3期"),$AF385,"0")</f>
        <v>0</v>
      </c>
      <c r="DB385" s="326" t="str">
        <f>IF(AND($AW383=1,$AX383=3,$AY389="2期",$BA389="3期"),$AF385,"0")</f>
        <v>0</v>
      </c>
      <c r="DC385" s="326" t="str">
        <f>IF(AND($AW383=1,$AX383=4,$AY389="2期",$BA389="3期"),$AF385,"0")</f>
        <v>0</v>
      </c>
      <c r="DD385" s="326" t="str">
        <f>IF(AND($AW383=1,$AX383=5,$AY389="2期",$BA389="3期"),$AF385,"0")</f>
        <v>0</v>
      </c>
      <c r="DE385" s="326" t="str">
        <f>IF(AND($AW383=2,$AX383=6,$AY389="2期",$BA389="3期"),$AF385,"0")</f>
        <v>0</v>
      </c>
      <c r="DF385" s="326" t="str">
        <f>IF(AND($AW383=3,$AX383=1,$AY389="2期",$BA389="3期"),$AF385,"0")</f>
        <v>0</v>
      </c>
      <c r="DG385" s="326" t="str">
        <f>IF(AND($AW383=3,$AX383=2,$AY389="2期",$BA389="3期"),$AF385,"0")</f>
        <v>0</v>
      </c>
      <c r="DH385" s="326" t="str">
        <f>IF(AND($AW383=3,$AX383=3,$AY389="2期",$BA389="3期"),$AF385,"0")</f>
        <v>0</v>
      </c>
      <c r="DI385" s="326" t="str">
        <f>IF(AND($AW383=3,$AX383=4,$AY389="2期",$BA389="3期"),$AF385,"0")</f>
        <v>0</v>
      </c>
      <c r="DJ385" s="326" t="str">
        <f>IF(AND($AW383=3,$AX383=5,$AY389="2期",$BA389="3期"),$AF385,"0")</f>
        <v>0</v>
      </c>
      <c r="DL385" s="326" t="str">
        <f>IF(AND($AW383=1,$AX383=1,$AY389="3期",$BA389="3期"),$AF385,"0")</f>
        <v>0</v>
      </c>
      <c r="DM385" s="326" t="str">
        <f>IF(AND($AW383=1,$AX383=2,$AY389="3期",$BA389="3期"),$AF385,"0")</f>
        <v>0</v>
      </c>
      <c r="DN385" s="326" t="str">
        <f>IF(AND($AW383=1,$AX383=3,$AY389="3期",$BA389="3期"),$AF385,"0")</f>
        <v>0</v>
      </c>
      <c r="DO385" s="326" t="str">
        <f>IF(AND($AW383=1,$AX383=4,$AY389="3期",$BA389="3期"),$AF385,"0")</f>
        <v>0</v>
      </c>
      <c r="DP385" s="326" t="str">
        <f>IF(AND($AW383=1,$AX383=5,$AY389="3期",$BA389="3期"),$AF385,"0")</f>
        <v>0</v>
      </c>
      <c r="DQ385" s="326" t="str">
        <f>IF(AND($AW383=2,$AX383=6,$AY389="3期",$BA389="3期"),$AF385,"0")</f>
        <v>0</v>
      </c>
      <c r="DR385" s="326" t="str">
        <f>IF(AND($AW383=3,$AX383=1,$AY389="3期",$BA389="3期"),$AF385,"0")</f>
        <v>0</v>
      </c>
      <c r="DS385" s="326" t="str">
        <f>IF(AND($AW383=3,$AX383=2,$AY389="3期",$BA389="3期"),$AF385,"0")</f>
        <v>0</v>
      </c>
      <c r="DT385" s="326" t="str">
        <f>IF(AND($AW383=3,$AX383=3,$AY389="3期",$BA389="3期"),$AF385,"0")</f>
        <v>0</v>
      </c>
      <c r="DU385" s="326" t="str">
        <f>IF(AND($AW383=3,$AX383=4,$AY389="3期",$BA389="3期"),$AF385,"0")</f>
        <v>0</v>
      </c>
      <c r="DV385" s="326" t="str">
        <f>IF(AND($AW383=3,$AX383=5,$AY389="3期",$BA389="3期"),$AF385,"0")</f>
        <v>0</v>
      </c>
      <c r="DX385" s="326" t="str">
        <f>IF(AND($AW383=1,$AX383=1,$AY389="1期",$BA389="4期"),$AF385,"0")</f>
        <v>0</v>
      </c>
      <c r="DY385" s="326" t="str">
        <f>IF(AND($AW383=1,$AX383=2,$AY389="1期",$BA389="4期"),$AF385,"0")</f>
        <v>0</v>
      </c>
      <c r="DZ385" s="326" t="str">
        <f>IF(AND($AW383=1,$AX383=3,$AY389="1期",$BA389="4期"),$AF385,"0")</f>
        <v>0</v>
      </c>
      <c r="EA385" s="326" t="str">
        <f>IF(AND($AW383=1,$AX383=4,$AY389="1期",$BA389="4期"),$AF385,"0")</f>
        <v>0</v>
      </c>
      <c r="EB385" s="326" t="str">
        <f>IF(AND($AW383=1,$AX383=5,$AY389="1期",$BA389="4期"),$AF385,"0")</f>
        <v>0</v>
      </c>
      <c r="EC385" s="326" t="str">
        <f>IF(AND($AW383=2,$AX383=6,$AY389="1期",$BA389="4期"),$AF385,"0")</f>
        <v>0</v>
      </c>
      <c r="ED385" s="326" t="str">
        <f>IF(AND($AW383=3,$AX383=1,$AY389="1期",$BA389="4期"),$AF385,"0")</f>
        <v>0</v>
      </c>
      <c r="EE385" s="326" t="str">
        <f>IF(AND($AW383=3,$AX383=2,$AY389="1期",$BA389="4期"),$AF385,"0")</f>
        <v>0</v>
      </c>
      <c r="EF385" s="326" t="str">
        <f>IF(AND($AW383=3,$AX383=3,$AY389="1期",$BA389="4期"),$AF385,"0")</f>
        <v>0</v>
      </c>
      <c r="EG385" s="326" t="str">
        <f>IF(AND($AW383=3,$AX383=4,$AY389="1期",$BA389="4期"),$AF385,"0")</f>
        <v>0</v>
      </c>
      <c r="EH385" s="326" t="str">
        <f>IF(AND($AW383=3,$AX383=5,$AY389="1期",$BA389="4期"),$AF385,"0")</f>
        <v>0</v>
      </c>
      <c r="EJ385" s="326" t="str">
        <f>IF(AND($AW383=1,$AX383=1,$AY389="2期",$BA389="4期"),$AF385,"0")</f>
        <v>0</v>
      </c>
      <c r="EK385" s="326" t="str">
        <f>IF(AND($AW383=1,$AX383=2,$AY389="2期",$BA389="4期"),$AF385,"0")</f>
        <v>0</v>
      </c>
      <c r="EL385" s="326" t="str">
        <f>IF(AND($AW383=1,$AX383=3,$AY389="2期",$BA389="4期"),$AF385,"0")</f>
        <v>0</v>
      </c>
      <c r="EM385" s="326" t="str">
        <f>IF(AND($AW383=1,$AX383=4,$AY389="2期",$BA389="4期"),$AF385,"0")</f>
        <v>0</v>
      </c>
      <c r="EN385" s="326" t="str">
        <f>IF(AND($AW383=1,$AX383=5,$AY389="2期",$BA389="4期"),$AF385,"0")</f>
        <v>0</v>
      </c>
      <c r="EO385" s="326" t="str">
        <f>IF(AND($AW383=2,$AX383=6,$AY389="2期",$BA389="4期"),$AF385,"0")</f>
        <v>0</v>
      </c>
      <c r="EP385" s="326" t="str">
        <f>IF(AND($AW383=3,$AX383=1,$AY389="2期",$BA389="4期"),$AF385,"0")</f>
        <v>0</v>
      </c>
      <c r="EQ385" s="326" t="str">
        <f>IF(AND($AW383=3,$AX383=2,$AY389="2期",$BA389="4期"),$AF385,"0")</f>
        <v>0</v>
      </c>
      <c r="ER385" s="326" t="str">
        <f>IF(AND($AW383=3,$AX383=3,$AY389="2期",$BA389="4期"),$AF385,"0")</f>
        <v>0</v>
      </c>
      <c r="ES385" s="326" t="str">
        <f>IF(AND($AW383=3,$AX383=4,$AY389="2期",$BA389="4期"),$AF385,"0")</f>
        <v>0</v>
      </c>
      <c r="ET385" s="326" t="str">
        <f>IF(AND($AW383=3,$AX383=5,$AY389="2期",$BA389="4期"),$AF385,"0")</f>
        <v>0</v>
      </c>
      <c r="EV385" s="326" t="str">
        <f>IF(AND($AW383=1,$AX383=1,$AY389="3期",$BA389="4期"),$AF385,"0")</f>
        <v>0</v>
      </c>
      <c r="EW385" s="326" t="str">
        <f>IF(AND($AW383=1,$AX383=2,$AY389="3期",$BA389="4期"),$AF385,"0")</f>
        <v>0</v>
      </c>
      <c r="EX385" s="326" t="str">
        <f>IF(AND($AW383=1,$AX383=3,$AY389="3期",$BA389="4期"),$AF385,"0")</f>
        <v>0</v>
      </c>
      <c r="EY385" s="326" t="str">
        <f>IF(AND($AW383=1,$AX383=4,$AY389="3期",$BA389="4期"),$AF385,"0")</f>
        <v>0</v>
      </c>
      <c r="EZ385" s="326" t="str">
        <f>IF(AND($AW383=1,$AX383=5,$AY389="3期",$BA389="4期"),$AF385,"0")</f>
        <v>0</v>
      </c>
      <c r="FA385" s="326" t="str">
        <f>IF(AND($AW383=2,$AX383=6,$AY389="3期",$BA389="4期"),$AF385,"0")</f>
        <v>0</v>
      </c>
      <c r="FB385" s="326" t="str">
        <f>IF(AND($AW383=3,$AX383=1,$AY389="3期",$BA389="4期"),$AF385,"0")</f>
        <v>0</v>
      </c>
      <c r="FC385" s="326" t="str">
        <f>IF(AND($AW383=3,$AX383=2,$AY389="3期",$BA389="4期"),$AF385,"0")</f>
        <v>0</v>
      </c>
      <c r="FD385" s="326" t="str">
        <f>IF(AND($AW383=3,$AX383=3,$AY389="3期",$BA389="4期"),$AF385,"0")</f>
        <v>0</v>
      </c>
      <c r="FE385" s="326" t="str">
        <f>IF(AND($AW383=3,$AX383=4,$AY389="3期",$BA389="4期"),$AF385,"0")</f>
        <v>0</v>
      </c>
      <c r="FF385" s="326" t="str">
        <f>IF(AND($AW383=3,$AX383=5,$AY389="3期",$BA389="4期"),$AF385,"0")</f>
        <v>0</v>
      </c>
      <c r="FH385" s="326" t="str">
        <f>IF(AND($AW383=1,$AX383=1,$AY389="4期",$BA389="4期"),$AF385,"0")</f>
        <v>0</v>
      </c>
      <c r="FI385" s="326" t="str">
        <f>IF(AND($AW383=1,$AX383=2,$AY389="4期",$BA389="4期"),$AF385,"0")</f>
        <v>0</v>
      </c>
      <c r="FJ385" s="326" t="str">
        <f>IF(AND($AW383=1,$AX383=3,$AY389="4期",$BA389="4期"),$AF385,"0")</f>
        <v>0</v>
      </c>
      <c r="FK385" s="326" t="str">
        <f>IF(AND($AW383=1,$AX383=4,$AY389="4期",$BA389="4期"),$AF385,"0")</f>
        <v>0</v>
      </c>
      <c r="FL385" s="326" t="str">
        <f>IF(AND($AW383=1,$AX383=5,$AY389="4期",$BA389="4期"),$AF385,"0")</f>
        <v>0</v>
      </c>
      <c r="FM385" s="326" t="str">
        <f>IF(AND($AW383=2,$AX383=6,$AY389="4期",$BA389="4期"),$AF385,"0")</f>
        <v>0</v>
      </c>
      <c r="FN385" s="326" t="str">
        <f>IF(AND($AW383=3,$AX383=1,$AY389="4期",$BA389="4期"),$AF385,"0")</f>
        <v>0</v>
      </c>
      <c r="FO385" s="326" t="str">
        <f>IF(AND($AW383=3,$AX383=2,$AY389="4期",$BA389="4期"),$AF385,"0")</f>
        <v>0</v>
      </c>
      <c r="FP385" s="326" t="str">
        <f>IF(AND($AW383=3,$AX383=3,$AY389="4期",$BA389="4期"),$AF385,"0")</f>
        <v>0</v>
      </c>
      <c r="FQ385" s="326" t="str">
        <f>IF(AND($AW383=3,$AX383=4,$AY389="4期",$BA389="4期"),$AF385,"0")</f>
        <v>0</v>
      </c>
      <c r="FR385" s="326" t="str">
        <f>IF(AND($AW383=3,$AX383=5,$AY389="4期",$BA389="4期"),$AF385,"0")</f>
        <v>0</v>
      </c>
      <c r="FT385" s="327" t="s">
        <v>176</v>
      </c>
      <c r="FU385" s="326" t="str">
        <f>IF(AND($AW383=1,$AX383=1,$AY389="1期",$BA389="1期"),LEFT(RIGHT($I391,11),8),"0")</f>
        <v>0</v>
      </c>
      <c r="FV385" s="326" t="str">
        <f>IF(AND($AW383=1,$AX383=2,$AY389="1期",$BA389="1期"),LEFT(RIGHT($I391,11),8),"0")</f>
        <v>0</v>
      </c>
      <c r="FW385" s="326" t="str">
        <f>IF(AND($AW383=1,$AX383=3,$AY389="1期",$BA389="1期"),LEFT(RIGHT($I391,11),8),"0")</f>
        <v>0</v>
      </c>
      <c r="FX385" s="326" t="str">
        <f>IF(AND($AW383=1,$AX383=4,$AY389="1期",$BA389="1期"),LEFT(RIGHT($I391,11),8),"0")</f>
        <v>0</v>
      </c>
      <c r="FY385" s="326" t="str">
        <f>IF(AND($AW383=1,$AX383=5,$AY389="1期",$BA389="1期"),LEFT(RIGHT($I391,11),8),"0")</f>
        <v>0</v>
      </c>
      <c r="FZ385" s="326" t="str">
        <f>IF(AND($AW383=2,$AX383=6,$AY389="1期",$BA389="1期"),LEFT(RIGHT($I391,11),8),"0")</f>
        <v>0</v>
      </c>
      <c r="GA385" s="326" t="str">
        <f>IF(AND($AW383=3,$AX383=1,$AY389="1期",$BA389="1期"),LEFT(RIGHT($I391,11),8),"0")</f>
        <v>0</v>
      </c>
      <c r="GB385" s="326" t="str">
        <f>IF(AND($AW383=3,$AX383=2,$AY389="1期",$BA389="1期"),LEFT(RIGHT($I391,11),8),"0")</f>
        <v>0</v>
      </c>
      <c r="GC385" s="326" t="str">
        <f>IF(AND($AW383=3,$AX383=3,$AY389="1期",$BA389="1期"),LEFT(RIGHT($I391,11),8),"0")</f>
        <v>0</v>
      </c>
      <c r="GD385" s="326" t="str">
        <f>IF(AND($AW383=3,$AX383=4,$AY389="1期",$BA389="1期"),LEFT(RIGHT($I391,11),8),"0")</f>
        <v>0</v>
      </c>
      <c r="GE385" s="326" t="str">
        <f>IF(AND($AW383=3,$AX383=5,$AY389="1期",$BA389="1期"),LEFT(RIGHT($I391,11),8),"0")</f>
        <v>0</v>
      </c>
      <c r="GG385" s="326" t="str">
        <f>IF(AND($AW383=1,$AX383=1,$AY389="1期",$BA389="2期"),$AF385,"0")</f>
        <v>0</v>
      </c>
      <c r="GH385" s="326" t="str">
        <f>IF(AND($AW383=1,$AX383=2,$AY389="1期",$BA389="2期"),$AF385,"0")</f>
        <v>0</v>
      </c>
      <c r="GI385" s="326" t="str">
        <f>IF(AND($AW383=1,$AX383=3,$AY389="1期",$BA389="2期"),$AF385,"0")</f>
        <v>0</v>
      </c>
      <c r="GJ385" s="326" t="str">
        <f>IF(AND($AW383=1,$AX383=4,$AY389="1期",$BA389="2期"),$AF385,"0")</f>
        <v>0</v>
      </c>
      <c r="GK385" s="326" t="str">
        <f>IF(AND($AW383=1,$AX383=5,$AY389="1期",$BA389="2期"),$AF385,"0")</f>
        <v>0</v>
      </c>
      <c r="GL385" s="326" t="str">
        <f>IF(AND($AW383=2,$AX383=6,$AY389="1期",$BA389="2期"),$AF385,"0")</f>
        <v>0</v>
      </c>
      <c r="GM385" s="326" t="str">
        <f>IF(AND($AW383=3,$AX383=1,$AY389="1期",$BA389="2期"),$AF385,"0")</f>
        <v>0</v>
      </c>
      <c r="GN385" s="326" t="str">
        <f>IF(AND($AW383=3,$AX383=2,$AY389="1期",$BA389="2期"),$AF385,"0")</f>
        <v>0</v>
      </c>
      <c r="GO385" s="326" t="str">
        <f>IF(AND($AW383=3,$AX383=3,$AY389="1期",$BA389="2期"),$AF385,"0")</f>
        <v>0</v>
      </c>
      <c r="GP385" s="326" t="str">
        <f>IF(AND($AW383=3,$AX383=4,$AY389="1期",$BA389="2期"),$AF385,"0")</f>
        <v>0</v>
      </c>
      <c r="GQ385" s="326" t="str">
        <f>IF(AND($AW383=3,$AX383=5,$AY389="1期",$BA389="2期"),$AF385,"0")</f>
        <v>0</v>
      </c>
      <c r="GS385" s="326" t="str">
        <f>IF(AND($AW383=1,$AX383=1,$AY389="2期",$BA389="2期"),LEFT(RIGHT($I391,11),8),"0")</f>
        <v>0</v>
      </c>
      <c r="GT385" s="326" t="str">
        <f>IF(AND($AW383=1,$AX383=2,$AY389="2期",$BA389="2期"),LEFT(RIGHT($I391,11),8),"0")</f>
        <v>0</v>
      </c>
      <c r="GU385" s="326" t="str">
        <f>IF(AND($AW383=1,$AX383=3,$AY389="2期",$BA389="2期"),LEFT(RIGHT($I391,11),8),"0")</f>
        <v>0</v>
      </c>
      <c r="GV385" s="326" t="str">
        <f>IF(AND($AW383=1,$AX383=4,$AY389="2期",$BA389="2期"),LEFT(RIGHT($I391,11),8),"0")</f>
        <v>0</v>
      </c>
      <c r="GW385" s="326" t="str">
        <f>IF(AND($AW383=1,$AX383=5,$AY389="2期",$BA389="2期"),LEFT(RIGHT($I391,11),8),"0")</f>
        <v>0</v>
      </c>
      <c r="GX385" s="326" t="str">
        <f>IF(AND($AW383=2,$AX383=6,$AY389="2期",$BA389="2期"),LEFT(RIGHT($I391,11),8),"0")</f>
        <v>0</v>
      </c>
      <c r="GY385" s="326" t="str">
        <f>IF(AND($AW383=3,$AX383=1,$AY389="2期",$BA389="2期"),LEFT(RIGHT($I391,11),8),"0")</f>
        <v>0</v>
      </c>
      <c r="GZ385" s="326" t="str">
        <f>IF(AND($AW383=3,$AX383=2,$AY389="2期",$BA389="2期"),LEFT(RIGHT($I391,11),8),"0")</f>
        <v>0</v>
      </c>
      <c r="HA385" s="326" t="str">
        <f>IF(AND($AW383=3,$AX383=3,$AY389="2期",$BA389="2期"),LEFT(RIGHT($I391,11),8),"0")</f>
        <v>0</v>
      </c>
      <c r="HB385" s="326" t="str">
        <f>IF(AND($AW383=3,$AX383=4,$AY389="2期",$BA389="2期"),LEFT(RIGHT($I391,11),8),"0")</f>
        <v>0</v>
      </c>
      <c r="HC385" s="326" t="str">
        <f>IF(AND($AW383=3,$AX383=5,$AY389="2期",$BA389="2期"),LEFT(RIGHT($I391,11),8),"0")</f>
        <v>0</v>
      </c>
      <c r="HE385" s="326" t="str">
        <f>IF(AND($AW383=1,$AX383=1,$BA389="3期"),LEFT(RIGHT($I391,11),8),"0")</f>
        <v>0</v>
      </c>
      <c r="HF385" s="326" t="str">
        <f>IF(AND($AW383=1,$AX383=2,$BA389="3期"),LEFT(RIGHT($I391,11),8),"0")</f>
        <v>0</v>
      </c>
      <c r="HG385" s="326" t="str">
        <f>IF(AND($AW383=1,$AX383=3,$BA389="3期"),LEFT(RIGHT($I391,11),8),"0")</f>
        <v>0</v>
      </c>
      <c r="HH385" s="326" t="str">
        <f>IF(AND($AW383=1,$AX383=4,$BA389="3期"),LEFT(RIGHT($I391,11),8),"0")</f>
        <v>0</v>
      </c>
      <c r="HI385" s="326" t="str">
        <f>IF(AND($AW383=1,$AX383=5,$BA389="3期"),LEFT(RIGHT($I391,11),8),"0")</f>
        <v>0</v>
      </c>
      <c r="HJ385" s="326" t="str">
        <f>IF(AND($AW383=2,$AX383=6,$BA389="3期"),LEFT(RIGHT($I391,11),8),"0")</f>
        <v>0</v>
      </c>
      <c r="HK385" s="326" t="str">
        <f>IF(AND($AW383=3,$AX383=1,$BA389="3期"),LEFT(RIGHT($I391,11),8),"0")</f>
        <v>0</v>
      </c>
      <c r="HL385" s="326" t="str">
        <f>IF(AND($AW383=3,$AX383=2,$BA389="3期"),LEFT(RIGHT($I391,11),8),"0")</f>
        <v>0</v>
      </c>
      <c r="HM385" s="326" t="str">
        <f>IF(AND($AW383=3,$AX383=3,$BA389="3期"),LEFT(RIGHT($I391,11),8),"0")</f>
        <v>0</v>
      </c>
      <c r="HN385" s="326" t="str">
        <f>IF(AND($AW383=3,$AX383=4,$BA389="3期"),LEFT(RIGHT($I391,11),8),"0")</f>
        <v>0</v>
      </c>
      <c r="HO385" s="326" t="str">
        <f>IF(AND($AW383=3,$AX383=5,$BA389="3期"),LEFT(RIGHT($I391,11),8),"0")</f>
        <v>0</v>
      </c>
    </row>
    <row r="386" spans="2:223">
      <c r="B386" s="37"/>
      <c r="D386" s="229"/>
      <c r="E386" s="246"/>
      <c r="F386" s="247"/>
      <c r="G386" s="247"/>
      <c r="H386" s="248"/>
      <c r="I386" s="275"/>
      <c r="J386" s="276"/>
      <c r="K386" s="276"/>
      <c r="L386" s="276"/>
      <c r="M386" s="276"/>
      <c r="N386" s="276"/>
      <c r="O386" s="276"/>
      <c r="P386" s="276"/>
      <c r="Q386" s="277"/>
      <c r="R386" s="258"/>
      <c r="S386" s="259"/>
      <c r="T386" s="259"/>
      <c r="U386" s="260"/>
      <c r="V386" s="284"/>
      <c r="W386" s="285"/>
      <c r="X386" s="285"/>
      <c r="Y386" s="285"/>
      <c r="Z386" s="285"/>
      <c r="AA386" s="286"/>
      <c r="AB386" s="246"/>
      <c r="AC386" s="247"/>
      <c r="AD386" s="247"/>
      <c r="AE386" s="248"/>
      <c r="AF386" s="263"/>
      <c r="AG386" s="264"/>
      <c r="AH386" s="264"/>
      <c r="AI386" s="264"/>
      <c r="AJ386" s="267"/>
      <c r="AK386" s="268"/>
      <c r="AL386" s="40"/>
      <c r="AM386" s="39"/>
      <c r="BC386" s="328"/>
      <c r="BD386" s="326"/>
      <c r="BE386" s="326"/>
      <c r="BF386" s="326"/>
      <c r="BG386" s="326"/>
      <c r="BH386" s="326"/>
      <c r="BI386" s="326"/>
      <c r="BJ386" s="326"/>
      <c r="BK386" s="326"/>
      <c r="BL386" s="326"/>
      <c r="BM386" s="326"/>
      <c r="BN386" s="326"/>
      <c r="BP386" s="326"/>
      <c r="BQ386" s="326"/>
      <c r="BR386" s="326"/>
      <c r="BS386" s="326"/>
      <c r="BT386" s="326"/>
      <c r="BU386" s="326"/>
      <c r="BV386" s="326"/>
      <c r="BW386" s="326"/>
      <c r="BX386" s="326"/>
      <c r="BY386" s="326"/>
      <c r="BZ386" s="326"/>
      <c r="CB386" s="326"/>
      <c r="CC386" s="326"/>
      <c r="CD386" s="326"/>
      <c r="CE386" s="326"/>
      <c r="CF386" s="326"/>
      <c r="CG386" s="326"/>
      <c r="CH386" s="326"/>
      <c r="CI386" s="326"/>
      <c r="CJ386" s="326"/>
      <c r="CK386" s="326"/>
      <c r="CL386" s="326"/>
      <c r="CN386" s="326"/>
      <c r="CO386" s="326"/>
      <c r="CP386" s="326"/>
      <c r="CQ386" s="326"/>
      <c r="CR386" s="326"/>
      <c r="CS386" s="326"/>
      <c r="CT386" s="326"/>
      <c r="CU386" s="326"/>
      <c r="CV386" s="326"/>
      <c r="CW386" s="326"/>
      <c r="CX386" s="326"/>
      <c r="CZ386" s="326"/>
      <c r="DA386" s="326"/>
      <c r="DB386" s="326"/>
      <c r="DC386" s="326"/>
      <c r="DD386" s="326"/>
      <c r="DE386" s="326"/>
      <c r="DF386" s="326"/>
      <c r="DG386" s="326"/>
      <c r="DH386" s="326"/>
      <c r="DI386" s="326"/>
      <c r="DJ386" s="326"/>
      <c r="DL386" s="326"/>
      <c r="DM386" s="326"/>
      <c r="DN386" s="326"/>
      <c r="DO386" s="326"/>
      <c r="DP386" s="326"/>
      <c r="DQ386" s="326"/>
      <c r="DR386" s="326"/>
      <c r="DS386" s="326"/>
      <c r="DT386" s="326"/>
      <c r="DU386" s="326"/>
      <c r="DV386" s="326"/>
      <c r="DX386" s="326"/>
      <c r="DY386" s="326"/>
      <c r="DZ386" s="326"/>
      <c r="EA386" s="326"/>
      <c r="EB386" s="326"/>
      <c r="EC386" s="326"/>
      <c r="ED386" s="326"/>
      <c r="EE386" s="326"/>
      <c r="EF386" s="326"/>
      <c r="EG386" s="326"/>
      <c r="EH386" s="326"/>
      <c r="EJ386" s="326"/>
      <c r="EK386" s="326"/>
      <c r="EL386" s="326"/>
      <c r="EM386" s="326"/>
      <c r="EN386" s="326"/>
      <c r="EO386" s="326"/>
      <c r="EP386" s="326"/>
      <c r="EQ386" s="326"/>
      <c r="ER386" s="326"/>
      <c r="ES386" s="326"/>
      <c r="ET386" s="326"/>
      <c r="EV386" s="326"/>
      <c r="EW386" s="326"/>
      <c r="EX386" s="326"/>
      <c r="EY386" s="326"/>
      <c r="EZ386" s="326"/>
      <c r="FA386" s="326"/>
      <c r="FB386" s="326"/>
      <c r="FC386" s="326"/>
      <c r="FD386" s="326"/>
      <c r="FE386" s="326"/>
      <c r="FF386" s="326"/>
      <c r="FH386" s="326"/>
      <c r="FI386" s="326"/>
      <c r="FJ386" s="326"/>
      <c r="FK386" s="326"/>
      <c r="FL386" s="326"/>
      <c r="FM386" s="326"/>
      <c r="FN386" s="326"/>
      <c r="FO386" s="326"/>
      <c r="FP386" s="326"/>
      <c r="FQ386" s="326"/>
      <c r="FR386" s="326"/>
      <c r="FT386" s="328"/>
      <c r="FU386" s="326"/>
      <c r="FV386" s="326"/>
      <c r="FW386" s="326"/>
      <c r="FX386" s="326"/>
      <c r="FY386" s="326"/>
      <c r="FZ386" s="326"/>
      <c r="GA386" s="326"/>
      <c r="GB386" s="326"/>
      <c r="GC386" s="326"/>
      <c r="GD386" s="326"/>
      <c r="GE386" s="326"/>
      <c r="GG386" s="326"/>
      <c r="GH386" s="326"/>
      <c r="GI386" s="326"/>
      <c r="GJ386" s="326"/>
      <c r="GK386" s="326"/>
      <c r="GL386" s="326"/>
      <c r="GM386" s="326"/>
      <c r="GN386" s="326"/>
      <c r="GO386" s="326"/>
      <c r="GP386" s="326"/>
      <c r="GQ386" s="326"/>
      <c r="GS386" s="326"/>
      <c r="GT386" s="326"/>
      <c r="GU386" s="326"/>
      <c r="GV386" s="326"/>
      <c r="GW386" s="326"/>
      <c r="GX386" s="326"/>
      <c r="GY386" s="326"/>
      <c r="GZ386" s="326"/>
      <c r="HA386" s="326"/>
      <c r="HB386" s="326"/>
      <c r="HC386" s="326"/>
      <c r="HE386" s="326"/>
      <c r="HF386" s="326"/>
      <c r="HG386" s="326"/>
      <c r="HH386" s="326"/>
      <c r="HI386" s="326"/>
      <c r="HJ386" s="326"/>
      <c r="HK386" s="326"/>
      <c r="HL386" s="326"/>
      <c r="HM386" s="326"/>
      <c r="HN386" s="326"/>
      <c r="HO386" s="326"/>
    </row>
    <row r="387" spans="2:223" ht="13.5" customHeight="1">
      <c r="B387" s="37"/>
      <c r="D387" s="229"/>
      <c r="E387" s="269" t="s">
        <v>38</v>
      </c>
      <c r="F387" s="270"/>
      <c r="G387" s="270"/>
      <c r="H387" s="271"/>
      <c r="I387" s="291"/>
      <c r="J387" s="292"/>
      <c r="K387" s="292"/>
      <c r="L387" s="292"/>
      <c r="M387" s="292"/>
      <c r="N387" s="292"/>
      <c r="O387" s="292"/>
      <c r="P387" s="292"/>
      <c r="Q387" s="292"/>
      <c r="R387" s="292"/>
      <c r="S387" s="292"/>
      <c r="T387" s="292"/>
      <c r="U387" s="292"/>
      <c r="V387" s="292"/>
      <c r="W387" s="292"/>
      <c r="X387" s="292"/>
      <c r="Y387" s="292"/>
      <c r="Z387" s="292"/>
      <c r="AA387" s="293"/>
      <c r="AB387" s="269" t="s">
        <v>39</v>
      </c>
      <c r="AC387" s="270"/>
      <c r="AD387" s="270"/>
      <c r="AE387" s="271"/>
      <c r="AF387" s="294"/>
      <c r="AG387" s="295"/>
      <c r="AH387" s="295"/>
      <c r="AI387" s="295"/>
      <c r="AJ387" s="295"/>
      <c r="AK387" s="290" t="s">
        <v>55</v>
      </c>
      <c r="AL387" s="40"/>
      <c r="AM387" s="39"/>
    </row>
    <row r="388" spans="2:223">
      <c r="B388" s="37"/>
      <c r="D388" s="229"/>
      <c r="E388" s="246"/>
      <c r="F388" s="247"/>
      <c r="G388" s="247"/>
      <c r="H388" s="248"/>
      <c r="I388" s="252"/>
      <c r="J388" s="253"/>
      <c r="K388" s="253"/>
      <c r="L388" s="253"/>
      <c r="M388" s="253"/>
      <c r="N388" s="253"/>
      <c r="O388" s="253"/>
      <c r="P388" s="253"/>
      <c r="Q388" s="253"/>
      <c r="R388" s="253"/>
      <c r="S388" s="253"/>
      <c r="T388" s="253"/>
      <c r="U388" s="253"/>
      <c r="V388" s="253"/>
      <c r="W388" s="253"/>
      <c r="X388" s="253"/>
      <c r="Y388" s="253"/>
      <c r="Z388" s="253"/>
      <c r="AA388" s="254"/>
      <c r="AB388" s="246"/>
      <c r="AC388" s="247"/>
      <c r="AD388" s="247"/>
      <c r="AE388" s="248"/>
      <c r="AF388" s="296"/>
      <c r="AG388" s="297"/>
      <c r="AH388" s="297"/>
      <c r="AI388" s="297"/>
      <c r="AJ388" s="297"/>
      <c r="AK388" s="268"/>
      <c r="AL388" s="40"/>
      <c r="AM388" s="39"/>
      <c r="AW388" s="84" t="s">
        <v>102</v>
      </c>
      <c r="AX388" s="84" t="s">
        <v>103</v>
      </c>
      <c r="AY388" s="329" t="s">
        <v>105</v>
      </c>
      <c r="AZ388" s="330"/>
      <c r="BA388" s="322" t="s">
        <v>104</v>
      </c>
      <c r="BB388" s="322"/>
    </row>
    <row r="389" spans="2:223">
      <c r="B389" s="37"/>
      <c r="D389" s="229"/>
      <c r="E389" s="269" t="s">
        <v>74</v>
      </c>
      <c r="F389" s="270"/>
      <c r="G389" s="270"/>
      <c r="H389" s="271"/>
      <c r="I389" s="298" t="str">
        <f>IFERROR(YEAR(EDATE(AA389,-3)),"")</f>
        <v/>
      </c>
      <c r="J389" s="289"/>
      <c r="K389" s="289"/>
      <c r="L389" s="289" t="s">
        <v>37</v>
      </c>
      <c r="M389" s="289"/>
      <c r="N389" s="282"/>
      <c r="O389" s="282"/>
      <c r="P389" s="282"/>
      <c r="Q389" s="282"/>
      <c r="R389" s="282"/>
      <c r="S389" s="282"/>
      <c r="T389" s="282"/>
      <c r="U389" s="282"/>
      <c r="V389" s="282"/>
      <c r="W389" s="282"/>
      <c r="X389" s="282"/>
      <c r="Y389" s="282"/>
      <c r="Z389" s="300" t="s">
        <v>350</v>
      </c>
      <c r="AA389" s="282"/>
      <c r="AB389" s="282"/>
      <c r="AC389" s="282"/>
      <c r="AD389" s="282"/>
      <c r="AE389" s="282"/>
      <c r="AF389" s="282"/>
      <c r="AG389" s="282"/>
      <c r="AH389" s="282"/>
      <c r="AI389" s="282"/>
      <c r="AJ389" s="282"/>
      <c r="AK389" s="302"/>
      <c r="AL389" s="40"/>
      <c r="AM389" s="39"/>
      <c r="AW389" s="322" t="str">
        <f>I389</f>
        <v/>
      </c>
      <c r="AX389" s="322" t="str">
        <f>IF(V385="","",YEAR(V385)-IF(MONTH(V385)&lt;4,1,0))</f>
        <v/>
      </c>
      <c r="AY389" s="322" t="str">
        <f>IF(AND(2010&lt;=AW389,AW389&lt;=2014),"1期",IF(AND(2015&lt;=AW389,AW389&lt;=2019),"2期",IF(AND(2020&lt;=AW389,AW389&lt;=2024),"3期",IF(AND(2025&lt;=AW389,AW389&lt;=2029),"4期","-"))))</f>
        <v>-</v>
      </c>
      <c r="AZ389" s="323" t="str">
        <f>IF(AND(2010&lt;=AW389,AW389&lt;=2014),"2期",IF(AND(2015&lt;=AW389,AW389&lt;=2019),"3期",IF(AND(2020&lt;=AW389,AW389&lt;=2024),"4期",IF(AND(2025&lt;=AW389,AW389&lt;=2029),"4期","-"))))</f>
        <v>-</v>
      </c>
      <c r="BA389" s="322" t="str">
        <f>IF(AND(2010&lt;=AX389,AX389&lt;=2014),"1期",IF(AND(2015&lt;=AX389,AX389&lt;=2019),"2期",IF(AND(2020&lt;=AX389,AX389&lt;=2024),"3期",IF(AND(2025&lt;=AX389,AX389&lt;=2029),"4期","-"))))</f>
        <v>-</v>
      </c>
      <c r="BB389" s="323" t="str">
        <f>IF(AND(2010&lt;=AX389,AX389&lt;=2014),"2期",IF(AND(2015&lt;=AX389,AX389&lt;=2019),"3期",IF(AND(2020&lt;=AX389,AX389&lt;=2024),"4期",IF(AND(2024&lt;=AX389,AX389&lt;=2029),"4期","-"))))</f>
        <v>-</v>
      </c>
      <c r="BC389" s="40"/>
      <c r="FT389" s="40"/>
    </row>
    <row r="390" spans="2:223">
      <c r="B390" s="37"/>
      <c r="D390" s="229"/>
      <c r="E390" s="246"/>
      <c r="F390" s="247"/>
      <c r="G390" s="247"/>
      <c r="H390" s="248"/>
      <c r="I390" s="299"/>
      <c r="J390" s="267"/>
      <c r="K390" s="267"/>
      <c r="L390" s="267"/>
      <c r="M390" s="267"/>
      <c r="N390" s="285"/>
      <c r="O390" s="285"/>
      <c r="P390" s="285"/>
      <c r="Q390" s="285"/>
      <c r="R390" s="285"/>
      <c r="S390" s="285"/>
      <c r="T390" s="285"/>
      <c r="U390" s="285"/>
      <c r="V390" s="285"/>
      <c r="W390" s="285"/>
      <c r="X390" s="285"/>
      <c r="Y390" s="285"/>
      <c r="Z390" s="301"/>
      <c r="AA390" s="285"/>
      <c r="AB390" s="285"/>
      <c r="AC390" s="285"/>
      <c r="AD390" s="285"/>
      <c r="AE390" s="285"/>
      <c r="AF390" s="285"/>
      <c r="AG390" s="285"/>
      <c r="AH390" s="285"/>
      <c r="AI390" s="285"/>
      <c r="AJ390" s="285"/>
      <c r="AK390" s="303"/>
      <c r="AL390" s="40"/>
      <c r="AM390" s="39"/>
      <c r="AW390" s="325"/>
      <c r="AX390" s="322"/>
      <c r="AY390" s="322"/>
      <c r="AZ390" s="324"/>
      <c r="BA390" s="322"/>
      <c r="BB390" s="324"/>
      <c r="BC390" s="40"/>
      <c r="FT390" s="40"/>
    </row>
    <row r="391" spans="2:223">
      <c r="B391" s="37"/>
      <c r="D391" s="229"/>
      <c r="E391" s="220" t="s">
        <v>57</v>
      </c>
      <c r="F391" s="221"/>
      <c r="G391" s="221"/>
      <c r="H391" s="222"/>
      <c r="I391" s="226"/>
      <c r="J391" s="214"/>
      <c r="K391" s="214"/>
      <c r="L391" s="214"/>
      <c r="M391" s="214"/>
      <c r="N391" s="214"/>
      <c r="O391" s="214"/>
      <c r="P391" s="214"/>
      <c r="Q391" s="214"/>
      <c r="R391" s="214"/>
      <c r="S391" s="214"/>
      <c r="T391" s="214"/>
      <c r="U391" s="214"/>
      <c r="V391" s="214"/>
      <c r="W391" s="212" t="s">
        <v>351</v>
      </c>
      <c r="X391" s="214"/>
      <c r="Y391" s="214"/>
      <c r="Z391" s="214"/>
      <c r="AA391" s="214"/>
      <c r="AB391" s="214"/>
      <c r="AC391" s="214"/>
      <c r="AD391" s="214"/>
      <c r="AE391" s="214"/>
      <c r="AF391" s="214"/>
      <c r="AG391" s="214"/>
      <c r="AH391" s="214"/>
      <c r="AI391" s="214"/>
      <c r="AJ391" s="214"/>
      <c r="AK391" s="215"/>
      <c r="AL391" s="40"/>
      <c r="AM391" s="39"/>
      <c r="AY391" s="40" t="s">
        <v>121</v>
      </c>
      <c r="BA391" s="40" t="s">
        <v>122</v>
      </c>
      <c r="HO391" s="85"/>
    </row>
    <row r="392" spans="2:223" ht="14.25" thickBot="1">
      <c r="B392" s="37"/>
      <c r="D392" s="230"/>
      <c r="E392" s="223"/>
      <c r="F392" s="224"/>
      <c r="G392" s="224"/>
      <c r="H392" s="225"/>
      <c r="I392" s="227"/>
      <c r="J392" s="216"/>
      <c r="K392" s="216"/>
      <c r="L392" s="216"/>
      <c r="M392" s="216"/>
      <c r="N392" s="216"/>
      <c r="O392" s="216"/>
      <c r="P392" s="216"/>
      <c r="Q392" s="216"/>
      <c r="R392" s="216"/>
      <c r="S392" s="216"/>
      <c r="T392" s="216"/>
      <c r="U392" s="216"/>
      <c r="V392" s="216"/>
      <c r="W392" s="213"/>
      <c r="X392" s="216"/>
      <c r="Y392" s="216"/>
      <c r="Z392" s="216"/>
      <c r="AA392" s="216"/>
      <c r="AB392" s="216"/>
      <c r="AC392" s="216"/>
      <c r="AD392" s="216"/>
      <c r="AE392" s="216"/>
      <c r="AF392" s="216"/>
      <c r="AG392" s="216"/>
      <c r="AH392" s="216"/>
      <c r="AI392" s="216"/>
      <c r="AJ392" s="216"/>
      <c r="AK392" s="217"/>
      <c r="AL392" s="40"/>
      <c r="AM392" s="39"/>
      <c r="AW392" s="83" t="s">
        <v>100</v>
      </c>
      <c r="AX392" s="83" t="s">
        <v>101</v>
      </c>
    </row>
    <row r="393" spans="2:223" ht="13.5" customHeight="1">
      <c r="B393" s="37"/>
      <c r="D393" s="228" t="s">
        <v>346</v>
      </c>
      <c r="E393" s="231" t="s">
        <v>42</v>
      </c>
      <c r="F393" s="232"/>
      <c r="G393" s="232"/>
      <c r="H393" s="233"/>
      <c r="I393" s="237"/>
      <c r="J393" s="238"/>
      <c r="K393" s="238"/>
      <c r="L393" s="238"/>
      <c r="M393" s="238"/>
      <c r="N393" s="238"/>
      <c r="O393" s="238"/>
      <c r="P393" s="238"/>
      <c r="Q393" s="239"/>
      <c r="R393" s="243" t="s">
        <v>43</v>
      </c>
      <c r="S393" s="244"/>
      <c r="T393" s="244"/>
      <c r="U393" s="245"/>
      <c r="V393" s="249"/>
      <c r="W393" s="250"/>
      <c r="X393" s="250"/>
      <c r="Y393" s="250"/>
      <c r="Z393" s="250"/>
      <c r="AA393" s="251"/>
      <c r="AB393" s="255" t="s">
        <v>40</v>
      </c>
      <c r="AC393" s="256"/>
      <c r="AD393" s="256"/>
      <c r="AE393" s="257"/>
      <c r="AF393" s="261"/>
      <c r="AG393" s="262"/>
      <c r="AH393" s="262"/>
      <c r="AI393" s="262"/>
      <c r="AJ393" s="265" t="str">
        <f>IF(I393="","",VLOOKUP(I393,$AO$4:$AR$6,2,FALSE))</f>
        <v/>
      </c>
      <c r="AK393" s="266"/>
      <c r="AL393" s="40"/>
      <c r="AM393" s="39"/>
      <c r="AW393" s="322" t="str">
        <f>IF(I393="グリーン電力証書",1,IF(I393="グリーン熱証書",2,IF(I393="新エネルギー等電気相当量",3,"-")))</f>
        <v>-</v>
      </c>
      <c r="AX393" s="322" t="str">
        <f>IF(V393="太陽光発電",1,IF(V393="風力発電",2,IF(V393="地熱発電",3,IF(V393="バイオマス発電",4,IF(V393="特定小水力発電",5,IF(V393="太陽熱",6,"-"))))))</f>
        <v>-</v>
      </c>
      <c r="BC393" s="32" t="s">
        <v>108</v>
      </c>
      <c r="BD393" s="86" t="s">
        <v>109</v>
      </c>
      <c r="BE393" s="86" t="s">
        <v>110</v>
      </c>
      <c r="BF393" s="86" t="s">
        <v>111</v>
      </c>
      <c r="BG393" s="86" t="s">
        <v>112</v>
      </c>
      <c r="BH393" s="86" t="s">
        <v>113</v>
      </c>
      <c r="BI393" s="86" t="s">
        <v>114</v>
      </c>
      <c r="BJ393" s="86" t="s">
        <v>115</v>
      </c>
      <c r="BK393" s="86" t="s">
        <v>116</v>
      </c>
      <c r="BL393" s="86" t="s">
        <v>117</v>
      </c>
      <c r="BM393" s="86" t="s">
        <v>118</v>
      </c>
      <c r="BN393" s="86" t="s">
        <v>119</v>
      </c>
      <c r="BP393" s="86" t="s">
        <v>109</v>
      </c>
      <c r="BQ393" s="86" t="s">
        <v>110</v>
      </c>
      <c r="BR393" s="86" t="s">
        <v>111</v>
      </c>
      <c r="BS393" s="86" t="s">
        <v>112</v>
      </c>
      <c r="BT393" s="86" t="s">
        <v>113</v>
      </c>
      <c r="BU393" s="86" t="s">
        <v>114</v>
      </c>
      <c r="BV393" s="86" t="s">
        <v>115</v>
      </c>
      <c r="BW393" s="86" t="s">
        <v>116</v>
      </c>
      <c r="BX393" s="86" t="s">
        <v>117</v>
      </c>
      <c r="BY393" s="86" t="s">
        <v>118</v>
      </c>
      <c r="BZ393" s="86" t="s">
        <v>119</v>
      </c>
      <c r="CB393" s="86" t="s">
        <v>109</v>
      </c>
      <c r="CC393" s="86" t="s">
        <v>110</v>
      </c>
      <c r="CD393" s="86" t="s">
        <v>111</v>
      </c>
      <c r="CE393" s="86" t="s">
        <v>112</v>
      </c>
      <c r="CF393" s="86" t="s">
        <v>113</v>
      </c>
      <c r="CG393" s="86" t="s">
        <v>114</v>
      </c>
      <c r="CH393" s="86" t="s">
        <v>115</v>
      </c>
      <c r="CI393" s="86" t="s">
        <v>116</v>
      </c>
      <c r="CJ393" s="86" t="s">
        <v>117</v>
      </c>
      <c r="CK393" s="86" t="s">
        <v>118</v>
      </c>
      <c r="CL393" s="86" t="s">
        <v>119</v>
      </c>
      <c r="CN393" s="86" t="s">
        <v>109</v>
      </c>
      <c r="CO393" s="86" t="s">
        <v>110</v>
      </c>
      <c r="CP393" s="86" t="s">
        <v>111</v>
      </c>
      <c r="CQ393" s="86" t="s">
        <v>112</v>
      </c>
      <c r="CR393" s="86" t="s">
        <v>113</v>
      </c>
      <c r="CS393" s="86" t="s">
        <v>114</v>
      </c>
      <c r="CT393" s="86" t="s">
        <v>115</v>
      </c>
      <c r="CU393" s="86" t="s">
        <v>116</v>
      </c>
      <c r="CV393" s="86" t="s">
        <v>117</v>
      </c>
      <c r="CW393" s="86" t="s">
        <v>118</v>
      </c>
      <c r="CX393" s="86" t="s">
        <v>119</v>
      </c>
      <c r="CZ393" s="86" t="s">
        <v>109</v>
      </c>
      <c r="DA393" s="86" t="s">
        <v>110</v>
      </c>
      <c r="DB393" s="86" t="s">
        <v>111</v>
      </c>
      <c r="DC393" s="86" t="s">
        <v>112</v>
      </c>
      <c r="DD393" s="86" t="s">
        <v>113</v>
      </c>
      <c r="DE393" s="86" t="s">
        <v>114</v>
      </c>
      <c r="DF393" s="86" t="s">
        <v>115</v>
      </c>
      <c r="DG393" s="86" t="s">
        <v>116</v>
      </c>
      <c r="DH393" s="86" t="s">
        <v>117</v>
      </c>
      <c r="DI393" s="86" t="s">
        <v>118</v>
      </c>
      <c r="DJ393" s="86" t="s">
        <v>119</v>
      </c>
      <c r="DL393" s="86" t="s">
        <v>109</v>
      </c>
      <c r="DM393" s="86" t="s">
        <v>110</v>
      </c>
      <c r="DN393" s="86" t="s">
        <v>111</v>
      </c>
      <c r="DO393" s="86" t="s">
        <v>112</v>
      </c>
      <c r="DP393" s="86" t="s">
        <v>113</v>
      </c>
      <c r="DQ393" s="86" t="s">
        <v>114</v>
      </c>
      <c r="DR393" s="86" t="s">
        <v>115</v>
      </c>
      <c r="DS393" s="86" t="s">
        <v>116</v>
      </c>
      <c r="DT393" s="86" t="s">
        <v>117</v>
      </c>
      <c r="DU393" s="86" t="s">
        <v>118</v>
      </c>
      <c r="DV393" s="86" t="s">
        <v>119</v>
      </c>
      <c r="DX393" s="86" t="s">
        <v>109</v>
      </c>
      <c r="DY393" s="86" t="s">
        <v>110</v>
      </c>
      <c r="DZ393" s="86" t="s">
        <v>111</v>
      </c>
      <c r="EA393" s="86" t="s">
        <v>112</v>
      </c>
      <c r="EB393" s="86" t="s">
        <v>113</v>
      </c>
      <c r="EC393" s="86" t="s">
        <v>114</v>
      </c>
      <c r="ED393" s="86" t="s">
        <v>115</v>
      </c>
      <c r="EE393" s="86" t="s">
        <v>116</v>
      </c>
      <c r="EF393" s="86" t="s">
        <v>117</v>
      </c>
      <c r="EG393" s="86" t="s">
        <v>118</v>
      </c>
      <c r="EH393" s="86" t="s">
        <v>119</v>
      </c>
      <c r="EJ393" s="86" t="s">
        <v>109</v>
      </c>
      <c r="EK393" s="86" t="s">
        <v>110</v>
      </c>
      <c r="EL393" s="86" t="s">
        <v>111</v>
      </c>
      <c r="EM393" s="86" t="s">
        <v>112</v>
      </c>
      <c r="EN393" s="86" t="s">
        <v>113</v>
      </c>
      <c r="EO393" s="86" t="s">
        <v>114</v>
      </c>
      <c r="EP393" s="86" t="s">
        <v>115</v>
      </c>
      <c r="EQ393" s="86" t="s">
        <v>116</v>
      </c>
      <c r="ER393" s="86" t="s">
        <v>117</v>
      </c>
      <c r="ES393" s="86" t="s">
        <v>118</v>
      </c>
      <c r="ET393" s="86" t="s">
        <v>119</v>
      </c>
      <c r="EV393" s="86" t="s">
        <v>109</v>
      </c>
      <c r="EW393" s="86" t="s">
        <v>110</v>
      </c>
      <c r="EX393" s="86" t="s">
        <v>111</v>
      </c>
      <c r="EY393" s="86" t="s">
        <v>112</v>
      </c>
      <c r="EZ393" s="86" t="s">
        <v>113</v>
      </c>
      <c r="FA393" s="86" t="s">
        <v>114</v>
      </c>
      <c r="FB393" s="86" t="s">
        <v>115</v>
      </c>
      <c r="FC393" s="86" t="s">
        <v>116</v>
      </c>
      <c r="FD393" s="86" t="s">
        <v>117</v>
      </c>
      <c r="FE393" s="86" t="s">
        <v>118</v>
      </c>
      <c r="FF393" s="86" t="s">
        <v>119</v>
      </c>
      <c r="FH393" s="86" t="s">
        <v>109</v>
      </c>
      <c r="FI393" s="86" t="s">
        <v>110</v>
      </c>
      <c r="FJ393" s="86" t="s">
        <v>111</v>
      </c>
      <c r="FK393" s="86" t="s">
        <v>112</v>
      </c>
      <c r="FL393" s="86" t="s">
        <v>113</v>
      </c>
      <c r="FM393" s="86" t="s">
        <v>114</v>
      </c>
      <c r="FN393" s="86" t="s">
        <v>115</v>
      </c>
      <c r="FO393" s="86" t="s">
        <v>116</v>
      </c>
      <c r="FP393" s="86" t="s">
        <v>117</v>
      </c>
      <c r="FQ393" s="86" t="s">
        <v>118</v>
      </c>
      <c r="FR393" s="86" t="s">
        <v>119</v>
      </c>
      <c r="FT393" s="32" t="s">
        <v>108</v>
      </c>
      <c r="FU393" s="86" t="s">
        <v>109</v>
      </c>
      <c r="FV393" s="86" t="s">
        <v>110</v>
      </c>
      <c r="FW393" s="86" t="s">
        <v>111</v>
      </c>
      <c r="FX393" s="86" t="s">
        <v>112</v>
      </c>
      <c r="FY393" s="86" t="s">
        <v>113</v>
      </c>
      <c r="FZ393" s="86" t="s">
        <v>114</v>
      </c>
      <c r="GA393" s="86" t="s">
        <v>115</v>
      </c>
      <c r="GB393" s="86" t="s">
        <v>116</v>
      </c>
      <c r="GC393" s="86" t="s">
        <v>117</v>
      </c>
      <c r="GD393" s="86" t="s">
        <v>118</v>
      </c>
      <c r="GE393" s="86" t="s">
        <v>119</v>
      </c>
      <c r="GG393" s="86" t="s">
        <v>109</v>
      </c>
      <c r="GH393" s="86" t="s">
        <v>110</v>
      </c>
      <c r="GI393" s="86" t="s">
        <v>111</v>
      </c>
      <c r="GJ393" s="86" t="s">
        <v>112</v>
      </c>
      <c r="GK393" s="86" t="s">
        <v>113</v>
      </c>
      <c r="GL393" s="86" t="s">
        <v>114</v>
      </c>
      <c r="GM393" s="86" t="s">
        <v>115</v>
      </c>
      <c r="GN393" s="86" t="s">
        <v>116</v>
      </c>
      <c r="GO393" s="86" t="s">
        <v>117</v>
      </c>
      <c r="GP393" s="86" t="s">
        <v>118</v>
      </c>
      <c r="GQ393" s="86" t="s">
        <v>119</v>
      </c>
      <c r="GS393" s="86" t="s">
        <v>109</v>
      </c>
      <c r="GT393" s="86" t="s">
        <v>110</v>
      </c>
      <c r="GU393" s="86" t="s">
        <v>111</v>
      </c>
      <c r="GV393" s="86" t="s">
        <v>112</v>
      </c>
      <c r="GW393" s="86" t="s">
        <v>113</v>
      </c>
      <c r="GX393" s="86" t="s">
        <v>114</v>
      </c>
      <c r="GY393" s="86" t="s">
        <v>115</v>
      </c>
      <c r="GZ393" s="86" t="s">
        <v>116</v>
      </c>
      <c r="HA393" s="86" t="s">
        <v>117</v>
      </c>
      <c r="HB393" s="86" t="s">
        <v>118</v>
      </c>
      <c r="HC393" s="86" t="s">
        <v>119</v>
      </c>
      <c r="HE393" s="86" t="s">
        <v>109</v>
      </c>
      <c r="HF393" s="86" t="s">
        <v>110</v>
      </c>
      <c r="HG393" s="86" t="s">
        <v>111</v>
      </c>
      <c r="HH393" s="86" t="s">
        <v>112</v>
      </c>
      <c r="HI393" s="86" t="s">
        <v>113</v>
      </c>
      <c r="HJ393" s="86" t="s">
        <v>114</v>
      </c>
      <c r="HK393" s="86" t="s">
        <v>115</v>
      </c>
      <c r="HL393" s="86" t="s">
        <v>116</v>
      </c>
      <c r="HM393" s="86" t="s">
        <v>117</v>
      </c>
      <c r="HN393" s="86" t="s">
        <v>118</v>
      </c>
      <c r="HO393" s="86" t="s">
        <v>119</v>
      </c>
    </row>
    <row r="394" spans="2:223">
      <c r="B394" s="37"/>
      <c r="D394" s="229"/>
      <c r="E394" s="234"/>
      <c r="F394" s="235"/>
      <c r="G394" s="235"/>
      <c r="H394" s="236"/>
      <c r="I394" s="240"/>
      <c r="J394" s="241"/>
      <c r="K394" s="241"/>
      <c r="L394" s="241"/>
      <c r="M394" s="241"/>
      <c r="N394" s="241"/>
      <c r="O394" s="241"/>
      <c r="P394" s="241"/>
      <c r="Q394" s="242"/>
      <c r="R394" s="246"/>
      <c r="S394" s="247"/>
      <c r="T394" s="247"/>
      <c r="U394" s="248"/>
      <c r="V394" s="252"/>
      <c r="W394" s="253"/>
      <c r="X394" s="253"/>
      <c r="Y394" s="253"/>
      <c r="Z394" s="253"/>
      <c r="AA394" s="254"/>
      <c r="AB394" s="258"/>
      <c r="AC394" s="259"/>
      <c r="AD394" s="259"/>
      <c r="AE394" s="260"/>
      <c r="AF394" s="263"/>
      <c r="AG394" s="264"/>
      <c r="AH394" s="264"/>
      <c r="AI394" s="264"/>
      <c r="AJ394" s="267"/>
      <c r="AK394" s="268"/>
      <c r="AL394" s="40"/>
      <c r="AM394" s="39"/>
      <c r="AW394" s="325"/>
      <c r="AX394" s="325"/>
      <c r="BD394" s="40"/>
      <c r="BE394" s="40"/>
      <c r="BF394" s="40"/>
      <c r="BG394" s="40"/>
      <c r="BH394" s="40"/>
      <c r="BI394" s="40"/>
      <c r="BJ394" s="40"/>
      <c r="BK394" s="40"/>
      <c r="BL394" s="40"/>
      <c r="BM394" s="40"/>
      <c r="BN394" s="40"/>
      <c r="BP394" s="40"/>
      <c r="BQ394" s="40"/>
      <c r="BR394" s="40"/>
      <c r="BS394" s="40"/>
      <c r="BT394" s="40"/>
      <c r="BU394" s="40"/>
      <c r="BV394" s="40"/>
      <c r="BW394" s="40"/>
      <c r="BX394" s="40"/>
      <c r="BY394" s="40"/>
      <c r="BZ394" s="40"/>
      <c r="CB394" s="40"/>
      <c r="CC394" s="40"/>
      <c r="CD394" s="40"/>
      <c r="CE394" s="40"/>
      <c r="CF394" s="40"/>
      <c r="CG394" s="40"/>
      <c r="CH394" s="40"/>
      <c r="CI394" s="40"/>
      <c r="CJ394" s="40"/>
      <c r="CK394" s="40"/>
      <c r="CL394" s="40"/>
      <c r="CN394" s="40"/>
      <c r="CO394" s="40"/>
      <c r="CP394" s="40"/>
      <c r="CQ394" s="40"/>
      <c r="CR394" s="40"/>
      <c r="CS394" s="40"/>
      <c r="CT394" s="40"/>
      <c r="CU394" s="40"/>
      <c r="CV394" s="40"/>
      <c r="CW394" s="40"/>
      <c r="CX394" s="40"/>
      <c r="CZ394" s="40"/>
      <c r="DA394" s="40"/>
      <c r="DB394" s="40"/>
      <c r="DC394" s="40"/>
      <c r="DD394" s="40"/>
      <c r="DE394" s="40"/>
      <c r="DF394" s="40"/>
      <c r="DG394" s="40"/>
      <c r="DH394" s="40"/>
      <c r="DI394" s="40"/>
      <c r="DJ394" s="40"/>
      <c r="DL394" s="40"/>
      <c r="DM394" s="40"/>
      <c r="DN394" s="40"/>
      <c r="DO394" s="40"/>
      <c r="DP394" s="40"/>
      <c r="DQ394" s="40"/>
      <c r="DR394" s="40"/>
      <c r="DS394" s="40"/>
      <c r="DT394" s="40"/>
      <c r="DU394" s="40"/>
      <c r="DV394" s="40"/>
      <c r="DX394" s="40"/>
      <c r="DY394" s="40"/>
      <c r="DZ394" s="40"/>
      <c r="EA394" s="40"/>
      <c r="EB394" s="40"/>
      <c r="EC394" s="40"/>
      <c r="ED394" s="40"/>
      <c r="EE394" s="40"/>
      <c r="EF394" s="40"/>
      <c r="EG394" s="40"/>
      <c r="EH394" s="40"/>
      <c r="EJ394" s="40"/>
      <c r="EK394" s="40"/>
      <c r="EL394" s="40"/>
      <c r="EM394" s="40"/>
      <c r="EN394" s="40"/>
      <c r="EO394" s="40"/>
      <c r="EP394" s="40"/>
      <c r="EQ394" s="40"/>
      <c r="ER394" s="40"/>
      <c r="ES394" s="40"/>
      <c r="ET394" s="40"/>
      <c r="EV394" s="40"/>
      <c r="EW394" s="40"/>
      <c r="EX394" s="40"/>
      <c r="EY394" s="40"/>
      <c r="EZ394" s="40"/>
      <c r="FA394" s="40"/>
      <c r="FB394" s="40"/>
      <c r="FC394" s="40"/>
      <c r="FD394" s="40"/>
      <c r="FE394" s="40"/>
      <c r="FF394" s="40"/>
      <c r="FH394" s="40"/>
      <c r="FI394" s="40"/>
      <c r="FJ394" s="40"/>
      <c r="FK394" s="40"/>
      <c r="FL394" s="40"/>
      <c r="FM394" s="40"/>
      <c r="FN394" s="40"/>
      <c r="FO394" s="40"/>
      <c r="FP394" s="40"/>
      <c r="FQ394" s="40"/>
      <c r="FR394" s="40"/>
      <c r="FU394" s="40"/>
      <c r="FV394" s="40"/>
      <c r="FW394" s="40"/>
      <c r="FX394" s="40"/>
      <c r="FY394" s="40"/>
      <c r="FZ394" s="40"/>
      <c r="GA394" s="40"/>
      <c r="GB394" s="40"/>
      <c r="GC394" s="40"/>
      <c r="GD394" s="40"/>
      <c r="GE394" s="40"/>
      <c r="GG394" s="40"/>
      <c r="GH394" s="40"/>
      <c r="GI394" s="40"/>
      <c r="GJ394" s="40"/>
      <c r="GK394" s="40"/>
      <c r="GL394" s="40"/>
      <c r="GM394" s="40"/>
      <c r="GN394" s="40"/>
      <c r="GO394" s="40"/>
      <c r="GP394" s="40"/>
      <c r="GQ394" s="40"/>
      <c r="GS394" s="40"/>
      <c r="GT394" s="40"/>
      <c r="GU394" s="40"/>
      <c r="GV394" s="40"/>
      <c r="GW394" s="40"/>
      <c r="GX394" s="40"/>
      <c r="GY394" s="40"/>
      <c r="GZ394" s="40"/>
      <c r="HA394" s="40"/>
      <c r="HB394" s="40"/>
      <c r="HC394" s="40"/>
      <c r="HE394" s="40"/>
      <c r="HF394" s="40"/>
      <c r="HG394" s="40"/>
      <c r="HH394" s="40"/>
      <c r="HI394" s="40"/>
      <c r="HJ394" s="40"/>
      <c r="HK394" s="40"/>
      <c r="HL394" s="40"/>
      <c r="HM394" s="40"/>
      <c r="HN394" s="40"/>
      <c r="HO394" s="40"/>
    </row>
    <row r="395" spans="2:223" ht="13.5" customHeight="1">
      <c r="B395" s="37"/>
      <c r="D395" s="229"/>
      <c r="E395" s="269" t="s">
        <v>64</v>
      </c>
      <c r="F395" s="270"/>
      <c r="G395" s="270"/>
      <c r="H395" s="271"/>
      <c r="I395" s="272"/>
      <c r="J395" s="273"/>
      <c r="K395" s="273"/>
      <c r="L395" s="273"/>
      <c r="M395" s="273"/>
      <c r="N395" s="273"/>
      <c r="O395" s="273"/>
      <c r="P395" s="273"/>
      <c r="Q395" s="274"/>
      <c r="R395" s="278" t="s">
        <v>41</v>
      </c>
      <c r="S395" s="279"/>
      <c r="T395" s="279"/>
      <c r="U395" s="280"/>
      <c r="V395" s="281"/>
      <c r="W395" s="282"/>
      <c r="X395" s="282"/>
      <c r="Y395" s="282"/>
      <c r="Z395" s="282"/>
      <c r="AA395" s="283"/>
      <c r="AB395" s="269" t="s">
        <v>28</v>
      </c>
      <c r="AC395" s="270"/>
      <c r="AD395" s="270"/>
      <c r="AE395" s="271"/>
      <c r="AF395" s="287"/>
      <c r="AG395" s="288"/>
      <c r="AH395" s="288"/>
      <c r="AI395" s="288"/>
      <c r="AJ395" s="289" t="str">
        <f>IF(I393="","",VLOOKUP(I393,$AO$4:$AR$6,3,FALSE))</f>
        <v/>
      </c>
      <c r="AK395" s="290"/>
      <c r="AL395" s="40"/>
      <c r="AM395" s="39"/>
      <c r="BC395" s="327" t="s">
        <v>106</v>
      </c>
      <c r="BD395" s="326" t="str">
        <f>IF(AND($AW393=1,$AX393=1,$AY399="1期",$BA399="1期"),$AF395,"0")</f>
        <v>0</v>
      </c>
      <c r="BE395" s="326" t="str">
        <f>IF(AND($AW393=1,$AX393=2,$AY399="1期",$BA399="1期"),$AF395,"0")</f>
        <v>0</v>
      </c>
      <c r="BF395" s="326" t="str">
        <f>IF(AND($AW393=1,$AX393=3,$AY399="1期",$BA399="1期"),$AF395,"0")</f>
        <v>0</v>
      </c>
      <c r="BG395" s="326" t="str">
        <f>IF(AND($AW393=1,$AX393=4,$AY399="1期",$BA399="1期"),$AF395,"0")</f>
        <v>0</v>
      </c>
      <c r="BH395" s="326" t="str">
        <f>IF(AND($AW393=1,$AX393=5,$AY399="1期",$BA399="1期"),$AF395,"0")</f>
        <v>0</v>
      </c>
      <c r="BI395" s="326" t="str">
        <f>IF(AND($AW393=2,$AX393=6,$AY399="1期",$BA399="1期"),$AF395,"0")</f>
        <v>0</v>
      </c>
      <c r="BJ395" s="326" t="str">
        <f>IF(AND($AW393=3,$AX393=1,$AY399="1期",$BA399="1期"),$AF395,"0")</f>
        <v>0</v>
      </c>
      <c r="BK395" s="326" t="str">
        <f>IF(AND($AW393=3,$AX393=2,$AY399="1期",$BA399="1期"),$AF395,"0")</f>
        <v>0</v>
      </c>
      <c r="BL395" s="326" t="str">
        <f>IF(AND($AW393=3,$AX393=3,$AY399="1期",$BA399="1期"),$AF395,"0")</f>
        <v>0</v>
      </c>
      <c r="BM395" s="326" t="str">
        <f>IF(AND($AW393=3,$AX393=4,$AY399="1期",$BA399="1期"),$AF395,"0")</f>
        <v>0</v>
      </c>
      <c r="BN395" s="326" t="str">
        <f>IF(AND($AW393=3,$AX393=5,$AY399="1期",$BA399="1期"),$AF395,"0")</f>
        <v>0</v>
      </c>
      <c r="BP395" s="326" t="str">
        <f>IF(AND($AW393=1,$AX393=1,$AY399="1期",$BA399="2期"),$AF395,"0")</f>
        <v>0</v>
      </c>
      <c r="BQ395" s="326" t="str">
        <f>IF(AND($AW393=1,$AX393=2,$AY399="1期",$BA399="2期"),$AF395,"0")</f>
        <v>0</v>
      </c>
      <c r="BR395" s="326" t="str">
        <f>IF(AND($AW393=1,$AX393=3,$AY399="1期",$BA399="2期"),$AF395,"0")</f>
        <v>0</v>
      </c>
      <c r="BS395" s="326" t="str">
        <f>IF(AND($AW393=1,$AX393=4,$AY399="1期",$BA399="2期"),$AF395,"0")</f>
        <v>0</v>
      </c>
      <c r="BT395" s="326" t="str">
        <f>IF(AND($AW393=1,$AX393=5,$AY399="1期",$BA399="2期"),$AF395,"0")</f>
        <v>0</v>
      </c>
      <c r="BU395" s="326" t="str">
        <f>IF(AND($AW393=2,$AX393=6,$AY399="1期",$BA399="2期"),$AF395,"0")</f>
        <v>0</v>
      </c>
      <c r="BV395" s="326" t="str">
        <f>IF(AND($AW393=3,$AX393=1,$AY399="1期",$BA399="2期"),$AF395,"0")</f>
        <v>0</v>
      </c>
      <c r="BW395" s="326" t="str">
        <f>IF(AND($AW393=3,$AX393=2,$AY399="1期",$BA399="2期"),$AF395,"0")</f>
        <v>0</v>
      </c>
      <c r="BX395" s="326" t="str">
        <f>IF(AND($AW393=3,$AX393=3,$AY399="1期",$BA399="2期"),$AF395,"0")</f>
        <v>0</v>
      </c>
      <c r="BY395" s="326" t="str">
        <f>IF(AND($AW393=3,$AX393=4,$AY399="1期",$BA399="2期"),$AF395,"0")</f>
        <v>0</v>
      </c>
      <c r="BZ395" s="326" t="str">
        <f>IF(AND($AW393=3,$AX393=5,$AY399="1期",$BA399="2期"),$AF395,"0")</f>
        <v>0</v>
      </c>
      <c r="CB395" s="326" t="str">
        <f>IF(AND($AW393=1,$AX393=1,$AY399="1期",$BA399="3期"),$AF395,"0")</f>
        <v>0</v>
      </c>
      <c r="CC395" s="326" t="str">
        <f>IF(AND($AW393=1,$AX393=2,$AY399="1期",$BA399="3期"),$AF395,"0")</f>
        <v>0</v>
      </c>
      <c r="CD395" s="326" t="str">
        <f>IF(AND($AW393=1,$AX393=3,$AY399="1期",$BA399="3期"),$AF395,"0")</f>
        <v>0</v>
      </c>
      <c r="CE395" s="326" t="str">
        <f>IF(AND($AW393=1,$AX393=4,$AY399="1期",$BA399="3期"),$AF395,"0")</f>
        <v>0</v>
      </c>
      <c r="CF395" s="326" t="str">
        <f>IF(AND($AW393=1,$AX393=5,$AY399="1期",$BA399="3期"),$AF395,"0")</f>
        <v>0</v>
      </c>
      <c r="CG395" s="326" t="str">
        <f>IF(AND($AW393=2,$AX393=6,$AY399="1期",$BA399="3期"),$AF395,"0")</f>
        <v>0</v>
      </c>
      <c r="CH395" s="326" t="str">
        <f>IF(AND($AW393=3,$AX393=1,$AY399="1期",$BA399="3期"),$AF395,"0")</f>
        <v>0</v>
      </c>
      <c r="CI395" s="326" t="str">
        <f>IF(AND($AW393=3,$AX393=2,$AY399="1期",$BA399="3期"),$AF395,"0")</f>
        <v>0</v>
      </c>
      <c r="CJ395" s="326" t="str">
        <f>IF(AND($AW393=3,$AX393=3,$AY399="1期",$BA399="3期"),$AF395,"0")</f>
        <v>0</v>
      </c>
      <c r="CK395" s="326" t="str">
        <f>IF(AND($AW393=3,$AX393=4,$AY399="1期",$BA399="3期"),$AF395,"0")</f>
        <v>0</v>
      </c>
      <c r="CL395" s="326" t="str">
        <f>IF(AND($AW393=3,$AX393=5,$AY399="1期",$BA399="3期"),$AF395,"0")</f>
        <v>0</v>
      </c>
      <c r="CN395" s="326" t="str">
        <f>IF(AND($AW393=1,$AX393=1,$AY399="2期",$BA399="2期"),$AF395,"0")</f>
        <v>0</v>
      </c>
      <c r="CO395" s="326" t="str">
        <f>IF(AND($AW393=1,$AX393=2,$AY399="2期",$BA399="2期"),$AF395,"0")</f>
        <v>0</v>
      </c>
      <c r="CP395" s="326" t="str">
        <f>IF(AND($AW393=1,$AX393=3,$AY399="2期",$BA399="2期"),$AF395,"0")</f>
        <v>0</v>
      </c>
      <c r="CQ395" s="326" t="str">
        <f>IF(AND($AW393=1,$AX393=4,$AY399="2期",$BA399="2期"),$AF395,"0")</f>
        <v>0</v>
      </c>
      <c r="CR395" s="326" t="str">
        <f>IF(AND($AW393=1,$AX393=5,$AY399="2期",$BA399="2期"),$AF395,"0")</f>
        <v>0</v>
      </c>
      <c r="CS395" s="326" t="str">
        <f>IF(AND($AW393=2,$AX393=6,$AY399="2期",$BA399="2期"),$AF395,"0")</f>
        <v>0</v>
      </c>
      <c r="CT395" s="326" t="str">
        <f>IF(AND($AW393=3,$AX393=1,$AY399="2期",$BA399="2期"),$AF395,"0")</f>
        <v>0</v>
      </c>
      <c r="CU395" s="326" t="str">
        <f>IF(AND($AW393=3,$AX393=2,$AY399="2期",$BA399="2期"),$AF395,"0")</f>
        <v>0</v>
      </c>
      <c r="CV395" s="326" t="str">
        <f>IF(AND($AW393=3,$AX393=3,$AY399="2期",$BA399="2期"),$AF395,"0")</f>
        <v>0</v>
      </c>
      <c r="CW395" s="326" t="str">
        <f>IF(AND($AW393=3,$AX393=4,$AY399="2期",$BA399="2期"),$AF395,"0")</f>
        <v>0</v>
      </c>
      <c r="CX395" s="326" t="str">
        <f>IF(AND($AW393=3,$AX393=5,$AY399="2期",$BA399="2期"),$AF395,"0")</f>
        <v>0</v>
      </c>
      <c r="CZ395" s="326" t="str">
        <f>IF(AND($AW393=1,$AX393=1,$AY399="2期",$BA399="3期"),$AF395,"0")</f>
        <v>0</v>
      </c>
      <c r="DA395" s="326" t="str">
        <f>IF(AND($AW393=1,$AX393=2,$AY399="2期",$BA399="3期"),$AF395,"0")</f>
        <v>0</v>
      </c>
      <c r="DB395" s="326" t="str">
        <f>IF(AND($AW393=1,$AX393=3,$AY399="2期",$BA399="3期"),$AF395,"0")</f>
        <v>0</v>
      </c>
      <c r="DC395" s="326" t="str">
        <f>IF(AND($AW393=1,$AX393=4,$AY399="2期",$BA399="3期"),$AF395,"0")</f>
        <v>0</v>
      </c>
      <c r="DD395" s="326" t="str">
        <f>IF(AND($AW393=1,$AX393=5,$AY399="2期",$BA399="3期"),$AF395,"0")</f>
        <v>0</v>
      </c>
      <c r="DE395" s="326" t="str">
        <f>IF(AND($AW393=2,$AX393=6,$AY399="2期",$BA399="3期"),$AF395,"0")</f>
        <v>0</v>
      </c>
      <c r="DF395" s="326" t="str">
        <f>IF(AND($AW393=3,$AX393=1,$AY399="2期",$BA399="3期"),$AF395,"0")</f>
        <v>0</v>
      </c>
      <c r="DG395" s="326" t="str">
        <f>IF(AND($AW393=3,$AX393=2,$AY399="2期",$BA399="3期"),$AF395,"0")</f>
        <v>0</v>
      </c>
      <c r="DH395" s="326" t="str">
        <f>IF(AND($AW393=3,$AX393=3,$AY399="2期",$BA399="3期"),$AF395,"0")</f>
        <v>0</v>
      </c>
      <c r="DI395" s="326" t="str">
        <f>IF(AND($AW393=3,$AX393=4,$AY399="2期",$BA399="3期"),$AF395,"0")</f>
        <v>0</v>
      </c>
      <c r="DJ395" s="326" t="str">
        <f>IF(AND($AW393=3,$AX393=5,$AY399="2期",$BA399="3期"),$AF395,"0")</f>
        <v>0</v>
      </c>
      <c r="DL395" s="326" t="str">
        <f>IF(AND($AW393=1,$AX393=1,$AY399="3期",$BA399="3期"),$AF395,"0")</f>
        <v>0</v>
      </c>
      <c r="DM395" s="326" t="str">
        <f>IF(AND($AW393=1,$AX393=2,$AY399="3期",$BA399="3期"),$AF395,"0")</f>
        <v>0</v>
      </c>
      <c r="DN395" s="326" t="str">
        <f>IF(AND($AW393=1,$AX393=3,$AY399="3期",$BA399="3期"),$AF395,"0")</f>
        <v>0</v>
      </c>
      <c r="DO395" s="326" t="str">
        <f>IF(AND($AW393=1,$AX393=4,$AY399="3期",$BA399="3期"),$AF395,"0")</f>
        <v>0</v>
      </c>
      <c r="DP395" s="326" t="str">
        <f>IF(AND($AW393=1,$AX393=5,$AY399="3期",$BA399="3期"),$AF395,"0")</f>
        <v>0</v>
      </c>
      <c r="DQ395" s="326" t="str">
        <f>IF(AND($AW393=2,$AX393=6,$AY399="3期",$BA399="3期"),$AF395,"0")</f>
        <v>0</v>
      </c>
      <c r="DR395" s="326" t="str">
        <f>IF(AND($AW393=3,$AX393=1,$AY399="3期",$BA399="3期"),$AF395,"0")</f>
        <v>0</v>
      </c>
      <c r="DS395" s="326" t="str">
        <f>IF(AND($AW393=3,$AX393=2,$AY399="3期",$BA399="3期"),$AF395,"0")</f>
        <v>0</v>
      </c>
      <c r="DT395" s="326" t="str">
        <f>IF(AND($AW393=3,$AX393=3,$AY399="3期",$BA399="3期"),$AF395,"0")</f>
        <v>0</v>
      </c>
      <c r="DU395" s="326" t="str">
        <f>IF(AND($AW393=3,$AX393=4,$AY399="3期",$BA399="3期"),$AF395,"0")</f>
        <v>0</v>
      </c>
      <c r="DV395" s="326" t="str">
        <f>IF(AND($AW393=3,$AX393=5,$AY399="3期",$BA399="3期"),$AF395,"0")</f>
        <v>0</v>
      </c>
      <c r="DX395" s="326" t="str">
        <f>IF(AND($AW393=1,$AX393=1,$AY399="1期",$BA399="4期"),$AF395,"0")</f>
        <v>0</v>
      </c>
      <c r="DY395" s="326" t="str">
        <f>IF(AND($AW393=1,$AX393=2,$AY399="1期",$BA399="4期"),$AF395,"0")</f>
        <v>0</v>
      </c>
      <c r="DZ395" s="326" t="str">
        <f>IF(AND($AW393=1,$AX393=3,$AY399="1期",$BA399="4期"),$AF395,"0")</f>
        <v>0</v>
      </c>
      <c r="EA395" s="326" t="str">
        <f>IF(AND($AW393=1,$AX393=4,$AY399="1期",$BA399="4期"),$AF395,"0")</f>
        <v>0</v>
      </c>
      <c r="EB395" s="326" t="str">
        <f>IF(AND($AW393=1,$AX393=5,$AY399="1期",$BA399="4期"),$AF395,"0")</f>
        <v>0</v>
      </c>
      <c r="EC395" s="326" t="str">
        <f>IF(AND($AW393=2,$AX393=6,$AY399="1期",$BA399="4期"),$AF395,"0")</f>
        <v>0</v>
      </c>
      <c r="ED395" s="326" t="str">
        <f>IF(AND($AW393=3,$AX393=1,$AY399="1期",$BA399="4期"),$AF395,"0")</f>
        <v>0</v>
      </c>
      <c r="EE395" s="326" t="str">
        <f>IF(AND($AW393=3,$AX393=2,$AY399="1期",$BA399="4期"),$AF395,"0")</f>
        <v>0</v>
      </c>
      <c r="EF395" s="326" t="str">
        <f>IF(AND($AW393=3,$AX393=3,$AY399="1期",$BA399="4期"),$AF395,"0")</f>
        <v>0</v>
      </c>
      <c r="EG395" s="326" t="str">
        <f>IF(AND($AW393=3,$AX393=4,$AY399="1期",$BA399="4期"),$AF395,"0")</f>
        <v>0</v>
      </c>
      <c r="EH395" s="326" t="str">
        <f>IF(AND($AW393=3,$AX393=5,$AY399="1期",$BA399="4期"),$AF395,"0")</f>
        <v>0</v>
      </c>
      <c r="EJ395" s="326" t="str">
        <f>IF(AND($AW393=1,$AX393=1,$AY399="2期",$BA399="4期"),$AF395,"0")</f>
        <v>0</v>
      </c>
      <c r="EK395" s="326" t="str">
        <f>IF(AND($AW393=1,$AX393=2,$AY399="2期",$BA399="4期"),$AF395,"0")</f>
        <v>0</v>
      </c>
      <c r="EL395" s="326" t="str">
        <f>IF(AND($AW393=1,$AX393=3,$AY399="2期",$BA399="4期"),$AF395,"0")</f>
        <v>0</v>
      </c>
      <c r="EM395" s="326" t="str">
        <f>IF(AND($AW393=1,$AX393=4,$AY399="2期",$BA399="4期"),$AF395,"0")</f>
        <v>0</v>
      </c>
      <c r="EN395" s="326" t="str">
        <f>IF(AND($AW393=1,$AX393=5,$AY399="2期",$BA399="4期"),$AF395,"0")</f>
        <v>0</v>
      </c>
      <c r="EO395" s="326" t="str">
        <f>IF(AND($AW393=2,$AX393=6,$AY399="2期",$BA399="4期"),$AF395,"0")</f>
        <v>0</v>
      </c>
      <c r="EP395" s="326" t="str">
        <f>IF(AND($AW393=3,$AX393=1,$AY399="2期",$BA399="4期"),$AF395,"0")</f>
        <v>0</v>
      </c>
      <c r="EQ395" s="326" t="str">
        <f>IF(AND($AW393=3,$AX393=2,$AY399="2期",$BA399="4期"),$AF395,"0")</f>
        <v>0</v>
      </c>
      <c r="ER395" s="326" t="str">
        <f>IF(AND($AW393=3,$AX393=3,$AY399="2期",$BA399="4期"),$AF395,"0")</f>
        <v>0</v>
      </c>
      <c r="ES395" s="326" t="str">
        <f>IF(AND($AW393=3,$AX393=4,$AY399="2期",$BA399="4期"),$AF395,"0")</f>
        <v>0</v>
      </c>
      <c r="ET395" s="326" t="str">
        <f>IF(AND($AW393=3,$AX393=5,$AY399="2期",$BA399="4期"),$AF395,"0")</f>
        <v>0</v>
      </c>
      <c r="EV395" s="326" t="str">
        <f>IF(AND($AW393=1,$AX393=1,$AY399="3期",$BA399="4期"),$AF395,"0")</f>
        <v>0</v>
      </c>
      <c r="EW395" s="326" t="str">
        <f>IF(AND($AW393=1,$AX393=2,$AY399="3期",$BA399="4期"),$AF395,"0")</f>
        <v>0</v>
      </c>
      <c r="EX395" s="326" t="str">
        <f>IF(AND($AW393=1,$AX393=3,$AY399="3期",$BA399="4期"),$AF395,"0")</f>
        <v>0</v>
      </c>
      <c r="EY395" s="326" t="str">
        <f>IF(AND($AW393=1,$AX393=4,$AY399="3期",$BA399="4期"),$AF395,"0")</f>
        <v>0</v>
      </c>
      <c r="EZ395" s="326" t="str">
        <f>IF(AND($AW393=1,$AX393=5,$AY399="3期",$BA399="4期"),$AF395,"0")</f>
        <v>0</v>
      </c>
      <c r="FA395" s="326" t="str">
        <f>IF(AND($AW393=2,$AX393=6,$AY399="3期",$BA399="4期"),$AF395,"0")</f>
        <v>0</v>
      </c>
      <c r="FB395" s="326" t="str">
        <f>IF(AND($AW393=3,$AX393=1,$AY399="3期",$BA399="4期"),$AF395,"0")</f>
        <v>0</v>
      </c>
      <c r="FC395" s="326" t="str">
        <f>IF(AND($AW393=3,$AX393=2,$AY399="3期",$BA399="4期"),$AF395,"0")</f>
        <v>0</v>
      </c>
      <c r="FD395" s="326" t="str">
        <f>IF(AND($AW393=3,$AX393=3,$AY399="3期",$BA399="4期"),$AF395,"0")</f>
        <v>0</v>
      </c>
      <c r="FE395" s="326" t="str">
        <f>IF(AND($AW393=3,$AX393=4,$AY399="3期",$BA399="4期"),$AF395,"0")</f>
        <v>0</v>
      </c>
      <c r="FF395" s="326" t="str">
        <f>IF(AND($AW393=3,$AX393=5,$AY399="3期",$BA399="4期"),$AF395,"0")</f>
        <v>0</v>
      </c>
      <c r="FH395" s="326" t="str">
        <f>IF(AND($AW393=1,$AX393=1,$AY399="4期",$BA399="4期"),$AF395,"0")</f>
        <v>0</v>
      </c>
      <c r="FI395" s="326" t="str">
        <f>IF(AND($AW393=1,$AX393=2,$AY399="4期",$BA399="4期"),$AF395,"0")</f>
        <v>0</v>
      </c>
      <c r="FJ395" s="326" t="str">
        <f>IF(AND($AW393=1,$AX393=3,$AY399="4期",$BA399="4期"),$AF395,"0")</f>
        <v>0</v>
      </c>
      <c r="FK395" s="326" t="str">
        <f>IF(AND($AW393=1,$AX393=4,$AY399="4期",$BA399="4期"),$AF395,"0")</f>
        <v>0</v>
      </c>
      <c r="FL395" s="326" t="str">
        <f>IF(AND($AW393=1,$AX393=5,$AY399="4期",$BA399="4期"),$AF395,"0")</f>
        <v>0</v>
      </c>
      <c r="FM395" s="326" t="str">
        <f>IF(AND($AW393=2,$AX393=6,$AY399="4期",$BA399="4期"),$AF395,"0")</f>
        <v>0</v>
      </c>
      <c r="FN395" s="326" t="str">
        <f>IF(AND($AW393=3,$AX393=1,$AY399="4期",$BA399="4期"),$AF395,"0")</f>
        <v>0</v>
      </c>
      <c r="FO395" s="326" t="str">
        <f>IF(AND($AW393=3,$AX393=2,$AY399="4期",$BA399="4期"),$AF395,"0")</f>
        <v>0</v>
      </c>
      <c r="FP395" s="326" t="str">
        <f>IF(AND($AW393=3,$AX393=3,$AY399="4期",$BA399="4期"),$AF395,"0")</f>
        <v>0</v>
      </c>
      <c r="FQ395" s="326" t="str">
        <f>IF(AND($AW393=3,$AX393=4,$AY399="4期",$BA399="4期"),$AF395,"0")</f>
        <v>0</v>
      </c>
      <c r="FR395" s="326" t="str">
        <f>IF(AND($AW393=3,$AX393=5,$AY399="4期",$BA399="4期"),$AF395,"0")</f>
        <v>0</v>
      </c>
      <c r="FT395" s="327" t="s">
        <v>176</v>
      </c>
      <c r="FU395" s="326" t="str">
        <f>IF(AND($AW393=1,$AX393=1,$AY399="1期",$BA399="1期"),LEFT(RIGHT($I401,11),8),"0")</f>
        <v>0</v>
      </c>
      <c r="FV395" s="326" t="str">
        <f>IF(AND($AW393=1,$AX393=2,$AY399="1期",$BA399="1期"),LEFT(RIGHT($I401,11),8),"0")</f>
        <v>0</v>
      </c>
      <c r="FW395" s="326" t="str">
        <f>IF(AND($AW393=1,$AX393=3,$AY399="1期",$BA399="1期"),LEFT(RIGHT($I401,11),8),"0")</f>
        <v>0</v>
      </c>
      <c r="FX395" s="326" t="str">
        <f>IF(AND($AW393=1,$AX393=4,$AY399="1期",$BA399="1期"),LEFT(RIGHT($I401,11),8),"0")</f>
        <v>0</v>
      </c>
      <c r="FY395" s="326" t="str">
        <f>IF(AND($AW393=1,$AX393=5,$AY399="1期",$BA399="1期"),LEFT(RIGHT($I401,11),8),"0")</f>
        <v>0</v>
      </c>
      <c r="FZ395" s="326" t="str">
        <f>IF(AND($AW393=2,$AX393=6,$AY399="1期",$BA399="1期"),LEFT(RIGHT($I401,11),8),"0")</f>
        <v>0</v>
      </c>
      <c r="GA395" s="326" t="str">
        <f>IF(AND($AW393=3,$AX393=1,$AY399="1期",$BA399="1期"),LEFT(RIGHT($I401,11),8),"0")</f>
        <v>0</v>
      </c>
      <c r="GB395" s="326" t="str">
        <f>IF(AND($AW393=3,$AX393=2,$AY399="1期",$BA399="1期"),LEFT(RIGHT($I401,11),8),"0")</f>
        <v>0</v>
      </c>
      <c r="GC395" s="326" t="str">
        <f>IF(AND($AW393=3,$AX393=3,$AY399="1期",$BA399="1期"),LEFT(RIGHT($I401,11),8),"0")</f>
        <v>0</v>
      </c>
      <c r="GD395" s="326" t="str">
        <f>IF(AND($AW393=3,$AX393=4,$AY399="1期",$BA399="1期"),LEFT(RIGHT($I401,11),8),"0")</f>
        <v>0</v>
      </c>
      <c r="GE395" s="326" t="str">
        <f>IF(AND($AW393=3,$AX393=5,$AY399="1期",$BA399="1期"),LEFT(RIGHT($I401,11),8),"0")</f>
        <v>0</v>
      </c>
      <c r="GG395" s="326" t="str">
        <f>IF(AND($AW393=1,$AX393=1,$AY399="1期",$BA399="2期"),$AF395,"0")</f>
        <v>0</v>
      </c>
      <c r="GH395" s="326" t="str">
        <f>IF(AND($AW393=1,$AX393=2,$AY399="1期",$BA399="2期"),$AF395,"0")</f>
        <v>0</v>
      </c>
      <c r="GI395" s="326" t="str">
        <f>IF(AND($AW393=1,$AX393=3,$AY399="1期",$BA399="2期"),$AF395,"0")</f>
        <v>0</v>
      </c>
      <c r="GJ395" s="326" t="str">
        <f>IF(AND($AW393=1,$AX393=4,$AY399="1期",$BA399="2期"),$AF395,"0")</f>
        <v>0</v>
      </c>
      <c r="GK395" s="326" t="str">
        <f>IF(AND($AW393=1,$AX393=5,$AY399="1期",$BA399="2期"),$AF395,"0")</f>
        <v>0</v>
      </c>
      <c r="GL395" s="326" t="str">
        <f>IF(AND($AW393=2,$AX393=6,$AY399="1期",$BA399="2期"),$AF395,"0")</f>
        <v>0</v>
      </c>
      <c r="GM395" s="326" t="str">
        <f>IF(AND($AW393=3,$AX393=1,$AY399="1期",$BA399="2期"),$AF395,"0")</f>
        <v>0</v>
      </c>
      <c r="GN395" s="326" t="str">
        <f>IF(AND($AW393=3,$AX393=2,$AY399="1期",$BA399="2期"),$AF395,"0")</f>
        <v>0</v>
      </c>
      <c r="GO395" s="326" t="str">
        <f>IF(AND($AW393=3,$AX393=3,$AY399="1期",$BA399="2期"),$AF395,"0")</f>
        <v>0</v>
      </c>
      <c r="GP395" s="326" t="str">
        <f>IF(AND($AW393=3,$AX393=4,$AY399="1期",$BA399="2期"),$AF395,"0")</f>
        <v>0</v>
      </c>
      <c r="GQ395" s="326" t="str">
        <f>IF(AND($AW393=3,$AX393=5,$AY399="1期",$BA399="2期"),$AF395,"0")</f>
        <v>0</v>
      </c>
      <c r="GS395" s="326" t="str">
        <f>IF(AND($AW393=1,$AX393=1,$AY399="2期",$BA399="2期"),LEFT(RIGHT($I401,11),8),"0")</f>
        <v>0</v>
      </c>
      <c r="GT395" s="326" t="str">
        <f>IF(AND($AW393=1,$AX393=2,$AY399="2期",$BA399="2期"),LEFT(RIGHT($I401,11),8),"0")</f>
        <v>0</v>
      </c>
      <c r="GU395" s="326" t="str">
        <f>IF(AND($AW393=1,$AX393=3,$AY399="2期",$BA399="2期"),LEFT(RIGHT($I401,11),8),"0")</f>
        <v>0</v>
      </c>
      <c r="GV395" s="326" t="str">
        <f>IF(AND($AW393=1,$AX393=4,$AY399="2期",$BA399="2期"),LEFT(RIGHT($I401,11),8),"0")</f>
        <v>0</v>
      </c>
      <c r="GW395" s="326" t="str">
        <f>IF(AND($AW393=1,$AX393=5,$AY399="2期",$BA399="2期"),LEFT(RIGHT($I401,11),8),"0")</f>
        <v>0</v>
      </c>
      <c r="GX395" s="326" t="str">
        <f>IF(AND($AW393=2,$AX393=6,$AY399="2期",$BA399="2期"),LEFT(RIGHT($I401,11),8),"0")</f>
        <v>0</v>
      </c>
      <c r="GY395" s="326" t="str">
        <f>IF(AND($AW393=3,$AX393=1,$AY399="2期",$BA399="2期"),LEFT(RIGHT($I401,11),8),"0")</f>
        <v>0</v>
      </c>
      <c r="GZ395" s="326" t="str">
        <f>IF(AND($AW393=3,$AX393=2,$AY399="2期",$BA399="2期"),LEFT(RIGHT($I401,11),8),"0")</f>
        <v>0</v>
      </c>
      <c r="HA395" s="326" t="str">
        <f>IF(AND($AW393=3,$AX393=3,$AY399="2期",$BA399="2期"),LEFT(RIGHT($I401,11),8),"0")</f>
        <v>0</v>
      </c>
      <c r="HB395" s="326" t="str">
        <f>IF(AND($AW393=3,$AX393=4,$AY399="2期",$BA399="2期"),LEFT(RIGHT($I401,11),8),"0")</f>
        <v>0</v>
      </c>
      <c r="HC395" s="326" t="str">
        <f>IF(AND($AW393=3,$AX393=5,$AY399="2期",$BA399="2期"),LEFT(RIGHT($I401,11),8),"0")</f>
        <v>0</v>
      </c>
      <c r="HE395" s="326" t="str">
        <f>IF(AND($AW393=1,$AX393=1,$BA399="3期"),LEFT(RIGHT($I401,11),8),"0")</f>
        <v>0</v>
      </c>
      <c r="HF395" s="326" t="str">
        <f>IF(AND($AW393=1,$AX393=2,$BA399="3期"),LEFT(RIGHT($I401,11),8),"0")</f>
        <v>0</v>
      </c>
      <c r="HG395" s="326" t="str">
        <f>IF(AND($AW393=1,$AX393=3,$BA399="3期"),LEFT(RIGHT($I401,11),8),"0")</f>
        <v>0</v>
      </c>
      <c r="HH395" s="326" t="str">
        <f>IF(AND($AW393=1,$AX393=4,$BA399="3期"),LEFT(RIGHT($I401,11),8),"0")</f>
        <v>0</v>
      </c>
      <c r="HI395" s="326" t="str">
        <f>IF(AND($AW393=1,$AX393=5,$BA399="3期"),LEFT(RIGHT($I401,11),8),"0")</f>
        <v>0</v>
      </c>
      <c r="HJ395" s="326" t="str">
        <f>IF(AND($AW393=2,$AX393=6,$BA399="3期"),LEFT(RIGHT($I401,11),8),"0")</f>
        <v>0</v>
      </c>
      <c r="HK395" s="326" t="str">
        <f>IF(AND($AW393=3,$AX393=1,$BA399="3期"),LEFT(RIGHT($I401,11),8),"0")</f>
        <v>0</v>
      </c>
      <c r="HL395" s="326" t="str">
        <f>IF(AND($AW393=3,$AX393=2,$BA399="3期"),LEFT(RIGHT($I401,11),8),"0")</f>
        <v>0</v>
      </c>
      <c r="HM395" s="326" t="str">
        <f>IF(AND($AW393=3,$AX393=3,$BA399="3期"),LEFT(RIGHT($I401,11),8),"0")</f>
        <v>0</v>
      </c>
      <c r="HN395" s="326" t="str">
        <f>IF(AND($AW393=3,$AX393=4,$BA399="3期"),LEFT(RIGHT($I401,11),8),"0")</f>
        <v>0</v>
      </c>
      <c r="HO395" s="326" t="str">
        <f>IF(AND($AW393=3,$AX393=5,$BA399="3期"),LEFT(RIGHT($I401,11),8),"0")</f>
        <v>0</v>
      </c>
    </row>
    <row r="396" spans="2:223">
      <c r="B396" s="37"/>
      <c r="D396" s="229"/>
      <c r="E396" s="246"/>
      <c r="F396" s="247"/>
      <c r="G396" s="247"/>
      <c r="H396" s="248"/>
      <c r="I396" s="275"/>
      <c r="J396" s="276"/>
      <c r="K396" s="276"/>
      <c r="L396" s="276"/>
      <c r="M396" s="276"/>
      <c r="N396" s="276"/>
      <c r="O396" s="276"/>
      <c r="P396" s="276"/>
      <c r="Q396" s="277"/>
      <c r="R396" s="258"/>
      <c r="S396" s="259"/>
      <c r="T396" s="259"/>
      <c r="U396" s="260"/>
      <c r="V396" s="284"/>
      <c r="W396" s="285"/>
      <c r="X396" s="285"/>
      <c r="Y396" s="285"/>
      <c r="Z396" s="285"/>
      <c r="AA396" s="286"/>
      <c r="AB396" s="246"/>
      <c r="AC396" s="247"/>
      <c r="AD396" s="247"/>
      <c r="AE396" s="248"/>
      <c r="AF396" s="263"/>
      <c r="AG396" s="264"/>
      <c r="AH396" s="264"/>
      <c r="AI396" s="264"/>
      <c r="AJ396" s="267"/>
      <c r="AK396" s="268"/>
      <c r="AL396" s="40"/>
      <c r="AM396" s="39"/>
      <c r="BC396" s="328"/>
      <c r="BD396" s="326"/>
      <c r="BE396" s="326"/>
      <c r="BF396" s="326"/>
      <c r="BG396" s="326"/>
      <c r="BH396" s="326"/>
      <c r="BI396" s="326"/>
      <c r="BJ396" s="326"/>
      <c r="BK396" s="326"/>
      <c r="BL396" s="326"/>
      <c r="BM396" s="326"/>
      <c r="BN396" s="326"/>
      <c r="BP396" s="326"/>
      <c r="BQ396" s="326"/>
      <c r="BR396" s="326"/>
      <c r="BS396" s="326"/>
      <c r="BT396" s="326"/>
      <c r="BU396" s="326"/>
      <c r="BV396" s="326"/>
      <c r="BW396" s="326"/>
      <c r="BX396" s="326"/>
      <c r="BY396" s="326"/>
      <c r="BZ396" s="326"/>
      <c r="CB396" s="326"/>
      <c r="CC396" s="326"/>
      <c r="CD396" s="326"/>
      <c r="CE396" s="326"/>
      <c r="CF396" s="326"/>
      <c r="CG396" s="326"/>
      <c r="CH396" s="326"/>
      <c r="CI396" s="326"/>
      <c r="CJ396" s="326"/>
      <c r="CK396" s="326"/>
      <c r="CL396" s="326"/>
      <c r="CN396" s="326"/>
      <c r="CO396" s="326"/>
      <c r="CP396" s="326"/>
      <c r="CQ396" s="326"/>
      <c r="CR396" s="326"/>
      <c r="CS396" s="326"/>
      <c r="CT396" s="326"/>
      <c r="CU396" s="326"/>
      <c r="CV396" s="326"/>
      <c r="CW396" s="326"/>
      <c r="CX396" s="326"/>
      <c r="CZ396" s="326"/>
      <c r="DA396" s="326"/>
      <c r="DB396" s="326"/>
      <c r="DC396" s="326"/>
      <c r="DD396" s="326"/>
      <c r="DE396" s="326"/>
      <c r="DF396" s="326"/>
      <c r="DG396" s="326"/>
      <c r="DH396" s="326"/>
      <c r="DI396" s="326"/>
      <c r="DJ396" s="326"/>
      <c r="DL396" s="326"/>
      <c r="DM396" s="326"/>
      <c r="DN396" s="326"/>
      <c r="DO396" s="326"/>
      <c r="DP396" s="326"/>
      <c r="DQ396" s="326"/>
      <c r="DR396" s="326"/>
      <c r="DS396" s="326"/>
      <c r="DT396" s="326"/>
      <c r="DU396" s="326"/>
      <c r="DV396" s="326"/>
      <c r="DX396" s="326"/>
      <c r="DY396" s="326"/>
      <c r="DZ396" s="326"/>
      <c r="EA396" s="326"/>
      <c r="EB396" s="326"/>
      <c r="EC396" s="326"/>
      <c r="ED396" s="326"/>
      <c r="EE396" s="326"/>
      <c r="EF396" s="326"/>
      <c r="EG396" s="326"/>
      <c r="EH396" s="326"/>
      <c r="EJ396" s="326"/>
      <c r="EK396" s="326"/>
      <c r="EL396" s="326"/>
      <c r="EM396" s="326"/>
      <c r="EN396" s="326"/>
      <c r="EO396" s="326"/>
      <c r="EP396" s="326"/>
      <c r="EQ396" s="326"/>
      <c r="ER396" s="326"/>
      <c r="ES396" s="326"/>
      <c r="ET396" s="326"/>
      <c r="EV396" s="326"/>
      <c r="EW396" s="326"/>
      <c r="EX396" s="326"/>
      <c r="EY396" s="326"/>
      <c r="EZ396" s="326"/>
      <c r="FA396" s="326"/>
      <c r="FB396" s="326"/>
      <c r="FC396" s="326"/>
      <c r="FD396" s="326"/>
      <c r="FE396" s="326"/>
      <c r="FF396" s="326"/>
      <c r="FH396" s="326"/>
      <c r="FI396" s="326"/>
      <c r="FJ396" s="326"/>
      <c r="FK396" s="326"/>
      <c r="FL396" s="326"/>
      <c r="FM396" s="326"/>
      <c r="FN396" s="326"/>
      <c r="FO396" s="326"/>
      <c r="FP396" s="326"/>
      <c r="FQ396" s="326"/>
      <c r="FR396" s="326"/>
      <c r="FT396" s="328"/>
      <c r="FU396" s="326"/>
      <c r="FV396" s="326"/>
      <c r="FW396" s="326"/>
      <c r="FX396" s="326"/>
      <c r="FY396" s="326"/>
      <c r="FZ396" s="326"/>
      <c r="GA396" s="326"/>
      <c r="GB396" s="326"/>
      <c r="GC396" s="326"/>
      <c r="GD396" s="326"/>
      <c r="GE396" s="326"/>
      <c r="GG396" s="326"/>
      <c r="GH396" s="326"/>
      <c r="GI396" s="326"/>
      <c r="GJ396" s="326"/>
      <c r="GK396" s="326"/>
      <c r="GL396" s="326"/>
      <c r="GM396" s="326"/>
      <c r="GN396" s="326"/>
      <c r="GO396" s="326"/>
      <c r="GP396" s="326"/>
      <c r="GQ396" s="326"/>
      <c r="GS396" s="326"/>
      <c r="GT396" s="326"/>
      <c r="GU396" s="326"/>
      <c r="GV396" s="326"/>
      <c r="GW396" s="326"/>
      <c r="GX396" s="326"/>
      <c r="GY396" s="326"/>
      <c r="GZ396" s="326"/>
      <c r="HA396" s="326"/>
      <c r="HB396" s="326"/>
      <c r="HC396" s="326"/>
      <c r="HE396" s="326"/>
      <c r="HF396" s="326"/>
      <c r="HG396" s="326"/>
      <c r="HH396" s="326"/>
      <c r="HI396" s="326"/>
      <c r="HJ396" s="326"/>
      <c r="HK396" s="326"/>
      <c r="HL396" s="326"/>
      <c r="HM396" s="326"/>
      <c r="HN396" s="326"/>
      <c r="HO396" s="326"/>
    </row>
    <row r="397" spans="2:223" ht="13.5" customHeight="1">
      <c r="B397" s="37"/>
      <c r="D397" s="229"/>
      <c r="E397" s="269" t="s">
        <v>38</v>
      </c>
      <c r="F397" s="270"/>
      <c r="G397" s="270"/>
      <c r="H397" s="271"/>
      <c r="I397" s="291"/>
      <c r="J397" s="292"/>
      <c r="K397" s="292"/>
      <c r="L397" s="292"/>
      <c r="M397" s="292"/>
      <c r="N397" s="292"/>
      <c r="O397" s="292"/>
      <c r="P397" s="292"/>
      <c r="Q397" s="292"/>
      <c r="R397" s="292"/>
      <c r="S397" s="292"/>
      <c r="T397" s="292"/>
      <c r="U397" s="292"/>
      <c r="V397" s="292"/>
      <c r="W397" s="292"/>
      <c r="X397" s="292"/>
      <c r="Y397" s="292"/>
      <c r="Z397" s="292"/>
      <c r="AA397" s="293"/>
      <c r="AB397" s="269" t="s">
        <v>39</v>
      </c>
      <c r="AC397" s="270"/>
      <c r="AD397" s="270"/>
      <c r="AE397" s="271"/>
      <c r="AF397" s="294"/>
      <c r="AG397" s="295"/>
      <c r="AH397" s="295"/>
      <c r="AI397" s="295"/>
      <c r="AJ397" s="295"/>
      <c r="AK397" s="290" t="s">
        <v>55</v>
      </c>
      <c r="AL397" s="40"/>
      <c r="AM397" s="39"/>
    </row>
    <row r="398" spans="2:223">
      <c r="B398" s="37"/>
      <c r="D398" s="229"/>
      <c r="E398" s="246"/>
      <c r="F398" s="247"/>
      <c r="G398" s="247"/>
      <c r="H398" s="248"/>
      <c r="I398" s="252"/>
      <c r="J398" s="253"/>
      <c r="K398" s="253"/>
      <c r="L398" s="253"/>
      <c r="M398" s="253"/>
      <c r="N398" s="253"/>
      <c r="O398" s="253"/>
      <c r="P398" s="253"/>
      <c r="Q398" s="253"/>
      <c r="R398" s="253"/>
      <c r="S398" s="253"/>
      <c r="T398" s="253"/>
      <c r="U398" s="253"/>
      <c r="V398" s="253"/>
      <c r="W398" s="253"/>
      <c r="X398" s="253"/>
      <c r="Y398" s="253"/>
      <c r="Z398" s="253"/>
      <c r="AA398" s="254"/>
      <c r="AB398" s="246"/>
      <c r="AC398" s="247"/>
      <c r="AD398" s="247"/>
      <c r="AE398" s="248"/>
      <c r="AF398" s="296"/>
      <c r="AG398" s="297"/>
      <c r="AH398" s="297"/>
      <c r="AI398" s="297"/>
      <c r="AJ398" s="297"/>
      <c r="AK398" s="268"/>
      <c r="AL398" s="40"/>
      <c r="AM398" s="39"/>
      <c r="AW398" s="84" t="s">
        <v>102</v>
      </c>
      <c r="AX398" s="84" t="s">
        <v>103</v>
      </c>
      <c r="AY398" s="329" t="s">
        <v>105</v>
      </c>
      <c r="AZ398" s="330"/>
      <c r="BA398" s="322" t="s">
        <v>104</v>
      </c>
      <c r="BB398" s="322"/>
    </row>
    <row r="399" spans="2:223">
      <c r="B399" s="37"/>
      <c r="D399" s="229"/>
      <c r="E399" s="269" t="s">
        <v>74</v>
      </c>
      <c r="F399" s="270"/>
      <c r="G399" s="270"/>
      <c r="H399" s="271"/>
      <c r="I399" s="298" t="str">
        <f>IFERROR(YEAR(EDATE(AA399,-3)),"")</f>
        <v/>
      </c>
      <c r="J399" s="289"/>
      <c r="K399" s="289"/>
      <c r="L399" s="289" t="s">
        <v>37</v>
      </c>
      <c r="M399" s="289"/>
      <c r="N399" s="282"/>
      <c r="O399" s="282"/>
      <c r="P399" s="282"/>
      <c r="Q399" s="282"/>
      <c r="R399" s="282"/>
      <c r="S399" s="282"/>
      <c r="T399" s="282"/>
      <c r="U399" s="282"/>
      <c r="V399" s="282"/>
      <c r="W399" s="282"/>
      <c r="X399" s="282"/>
      <c r="Y399" s="282"/>
      <c r="Z399" s="300" t="s">
        <v>350</v>
      </c>
      <c r="AA399" s="282"/>
      <c r="AB399" s="282"/>
      <c r="AC399" s="282"/>
      <c r="AD399" s="282"/>
      <c r="AE399" s="282"/>
      <c r="AF399" s="282"/>
      <c r="AG399" s="282"/>
      <c r="AH399" s="282"/>
      <c r="AI399" s="282"/>
      <c r="AJ399" s="282"/>
      <c r="AK399" s="302"/>
      <c r="AL399" s="40"/>
      <c r="AM399" s="39"/>
      <c r="AW399" s="322" t="str">
        <f>I399</f>
        <v/>
      </c>
      <c r="AX399" s="322" t="str">
        <f>IF(V395="","",YEAR(V395)-IF(MONTH(V395)&lt;4,1,0))</f>
        <v/>
      </c>
      <c r="AY399" s="322" t="str">
        <f>IF(AND(2010&lt;=AW399,AW399&lt;=2014),"1期",IF(AND(2015&lt;=AW399,AW399&lt;=2019),"2期",IF(AND(2020&lt;=AW399,AW399&lt;=2024),"3期",IF(AND(2025&lt;=AW399,AW399&lt;=2029),"4期","-"))))</f>
        <v>-</v>
      </c>
      <c r="AZ399" s="323" t="str">
        <f>IF(AND(2010&lt;=AW399,AW399&lt;=2014),"2期",IF(AND(2015&lt;=AW399,AW399&lt;=2019),"3期",IF(AND(2020&lt;=AW399,AW399&lt;=2024),"4期",IF(AND(2025&lt;=AW399,AW399&lt;=2029),"4期","-"))))</f>
        <v>-</v>
      </c>
      <c r="BA399" s="322" t="str">
        <f>IF(AND(2010&lt;=AX399,AX399&lt;=2014),"1期",IF(AND(2015&lt;=AX399,AX399&lt;=2019),"2期",IF(AND(2020&lt;=AX399,AX399&lt;=2024),"3期",IF(AND(2025&lt;=AX399,AX399&lt;=2029),"4期","-"))))</f>
        <v>-</v>
      </c>
      <c r="BB399" s="323" t="str">
        <f>IF(AND(2010&lt;=AX399,AX399&lt;=2014),"2期",IF(AND(2015&lt;=AX399,AX399&lt;=2019),"3期",IF(AND(2020&lt;=AX399,AX399&lt;=2024),"4期",IF(AND(2024&lt;=AX399,AX399&lt;=2029),"4期","-"))))</f>
        <v>-</v>
      </c>
      <c r="BC399" s="40"/>
      <c r="FT399" s="40"/>
    </row>
    <row r="400" spans="2:223">
      <c r="B400" s="37"/>
      <c r="D400" s="229"/>
      <c r="E400" s="246"/>
      <c r="F400" s="247"/>
      <c r="G400" s="247"/>
      <c r="H400" s="248"/>
      <c r="I400" s="299"/>
      <c r="J400" s="267"/>
      <c r="K400" s="267"/>
      <c r="L400" s="267"/>
      <c r="M400" s="267"/>
      <c r="N400" s="285"/>
      <c r="O400" s="285"/>
      <c r="P400" s="285"/>
      <c r="Q400" s="285"/>
      <c r="R400" s="285"/>
      <c r="S400" s="285"/>
      <c r="T400" s="285"/>
      <c r="U400" s="285"/>
      <c r="V400" s="285"/>
      <c r="W400" s="285"/>
      <c r="X400" s="285"/>
      <c r="Y400" s="285"/>
      <c r="Z400" s="301"/>
      <c r="AA400" s="285"/>
      <c r="AB400" s="285"/>
      <c r="AC400" s="285"/>
      <c r="AD400" s="285"/>
      <c r="AE400" s="285"/>
      <c r="AF400" s="285"/>
      <c r="AG400" s="285"/>
      <c r="AH400" s="285"/>
      <c r="AI400" s="285"/>
      <c r="AJ400" s="285"/>
      <c r="AK400" s="303"/>
      <c r="AL400" s="40"/>
      <c r="AM400" s="39"/>
      <c r="AW400" s="325"/>
      <c r="AX400" s="322"/>
      <c r="AY400" s="322"/>
      <c r="AZ400" s="324"/>
      <c r="BA400" s="322"/>
      <c r="BB400" s="324"/>
      <c r="BC400" s="40"/>
      <c r="FT400" s="40"/>
    </row>
    <row r="401" spans="2:223">
      <c r="B401" s="37"/>
      <c r="D401" s="229"/>
      <c r="E401" s="220" t="s">
        <v>57</v>
      </c>
      <c r="F401" s="221"/>
      <c r="G401" s="221"/>
      <c r="H401" s="222"/>
      <c r="I401" s="226"/>
      <c r="J401" s="214"/>
      <c r="K401" s="214"/>
      <c r="L401" s="214"/>
      <c r="M401" s="214"/>
      <c r="N401" s="214"/>
      <c r="O401" s="214"/>
      <c r="P401" s="214"/>
      <c r="Q401" s="214"/>
      <c r="R401" s="214"/>
      <c r="S401" s="214"/>
      <c r="T401" s="214"/>
      <c r="U401" s="214"/>
      <c r="V401" s="214"/>
      <c r="W401" s="212" t="s">
        <v>56</v>
      </c>
      <c r="X401" s="214"/>
      <c r="Y401" s="214"/>
      <c r="Z401" s="214"/>
      <c r="AA401" s="214"/>
      <c r="AB401" s="214"/>
      <c r="AC401" s="214"/>
      <c r="AD401" s="214"/>
      <c r="AE401" s="214"/>
      <c r="AF401" s="214"/>
      <c r="AG401" s="214"/>
      <c r="AH401" s="214"/>
      <c r="AI401" s="214"/>
      <c r="AJ401" s="214"/>
      <c r="AK401" s="215"/>
      <c r="AL401" s="40"/>
      <c r="AM401" s="39"/>
      <c r="AY401" s="40" t="s">
        <v>121</v>
      </c>
      <c r="BA401" s="40" t="s">
        <v>122</v>
      </c>
      <c r="HO401" s="85"/>
    </row>
    <row r="402" spans="2:223" ht="14.25" thickBot="1">
      <c r="B402" s="37"/>
      <c r="D402" s="230"/>
      <c r="E402" s="223"/>
      <c r="F402" s="224"/>
      <c r="G402" s="224"/>
      <c r="H402" s="225"/>
      <c r="I402" s="227"/>
      <c r="J402" s="216"/>
      <c r="K402" s="216"/>
      <c r="L402" s="216"/>
      <c r="M402" s="216"/>
      <c r="N402" s="216"/>
      <c r="O402" s="216"/>
      <c r="P402" s="216"/>
      <c r="Q402" s="216"/>
      <c r="R402" s="216"/>
      <c r="S402" s="216"/>
      <c r="T402" s="216"/>
      <c r="U402" s="216"/>
      <c r="V402" s="216"/>
      <c r="W402" s="213"/>
      <c r="X402" s="216"/>
      <c r="Y402" s="216"/>
      <c r="Z402" s="216"/>
      <c r="AA402" s="216"/>
      <c r="AB402" s="216"/>
      <c r="AC402" s="216"/>
      <c r="AD402" s="216"/>
      <c r="AE402" s="216"/>
      <c r="AF402" s="216"/>
      <c r="AG402" s="216"/>
      <c r="AH402" s="216"/>
      <c r="AI402" s="216"/>
      <c r="AJ402" s="216"/>
      <c r="AK402" s="217"/>
      <c r="AL402" s="40"/>
      <c r="AM402" s="39"/>
      <c r="AW402" s="83" t="s">
        <v>100</v>
      </c>
      <c r="AX402" s="83" t="s">
        <v>101</v>
      </c>
    </row>
    <row r="403" spans="2:223" ht="13.5" customHeight="1">
      <c r="B403" s="37"/>
      <c r="D403" s="228" t="s">
        <v>347</v>
      </c>
      <c r="E403" s="231" t="s">
        <v>42</v>
      </c>
      <c r="F403" s="232"/>
      <c r="G403" s="232"/>
      <c r="H403" s="233"/>
      <c r="I403" s="237"/>
      <c r="J403" s="238"/>
      <c r="K403" s="238"/>
      <c r="L403" s="238"/>
      <c r="M403" s="238"/>
      <c r="N403" s="238"/>
      <c r="O403" s="238"/>
      <c r="P403" s="238"/>
      <c r="Q403" s="239"/>
      <c r="R403" s="243" t="s">
        <v>43</v>
      </c>
      <c r="S403" s="244"/>
      <c r="T403" s="244"/>
      <c r="U403" s="245"/>
      <c r="V403" s="249"/>
      <c r="W403" s="250"/>
      <c r="X403" s="250"/>
      <c r="Y403" s="250"/>
      <c r="Z403" s="250"/>
      <c r="AA403" s="251"/>
      <c r="AB403" s="255" t="s">
        <v>40</v>
      </c>
      <c r="AC403" s="256"/>
      <c r="AD403" s="256"/>
      <c r="AE403" s="257"/>
      <c r="AF403" s="261"/>
      <c r="AG403" s="262"/>
      <c r="AH403" s="262"/>
      <c r="AI403" s="262"/>
      <c r="AJ403" s="265" t="str">
        <f>IF(I403="","",VLOOKUP(I403,$AO$4:$AR$6,2,FALSE))</f>
        <v/>
      </c>
      <c r="AK403" s="266"/>
      <c r="AL403" s="40"/>
      <c r="AM403" s="39"/>
      <c r="AW403" s="322" t="str">
        <f>IF(I403="グリーン電力証書",1,IF(I403="グリーン熱証書",2,IF(I403="新エネルギー等電気相当量",3,"-")))</f>
        <v>-</v>
      </c>
      <c r="AX403" s="322" t="str">
        <f>IF(V403="太陽光発電",1,IF(V403="風力発電",2,IF(V403="地熱発電",3,IF(V403="バイオマス発電",4,IF(V403="特定小水力発電",5,IF(V403="太陽熱",6,"-"))))))</f>
        <v>-</v>
      </c>
      <c r="BC403" s="32" t="s">
        <v>108</v>
      </c>
      <c r="BD403" s="86" t="s">
        <v>109</v>
      </c>
      <c r="BE403" s="86" t="s">
        <v>110</v>
      </c>
      <c r="BF403" s="86" t="s">
        <v>111</v>
      </c>
      <c r="BG403" s="86" t="s">
        <v>112</v>
      </c>
      <c r="BH403" s="86" t="s">
        <v>113</v>
      </c>
      <c r="BI403" s="86" t="s">
        <v>114</v>
      </c>
      <c r="BJ403" s="86" t="s">
        <v>115</v>
      </c>
      <c r="BK403" s="86" t="s">
        <v>116</v>
      </c>
      <c r="BL403" s="86" t="s">
        <v>117</v>
      </c>
      <c r="BM403" s="86" t="s">
        <v>118</v>
      </c>
      <c r="BN403" s="86" t="s">
        <v>119</v>
      </c>
      <c r="BP403" s="86" t="s">
        <v>109</v>
      </c>
      <c r="BQ403" s="86" t="s">
        <v>110</v>
      </c>
      <c r="BR403" s="86" t="s">
        <v>111</v>
      </c>
      <c r="BS403" s="86" t="s">
        <v>112</v>
      </c>
      <c r="BT403" s="86" t="s">
        <v>113</v>
      </c>
      <c r="BU403" s="86" t="s">
        <v>114</v>
      </c>
      <c r="BV403" s="86" t="s">
        <v>115</v>
      </c>
      <c r="BW403" s="86" t="s">
        <v>116</v>
      </c>
      <c r="BX403" s="86" t="s">
        <v>117</v>
      </c>
      <c r="BY403" s="86" t="s">
        <v>118</v>
      </c>
      <c r="BZ403" s="86" t="s">
        <v>119</v>
      </c>
      <c r="CB403" s="86" t="s">
        <v>109</v>
      </c>
      <c r="CC403" s="86" t="s">
        <v>110</v>
      </c>
      <c r="CD403" s="86" t="s">
        <v>111</v>
      </c>
      <c r="CE403" s="86" t="s">
        <v>112</v>
      </c>
      <c r="CF403" s="86" t="s">
        <v>113</v>
      </c>
      <c r="CG403" s="86" t="s">
        <v>114</v>
      </c>
      <c r="CH403" s="86" t="s">
        <v>115</v>
      </c>
      <c r="CI403" s="86" t="s">
        <v>116</v>
      </c>
      <c r="CJ403" s="86" t="s">
        <v>117</v>
      </c>
      <c r="CK403" s="86" t="s">
        <v>118</v>
      </c>
      <c r="CL403" s="86" t="s">
        <v>119</v>
      </c>
      <c r="CN403" s="86" t="s">
        <v>109</v>
      </c>
      <c r="CO403" s="86" t="s">
        <v>110</v>
      </c>
      <c r="CP403" s="86" t="s">
        <v>111</v>
      </c>
      <c r="CQ403" s="86" t="s">
        <v>112</v>
      </c>
      <c r="CR403" s="86" t="s">
        <v>113</v>
      </c>
      <c r="CS403" s="86" t="s">
        <v>114</v>
      </c>
      <c r="CT403" s="86" t="s">
        <v>115</v>
      </c>
      <c r="CU403" s="86" t="s">
        <v>116</v>
      </c>
      <c r="CV403" s="86" t="s">
        <v>117</v>
      </c>
      <c r="CW403" s="86" t="s">
        <v>118</v>
      </c>
      <c r="CX403" s="86" t="s">
        <v>119</v>
      </c>
      <c r="CZ403" s="86" t="s">
        <v>109</v>
      </c>
      <c r="DA403" s="86" t="s">
        <v>110</v>
      </c>
      <c r="DB403" s="86" t="s">
        <v>111</v>
      </c>
      <c r="DC403" s="86" t="s">
        <v>112</v>
      </c>
      <c r="DD403" s="86" t="s">
        <v>113</v>
      </c>
      <c r="DE403" s="86" t="s">
        <v>114</v>
      </c>
      <c r="DF403" s="86" t="s">
        <v>115</v>
      </c>
      <c r="DG403" s="86" t="s">
        <v>116</v>
      </c>
      <c r="DH403" s="86" t="s">
        <v>117</v>
      </c>
      <c r="DI403" s="86" t="s">
        <v>118</v>
      </c>
      <c r="DJ403" s="86" t="s">
        <v>119</v>
      </c>
      <c r="DL403" s="86" t="s">
        <v>109</v>
      </c>
      <c r="DM403" s="86" t="s">
        <v>110</v>
      </c>
      <c r="DN403" s="86" t="s">
        <v>111</v>
      </c>
      <c r="DO403" s="86" t="s">
        <v>112</v>
      </c>
      <c r="DP403" s="86" t="s">
        <v>113</v>
      </c>
      <c r="DQ403" s="86" t="s">
        <v>114</v>
      </c>
      <c r="DR403" s="86" t="s">
        <v>115</v>
      </c>
      <c r="DS403" s="86" t="s">
        <v>116</v>
      </c>
      <c r="DT403" s="86" t="s">
        <v>117</v>
      </c>
      <c r="DU403" s="86" t="s">
        <v>118</v>
      </c>
      <c r="DV403" s="86" t="s">
        <v>119</v>
      </c>
      <c r="DX403" s="86" t="s">
        <v>109</v>
      </c>
      <c r="DY403" s="86" t="s">
        <v>110</v>
      </c>
      <c r="DZ403" s="86" t="s">
        <v>111</v>
      </c>
      <c r="EA403" s="86" t="s">
        <v>112</v>
      </c>
      <c r="EB403" s="86" t="s">
        <v>113</v>
      </c>
      <c r="EC403" s="86" t="s">
        <v>114</v>
      </c>
      <c r="ED403" s="86" t="s">
        <v>115</v>
      </c>
      <c r="EE403" s="86" t="s">
        <v>116</v>
      </c>
      <c r="EF403" s="86" t="s">
        <v>117</v>
      </c>
      <c r="EG403" s="86" t="s">
        <v>118</v>
      </c>
      <c r="EH403" s="86" t="s">
        <v>119</v>
      </c>
      <c r="EJ403" s="86" t="s">
        <v>109</v>
      </c>
      <c r="EK403" s="86" t="s">
        <v>110</v>
      </c>
      <c r="EL403" s="86" t="s">
        <v>111</v>
      </c>
      <c r="EM403" s="86" t="s">
        <v>112</v>
      </c>
      <c r="EN403" s="86" t="s">
        <v>113</v>
      </c>
      <c r="EO403" s="86" t="s">
        <v>114</v>
      </c>
      <c r="EP403" s="86" t="s">
        <v>115</v>
      </c>
      <c r="EQ403" s="86" t="s">
        <v>116</v>
      </c>
      <c r="ER403" s="86" t="s">
        <v>117</v>
      </c>
      <c r="ES403" s="86" t="s">
        <v>118</v>
      </c>
      <c r="ET403" s="86" t="s">
        <v>119</v>
      </c>
      <c r="EV403" s="86" t="s">
        <v>109</v>
      </c>
      <c r="EW403" s="86" t="s">
        <v>110</v>
      </c>
      <c r="EX403" s="86" t="s">
        <v>111</v>
      </c>
      <c r="EY403" s="86" t="s">
        <v>112</v>
      </c>
      <c r="EZ403" s="86" t="s">
        <v>113</v>
      </c>
      <c r="FA403" s="86" t="s">
        <v>114</v>
      </c>
      <c r="FB403" s="86" t="s">
        <v>115</v>
      </c>
      <c r="FC403" s="86" t="s">
        <v>116</v>
      </c>
      <c r="FD403" s="86" t="s">
        <v>117</v>
      </c>
      <c r="FE403" s="86" t="s">
        <v>118</v>
      </c>
      <c r="FF403" s="86" t="s">
        <v>119</v>
      </c>
      <c r="FH403" s="86" t="s">
        <v>109</v>
      </c>
      <c r="FI403" s="86" t="s">
        <v>110</v>
      </c>
      <c r="FJ403" s="86" t="s">
        <v>111</v>
      </c>
      <c r="FK403" s="86" t="s">
        <v>112</v>
      </c>
      <c r="FL403" s="86" t="s">
        <v>113</v>
      </c>
      <c r="FM403" s="86" t="s">
        <v>114</v>
      </c>
      <c r="FN403" s="86" t="s">
        <v>115</v>
      </c>
      <c r="FO403" s="86" t="s">
        <v>116</v>
      </c>
      <c r="FP403" s="86" t="s">
        <v>117</v>
      </c>
      <c r="FQ403" s="86" t="s">
        <v>118</v>
      </c>
      <c r="FR403" s="86" t="s">
        <v>119</v>
      </c>
      <c r="FT403" s="32" t="s">
        <v>108</v>
      </c>
      <c r="FU403" s="86" t="s">
        <v>109</v>
      </c>
      <c r="FV403" s="86" t="s">
        <v>110</v>
      </c>
      <c r="FW403" s="86" t="s">
        <v>111</v>
      </c>
      <c r="FX403" s="86" t="s">
        <v>112</v>
      </c>
      <c r="FY403" s="86" t="s">
        <v>113</v>
      </c>
      <c r="FZ403" s="86" t="s">
        <v>114</v>
      </c>
      <c r="GA403" s="86" t="s">
        <v>115</v>
      </c>
      <c r="GB403" s="86" t="s">
        <v>116</v>
      </c>
      <c r="GC403" s="86" t="s">
        <v>117</v>
      </c>
      <c r="GD403" s="86" t="s">
        <v>118</v>
      </c>
      <c r="GE403" s="86" t="s">
        <v>119</v>
      </c>
      <c r="GG403" s="86" t="s">
        <v>109</v>
      </c>
      <c r="GH403" s="86" t="s">
        <v>110</v>
      </c>
      <c r="GI403" s="86" t="s">
        <v>111</v>
      </c>
      <c r="GJ403" s="86" t="s">
        <v>112</v>
      </c>
      <c r="GK403" s="86" t="s">
        <v>113</v>
      </c>
      <c r="GL403" s="86" t="s">
        <v>114</v>
      </c>
      <c r="GM403" s="86" t="s">
        <v>115</v>
      </c>
      <c r="GN403" s="86" t="s">
        <v>116</v>
      </c>
      <c r="GO403" s="86" t="s">
        <v>117</v>
      </c>
      <c r="GP403" s="86" t="s">
        <v>118</v>
      </c>
      <c r="GQ403" s="86" t="s">
        <v>119</v>
      </c>
      <c r="GS403" s="86" t="s">
        <v>109</v>
      </c>
      <c r="GT403" s="86" t="s">
        <v>110</v>
      </c>
      <c r="GU403" s="86" t="s">
        <v>111</v>
      </c>
      <c r="GV403" s="86" t="s">
        <v>112</v>
      </c>
      <c r="GW403" s="86" t="s">
        <v>113</v>
      </c>
      <c r="GX403" s="86" t="s">
        <v>114</v>
      </c>
      <c r="GY403" s="86" t="s">
        <v>115</v>
      </c>
      <c r="GZ403" s="86" t="s">
        <v>116</v>
      </c>
      <c r="HA403" s="86" t="s">
        <v>117</v>
      </c>
      <c r="HB403" s="86" t="s">
        <v>118</v>
      </c>
      <c r="HC403" s="86" t="s">
        <v>119</v>
      </c>
      <c r="HE403" s="86" t="s">
        <v>109</v>
      </c>
      <c r="HF403" s="86" t="s">
        <v>110</v>
      </c>
      <c r="HG403" s="86" t="s">
        <v>111</v>
      </c>
      <c r="HH403" s="86" t="s">
        <v>112</v>
      </c>
      <c r="HI403" s="86" t="s">
        <v>113</v>
      </c>
      <c r="HJ403" s="86" t="s">
        <v>114</v>
      </c>
      <c r="HK403" s="86" t="s">
        <v>115</v>
      </c>
      <c r="HL403" s="86" t="s">
        <v>116</v>
      </c>
      <c r="HM403" s="86" t="s">
        <v>117</v>
      </c>
      <c r="HN403" s="86" t="s">
        <v>118</v>
      </c>
      <c r="HO403" s="86" t="s">
        <v>119</v>
      </c>
    </row>
    <row r="404" spans="2:223">
      <c r="B404" s="37"/>
      <c r="D404" s="229"/>
      <c r="E404" s="234"/>
      <c r="F404" s="235"/>
      <c r="G404" s="235"/>
      <c r="H404" s="236"/>
      <c r="I404" s="240"/>
      <c r="J404" s="241"/>
      <c r="K404" s="241"/>
      <c r="L404" s="241"/>
      <c r="M404" s="241"/>
      <c r="N404" s="241"/>
      <c r="O404" s="241"/>
      <c r="P404" s="241"/>
      <c r="Q404" s="242"/>
      <c r="R404" s="246"/>
      <c r="S404" s="247"/>
      <c r="T404" s="247"/>
      <c r="U404" s="248"/>
      <c r="V404" s="252"/>
      <c r="W404" s="253"/>
      <c r="X404" s="253"/>
      <c r="Y404" s="253"/>
      <c r="Z404" s="253"/>
      <c r="AA404" s="254"/>
      <c r="AB404" s="258"/>
      <c r="AC404" s="259"/>
      <c r="AD404" s="259"/>
      <c r="AE404" s="260"/>
      <c r="AF404" s="263"/>
      <c r="AG404" s="264"/>
      <c r="AH404" s="264"/>
      <c r="AI404" s="264"/>
      <c r="AJ404" s="267"/>
      <c r="AK404" s="268"/>
      <c r="AL404" s="40"/>
      <c r="AM404" s="39"/>
      <c r="AW404" s="325"/>
      <c r="AX404" s="325"/>
      <c r="BD404" s="40"/>
      <c r="BE404" s="40"/>
      <c r="BF404" s="40"/>
      <c r="BG404" s="40"/>
      <c r="BH404" s="40"/>
      <c r="BI404" s="40"/>
      <c r="BJ404" s="40"/>
      <c r="BK404" s="40"/>
      <c r="BL404" s="40"/>
      <c r="BM404" s="40"/>
      <c r="BN404" s="40"/>
      <c r="BP404" s="40"/>
      <c r="BQ404" s="40"/>
      <c r="BR404" s="40"/>
      <c r="BS404" s="40"/>
      <c r="BT404" s="40"/>
      <c r="BU404" s="40"/>
      <c r="BV404" s="40"/>
      <c r="BW404" s="40"/>
      <c r="BX404" s="40"/>
      <c r="BY404" s="40"/>
      <c r="BZ404" s="40"/>
      <c r="CB404" s="40"/>
      <c r="CC404" s="40"/>
      <c r="CD404" s="40"/>
      <c r="CE404" s="40"/>
      <c r="CF404" s="40"/>
      <c r="CG404" s="40"/>
      <c r="CH404" s="40"/>
      <c r="CI404" s="40"/>
      <c r="CJ404" s="40"/>
      <c r="CK404" s="40"/>
      <c r="CL404" s="40"/>
      <c r="CN404" s="40"/>
      <c r="CO404" s="40"/>
      <c r="CP404" s="40"/>
      <c r="CQ404" s="40"/>
      <c r="CR404" s="40"/>
      <c r="CS404" s="40"/>
      <c r="CT404" s="40"/>
      <c r="CU404" s="40"/>
      <c r="CV404" s="40"/>
      <c r="CW404" s="40"/>
      <c r="CX404" s="40"/>
      <c r="CZ404" s="40"/>
      <c r="DA404" s="40"/>
      <c r="DB404" s="40"/>
      <c r="DC404" s="40"/>
      <c r="DD404" s="40"/>
      <c r="DE404" s="40"/>
      <c r="DF404" s="40"/>
      <c r="DG404" s="40"/>
      <c r="DH404" s="40"/>
      <c r="DI404" s="40"/>
      <c r="DJ404" s="40"/>
      <c r="DL404" s="40"/>
      <c r="DM404" s="40"/>
      <c r="DN404" s="40"/>
      <c r="DO404" s="40"/>
      <c r="DP404" s="40"/>
      <c r="DQ404" s="40"/>
      <c r="DR404" s="40"/>
      <c r="DS404" s="40"/>
      <c r="DT404" s="40"/>
      <c r="DU404" s="40"/>
      <c r="DV404" s="40"/>
      <c r="DX404" s="40"/>
      <c r="DY404" s="40"/>
      <c r="DZ404" s="40"/>
      <c r="EA404" s="40"/>
      <c r="EB404" s="40"/>
      <c r="EC404" s="40"/>
      <c r="ED404" s="40"/>
      <c r="EE404" s="40"/>
      <c r="EF404" s="40"/>
      <c r="EG404" s="40"/>
      <c r="EH404" s="40"/>
      <c r="EJ404" s="40"/>
      <c r="EK404" s="40"/>
      <c r="EL404" s="40"/>
      <c r="EM404" s="40"/>
      <c r="EN404" s="40"/>
      <c r="EO404" s="40"/>
      <c r="EP404" s="40"/>
      <c r="EQ404" s="40"/>
      <c r="ER404" s="40"/>
      <c r="ES404" s="40"/>
      <c r="ET404" s="40"/>
      <c r="EV404" s="40"/>
      <c r="EW404" s="40"/>
      <c r="EX404" s="40"/>
      <c r="EY404" s="40"/>
      <c r="EZ404" s="40"/>
      <c r="FA404" s="40"/>
      <c r="FB404" s="40"/>
      <c r="FC404" s="40"/>
      <c r="FD404" s="40"/>
      <c r="FE404" s="40"/>
      <c r="FF404" s="40"/>
      <c r="FH404" s="40"/>
      <c r="FI404" s="40"/>
      <c r="FJ404" s="40"/>
      <c r="FK404" s="40"/>
      <c r="FL404" s="40"/>
      <c r="FM404" s="40"/>
      <c r="FN404" s="40"/>
      <c r="FO404" s="40"/>
      <c r="FP404" s="40"/>
      <c r="FQ404" s="40"/>
      <c r="FR404" s="40"/>
      <c r="FU404" s="40"/>
      <c r="FV404" s="40"/>
      <c r="FW404" s="40"/>
      <c r="FX404" s="40"/>
      <c r="FY404" s="40"/>
      <c r="FZ404" s="40"/>
      <c r="GA404" s="40"/>
      <c r="GB404" s="40"/>
      <c r="GC404" s="40"/>
      <c r="GD404" s="40"/>
      <c r="GE404" s="40"/>
      <c r="GG404" s="40"/>
      <c r="GH404" s="40"/>
      <c r="GI404" s="40"/>
      <c r="GJ404" s="40"/>
      <c r="GK404" s="40"/>
      <c r="GL404" s="40"/>
      <c r="GM404" s="40"/>
      <c r="GN404" s="40"/>
      <c r="GO404" s="40"/>
      <c r="GP404" s="40"/>
      <c r="GQ404" s="40"/>
      <c r="GS404" s="40"/>
      <c r="GT404" s="40"/>
      <c r="GU404" s="40"/>
      <c r="GV404" s="40"/>
      <c r="GW404" s="40"/>
      <c r="GX404" s="40"/>
      <c r="GY404" s="40"/>
      <c r="GZ404" s="40"/>
      <c r="HA404" s="40"/>
      <c r="HB404" s="40"/>
      <c r="HC404" s="40"/>
      <c r="HE404" s="40"/>
      <c r="HF404" s="40"/>
      <c r="HG404" s="40"/>
      <c r="HH404" s="40"/>
      <c r="HI404" s="40"/>
      <c r="HJ404" s="40"/>
      <c r="HK404" s="40"/>
      <c r="HL404" s="40"/>
      <c r="HM404" s="40"/>
      <c r="HN404" s="40"/>
      <c r="HO404" s="40"/>
    </row>
    <row r="405" spans="2:223" ht="13.5" customHeight="1">
      <c r="B405" s="37"/>
      <c r="D405" s="229"/>
      <c r="E405" s="269" t="s">
        <v>64</v>
      </c>
      <c r="F405" s="270"/>
      <c r="G405" s="270"/>
      <c r="H405" s="271"/>
      <c r="I405" s="272"/>
      <c r="J405" s="273"/>
      <c r="K405" s="273"/>
      <c r="L405" s="273"/>
      <c r="M405" s="273"/>
      <c r="N405" s="273"/>
      <c r="O405" s="273"/>
      <c r="P405" s="273"/>
      <c r="Q405" s="274"/>
      <c r="R405" s="278" t="s">
        <v>41</v>
      </c>
      <c r="S405" s="279"/>
      <c r="T405" s="279"/>
      <c r="U405" s="280"/>
      <c r="V405" s="281"/>
      <c r="W405" s="282"/>
      <c r="X405" s="282"/>
      <c r="Y405" s="282"/>
      <c r="Z405" s="282"/>
      <c r="AA405" s="283"/>
      <c r="AB405" s="269" t="s">
        <v>28</v>
      </c>
      <c r="AC405" s="270"/>
      <c r="AD405" s="270"/>
      <c r="AE405" s="271"/>
      <c r="AF405" s="287"/>
      <c r="AG405" s="288"/>
      <c r="AH405" s="288"/>
      <c r="AI405" s="288"/>
      <c r="AJ405" s="289" t="str">
        <f>IF(I403="","",VLOOKUP(I403,$AO$4:$AR$6,3,FALSE))</f>
        <v/>
      </c>
      <c r="AK405" s="290"/>
      <c r="AL405" s="40"/>
      <c r="AM405" s="39"/>
      <c r="BC405" s="327" t="s">
        <v>106</v>
      </c>
      <c r="BD405" s="326" t="str">
        <f>IF(AND($AW403=1,$AX403=1,$AY409="1期",$BA409="1期"),$AF405,"0")</f>
        <v>0</v>
      </c>
      <c r="BE405" s="326" t="str">
        <f>IF(AND($AW403=1,$AX403=2,$AY409="1期",$BA409="1期"),$AF405,"0")</f>
        <v>0</v>
      </c>
      <c r="BF405" s="326" t="str">
        <f>IF(AND($AW403=1,$AX403=3,$AY409="1期",$BA409="1期"),$AF405,"0")</f>
        <v>0</v>
      </c>
      <c r="BG405" s="326" t="str">
        <f>IF(AND($AW403=1,$AX403=4,$AY409="1期",$BA409="1期"),$AF405,"0")</f>
        <v>0</v>
      </c>
      <c r="BH405" s="326" t="str">
        <f>IF(AND($AW403=1,$AX403=5,$AY409="1期",$BA409="1期"),$AF405,"0")</f>
        <v>0</v>
      </c>
      <c r="BI405" s="326" t="str">
        <f>IF(AND($AW403=2,$AX403=6,$AY409="1期",$BA409="1期"),$AF405,"0")</f>
        <v>0</v>
      </c>
      <c r="BJ405" s="326" t="str">
        <f>IF(AND($AW403=3,$AX403=1,$AY409="1期",$BA409="1期"),$AF405,"0")</f>
        <v>0</v>
      </c>
      <c r="BK405" s="326" t="str">
        <f>IF(AND($AW403=3,$AX403=2,$AY409="1期",$BA409="1期"),$AF405,"0")</f>
        <v>0</v>
      </c>
      <c r="BL405" s="326" t="str">
        <f>IF(AND($AW403=3,$AX403=3,$AY409="1期",$BA409="1期"),$AF405,"0")</f>
        <v>0</v>
      </c>
      <c r="BM405" s="326" t="str">
        <f>IF(AND($AW403=3,$AX403=4,$AY409="1期",$BA409="1期"),$AF405,"0")</f>
        <v>0</v>
      </c>
      <c r="BN405" s="326" t="str">
        <f>IF(AND($AW403=3,$AX403=5,$AY409="1期",$BA409="1期"),$AF405,"0")</f>
        <v>0</v>
      </c>
      <c r="BP405" s="326" t="str">
        <f>IF(AND($AW403=1,$AX403=1,$AY409="1期",$BA409="2期"),$AF405,"0")</f>
        <v>0</v>
      </c>
      <c r="BQ405" s="326" t="str">
        <f>IF(AND($AW403=1,$AX403=2,$AY409="1期",$BA409="2期"),$AF405,"0")</f>
        <v>0</v>
      </c>
      <c r="BR405" s="326" t="str">
        <f>IF(AND($AW403=1,$AX403=3,$AY409="1期",$BA409="2期"),$AF405,"0")</f>
        <v>0</v>
      </c>
      <c r="BS405" s="326" t="str">
        <f>IF(AND($AW403=1,$AX403=4,$AY409="1期",$BA409="2期"),$AF405,"0")</f>
        <v>0</v>
      </c>
      <c r="BT405" s="326" t="str">
        <f>IF(AND($AW403=1,$AX403=5,$AY409="1期",$BA409="2期"),$AF405,"0")</f>
        <v>0</v>
      </c>
      <c r="BU405" s="326" t="str">
        <f>IF(AND($AW403=2,$AX403=6,$AY409="1期",$BA409="2期"),$AF405,"0")</f>
        <v>0</v>
      </c>
      <c r="BV405" s="326" t="str">
        <f>IF(AND($AW403=3,$AX403=1,$AY409="1期",$BA409="2期"),$AF405,"0")</f>
        <v>0</v>
      </c>
      <c r="BW405" s="326" t="str">
        <f>IF(AND($AW403=3,$AX403=2,$AY409="1期",$BA409="2期"),$AF405,"0")</f>
        <v>0</v>
      </c>
      <c r="BX405" s="326" t="str">
        <f>IF(AND($AW403=3,$AX403=3,$AY409="1期",$BA409="2期"),$AF405,"0")</f>
        <v>0</v>
      </c>
      <c r="BY405" s="326" t="str">
        <f>IF(AND($AW403=3,$AX403=4,$AY409="1期",$BA409="2期"),$AF405,"0")</f>
        <v>0</v>
      </c>
      <c r="BZ405" s="326" t="str">
        <f>IF(AND($AW403=3,$AX403=5,$AY409="1期",$BA409="2期"),$AF405,"0")</f>
        <v>0</v>
      </c>
      <c r="CB405" s="326" t="str">
        <f>IF(AND($AW403=1,$AX403=1,$AY409="1期",$BA409="3期"),$AF405,"0")</f>
        <v>0</v>
      </c>
      <c r="CC405" s="326" t="str">
        <f>IF(AND($AW403=1,$AX403=2,$AY409="1期",$BA409="3期"),$AF405,"0")</f>
        <v>0</v>
      </c>
      <c r="CD405" s="326" t="str">
        <f>IF(AND($AW403=1,$AX403=3,$AY409="1期",$BA409="3期"),$AF405,"0")</f>
        <v>0</v>
      </c>
      <c r="CE405" s="326" t="str">
        <f>IF(AND($AW403=1,$AX403=4,$AY409="1期",$BA409="3期"),$AF405,"0")</f>
        <v>0</v>
      </c>
      <c r="CF405" s="326" t="str">
        <f>IF(AND($AW403=1,$AX403=5,$AY409="1期",$BA409="3期"),$AF405,"0")</f>
        <v>0</v>
      </c>
      <c r="CG405" s="326" t="str">
        <f>IF(AND($AW403=2,$AX403=6,$AY409="1期",$BA409="3期"),$AF405,"0")</f>
        <v>0</v>
      </c>
      <c r="CH405" s="326" t="str">
        <f>IF(AND($AW403=3,$AX403=1,$AY409="1期",$BA409="3期"),$AF405,"0")</f>
        <v>0</v>
      </c>
      <c r="CI405" s="326" t="str">
        <f>IF(AND($AW403=3,$AX403=2,$AY409="1期",$BA409="3期"),$AF405,"0")</f>
        <v>0</v>
      </c>
      <c r="CJ405" s="326" t="str">
        <f>IF(AND($AW403=3,$AX403=3,$AY409="1期",$BA409="3期"),$AF405,"0")</f>
        <v>0</v>
      </c>
      <c r="CK405" s="326" t="str">
        <f>IF(AND($AW403=3,$AX403=4,$AY409="1期",$BA409="3期"),$AF405,"0")</f>
        <v>0</v>
      </c>
      <c r="CL405" s="326" t="str">
        <f>IF(AND($AW403=3,$AX403=5,$AY409="1期",$BA409="3期"),$AF405,"0")</f>
        <v>0</v>
      </c>
      <c r="CN405" s="326" t="str">
        <f>IF(AND($AW403=1,$AX403=1,$AY409="2期",$BA409="2期"),$AF405,"0")</f>
        <v>0</v>
      </c>
      <c r="CO405" s="326" t="str">
        <f>IF(AND($AW403=1,$AX403=2,$AY409="2期",$BA409="2期"),$AF405,"0")</f>
        <v>0</v>
      </c>
      <c r="CP405" s="326" t="str">
        <f>IF(AND($AW403=1,$AX403=3,$AY409="2期",$BA409="2期"),$AF405,"0")</f>
        <v>0</v>
      </c>
      <c r="CQ405" s="326" t="str">
        <f>IF(AND($AW403=1,$AX403=4,$AY409="2期",$BA409="2期"),$AF405,"0")</f>
        <v>0</v>
      </c>
      <c r="CR405" s="326" t="str">
        <f>IF(AND($AW403=1,$AX403=5,$AY409="2期",$BA409="2期"),$AF405,"0")</f>
        <v>0</v>
      </c>
      <c r="CS405" s="326" t="str">
        <f>IF(AND($AW403=2,$AX403=6,$AY409="2期",$BA409="2期"),$AF405,"0")</f>
        <v>0</v>
      </c>
      <c r="CT405" s="326" t="str">
        <f>IF(AND($AW403=3,$AX403=1,$AY409="2期",$BA409="2期"),$AF405,"0")</f>
        <v>0</v>
      </c>
      <c r="CU405" s="326" t="str">
        <f>IF(AND($AW403=3,$AX403=2,$AY409="2期",$BA409="2期"),$AF405,"0")</f>
        <v>0</v>
      </c>
      <c r="CV405" s="326" t="str">
        <f>IF(AND($AW403=3,$AX403=3,$AY409="2期",$BA409="2期"),$AF405,"0")</f>
        <v>0</v>
      </c>
      <c r="CW405" s="326" t="str">
        <f>IF(AND($AW403=3,$AX403=4,$AY409="2期",$BA409="2期"),$AF405,"0")</f>
        <v>0</v>
      </c>
      <c r="CX405" s="326" t="str">
        <f>IF(AND($AW403=3,$AX403=5,$AY409="2期",$BA409="2期"),$AF405,"0")</f>
        <v>0</v>
      </c>
      <c r="CZ405" s="326" t="str">
        <f>IF(AND($AW403=1,$AX403=1,$AY409="2期",$BA409="3期"),$AF405,"0")</f>
        <v>0</v>
      </c>
      <c r="DA405" s="326" t="str">
        <f>IF(AND($AW403=1,$AX403=2,$AY409="2期",$BA409="3期"),$AF405,"0")</f>
        <v>0</v>
      </c>
      <c r="DB405" s="326" t="str">
        <f>IF(AND($AW403=1,$AX403=3,$AY409="2期",$BA409="3期"),$AF405,"0")</f>
        <v>0</v>
      </c>
      <c r="DC405" s="326" t="str">
        <f>IF(AND($AW403=1,$AX403=4,$AY409="2期",$BA409="3期"),$AF405,"0")</f>
        <v>0</v>
      </c>
      <c r="DD405" s="326" t="str">
        <f>IF(AND($AW403=1,$AX403=5,$AY409="2期",$BA409="3期"),$AF405,"0")</f>
        <v>0</v>
      </c>
      <c r="DE405" s="326" t="str">
        <f>IF(AND($AW403=2,$AX403=6,$AY409="2期",$BA409="3期"),$AF405,"0")</f>
        <v>0</v>
      </c>
      <c r="DF405" s="326" t="str">
        <f>IF(AND($AW403=3,$AX403=1,$AY409="2期",$BA409="3期"),$AF405,"0")</f>
        <v>0</v>
      </c>
      <c r="DG405" s="326" t="str">
        <f>IF(AND($AW403=3,$AX403=2,$AY409="2期",$BA409="3期"),$AF405,"0")</f>
        <v>0</v>
      </c>
      <c r="DH405" s="326" t="str">
        <f>IF(AND($AW403=3,$AX403=3,$AY409="2期",$BA409="3期"),$AF405,"0")</f>
        <v>0</v>
      </c>
      <c r="DI405" s="326" t="str">
        <f>IF(AND($AW403=3,$AX403=4,$AY409="2期",$BA409="3期"),$AF405,"0")</f>
        <v>0</v>
      </c>
      <c r="DJ405" s="326" t="str">
        <f>IF(AND($AW403=3,$AX403=5,$AY409="2期",$BA409="3期"),$AF405,"0")</f>
        <v>0</v>
      </c>
      <c r="DL405" s="326" t="str">
        <f>IF(AND($AW403=1,$AX403=1,$AY409="3期",$BA409="3期"),$AF405,"0")</f>
        <v>0</v>
      </c>
      <c r="DM405" s="326" t="str">
        <f>IF(AND($AW403=1,$AX403=2,$AY409="3期",$BA409="3期"),$AF405,"0")</f>
        <v>0</v>
      </c>
      <c r="DN405" s="326" t="str">
        <f>IF(AND($AW403=1,$AX403=3,$AY409="3期",$BA409="3期"),$AF405,"0")</f>
        <v>0</v>
      </c>
      <c r="DO405" s="326" t="str">
        <f>IF(AND($AW403=1,$AX403=4,$AY409="3期",$BA409="3期"),$AF405,"0")</f>
        <v>0</v>
      </c>
      <c r="DP405" s="326" t="str">
        <f>IF(AND($AW403=1,$AX403=5,$AY409="3期",$BA409="3期"),$AF405,"0")</f>
        <v>0</v>
      </c>
      <c r="DQ405" s="326" t="str">
        <f>IF(AND($AW403=2,$AX403=6,$AY409="3期",$BA409="3期"),$AF405,"0")</f>
        <v>0</v>
      </c>
      <c r="DR405" s="326" t="str">
        <f>IF(AND($AW403=3,$AX403=1,$AY409="3期",$BA409="3期"),$AF405,"0")</f>
        <v>0</v>
      </c>
      <c r="DS405" s="326" t="str">
        <f>IF(AND($AW403=3,$AX403=2,$AY409="3期",$BA409="3期"),$AF405,"0")</f>
        <v>0</v>
      </c>
      <c r="DT405" s="326" t="str">
        <f>IF(AND($AW403=3,$AX403=3,$AY409="3期",$BA409="3期"),$AF405,"0")</f>
        <v>0</v>
      </c>
      <c r="DU405" s="326" t="str">
        <f>IF(AND($AW403=3,$AX403=4,$AY409="3期",$BA409="3期"),$AF405,"0")</f>
        <v>0</v>
      </c>
      <c r="DV405" s="326" t="str">
        <f>IF(AND($AW403=3,$AX403=5,$AY409="3期",$BA409="3期"),$AF405,"0")</f>
        <v>0</v>
      </c>
      <c r="DX405" s="326" t="str">
        <f>IF(AND($AW403=1,$AX403=1,$AY409="1期",$BA409="4期"),$AF405,"0")</f>
        <v>0</v>
      </c>
      <c r="DY405" s="326" t="str">
        <f>IF(AND($AW403=1,$AX403=2,$AY409="1期",$BA409="4期"),$AF405,"0")</f>
        <v>0</v>
      </c>
      <c r="DZ405" s="326" t="str">
        <f>IF(AND($AW403=1,$AX403=3,$AY409="1期",$BA409="4期"),$AF405,"0")</f>
        <v>0</v>
      </c>
      <c r="EA405" s="326" t="str">
        <f>IF(AND($AW403=1,$AX403=4,$AY409="1期",$BA409="4期"),$AF405,"0")</f>
        <v>0</v>
      </c>
      <c r="EB405" s="326" t="str">
        <f>IF(AND($AW403=1,$AX403=5,$AY409="1期",$BA409="4期"),$AF405,"0")</f>
        <v>0</v>
      </c>
      <c r="EC405" s="326" t="str">
        <f>IF(AND($AW403=2,$AX403=6,$AY409="1期",$BA409="4期"),$AF405,"0")</f>
        <v>0</v>
      </c>
      <c r="ED405" s="326" t="str">
        <f>IF(AND($AW403=3,$AX403=1,$AY409="1期",$BA409="4期"),$AF405,"0")</f>
        <v>0</v>
      </c>
      <c r="EE405" s="326" t="str">
        <f>IF(AND($AW403=3,$AX403=2,$AY409="1期",$BA409="4期"),$AF405,"0")</f>
        <v>0</v>
      </c>
      <c r="EF405" s="326" t="str">
        <f>IF(AND($AW403=3,$AX403=3,$AY409="1期",$BA409="4期"),$AF405,"0")</f>
        <v>0</v>
      </c>
      <c r="EG405" s="326" t="str">
        <f>IF(AND($AW403=3,$AX403=4,$AY409="1期",$BA409="4期"),$AF405,"0")</f>
        <v>0</v>
      </c>
      <c r="EH405" s="326" t="str">
        <f>IF(AND($AW403=3,$AX403=5,$AY409="1期",$BA409="4期"),$AF405,"0")</f>
        <v>0</v>
      </c>
      <c r="EJ405" s="326" t="str">
        <f>IF(AND($AW403=1,$AX403=1,$AY409="2期",$BA409="4期"),$AF405,"0")</f>
        <v>0</v>
      </c>
      <c r="EK405" s="326" t="str">
        <f>IF(AND($AW403=1,$AX403=2,$AY409="2期",$BA409="4期"),$AF405,"0")</f>
        <v>0</v>
      </c>
      <c r="EL405" s="326" t="str">
        <f>IF(AND($AW403=1,$AX403=3,$AY409="2期",$BA409="4期"),$AF405,"0")</f>
        <v>0</v>
      </c>
      <c r="EM405" s="326" t="str">
        <f>IF(AND($AW403=1,$AX403=4,$AY409="2期",$BA409="4期"),$AF405,"0")</f>
        <v>0</v>
      </c>
      <c r="EN405" s="326" t="str">
        <f>IF(AND($AW403=1,$AX403=5,$AY409="2期",$BA409="4期"),$AF405,"0")</f>
        <v>0</v>
      </c>
      <c r="EO405" s="326" t="str">
        <f>IF(AND($AW403=2,$AX403=6,$AY409="2期",$BA409="4期"),$AF405,"0")</f>
        <v>0</v>
      </c>
      <c r="EP405" s="326" t="str">
        <f>IF(AND($AW403=3,$AX403=1,$AY409="2期",$BA409="4期"),$AF405,"0")</f>
        <v>0</v>
      </c>
      <c r="EQ405" s="326" t="str">
        <f>IF(AND($AW403=3,$AX403=2,$AY409="2期",$BA409="4期"),$AF405,"0")</f>
        <v>0</v>
      </c>
      <c r="ER405" s="326" t="str">
        <f>IF(AND($AW403=3,$AX403=3,$AY409="2期",$BA409="4期"),$AF405,"0")</f>
        <v>0</v>
      </c>
      <c r="ES405" s="326" t="str">
        <f>IF(AND($AW403=3,$AX403=4,$AY409="2期",$BA409="4期"),$AF405,"0")</f>
        <v>0</v>
      </c>
      <c r="ET405" s="326" t="str">
        <f>IF(AND($AW403=3,$AX403=5,$AY409="2期",$BA409="4期"),$AF405,"0")</f>
        <v>0</v>
      </c>
      <c r="EV405" s="326" t="str">
        <f>IF(AND($AW403=1,$AX403=1,$AY409="3期",$BA409="4期"),$AF405,"0")</f>
        <v>0</v>
      </c>
      <c r="EW405" s="326" t="str">
        <f>IF(AND($AW403=1,$AX403=2,$AY409="3期",$BA409="4期"),$AF405,"0")</f>
        <v>0</v>
      </c>
      <c r="EX405" s="326" t="str">
        <f>IF(AND($AW403=1,$AX403=3,$AY409="3期",$BA409="4期"),$AF405,"0")</f>
        <v>0</v>
      </c>
      <c r="EY405" s="326" t="str">
        <f>IF(AND($AW403=1,$AX403=4,$AY409="3期",$BA409="4期"),$AF405,"0")</f>
        <v>0</v>
      </c>
      <c r="EZ405" s="326" t="str">
        <f>IF(AND($AW403=1,$AX403=5,$AY409="3期",$BA409="4期"),$AF405,"0")</f>
        <v>0</v>
      </c>
      <c r="FA405" s="326" t="str">
        <f>IF(AND($AW403=2,$AX403=6,$AY409="3期",$BA409="4期"),$AF405,"0")</f>
        <v>0</v>
      </c>
      <c r="FB405" s="326" t="str">
        <f>IF(AND($AW403=3,$AX403=1,$AY409="3期",$BA409="4期"),$AF405,"0")</f>
        <v>0</v>
      </c>
      <c r="FC405" s="326" t="str">
        <f>IF(AND($AW403=3,$AX403=2,$AY409="3期",$BA409="4期"),$AF405,"0")</f>
        <v>0</v>
      </c>
      <c r="FD405" s="326" t="str">
        <f>IF(AND($AW403=3,$AX403=3,$AY409="3期",$BA409="4期"),$AF405,"0")</f>
        <v>0</v>
      </c>
      <c r="FE405" s="326" t="str">
        <f>IF(AND($AW403=3,$AX403=4,$AY409="3期",$BA409="4期"),$AF405,"0")</f>
        <v>0</v>
      </c>
      <c r="FF405" s="326" t="str">
        <f>IF(AND($AW403=3,$AX403=5,$AY409="3期",$BA409="4期"),$AF405,"0")</f>
        <v>0</v>
      </c>
      <c r="FH405" s="326" t="str">
        <f>IF(AND($AW403=1,$AX403=1,$AY409="4期",$BA409="4期"),$AF405,"0")</f>
        <v>0</v>
      </c>
      <c r="FI405" s="326" t="str">
        <f>IF(AND($AW403=1,$AX403=2,$AY409="4期",$BA409="4期"),$AF405,"0")</f>
        <v>0</v>
      </c>
      <c r="FJ405" s="326" t="str">
        <f>IF(AND($AW403=1,$AX403=3,$AY409="4期",$BA409="4期"),$AF405,"0")</f>
        <v>0</v>
      </c>
      <c r="FK405" s="326" t="str">
        <f>IF(AND($AW403=1,$AX403=4,$AY409="4期",$BA409="4期"),$AF405,"0")</f>
        <v>0</v>
      </c>
      <c r="FL405" s="326" t="str">
        <f>IF(AND($AW403=1,$AX403=5,$AY409="4期",$BA409="4期"),$AF405,"0")</f>
        <v>0</v>
      </c>
      <c r="FM405" s="326" t="str">
        <f>IF(AND($AW403=2,$AX403=6,$AY409="4期",$BA409="4期"),$AF405,"0")</f>
        <v>0</v>
      </c>
      <c r="FN405" s="326" t="str">
        <f>IF(AND($AW403=3,$AX403=1,$AY409="4期",$BA409="4期"),$AF405,"0")</f>
        <v>0</v>
      </c>
      <c r="FO405" s="326" t="str">
        <f>IF(AND($AW403=3,$AX403=2,$AY409="4期",$BA409="4期"),$AF405,"0")</f>
        <v>0</v>
      </c>
      <c r="FP405" s="326" t="str">
        <f>IF(AND($AW403=3,$AX403=3,$AY409="4期",$BA409="4期"),$AF405,"0")</f>
        <v>0</v>
      </c>
      <c r="FQ405" s="326" t="str">
        <f>IF(AND($AW403=3,$AX403=4,$AY409="4期",$BA409="4期"),$AF405,"0")</f>
        <v>0</v>
      </c>
      <c r="FR405" s="326" t="str">
        <f>IF(AND($AW403=3,$AX403=5,$AY409="4期",$BA409="4期"),$AF405,"0")</f>
        <v>0</v>
      </c>
      <c r="FT405" s="327" t="s">
        <v>176</v>
      </c>
      <c r="FU405" s="326" t="str">
        <f>IF(AND($AW403=1,$AX403=1,$AY409="1期",$BA409="1期"),LEFT(RIGHT($I411,11),8),"0")</f>
        <v>0</v>
      </c>
      <c r="FV405" s="326" t="str">
        <f>IF(AND($AW403=1,$AX403=2,$AY409="1期",$BA409="1期"),LEFT(RIGHT($I411,11),8),"0")</f>
        <v>0</v>
      </c>
      <c r="FW405" s="326" t="str">
        <f>IF(AND($AW403=1,$AX403=3,$AY409="1期",$BA409="1期"),LEFT(RIGHT($I411,11),8),"0")</f>
        <v>0</v>
      </c>
      <c r="FX405" s="326" t="str">
        <f>IF(AND($AW403=1,$AX403=4,$AY409="1期",$BA409="1期"),LEFT(RIGHT($I411,11),8),"0")</f>
        <v>0</v>
      </c>
      <c r="FY405" s="326" t="str">
        <f>IF(AND($AW403=1,$AX403=5,$AY409="1期",$BA409="1期"),LEFT(RIGHT($I411,11),8),"0")</f>
        <v>0</v>
      </c>
      <c r="FZ405" s="326" t="str">
        <f>IF(AND($AW403=2,$AX403=6,$AY409="1期",$BA409="1期"),LEFT(RIGHT($I411,11),8),"0")</f>
        <v>0</v>
      </c>
      <c r="GA405" s="326" t="str">
        <f>IF(AND($AW403=3,$AX403=1,$AY409="1期",$BA409="1期"),LEFT(RIGHT($I411,11),8),"0")</f>
        <v>0</v>
      </c>
      <c r="GB405" s="326" t="str">
        <f>IF(AND($AW403=3,$AX403=2,$AY409="1期",$BA409="1期"),LEFT(RIGHT($I411,11),8),"0")</f>
        <v>0</v>
      </c>
      <c r="GC405" s="326" t="str">
        <f>IF(AND($AW403=3,$AX403=3,$AY409="1期",$BA409="1期"),LEFT(RIGHT($I411,11),8),"0")</f>
        <v>0</v>
      </c>
      <c r="GD405" s="326" t="str">
        <f>IF(AND($AW403=3,$AX403=4,$AY409="1期",$BA409="1期"),LEFT(RIGHT($I411,11),8),"0")</f>
        <v>0</v>
      </c>
      <c r="GE405" s="326" t="str">
        <f>IF(AND($AW403=3,$AX403=5,$AY409="1期",$BA409="1期"),LEFT(RIGHT($I411,11),8),"0")</f>
        <v>0</v>
      </c>
      <c r="GG405" s="326" t="str">
        <f>IF(AND($AW403=1,$AX403=1,$AY409="1期",$BA409="2期"),$AF405,"0")</f>
        <v>0</v>
      </c>
      <c r="GH405" s="326" t="str">
        <f>IF(AND($AW403=1,$AX403=2,$AY409="1期",$BA409="2期"),$AF405,"0")</f>
        <v>0</v>
      </c>
      <c r="GI405" s="326" t="str">
        <f>IF(AND($AW403=1,$AX403=3,$AY409="1期",$BA409="2期"),$AF405,"0")</f>
        <v>0</v>
      </c>
      <c r="GJ405" s="326" t="str">
        <f>IF(AND($AW403=1,$AX403=4,$AY409="1期",$BA409="2期"),$AF405,"0")</f>
        <v>0</v>
      </c>
      <c r="GK405" s="326" t="str">
        <f>IF(AND($AW403=1,$AX403=5,$AY409="1期",$BA409="2期"),$AF405,"0")</f>
        <v>0</v>
      </c>
      <c r="GL405" s="326" t="str">
        <f>IF(AND($AW403=2,$AX403=6,$AY409="1期",$BA409="2期"),$AF405,"0")</f>
        <v>0</v>
      </c>
      <c r="GM405" s="326" t="str">
        <f>IF(AND($AW403=3,$AX403=1,$AY409="1期",$BA409="2期"),$AF405,"0")</f>
        <v>0</v>
      </c>
      <c r="GN405" s="326" t="str">
        <f>IF(AND($AW403=3,$AX403=2,$AY409="1期",$BA409="2期"),$AF405,"0")</f>
        <v>0</v>
      </c>
      <c r="GO405" s="326" t="str">
        <f>IF(AND($AW403=3,$AX403=3,$AY409="1期",$BA409="2期"),$AF405,"0")</f>
        <v>0</v>
      </c>
      <c r="GP405" s="326" t="str">
        <f>IF(AND($AW403=3,$AX403=4,$AY409="1期",$BA409="2期"),$AF405,"0")</f>
        <v>0</v>
      </c>
      <c r="GQ405" s="326" t="str">
        <f>IF(AND($AW403=3,$AX403=5,$AY409="1期",$BA409="2期"),$AF405,"0")</f>
        <v>0</v>
      </c>
      <c r="GS405" s="326" t="str">
        <f>IF(AND($AW403=1,$AX403=1,$AY409="2期",$BA409="2期"),LEFT(RIGHT($I411,11),8),"0")</f>
        <v>0</v>
      </c>
      <c r="GT405" s="326" t="str">
        <f>IF(AND($AW403=1,$AX403=2,$AY409="2期",$BA409="2期"),LEFT(RIGHT($I411,11),8),"0")</f>
        <v>0</v>
      </c>
      <c r="GU405" s="326" t="str">
        <f>IF(AND($AW403=1,$AX403=3,$AY409="2期",$BA409="2期"),LEFT(RIGHT($I411,11),8),"0")</f>
        <v>0</v>
      </c>
      <c r="GV405" s="326" t="str">
        <f>IF(AND($AW403=1,$AX403=4,$AY409="2期",$BA409="2期"),LEFT(RIGHT($I411,11),8),"0")</f>
        <v>0</v>
      </c>
      <c r="GW405" s="326" t="str">
        <f>IF(AND($AW403=1,$AX403=5,$AY409="2期",$BA409="2期"),LEFT(RIGHT($I411,11),8),"0")</f>
        <v>0</v>
      </c>
      <c r="GX405" s="326" t="str">
        <f>IF(AND($AW403=2,$AX403=6,$AY409="2期",$BA409="2期"),LEFT(RIGHT($I411,11),8),"0")</f>
        <v>0</v>
      </c>
      <c r="GY405" s="326" t="str">
        <f>IF(AND($AW403=3,$AX403=1,$AY409="2期",$BA409="2期"),LEFT(RIGHT($I411,11),8),"0")</f>
        <v>0</v>
      </c>
      <c r="GZ405" s="326" t="str">
        <f>IF(AND($AW403=3,$AX403=2,$AY409="2期",$BA409="2期"),LEFT(RIGHT($I411,11),8),"0")</f>
        <v>0</v>
      </c>
      <c r="HA405" s="326" t="str">
        <f>IF(AND($AW403=3,$AX403=3,$AY409="2期",$BA409="2期"),LEFT(RIGHT($I411,11),8),"0")</f>
        <v>0</v>
      </c>
      <c r="HB405" s="326" t="str">
        <f>IF(AND($AW403=3,$AX403=4,$AY409="2期",$BA409="2期"),LEFT(RIGHT($I411,11),8),"0")</f>
        <v>0</v>
      </c>
      <c r="HC405" s="326" t="str">
        <f>IF(AND($AW403=3,$AX403=5,$AY409="2期",$BA409="2期"),LEFT(RIGHT($I411,11),8),"0")</f>
        <v>0</v>
      </c>
      <c r="HE405" s="326" t="str">
        <f>IF(AND($AW403=1,$AX403=1,$BA409="3期"),LEFT(RIGHT($I411,11),8),"0")</f>
        <v>0</v>
      </c>
      <c r="HF405" s="326" t="str">
        <f>IF(AND($AW403=1,$AX403=2,$BA409="3期"),LEFT(RIGHT($I411,11),8),"0")</f>
        <v>0</v>
      </c>
      <c r="HG405" s="326" t="str">
        <f>IF(AND($AW403=1,$AX403=3,$BA409="3期"),LEFT(RIGHT($I411,11),8),"0")</f>
        <v>0</v>
      </c>
      <c r="HH405" s="326" t="str">
        <f>IF(AND($AW403=1,$AX403=4,$BA409="3期"),LEFT(RIGHT($I411,11),8),"0")</f>
        <v>0</v>
      </c>
      <c r="HI405" s="326" t="str">
        <f>IF(AND($AW403=1,$AX403=5,$BA409="3期"),LEFT(RIGHT($I411,11),8),"0")</f>
        <v>0</v>
      </c>
      <c r="HJ405" s="326" t="str">
        <f>IF(AND($AW403=2,$AX403=6,$BA409="3期"),LEFT(RIGHT($I411,11),8),"0")</f>
        <v>0</v>
      </c>
      <c r="HK405" s="326" t="str">
        <f>IF(AND($AW403=3,$AX403=1,$BA409="3期"),LEFT(RIGHT($I411,11),8),"0")</f>
        <v>0</v>
      </c>
      <c r="HL405" s="326" t="str">
        <f>IF(AND($AW403=3,$AX403=2,$BA409="3期"),LEFT(RIGHT($I411,11),8),"0")</f>
        <v>0</v>
      </c>
      <c r="HM405" s="326" t="str">
        <f>IF(AND($AW403=3,$AX403=3,$BA409="3期"),LEFT(RIGHT($I411,11),8),"0")</f>
        <v>0</v>
      </c>
      <c r="HN405" s="326" t="str">
        <f>IF(AND($AW403=3,$AX403=4,$BA409="3期"),LEFT(RIGHT($I411,11),8),"0")</f>
        <v>0</v>
      </c>
      <c r="HO405" s="326" t="str">
        <f>IF(AND($AW403=3,$AX403=5,$BA409="3期"),LEFT(RIGHT($I411,11),8),"0")</f>
        <v>0</v>
      </c>
    </row>
    <row r="406" spans="2:223">
      <c r="B406" s="37"/>
      <c r="D406" s="229"/>
      <c r="E406" s="246"/>
      <c r="F406" s="247"/>
      <c r="G406" s="247"/>
      <c r="H406" s="248"/>
      <c r="I406" s="275"/>
      <c r="J406" s="276"/>
      <c r="K406" s="276"/>
      <c r="L406" s="276"/>
      <c r="M406" s="276"/>
      <c r="N406" s="276"/>
      <c r="O406" s="276"/>
      <c r="P406" s="276"/>
      <c r="Q406" s="277"/>
      <c r="R406" s="258"/>
      <c r="S406" s="259"/>
      <c r="T406" s="259"/>
      <c r="U406" s="260"/>
      <c r="V406" s="284"/>
      <c r="W406" s="285"/>
      <c r="X406" s="285"/>
      <c r="Y406" s="285"/>
      <c r="Z406" s="285"/>
      <c r="AA406" s="286"/>
      <c r="AB406" s="246"/>
      <c r="AC406" s="247"/>
      <c r="AD406" s="247"/>
      <c r="AE406" s="248"/>
      <c r="AF406" s="263"/>
      <c r="AG406" s="264"/>
      <c r="AH406" s="264"/>
      <c r="AI406" s="264"/>
      <c r="AJ406" s="267"/>
      <c r="AK406" s="268"/>
      <c r="AL406" s="40"/>
      <c r="AM406" s="39"/>
      <c r="BC406" s="328"/>
      <c r="BD406" s="326"/>
      <c r="BE406" s="326"/>
      <c r="BF406" s="326"/>
      <c r="BG406" s="326"/>
      <c r="BH406" s="326"/>
      <c r="BI406" s="326"/>
      <c r="BJ406" s="326"/>
      <c r="BK406" s="326"/>
      <c r="BL406" s="326"/>
      <c r="BM406" s="326"/>
      <c r="BN406" s="326"/>
      <c r="BP406" s="326"/>
      <c r="BQ406" s="326"/>
      <c r="BR406" s="326"/>
      <c r="BS406" s="326"/>
      <c r="BT406" s="326"/>
      <c r="BU406" s="326"/>
      <c r="BV406" s="326"/>
      <c r="BW406" s="326"/>
      <c r="BX406" s="326"/>
      <c r="BY406" s="326"/>
      <c r="BZ406" s="326"/>
      <c r="CB406" s="326"/>
      <c r="CC406" s="326"/>
      <c r="CD406" s="326"/>
      <c r="CE406" s="326"/>
      <c r="CF406" s="326"/>
      <c r="CG406" s="326"/>
      <c r="CH406" s="326"/>
      <c r="CI406" s="326"/>
      <c r="CJ406" s="326"/>
      <c r="CK406" s="326"/>
      <c r="CL406" s="326"/>
      <c r="CN406" s="326"/>
      <c r="CO406" s="326"/>
      <c r="CP406" s="326"/>
      <c r="CQ406" s="326"/>
      <c r="CR406" s="326"/>
      <c r="CS406" s="326"/>
      <c r="CT406" s="326"/>
      <c r="CU406" s="326"/>
      <c r="CV406" s="326"/>
      <c r="CW406" s="326"/>
      <c r="CX406" s="326"/>
      <c r="CZ406" s="326"/>
      <c r="DA406" s="326"/>
      <c r="DB406" s="326"/>
      <c r="DC406" s="326"/>
      <c r="DD406" s="326"/>
      <c r="DE406" s="326"/>
      <c r="DF406" s="326"/>
      <c r="DG406" s="326"/>
      <c r="DH406" s="326"/>
      <c r="DI406" s="326"/>
      <c r="DJ406" s="326"/>
      <c r="DL406" s="326"/>
      <c r="DM406" s="326"/>
      <c r="DN406" s="326"/>
      <c r="DO406" s="326"/>
      <c r="DP406" s="326"/>
      <c r="DQ406" s="326"/>
      <c r="DR406" s="326"/>
      <c r="DS406" s="326"/>
      <c r="DT406" s="326"/>
      <c r="DU406" s="326"/>
      <c r="DV406" s="326"/>
      <c r="DX406" s="326"/>
      <c r="DY406" s="326"/>
      <c r="DZ406" s="326"/>
      <c r="EA406" s="326"/>
      <c r="EB406" s="326"/>
      <c r="EC406" s="326"/>
      <c r="ED406" s="326"/>
      <c r="EE406" s="326"/>
      <c r="EF406" s="326"/>
      <c r="EG406" s="326"/>
      <c r="EH406" s="326"/>
      <c r="EJ406" s="326"/>
      <c r="EK406" s="326"/>
      <c r="EL406" s="326"/>
      <c r="EM406" s="326"/>
      <c r="EN406" s="326"/>
      <c r="EO406" s="326"/>
      <c r="EP406" s="326"/>
      <c r="EQ406" s="326"/>
      <c r="ER406" s="326"/>
      <c r="ES406" s="326"/>
      <c r="ET406" s="326"/>
      <c r="EV406" s="326"/>
      <c r="EW406" s="326"/>
      <c r="EX406" s="326"/>
      <c r="EY406" s="326"/>
      <c r="EZ406" s="326"/>
      <c r="FA406" s="326"/>
      <c r="FB406" s="326"/>
      <c r="FC406" s="326"/>
      <c r="FD406" s="326"/>
      <c r="FE406" s="326"/>
      <c r="FF406" s="326"/>
      <c r="FH406" s="326"/>
      <c r="FI406" s="326"/>
      <c r="FJ406" s="326"/>
      <c r="FK406" s="326"/>
      <c r="FL406" s="326"/>
      <c r="FM406" s="326"/>
      <c r="FN406" s="326"/>
      <c r="FO406" s="326"/>
      <c r="FP406" s="326"/>
      <c r="FQ406" s="326"/>
      <c r="FR406" s="326"/>
      <c r="FT406" s="328"/>
      <c r="FU406" s="326"/>
      <c r="FV406" s="326"/>
      <c r="FW406" s="326"/>
      <c r="FX406" s="326"/>
      <c r="FY406" s="326"/>
      <c r="FZ406" s="326"/>
      <c r="GA406" s="326"/>
      <c r="GB406" s="326"/>
      <c r="GC406" s="326"/>
      <c r="GD406" s="326"/>
      <c r="GE406" s="326"/>
      <c r="GG406" s="326"/>
      <c r="GH406" s="326"/>
      <c r="GI406" s="326"/>
      <c r="GJ406" s="326"/>
      <c r="GK406" s="326"/>
      <c r="GL406" s="326"/>
      <c r="GM406" s="326"/>
      <c r="GN406" s="326"/>
      <c r="GO406" s="326"/>
      <c r="GP406" s="326"/>
      <c r="GQ406" s="326"/>
      <c r="GS406" s="326"/>
      <c r="GT406" s="326"/>
      <c r="GU406" s="326"/>
      <c r="GV406" s="326"/>
      <c r="GW406" s="326"/>
      <c r="GX406" s="326"/>
      <c r="GY406" s="326"/>
      <c r="GZ406" s="326"/>
      <c r="HA406" s="326"/>
      <c r="HB406" s="326"/>
      <c r="HC406" s="326"/>
      <c r="HE406" s="326"/>
      <c r="HF406" s="326"/>
      <c r="HG406" s="326"/>
      <c r="HH406" s="326"/>
      <c r="HI406" s="326"/>
      <c r="HJ406" s="326"/>
      <c r="HK406" s="326"/>
      <c r="HL406" s="326"/>
      <c r="HM406" s="326"/>
      <c r="HN406" s="326"/>
      <c r="HO406" s="326"/>
    </row>
    <row r="407" spans="2:223" ht="13.5" customHeight="1">
      <c r="B407" s="37"/>
      <c r="D407" s="229"/>
      <c r="E407" s="269" t="s">
        <v>38</v>
      </c>
      <c r="F407" s="270"/>
      <c r="G407" s="270"/>
      <c r="H407" s="271"/>
      <c r="I407" s="291"/>
      <c r="J407" s="292"/>
      <c r="K407" s="292"/>
      <c r="L407" s="292"/>
      <c r="M407" s="292"/>
      <c r="N407" s="292"/>
      <c r="O407" s="292"/>
      <c r="P407" s="292"/>
      <c r="Q407" s="292"/>
      <c r="R407" s="292"/>
      <c r="S407" s="292"/>
      <c r="T407" s="292"/>
      <c r="U407" s="292"/>
      <c r="V407" s="292"/>
      <c r="W407" s="292"/>
      <c r="X407" s="292"/>
      <c r="Y407" s="292"/>
      <c r="Z407" s="292"/>
      <c r="AA407" s="293"/>
      <c r="AB407" s="269" t="s">
        <v>39</v>
      </c>
      <c r="AC407" s="270"/>
      <c r="AD407" s="270"/>
      <c r="AE407" s="271"/>
      <c r="AF407" s="294"/>
      <c r="AG407" s="295"/>
      <c r="AH407" s="295"/>
      <c r="AI407" s="295"/>
      <c r="AJ407" s="295"/>
      <c r="AK407" s="290" t="s">
        <v>55</v>
      </c>
      <c r="AL407" s="40"/>
      <c r="AM407" s="39"/>
    </row>
    <row r="408" spans="2:223">
      <c r="B408" s="37"/>
      <c r="D408" s="229"/>
      <c r="E408" s="246"/>
      <c r="F408" s="247"/>
      <c r="G408" s="247"/>
      <c r="H408" s="248"/>
      <c r="I408" s="252"/>
      <c r="J408" s="253"/>
      <c r="K408" s="253"/>
      <c r="L408" s="253"/>
      <c r="M408" s="253"/>
      <c r="N408" s="253"/>
      <c r="O408" s="253"/>
      <c r="P408" s="253"/>
      <c r="Q408" s="253"/>
      <c r="R408" s="253"/>
      <c r="S408" s="253"/>
      <c r="T408" s="253"/>
      <c r="U408" s="253"/>
      <c r="V408" s="253"/>
      <c r="W408" s="253"/>
      <c r="X408" s="253"/>
      <c r="Y408" s="253"/>
      <c r="Z408" s="253"/>
      <c r="AA408" s="254"/>
      <c r="AB408" s="246"/>
      <c r="AC408" s="247"/>
      <c r="AD408" s="247"/>
      <c r="AE408" s="248"/>
      <c r="AF408" s="296"/>
      <c r="AG408" s="297"/>
      <c r="AH408" s="297"/>
      <c r="AI408" s="297"/>
      <c r="AJ408" s="297"/>
      <c r="AK408" s="268"/>
      <c r="AL408" s="40"/>
      <c r="AM408" s="39"/>
      <c r="AW408" s="84" t="s">
        <v>102</v>
      </c>
      <c r="AX408" s="84" t="s">
        <v>103</v>
      </c>
      <c r="AY408" s="329" t="s">
        <v>105</v>
      </c>
      <c r="AZ408" s="330"/>
      <c r="BA408" s="322" t="s">
        <v>104</v>
      </c>
      <c r="BB408" s="322"/>
    </row>
    <row r="409" spans="2:223">
      <c r="B409" s="37"/>
      <c r="D409" s="229"/>
      <c r="E409" s="269" t="s">
        <v>74</v>
      </c>
      <c r="F409" s="270"/>
      <c r="G409" s="270"/>
      <c r="H409" s="271"/>
      <c r="I409" s="298" t="str">
        <f>IFERROR(YEAR(EDATE(AA409,-3)),"")</f>
        <v/>
      </c>
      <c r="J409" s="289"/>
      <c r="K409" s="289"/>
      <c r="L409" s="289" t="s">
        <v>37</v>
      </c>
      <c r="M409" s="289"/>
      <c r="N409" s="282"/>
      <c r="O409" s="282"/>
      <c r="P409" s="282"/>
      <c r="Q409" s="282"/>
      <c r="R409" s="282"/>
      <c r="S409" s="282"/>
      <c r="T409" s="282"/>
      <c r="U409" s="282"/>
      <c r="V409" s="282"/>
      <c r="W409" s="282"/>
      <c r="X409" s="282"/>
      <c r="Y409" s="282"/>
      <c r="Z409" s="300" t="s">
        <v>56</v>
      </c>
      <c r="AA409" s="282"/>
      <c r="AB409" s="282"/>
      <c r="AC409" s="282"/>
      <c r="AD409" s="282"/>
      <c r="AE409" s="282"/>
      <c r="AF409" s="282"/>
      <c r="AG409" s="282"/>
      <c r="AH409" s="282"/>
      <c r="AI409" s="282"/>
      <c r="AJ409" s="282"/>
      <c r="AK409" s="302"/>
      <c r="AL409" s="40"/>
      <c r="AM409" s="39"/>
      <c r="AW409" s="322" t="str">
        <f>I409</f>
        <v/>
      </c>
      <c r="AX409" s="322" t="str">
        <f>IF(V405="","",YEAR(V405)-IF(MONTH(V405)&lt;4,1,0))</f>
        <v/>
      </c>
      <c r="AY409" s="322" t="str">
        <f>IF(AND(2010&lt;=AW409,AW409&lt;=2014),"1期",IF(AND(2015&lt;=AW409,AW409&lt;=2019),"2期",IF(AND(2020&lt;=AW409,AW409&lt;=2024),"3期",IF(AND(2025&lt;=AW409,AW409&lt;=2029),"4期","-"))))</f>
        <v>-</v>
      </c>
      <c r="AZ409" s="323" t="str">
        <f>IF(AND(2010&lt;=AW409,AW409&lt;=2014),"2期",IF(AND(2015&lt;=AW409,AW409&lt;=2019),"3期",IF(AND(2020&lt;=AW409,AW409&lt;=2024),"4期",IF(AND(2025&lt;=AW409,AW409&lt;=2029),"4期","-"))))</f>
        <v>-</v>
      </c>
      <c r="BA409" s="322" t="str">
        <f>IF(AND(2010&lt;=AX409,AX409&lt;=2014),"1期",IF(AND(2015&lt;=AX409,AX409&lt;=2019),"2期",IF(AND(2020&lt;=AX409,AX409&lt;=2024),"3期",IF(AND(2025&lt;=AX409,AX409&lt;=2029),"4期","-"))))</f>
        <v>-</v>
      </c>
      <c r="BB409" s="323" t="str">
        <f>IF(AND(2010&lt;=AX409,AX409&lt;=2014),"2期",IF(AND(2015&lt;=AX409,AX409&lt;=2019),"3期",IF(AND(2020&lt;=AX409,AX409&lt;=2024),"4期",IF(AND(2024&lt;=AX409,AX409&lt;=2029),"4期","-"))))</f>
        <v>-</v>
      </c>
      <c r="BC409" s="40"/>
      <c r="FT409" s="40"/>
    </row>
    <row r="410" spans="2:223">
      <c r="B410" s="37"/>
      <c r="D410" s="229"/>
      <c r="E410" s="246"/>
      <c r="F410" s="247"/>
      <c r="G410" s="247"/>
      <c r="H410" s="248"/>
      <c r="I410" s="299"/>
      <c r="J410" s="267"/>
      <c r="K410" s="267"/>
      <c r="L410" s="267"/>
      <c r="M410" s="267"/>
      <c r="N410" s="285"/>
      <c r="O410" s="285"/>
      <c r="P410" s="285"/>
      <c r="Q410" s="285"/>
      <c r="R410" s="285"/>
      <c r="S410" s="285"/>
      <c r="T410" s="285"/>
      <c r="U410" s="285"/>
      <c r="V410" s="285"/>
      <c r="W410" s="285"/>
      <c r="X410" s="285"/>
      <c r="Y410" s="285"/>
      <c r="Z410" s="301"/>
      <c r="AA410" s="285"/>
      <c r="AB410" s="285"/>
      <c r="AC410" s="285"/>
      <c r="AD410" s="285"/>
      <c r="AE410" s="285"/>
      <c r="AF410" s="285"/>
      <c r="AG410" s="285"/>
      <c r="AH410" s="285"/>
      <c r="AI410" s="285"/>
      <c r="AJ410" s="285"/>
      <c r="AK410" s="303"/>
      <c r="AL410" s="40"/>
      <c r="AM410" s="39"/>
      <c r="AW410" s="325"/>
      <c r="AX410" s="322"/>
      <c r="AY410" s="322"/>
      <c r="AZ410" s="324"/>
      <c r="BA410" s="322"/>
      <c r="BB410" s="324"/>
      <c r="BC410" s="40"/>
      <c r="FT410" s="40"/>
    </row>
    <row r="411" spans="2:223">
      <c r="B411" s="37"/>
      <c r="D411" s="229"/>
      <c r="E411" s="220" t="s">
        <v>57</v>
      </c>
      <c r="F411" s="221"/>
      <c r="G411" s="221"/>
      <c r="H411" s="222"/>
      <c r="I411" s="226"/>
      <c r="J411" s="214"/>
      <c r="K411" s="214"/>
      <c r="L411" s="214"/>
      <c r="M411" s="214"/>
      <c r="N411" s="214"/>
      <c r="O411" s="214"/>
      <c r="P411" s="214"/>
      <c r="Q411" s="214"/>
      <c r="R411" s="214"/>
      <c r="S411" s="214"/>
      <c r="T411" s="214"/>
      <c r="U411" s="214"/>
      <c r="V411" s="214"/>
      <c r="W411" s="212" t="s">
        <v>56</v>
      </c>
      <c r="X411" s="214"/>
      <c r="Y411" s="214"/>
      <c r="Z411" s="214"/>
      <c r="AA411" s="214"/>
      <c r="AB411" s="214"/>
      <c r="AC411" s="214"/>
      <c r="AD411" s="214"/>
      <c r="AE411" s="214"/>
      <c r="AF411" s="214"/>
      <c r="AG411" s="214"/>
      <c r="AH411" s="214"/>
      <c r="AI411" s="214"/>
      <c r="AJ411" s="214"/>
      <c r="AK411" s="215"/>
      <c r="AL411" s="40"/>
      <c r="AM411" s="39"/>
      <c r="AY411" s="40" t="s">
        <v>121</v>
      </c>
      <c r="BA411" s="40" t="s">
        <v>122</v>
      </c>
      <c r="HO411" s="85"/>
    </row>
    <row r="412" spans="2:223" ht="14.25" thickBot="1">
      <c r="B412" s="37"/>
      <c r="D412" s="230"/>
      <c r="E412" s="223"/>
      <c r="F412" s="224"/>
      <c r="G412" s="224"/>
      <c r="H412" s="225"/>
      <c r="I412" s="227"/>
      <c r="J412" s="216"/>
      <c r="K412" s="216"/>
      <c r="L412" s="216"/>
      <c r="M412" s="216"/>
      <c r="N412" s="216"/>
      <c r="O412" s="216"/>
      <c r="P412" s="216"/>
      <c r="Q412" s="216"/>
      <c r="R412" s="216"/>
      <c r="S412" s="216"/>
      <c r="T412" s="216"/>
      <c r="U412" s="216"/>
      <c r="V412" s="216"/>
      <c r="W412" s="213"/>
      <c r="X412" s="216"/>
      <c r="Y412" s="216"/>
      <c r="Z412" s="216"/>
      <c r="AA412" s="216"/>
      <c r="AB412" s="216"/>
      <c r="AC412" s="216"/>
      <c r="AD412" s="216"/>
      <c r="AE412" s="216"/>
      <c r="AF412" s="216"/>
      <c r="AG412" s="216"/>
      <c r="AH412" s="216"/>
      <c r="AI412" s="216"/>
      <c r="AJ412" s="216"/>
      <c r="AK412" s="217"/>
      <c r="AL412" s="40"/>
      <c r="AM412" s="39"/>
      <c r="AW412" s="83" t="s">
        <v>100</v>
      </c>
      <c r="AX412" s="83" t="s">
        <v>101</v>
      </c>
    </row>
    <row r="413" spans="2:223" ht="13.5" customHeight="1">
      <c r="B413" s="37"/>
      <c r="D413" s="228" t="s">
        <v>348</v>
      </c>
      <c r="E413" s="231" t="s">
        <v>42</v>
      </c>
      <c r="F413" s="232"/>
      <c r="G413" s="232"/>
      <c r="H413" s="233"/>
      <c r="I413" s="237"/>
      <c r="J413" s="238"/>
      <c r="K413" s="238"/>
      <c r="L413" s="238"/>
      <c r="M413" s="238"/>
      <c r="N413" s="238"/>
      <c r="O413" s="238"/>
      <c r="P413" s="238"/>
      <c r="Q413" s="239"/>
      <c r="R413" s="243" t="s">
        <v>43</v>
      </c>
      <c r="S413" s="244"/>
      <c r="T413" s="244"/>
      <c r="U413" s="245"/>
      <c r="V413" s="249"/>
      <c r="W413" s="250"/>
      <c r="X413" s="250"/>
      <c r="Y413" s="250"/>
      <c r="Z413" s="250"/>
      <c r="AA413" s="251"/>
      <c r="AB413" s="255" t="s">
        <v>40</v>
      </c>
      <c r="AC413" s="256"/>
      <c r="AD413" s="256"/>
      <c r="AE413" s="257"/>
      <c r="AF413" s="261"/>
      <c r="AG413" s="262"/>
      <c r="AH413" s="262"/>
      <c r="AI413" s="262"/>
      <c r="AJ413" s="265" t="str">
        <f>IF(I413="","",VLOOKUP(I413,$AO$4:$AR$6,2,FALSE))</f>
        <v/>
      </c>
      <c r="AK413" s="266"/>
      <c r="AL413" s="40"/>
      <c r="AM413" s="39"/>
      <c r="AW413" s="322" t="str">
        <f>IF(I413="グリーン電力証書",1,IF(I413="グリーン熱証書",2,IF(I413="新エネルギー等電気相当量",3,"-")))</f>
        <v>-</v>
      </c>
      <c r="AX413" s="322" t="str">
        <f>IF(V413="太陽光発電",1,IF(V413="風力発電",2,IF(V413="地熱発電",3,IF(V413="バイオマス発電",4,IF(V413="特定小水力発電",5,IF(V413="太陽熱",6,"-"))))))</f>
        <v>-</v>
      </c>
      <c r="BC413" s="32" t="s">
        <v>108</v>
      </c>
      <c r="BD413" s="86" t="s">
        <v>109</v>
      </c>
      <c r="BE413" s="86" t="s">
        <v>110</v>
      </c>
      <c r="BF413" s="86" t="s">
        <v>111</v>
      </c>
      <c r="BG413" s="86" t="s">
        <v>112</v>
      </c>
      <c r="BH413" s="86" t="s">
        <v>113</v>
      </c>
      <c r="BI413" s="86" t="s">
        <v>114</v>
      </c>
      <c r="BJ413" s="86" t="s">
        <v>115</v>
      </c>
      <c r="BK413" s="86" t="s">
        <v>116</v>
      </c>
      <c r="BL413" s="86" t="s">
        <v>117</v>
      </c>
      <c r="BM413" s="86" t="s">
        <v>118</v>
      </c>
      <c r="BN413" s="86" t="s">
        <v>119</v>
      </c>
      <c r="BP413" s="86" t="s">
        <v>109</v>
      </c>
      <c r="BQ413" s="86" t="s">
        <v>110</v>
      </c>
      <c r="BR413" s="86" t="s">
        <v>111</v>
      </c>
      <c r="BS413" s="86" t="s">
        <v>112</v>
      </c>
      <c r="BT413" s="86" t="s">
        <v>113</v>
      </c>
      <c r="BU413" s="86" t="s">
        <v>114</v>
      </c>
      <c r="BV413" s="86" t="s">
        <v>115</v>
      </c>
      <c r="BW413" s="86" t="s">
        <v>116</v>
      </c>
      <c r="BX413" s="86" t="s">
        <v>117</v>
      </c>
      <c r="BY413" s="86" t="s">
        <v>118</v>
      </c>
      <c r="BZ413" s="86" t="s">
        <v>119</v>
      </c>
      <c r="CB413" s="86" t="s">
        <v>109</v>
      </c>
      <c r="CC413" s="86" t="s">
        <v>110</v>
      </c>
      <c r="CD413" s="86" t="s">
        <v>111</v>
      </c>
      <c r="CE413" s="86" t="s">
        <v>112</v>
      </c>
      <c r="CF413" s="86" t="s">
        <v>113</v>
      </c>
      <c r="CG413" s="86" t="s">
        <v>114</v>
      </c>
      <c r="CH413" s="86" t="s">
        <v>115</v>
      </c>
      <c r="CI413" s="86" t="s">
        <v>116</v>
      </c>
      <c r="CJ413" s="86" t="s">
        <v>117</v>
      </c>
      <c r="CK413" s="86" t="s">
        <v>118</v>
      </c>
      <c r="CL413" s="86" t="s">
        <v>119</v>
      </c>
      <c r="CN413" s="86" t="s">
        <v>109</v>
      </c>
      <c r="CO413" s="86" t="s">
        <v>110</v>
      </c>
      <c r="CP413" s="86" t="s">
        <v>111</v>
      </c>
      <c r="CQ413" s="86" t="s">
        <v>112</v>
      </c>
      <c r="CR413" s="86" t="s">
        <v>113</v>
      </c>
      <c r="CS413" s="86" t="s">
        <v>114</v>
      </c>
      <c r="CT413" s="86" t="s">
        <v>115</v>
      </c>
      <c r="CU413" s="86" t="s">
        <v>116</v>
      </c>
      <c r="CV413" s="86" t="s">
        <v>117</v>
      </c>
      <c r="CW413" s="86" t="s">
        <v>118</v>
      </c>
      <c r="CX413" s="86" t="s">
        <v>119</v>
      </c>
      <c r="CZ413" s="86" t="s">
        <v>109</v>
      </c>
      <c r="DA413" s="86" t="s">
        <v>110</v>
      </c>
      <c r="DB413" s="86" t="s">
        <v>111</v>
      </c>
      <c r="DC413" s="86" t="s">
        <v>112</v>
      </c>
      <c r="DD413" s="86" t="s">
        <v>113</v>
      </c>
      <c r="DE413" s="86" t="s">
        <v>114</v>
      </c>
      <c r="DF413" s="86" t="s">
        <v>115</v>
      </c>
      <c r="DG413" s="86" t="s">
        <v>116</v>
      </c>
      <c r="DH413" s="86" t="s">
        <v>117</v>
      </c>
      <c r="DI413" s="86" t="s">
        <v>118</v>
      </c>
      <c r="DJ413" s="86" t="s">
        <v>119</v>
      </c>
      <c r="DL413" s="86" t="s">
        <v>109</v>
      </c>
      <c r="DM413" s="86" t="s">
        <v>110</v>
      </c>
      <c r="DN413" s="86" t="s">
        <v>111</v>
      </c>
      <c r="DO413" s="86" t="s">
        <v>112</v>
      </c>
      <c r="DP413" s="86" t="s">
        <v>113</v>
      </c>
      <c r="DQ413" s="86" t="s">
        <v>114</v>
      </c>
      <c r="DR413" s="86" t="s">
        <v>115</v>
      </c>
      <c r="DS413" s="86" t="s">
        <v>116</v>
      </c>
      <c r="DT413" s="86" t="s">
        <v>117</v>
      </c>
      <c r="DU413" s="86" t="s">
        <v>118</v>
      </c>
      <c r="DV413" s="86" t="s">
        <v>119</v>
      </c>
      <c r="DX413" s="86" t="s">
        <v>109</v>
      </c>
      <c r="DY413" s="86" t="s">
        <v>110</v>
      </c>
      <c r="DZ413" s="86" t="s">
        <v>111</v>
      </c>
      <c r="EA413" s="86" t="s">
        <v>112</v>
      </c>
      <c r="EB413" s="86" t="s">
        <v>113</v>
      </c>
      <c r="EC413" s="86" t="s">
        <v>114</v>
      </c>
      <c r="ED413" s="86" t="s">
        <v>115</v>
      </c>
      <c r="EE413" s="86" t="s">
        <v>116</v>
      </c>
      <c r="EF413" s="86" t="s">
        <v>117</v>
      </c>
      <c r="EG413" s="86" t="s">
        <v>118</v>
      </c>
      <c r="EH413" s="86" t="s">
        <v>119</v>
      </c>
      <c r="EJ413" s="86" t="s">
        <v>109</v>
      </c>
      <c r="EK413" s="86" t="s">
        <v>110</v>
      </c>
      <c r="EL413" s="86" t="s">
        <v>111</v>
      </c>
      <c r="EM413" s="86" t="s">
        <v>112</v>
      </c>
      <c r="EN413" s="86" t="s">
        <v>113</v>
      </c>
      <c r="EO413" s="86" t="s">
        <v>114</v>
      </c>
      <c r="EP413" s="86" t="s">
        <v>115</v>
      </c>
      <c r="EQ413" s="86" t="s">
        <v>116</v>
      </c>
      <c r="ER413" s="86" t="s">
        <v>117</v>
      </c>
      <c r="ES413" s="86" t="s">
        <v>118</v>
      </c>
      <c r="ET413" s="86" t="s">
        <v>119</v>
      </c>
      <c r="EV413" s="86" t="s">
        <v>109</v>
      </c>
      <c r="EW413" s="86" t="s">
        <v>110</v>
      </c>
      <c r="EX413" s="86" t="s">
        <v>111</v>
      </c>
      <c r="EY413" s="86" t="s">
        <v>112</v>
      </c>
      <c r="EZ413" s="86" t="s">
        <v>113</v>
      </c>
      <c r="FA413" s="86" t="s">
        <v>114</v>
      </c>
      <c r="FB413" s="86" t="s">
        <v>115</v>
      </c>
      <c r="FC413" s="86" t="s">
        <v>116</v>
      </c>
      <c r="FD413" s="86" t="s">
        <v>117</v>
      </c>
      <c r="FE413" s="86" t="s">
        <v>118</v>
      </c>
      <c r="FF413" s="86" t="s">
        <v>119</v>
      </c>
      <c r="FH413" s="86" t="s">
        <v>109</v>
      </c>
      <c r="FI413" s="86" t="s">
        <v>110</v>
      </c>
      <c r="FJ413" s="86" t="s">
        <v>111</v>
      </c>
      <c r="FK413" s="86" t="s">
        <v>112</v>
      </c>
      <c r="FL413" s="86" t="s">
        <v>113</v>
      </c>
      <c r="FM413" s="86" t="s">
        <v>114</v>
      </c>
      <c r="FN413" s="86" t="s">
        <v>115</v>
      </c>
      <c r="FO413" s="86" t="s">
        <v>116</v>
      </c>
      <c r="FP413" s="86" t="s">
        <v>117</v>
      </c>
      <c r="FQ413" s="86" t="s">
        <v>118</v>
      </c>
      <c r="FR413" s="86" t="s">
        <v>119</v>
      </c>
      <c r="FT413" s="32" t="s">
        <v>108</v>
      </c>
      <c r="FU413" s="86" t="s">
        <v>109</v>
      </c>
      <c r="FV413" s="86" t="s">
        <v>110</v>
      </c>
      <c r="FW413" s="86" t="s">
        <v>111</v>
      </c>
      <c r="FX413" s="86" t="s">
        <v>112</v>
      </c>
      <c r="FY413" s="86" t="s">
        <v>113</v>
      </c>
      <c r="FZ413" s="86" t="s">
        <v>114</v>
      </c>
      <c r="GA413" s="86" t="s">
        <v>115</v>
      </c>
      <c r="GB413" s="86" t="s">
        <v>116</v>
      </c>
      <c r="GC413" s="86" t="s">
        <v>117</v>
      </c>
      <c r="GD413" s="86" t="s">
        <v>118</v>
      </c>
      <c r="GE413" s="86" t="s">
        <v>119</v>
      </c>
      <c r="GG413" s="86" t="s">
        <v>109</v>
      </c>
      <c r="GH413" s="86" t="s">
        <v>110</v>
      </c>
      <c r="GI413" s="86" t="s">
        <v>111</v>
      </c>
      <c r="GJ413" s="86" t="s">
        <v>112</v>
      </c>
      <c r="GK413" s="86" t="s">
        <v>113</v>
      </c>
      <c r="GL413" s="86" t="s">
        <v>114</v>
      </c>
      <c r="GM413" s="86" t="s">
        <v>115</v>
      </c>
      <c r="GN413" s="86" t="s">
        <v>116</v>
      </c>
      <c r="GO413" s="86" t="s">
        <v>117</v>
      </c>
      <c r="GP413" s="86" t="s">
        <v>118</v>
      </c>
      <c r="GQ413" s="86" t="s">
        <v>119</v>
      </c>
      <c r="GS413" s="86" t="s">
        <v>109</v>
      </c>
      <c r="GT413" s="86" t="s">
        <v>110</v>
      </c>
      <c r="GU413" s="86" t="s">
        <v>111</v>
      </c>
      <c r="GV413" s="86" t="s">
        <v>112</v>
      </c>
      <c r="GW413" s="86" t="s">
        <v>113</v>
      </c>
      <c r="GX413" s="86" t="s">
        <v>114</v>
      </c>
      <c r="GY413" s="86" t="s">
        <v>115</v>
      </c>
      <c r="GZ413" s="86" t="s">
        <v>116</v>
      </c>
      <c r="HA413" s="86" t="s">
        <v>117</v>
      </c>
      <c r="HB413" s="86" t="s">
        <v>118</v>
      </c>
      <c r="HC413" s="86" t="s">
        <v>119</v>
      </c>
      <c r="HE413" s="86" t="s">
        <v>109</v>
      </c>
      <c r="HF413" s="86" t="s">
        <v>110</v>
      </c>
      <c r="HG413" s="86" t="s">
        <v>111</v>
      </c>
      <c r="HH413" s="86" t="s">
        <v>112</v>
      </c>
      <c r="HI413" s="86" t="s">
        <v>113</v>
      </c>
      <c r="HJ413" s="86" t="s">
        <v>114</v>
      </c>
      <c r="HK413" s="86" t="s">
        <v>115</v>
      </c>
      <c r="HL413" s="86" t="s">
        <v>116</v>
      </c>
      <c r="HM413" s="86" t="s">
        <v>117</v>
      </c>
      <c r="HN413" s="86" t="s">
        <v>118</v>
      </c>
      <c r="HO413" s="86" t="s">
        <v>119</v>
      </c>
    </row>
    <row r="414" spans="2:223">
      <c r="B414" s="37"/>
      <c r="D414" s="229"/>
      <c r="E414" s="234"/>
      <c r="F414" s="235"/>
      <c r="G414" s="235"/>
      <c r="H414" s="236"/>
      <c r="I414" s="240"/>
      <c r="J414" s="241"/>
      <c r="K414" s="241"/>
      <c r="L414" s="241"/>
      <c r="M414" s="241"/>
      <c r="N414" s="241"/>
      <c r="O414" s="241"/>
      <c r="P414" s="241"/>
      <c r="Q414" s="242"/>
      <c r="R414" s="246"/>
      <c r="S414" s="247"/>
      <c r="T414" s="247"/>
      <c r="U414" s="248"/>
      <c r="V414" s="252"/>
      <c r="W414" s="253"/>
      <c r="X414" s="253"/>
      <c r="Y414" s="253"/>
      <c r="Z414" s="253"/>
      <c r="AA414" s="254"/>
      <c r="AB414" s="258"/>
      <c r="AC414" s="259"/>
      <c r="AD414" s="259"/>
      <c r="AE414" s="260"/>
      <c r="AF414" s="263"/>
      <c r="AG414" s="264"/>
      <c r="AH414" s="264"/>
      <c r="AI414" s="264"/>
      <c r="AJ414" s="267"/>
      <c r="AK414" s="268"/>
      <c r="AL414" s="40"/>
      <c r="AM414" s="39"/>
      <c r="AW414" s="325"/>
      <c r="AX414" s="325"/>
      <c r="BD414" s="40"/>
      <c r="BE414" s="40"/>
      <c r="BF414" s="40"/>
      <c r="BG414" s="40"/>
      <c r="BH414" s="40"/>
      <c r="BI414" s="40"/>
      <c r="BJ414" s="40"/>
      <c r="BK414" s="40"/>
      <c r="BL414" s="40"/>
      <c r="BM414" s="40"/>
      <c r="BN414" s="40"/>
      <c r="BP414" s="40"/>
      <c r="BQ414" s="40"/>
      <c r="BR414" s="40"/>
      <c r="BS414" s="40"/>
      <c r="BT414" s="40"/>
      <c r="BU414" s="40"/>
      <c r="BV414" s="40"/>
      <c r="BW414" s="40"/>
      <c r="BX414" s="40"/>
      <c r="BY414" s="40"/>
      <c r="BZ414" s="40"/>
      <c r="CB414" s="40"/>
      <c r="CC414" s="40"/>
      <c r="CD414" s="40"/>
      <c r="CE414" s="40"/>
      <c r="CF414" s="40"/>
      <c r="CG414" s="40"/>
      <c r="CH414" s="40"/>
      <c r="CI414" s="40"/>
      <c r="CJ414" s="40"/>
      <c r="CK414" s="40"/>
      <c r="CL414" s="40"/>
      <c r="CN414" s="40"/>
      <c r="CO414" s="40"/>
      <c r="CP414" s="40"/>
      <c r="CQ414" s="40"/>
      <c r="CR414" s="40"/>
      <c r="CS414" s="40"/>
      <c r="CT414" s="40"/>
      <c r="CU414" s="40"/>
      <c r="CV414" s="40"/>
      <c r="CW414" s="40"/>
      <c r="CX414" s="40"/>
      <c r="CZ414" s="40"/>
      <c r="DA414" s="40"/>
      <c r="DB414" s="40"/>
      <c r="DC414" s="40"/>
      <c r="DD414" s="40"/>
      <c r="DE414" s="40"/>
      <c r="DF414" s="40"/>
      <c r="DG414" s="40"/>
      <c r="DH414" s="40"/>
      <c r="DI414" s="40"/>
      <c r="DJ414" s="40"/>
      <c r="DL414" s="40"/>
      <c r="DM414" s="40"/>
      <c r="DN414" s="40"/>
      <c r="DO414" s="40"/>
      <c r="DP414" s="40"/>
      <c r="DQ414" s="40"/>
      <c r="DR414" s="40"/>
      <c r="DS414" s="40"/>
      <c r="DT414" s="40"/>
      <c r="DU414" s="40"/>
      <c r="DV414" s="40"/>
      <c r="DX414" s="40"/>
      <c r="DY414" s="40"/>
      <c r="DZ414" s="40"/>
      <c r="EA414" s="40"/>
      <c r="EB414" s="40"/>
      <c r="EC414" s="40"/>
      <c r="ED414" s="40"/>
      <c r="EE414" s="40"/>
      <c r="EF414" s="40"/>
      <c r="EG414" s="40"/>
      <c r="EH414" s="40"/>
      <c r="EJ414" s="40"/>
      <c r="EK414" s="40"/>
      <c r="EL414" s="40"/>
      <c r="EM414" s="40"/>
      <c r="EN414" s="40"/>
      <c r="EO414" s="40"/>
      <c r="EP414" s="40"/>
      <c r="EQ414" s="40"/>
      <c r="ER414" s="40"/>
      <c r="ES414" s="40"/>
      <c r="ET414" s="40"/>
      <c r="EV414" s="40"/>
      <c r="EW414" s="40"/>
      <c r="EX414" s="40"/>
      <c r="EY414" s="40"/>
      <c r="EZ414" s="40"/>
      <c r="FA414" s="40"/>
      <c r="FB414" s="40"/>
      <c r="FC414" s="40"/>
      <c r="FD414" s="40"/>
      <c r="FE414" s="40"/>
      <c r="FF414" s="40"/>
      <c r="FH414" s="40"/>
      <c r="FI414" s="40"/>
      <c r="FJ414" s="40"/>
      <c r="FK414" s="40"/>
      <c r="FL414" s="40"/>
      <c r="FM414" s="40"/>
      <c r="FN414" s="40"/>
      <c r="FO414" s="40"/>
      <c r="FP414" s="40"/>
      <c r="FQ414" s="40"/>
      <c r="FR414" s="40"/>
      <c r="FU414" s="40"/>
      <c r="FV414" s="40"/>
      <c r="FW414" s="40"/>
      <c r="FX414" s="40"/>
      <c r="FY414" s="40"/>
      <c r="FZ414" s="40"/>
      <c r="GA414" s="40"/>
      <c r="GB414" s="40"/>
      <c r="GC414" s="40"/>
      <c r="GD414" s="40"/>
      <c r="GE414" s="40"/>
      <c r="GG414" s="40"/>
      <c r="GH414" s="40"/>
      <c r="GI414" s="40"/>
      <c r="GJ414" s="40"/>
      <c r="GK414" s="40"/>
      <c r="GL414" s="40"/>
      <c r="GM414" s="40"/>
      <c r="GN414" s="40"/>
      <c r="GO414" s="40"/>
      <c r="GP414" s="40"/>
      <c r="GQ414" s="40"/>
      <c r="GS414" s="40"/>
      <c r="GT414" s="40"/>
      <c r="GU414" s="40"/>
      <c r="GV414" s="40"/>
      <c r="GW414" s="40"/>
      <c r="GX414" s="40"/>
      <c r="GY414" s="40"/>
      <c r="GZ414" s="40"/>
      <c r="HA414" s="40"/>
      <c r="HB414" s="40"/>
      <c r="HC414" s="40"/>
      <c r="HE414" s="40"/>
      <c r="HF414" s="40"/>
      <c r="HG414" s="40"/>
      <c r="HH414" s="40"/>
      <c r="HI414" s="40"/>
      <c r="HJ414" s="40"/>
      <c r="HK414" s="40"/>
      <c r="HL414" s="40"/>
      <c r="HM414" s="40"/>
      <c r="HN414" s="40"/>
      <c r="HO414" s="40"/>
    </row>
    <row r="415" spans="2:223" ht="13.5" customHeight="1">
      <c r="B415" s="37"/>
      <c r="D415" s="229"/>
      <c r="E415" s="269" t="s">
        <v>64</v>
      </c>
      <c r="F415" s="270"/>
      <c r="G415" s="270"/>
      <c r="H415" s="271"/>
      <c r="I415" s="272"/>
      <c r="J415" s="273"/>
      <c r="K415" s="273"/>
      <c r="L415" s="273"/>
      <c r="M415" s="273"/>
      <c r="N415" s="273"/>
      <c r="O415" s="273"/>
      <c r="P415" s="273"/>
      <c r="Q415" s="274"/>
      <c r="R415" s="278" t="s">
        <v>41</v>
      </c>
      <c r="S415" s="279"/>
      <c r="T415" s="279"/>
      <c r="U415" s="280"/>
      <c r="V415" s="281"/>
      <c r="W415" s="282"/>
      <c r="X415" s="282"/>
      <c r="Y415" s="282"/>
      <c r="Z415" s="282"/>
      <c r="AA415" s="283"/>
      <c r="AB415" s="269" t="s">
        <v>28</v>
      </c>
      <c r="AC415" s="270"/>
      <c r="AD415" s="270"/>
      <c r="AE415" s="271"/>
      <c r="AF415" s="287"/>
      <c r="AG415" s="288"/>
      <c r="AH415" s="288"/>
      <c r="AI415" s="288"/>
      <c r="AJ415" s="289" t="str">
        <f>IF(I413="","",VLOOKUP(I413,$AO$4:$AR$6,3,FALSE))</f>
        <v/>
      </c>
      <c r="AK415" s="290"/>
      <c r="AL415" s="40"/>
      <c r="AM415" s="39"/>
      <c r="BC415" s="327" t="s">
        <v>106</v>
      </c>
      <c r="BD415" s="326" t="str">
        <f>IF(AND($AW413=1,$AX413=1,$AY419="1期",$BA419="1期"),$AF415,"0")</f>
        <v>0</v>
      </c>
      <c r="BE415" s="326" t="str">
        <f>IF(AND($AW413=1,$AX413=2,$AY419="1期",$BA419="1期"),$AF415,"0")</f>
        <v>0</v>
      </c>
      <c r="BF415" s="326" t="str">
        <f>IF(AND($AW413=1,$AX413=3,$AY419="1期",$BA419="1期"),$AF415,"0")</f>
        <v>0</v>
      </c>
      <c r="BG415" s="326" t="str">
        <f>IF(AND($AW413=1,$AX413=4,$AY419="1期",$BA419="1期"),$AF415,"0")</f>
        <v>0</v>
      </c>
      <c r="BH415" s="326" t="str">
        <f>IF(AND($AW413=1,$AX413=5,$AY419="1期",$BA419="1期"),$AF415,"0")</f>
        <v>0</v>
      </c>
      <c r="BI415" s="326" t="str">
        <f>IF(AND($AW413=2,$AX413=6,$AY419="1期",$BA419="1期"),$AF415,"0")</f>
        <v>0</v>
      </c>
      <c r="BJ415" s="326" t="str">
        <f>IF(AND($AW413=3,$AX413=1,$AY419="1期",$BA419="1期"),$AF415,"0")</f>
        <v>0</v>
      </c>
      <c r="BK415" s="326" t="str">
        <f>IF(AND($AW413=3,$AX413=2,$AY419="1期",$BA419="1期"),$AF415,"0")</f>
        <v>0</v>
      </c>
      <c r="BL415" s="326" t="str">
        <f>IF(AND($AW413=3,$AX413=3,$AY419="1期",$BA419="1期"),$AF415,"0")</f>
        <v>0</v>
      </c>
      <c r="BM415" s="326" t="str">
        <f>IF(AND($AW413=3,$AX413=4,$AY419="1期",$BA419="1期"),$AF415,"0")</f>
        <v>0</v>
      </c>
      <c r="BN415" s="326" t="str">
        <f>IF(AND($AW413=3,$AX413=5,$AY419="1期",$BA419="1期"),$AF415,"0")</f>
        <v>0</v>
      </c>
      <c r="BP415" s="326" t="str">
        <f>IF(AND($AW413=1,$AX413=1,$AY419="1期",$BA419="2期"),$AF415,"0")</f>
        <v>0</v>
      </c>
      <c r="BQ415" s="326" t="str">
        <f>IF(AND($AW413=1,$AX413=2,$AY419="1期",$BA419="2期"),$AF415,"0")</f>
        <v>0</v>
      </c>
      <c r="BR415" s="326" t="str">
        <f>IF(AND($AW413=1,$AX413=3,$AY419="1期",$BA419="2期"),$AF415,"0")</f>
        <v>0</v>
      </c>
      <c r="BS415" s="326" t="str">
        <f>IF(AND($AW413=1,$AX413=4,$AY419="1期",$BA419="2期"),$AF415,"0")</f>
        <v>0</v>
      </c>
      <c r="BT415" s="326" t="str">
        <f>IF(AND($AW413=1,$AX413=5,$AY419="1期",$BA419="2期"),$AF415,"0")</f>
        <v>0</v>
      </c>
      <c r="BU415" s="326" t="str">
        <f>IF(AND($AW413=2,$AX413=6,$AY419="1期",$BA419="2期"),$AF415,"0")</f>
        <v>0</v>
      </c>
      <c r="BV415" s="326" t="str">
        <f>IF(AND($AW413=3,$AX413=1,$AY419="1期",$BA419="2期"),$AF415,"0")</f>
        <v>0</v>
      </c>
      <c r="BW415" s="326" t="str">
        <f>IF(AND($AW413=3,$AX413=2,$AY419="1期",$BA419="2期"),$AF415,"0")</f>
        <v>0</v>
      </c>
      <c r="BX415" s="326" t="str">
        <f>IF(AND($AW413=3,$AX413=3,$AY419="1期",$BA419="2期"),$AF415,"0")</f>
        <v>0</v>
      </c>
      <c r="BY415" s="326" t="str">
        <f>IF(AND($AW413=3,$AX413=4,$AY419="1期",$BA419="2期"),$AF415,"0")</f>
        <v>0</v>
      </c>
      <c r="BZ415" s="326" t="str">
        <f>IF(AND($AW413=3,$AX413=5,$AY419="1期",$BA419="2期"),$AF415,"0")</f>
        <v>0</v>
      </c>
      <c r="CB415" s="326" t="str">
        <f>IF(AND($AW413=1,$AX413=1,$AY419="1期",$BA419="3期"),$AF415,"0")</f>
        <v>0</v>
      </c>
      <c r="CC415" s="326" t="str">
        <f>IF(AND($AW413=1,$AX413=2,$AY419="1期",$BA419="3期"),$AF415,"0")</f>
        <v>0</v>
      </c>
      <c r="CD415" s="326" t="str">
        <f>IF(AND($AW413=1,$AX413=3,$AY419="1期",$BA419="3期"),$AF415,"0")</f>
        <v>0</v>
      </c>
      <c r="CE415" s="326" t="str">
        <f>IF(AND($AW413=1,$AX413=4,$AY419="1期",$BA419="3期"),$AF415,"0")</f>
        <v>0</v>
      </c>
      <c r="CF415" s="326" t="str">
        <f>IF(AND($AW413=1,$AX413=5,$AY419="1期",$BA419="3期"),$AF415,"0")</f>
        <v>0</v>
      </c>
      <c r="CG415" s="326" t="str">
        <f>IF(AND($AW413=2,$AX413=6,$AY419="1期",$BA419="3期"),$AF415,"0")</f>
        <v>0</v>
      </c>
      <c r="CH415" s="326" t="str">
        <f>IF(AND($AW413=3,$AX413=1,$AY419="1期",$BA419="3期"),$AF415,"0")</f>
        <v>0</v>
      </c>
      <c r="CI415" s="326" t="str">
        <f>IF(AND($AW413=3,$AX413=2,$AY419="1期",$BA419="3期"),$AF415,"0")</f>
        <v>0</v>
      </c>
      <c r="CJ415" s="326" t="str">
        <f>IF(AND($AW413=3,$AX413=3,$AY419="1期",$BA419="3期"),$AF415,"0")</f>
        <v>0</v>
      </c>
      <c r="CK415" s="326" t="str">
        <f>IF(AND($AW413=3,$AX413=4,$AY419="1期",$BA419="3期"),$AF415,"0")</f>
        <v>0</v>
      </c>
      <c r="CL415" s="326" t="str">
        <f>IF(AND($AW413=3,$AX413=5,$AY419="1期",$BA419="3期"),$AF415,"0")</f>
        <v>0</v>
      </c>
      <c r="CN415" s="326" t="str">
        <f>IF(AND($AW413=1,$AX413=1,$AY419="2期",$BA419="2期"),$AF415,"0")</f>
        <v>0</v>
      </c>
      <c r="CO415" s="326" t="str">
        <f>IF(AND($AW413=1,$AX413=2,$AY419="2期",$BA419="2期"),$AF415,"0")</f>
        <v>0</v>
      </c>
      <c r="CP415" s="326" t="str">
        <f>IF(AND($AW413=1,$AX413=3,$AY419="2期",$BA419="2期"),$AF415,"0")</f>
        <v>0</v>
      </c>
      <c r="CQ415" s="326" t="str">
        <f>IF(AND($AW413=1,$AX413=4,$AY419="2期",$BA419="2期"),$AF415,"0")</f>
        <v>0</v>
      </c>
      <c r="CR415" s="326" t="str">
        <f>IF(AND($AW413=1,$AX413=5,$AY419="2期",$BA419="2期"),$AF415,"0")</f>
        <v>0</v>
      </c>
      <c r="CS415" s="326" t="str">
        <f>IF(AND($AW413=2,$AX413=6,$AY419="2期",$BA419="2期"),$AF415,"0")</f>
        <v>0</v>
      </c>
      <c r="CT415" s="326" t="str">
        <f>IF(AND($AW413=3,$AX413=1,$AY419="2期",$BA419="2期"),$AF415,"0")</f>
        <v>0</v>
      </c>
      <c r="CU415" s="326" t="str">
        <f>IF(AND($AW413=3,$AX413=2,$AY419="2期",$BA419="2期"),$AF415,"0")</f>
        <v>0</v>
      </c>
      <c r="CV415" s="326" t="str">
        <f>IF(AND($AW413=3,$AX413=3,$AY419="2期",$BA419="2期"),$AF415,"0")</f>
        <v>0</v>
      </c>
      <c r="CW415" s="326" t="str">
        <f>IF(AND($AW413=3,$AX413=4,$AY419="2期",$BA419="2期"),$AF415,"0")</f>
        <v>0</v>
      </c>
      <c r="CX415" s="326" t="str">
        <f>IF(AND($AW413=3,$AX413=5,$AY419="2期",$BA419="2期"),$AF415,"0")</f>
        <v>0</v>
      </c>
      <c r="CZ415" s="326" t="str">
        <f>IF(AND($AW413=1,$AX413=1,$AY419="2期",$BA419="3期"),$AF415,"0")</f>
        <v>0</v>
      </c>
      <c r="DA415" s="326" t="str">
        <f>IF(AND($AW413=1,$AX413=2,$AY419="2期",$BA419="3期"),$AF415,"0")</f>
        <v>0</v>
      </c>
      <c r="DB415" s="326" t="str">
        <f>IF(AND($AW413=1,$AX413=3,$AY419="2期",$BA419="3期"),$AF415,"0")</f>
        <v>0</v>
      </c>
      <c r="DC415" s="326" t="str">
        <f>IF(AND($AW413=1,$AX413=4,$AY419="2期",$BA419="3期"),$AF415,"0")</f>
        <v>0</v>
      </c>
      <c r="DD415" s="326" t="str">
        <f>IF(AND($AW413=1,$AX413=5,$AY419="2期",$BA419="3期"),$AF415,"0")</f>
        <v>0</v>
      </c>
      <c r="DE415" s="326" t="str">
        <f>IF(AND($AW413=2,$AX413=6,$AY419="2期",$BA419="3期"),$AF415,"0")</f>
        <v>0</v>
      </c>
      <c r="DF415" s="326" t="str">
        <f>IF(AND($AW413=3,$AX413=1,$AY419="2期",$BA419="3期"),$AF415,"0")</f>
        <v>0</v>
      </c>
      <c r="DG415" s="326" t="str">
        <f>IF(AND($AW413=3,$AX413=2,$AY419="2期",$BA419="3期"),$AF415,"0")</f>
        <v>0</v>
      </c>
      <c r="DH415" s="326" t="str">
        <f>IF(AND($AW413=3,$AX413=3,$AY419="2期",$BA419="3期"),$AF415,"0")</f>
        <v>0</v>
      </c>
      <c r="DI415" s="326" t="str">
        <f>IF(AND($AW413=3,$AX413=4,$AY419="2期",$BA419="3期"),$AF415,"0")</f>
        <v>0</v>
      </c>
      <c r="DJ415" s="326" t="str">
        <f>IF(AND($AW413=3,$AX413=5,$AY419="2期",$BA419="3期"),$AF415,"0")</f>
        <v>0</v>
      </c>
      <c r="DL415" s="326" t="str">
        <f>IF(AND($AW413=1,$AX413=1,$AY419="3期",$BA419="3期"),$AF415,"0")</f>
        <v>0</v>
      </c>
      <c r="DM415" s="326" t="str">
        <f>IF(AND($AW413=1,$AX413=2,$AY419="3期",$BA419="3期"),$AF415,"0")</f>
        <v>0</v>
      </c>
      <c r="DN415" s="326" t="str">
        <f>IF(AND($AW413=1,$AX413=3,$AY419="3期",$BA419="3期"),$AF415,"0")</f>
        <v>0</v>
      </c>
      <c r="DO415" s="326" t="str">
        <f>IF(AND($AW413=1,$AX413=4,$AY419="3期",$BA419="3期"),$AF415,"0")</f>
        <v>0</v>
      </c>
      <c r="DP415" s="326" t="str">
        <f>IF(AND($AW413=1,$AX413=5,$AY419="3期",$BA419="3期"),$AF415,"0")</f>
        <v>0</v>
      </c>
      <c r="DQ415" s="326" t="str">
        <f>IF(AND($AW413=2,$AX413=6,$AY419="3期",$BA419="3期"),$AF415,"0")</f>
        <v>0</v>
      </c>
      <c r="DR415" s="326" t="str">
        <f>IF(AND($AW413=3,$AX413=1,$AY419="3期",$BA419="3期"),$AF415,"0")</f>
        <v>0</v>
      </c>
      <c r="DS415" s="326" t="str">
        <f>IF(AND($AW413=3,$AX413=2,$AY419="3期",$BA419="3期"),$AF415,"0")</f>
        <v>0</v>
      </c>
      <c r="DT415" s="326" t="str">
        <f>IF(AND($AW413=3,$AX413=3,$AY419="3期",$BA419="3期"),$AF415,"0")</f>
        <v>0</v>
      </c>
      <c r="DU415" s="326" t="str">
        <f>IF(AND($AW413=3,$AX413=4,$AY419="3期",$BA419="3期"),$AF415,"0")</f>
        <v>0</v>
      </c>
      <c r="DV415" s="326" t="str">
        <f>IF(AND($AW413=3,$AX413=5,$AY419="3期",$BA419="3期"),$AF415,"0")</f>
        <v>0</v>
      </c>
      <c r="DX415" s="326" t="str">
        <f>IF(AND($AW413=1,$AX413=1,$AY419="1期",$BA419="4期"),$AF415,"0")</f>
        <v>0</v>
      </c>
      <c r="DY415" s="326" t="str">
        <f>IF(AND($AW413=1,$AX413=2,$AY419="1期",$BA419="4期"),$AF415,"0")</f>
        <v>0</v>
      </c>
      <c r="DZ415" s="326" t="str">
        <f>IF(AND($AW413=1,$AX413=3,$AY419="1期",$BA419="4期"),$AF415,"0")</f>
        <v>0</v>
      </c>
      <c r="EA415" s="326" t="str">
        <f>IF(AND($AW413=1,$AX413=4,$AY419="1期",$BA419="4期"),$AF415,"0")</f>
        <v>0</v>
      </c>
      <c r="EB415" s="326" t="str">
        <f>IF(AND($AW413=1,$AX413=5,$AY419="1期",$BA419="4期"),$AF415,"0")</f>
        <v>0</v>
      </c>
      <c r="EC415" s="326" t="str">
        <f>IF(AND($AW413=2,$AX413=6,$AY419="1期",$BA419="4期"),$AF415,"0")</f>
        <v>0</v>
      </c>
      <c r="ED415" s="326" t="str">
        <f>IF(AND($AW413=3,$AX413=1,$AY419="1期",$BA419="4期"),$AF415,"0")</f>
        <v>0</v>
      </c>
      <c r="EE415" s="326" t="str">
        <f>IF(AND($AW413=3,$AX413=2,$AY419="1期",$BA419="4期"),$AF415,"0")</f>
        <v>0</v>
      </c>
      <c r="EF415" s="326" t="str">
        <f>IF(AND($AW413=3,$AX413=3,$AY419="1期",$BA419="4期"),$AF415,"0")</f>
        <v>0</v>
      </c>
      <c r="EG415" s="326" t="str">
        <f>IF(AND($AW413=3,$AX413=4,$AY419="1期",$BA419="4期"),$AF415,"0")</f>
        <v>0</v>
      </c>
      <c r="EH415" s="326" t="str">
        <f>IF(AND($AW413=3,$AX413=5,$AY419="1期",$BA419="4期"),$AF415,"0")</f>
        <v>0</v>
      </c>
      <c r="EJ415" s="326" t="str">
        <f>IF(AND($AW413=1,$AX413=1,$AY419="2期",$BA419="4期"),$AF415,"0")</f>
        <v>0</v>
      </c>
      <c r="EK415" s="326" t="str">
        <f>IF(AND($AW413=1,$AX413=2,$AY419="2期",$BA419="4期"),$AF415,"0")</f>
        <v>0</v>
      </c>
      <c r="EL415" s="326" t="str">
        <f>IF(AND($AW413=1,$AX413=3,$AY419="2期",$BA419="4期"),$AF415,"0")</f>
        <v>0</v>
      </c>
      <c r="EM415" s="326" t="str">
        <f>IF(AND($AW413=1,$AX413=4,$AY419="2期",$BA419="4期"),$AF415,"0")</f>
        <v>0</v>
      </c>
      <c r="EN415" s="326" t="str">
        <f>IF(AND($AW413=1,$AX413=5,$AY419="2期",$BA419="4期"),$AF415,"0")</f>
        <v>0</v>
      </c>
      <c r="EO415" s="326" t="str">
        <f>IF(AND($AW413=2,$AX413=6,$AY419="2期",$BA419="4期"),$AF415,"0")</f>
        <v>0</v>
      </c>
      <c r="EP415" s="326" t="str">
        <f>IF(AND($AW413=3,$AX413=1,$AY419="2期",$BA419="4期"),$AF415,"0")</f>
        <v>0</v>
      </c>
      <c r="EQ415" s="326" t="str">
        <f>IF(AND($AW413=3,$AX413=2,$AY419="2期",$BA419="4期"),$AF415,"0")</f>
        <v>0</v>
      </c>
      <c r="ER415" s="326" t="str">
        <f>IF(AND($AW413=3,$AX413=3,$AY419="2期",$BA419="4期"),$AF415,"0")</f>
        <v>0</v>
      </c>
      <c r="ES415" s="326" t="str">
        <f>IF(AND($AW413=3,$AX413=4,$AY419="2期",$BA419="4期"),$AF415,"0")</f>
        <v>0</v>
      </c>
      <c r="ET415" s="326" t="str">
        <f>IF(AND($AW413=3,$AX413=5,$AY419="2期",$BA419="4期"),$AF415,"0")</f>
        <v>0</v>
      </c>
      <c r="EV415" s="326" t="str">
        <f>IF(AND($AW413=1,$AX413=1,$AY419="3期",$BA419="4期"),$AF415,"0")</f>
        <v>0</v>
      </c>
      <c r="EW415" s="326" t="str">
        <f>IF(AND($AW413=1,$AX413=2,$AY419="3期",$BA419="4期"),$AF415,"0")</f>
        <v>0</v>
      </c>
      <c r="EX415" s="326" t="str">
        <f>IF(AND($AW413=1,$AX413=3,$AY419="3期",$BA419="4期"),$AF415,"0")</f>
        <v>0</v>
      </c>
      <c r="EY415" s="326" t="str">
        <f>IF(AND($AW413=1,$AX413=4,$AY419="3期",$BA419="4期"),$AF415,"0")</f>
        <v>0</v>
      </c>
      <c r="EZ415" s="326" t="str">
        <f>IF(AND($AW413=1,$AX413=5,$AY419="3期",$BA419="4期"),$AF415,"0")</f>
        <v>0</v>
      </c>
      <c r="FA415" s="326" t="str">
        <f>IF(AND($AW413=2,$AX413=6,$AY419="3期",$BA419="4期"),$AF415,"0")</f>
        <v>0</v>
      </c>
      <c r="FB415" s="326" t="str">
        <f>IF(AND($AW413=3,$AX413=1,$AY419="3期",$BA419="4期"),$AF415,"0")</f>
        <v>0</v>
      </c>
      <c r="FC415" s="326" t="str">
        <f>IF(AND($AW413=3,$AX413=2,$AY419="3期",$BA419="4期"),$AF415,"0")</f>
        <v>0</v>
      </c>
      <c r="FD415" s="326" t="str">
        <f>IF(AND($AW413=3,$AX413=3,$AY419="3期",$BA419="4期"),$AF415,"0")</f>
        <v>0</v>
      </c>
      <c r="FE415" s="326" t="str">
        <f>IF(AND($AW413=3,$AX413=4,$AY419="3期",$BA419="4期"),$AF415,"0")</f>
        <v>0</v>
      </c>
      <c r="FF415" s="326" t="str">
        <f>IF(AND($AW413=3,$AX413=5,$AY419="3期",$BA419="4期"),$AF415,"0")</f>
        <v>0</v>
      </c>
      <c r="FH415" s="326" t="str">
        <f>IF(AND($AW413=1,$AX413=1,$AY419="4期",$BA419="4期"),$AF415,"0")</f>
        <v>0</v>
      </c>
      <c r="FI415" s="326" t="str">
        <f>IF(AND($AW413=1,$AX413=2,$AY419="4期",$BA419="4期"),$AF415,"0")</f>
        <v>0</v>
      </c>
      <c r="FJ415" s="326" t="str">
        <f>IF(AND($AW413=1,$AX413=3,$AY419="4期",$BA419="4期"),$AF415,"0")</f>
        <v>0</v>
      </c>
      <c r="FK415" s="326" t="str">
        <f>IF(AND($AW413=1,$AX413=4,$AY419="4期",$BA419="4期"),$AF415,"0")</f>
        <v>0</v>
      </c>
      <c r="FL415" s="326" t="str">
        <f>IF(AND($AW413=1,$AX413=5,$AY419="4期",$BA419="4期"),$AF415,"0")</f>
        <v>0</v>
      </c>
      <c r="FM415" s="326" t="str">
        <f>IF(AND($AW413=2,$AX413=6,$AY419="4期",$BA419="4期"),$AF415,"0")</f>
        <v>0</v>
      </c>
      <c r="FN415" s="326" t="str">
        <f>IF(AND($AW413=3,$AX413=1,$AY419="4期",$BA419="4期"),$AF415,"0")</f>
        <v>0</v>
      </c>
      <c r="FO415" s="326" t="str">
        <f>IF(AND($AW413=3,$AX413=2,$AY419="4期",$BA419="4期"),$AF415,"0")</f>
        <v>0</v>
      </c>
      <c r="FP415" s="326" t="str">
        <f>IF(AND($AW413=3,$AX413=3,$AY419="4期",$BA419="4期"),$AF415,"0")</f>
        <v>0</v>
      </c>
      <c r="FQ415" s="326" t="str">
        <f>IF(AND($AW413=3,$AX413=4,$AY419="4期",$BA419="4期"),$AF415,"0")</f>
        <v>0</v>
      </c>
      <c r="FR415" s="326" t="str">
        <f>IF(AND($AW413=3,$AX413=5,$AY419="4期",$BA419="4期"),$AF415,"0")</f>
        <v>0</v>
      </c>
      <c r="FT415" s="327" t="s">
        <v>176</v>
      </c>
      <c r="FU415" s="326" t="str">
        <f>IF(AND($AW413=1,$AX413=1,$AY419="1期",$BA419="1期"),LEFT(RIGHT($I421,11),8),"0")</f>
        <v>0</v>
      </c>
      <c r="FV415" s="326" t="str">
        <f>IF(AND($AW413=1,$AX413=2,$AY419="1期",$BA419="1期"),LEFT(RIGHT($I421,11),8),"0")</f>
        <v>0</v>
      </c>
      <c r="FW415" s="326" t="str">
        <f>IF(AND($AW413=1,$AX413=3,$AY419="1期",$BA419="1期"),LEFT(RIGHT($I421,11),8),"0")</f>
        <v>0</v>
      </c>
      <c r="FX415" s="326" t="str">
        <f>IF(AND($AW413=1,$AX413=4,$AY419="1期",$BA419="1期"),LEFT(RIGHT($I421,11),8),"0")</f>
        <v>0</v>
      </c>
      <c r="FY415" s="326" t="str">
        <f>IF(AND($AW413=1,$AX413=5,$AY419="1期",$BA419="1期"),LEFT(RIGHT($I421,11),8),"0")</f>
        <v>0</v>
      </c>
      <c r="FZ415" s="326" t="str">
        <f>IF(AND($AW413=2,$AX413=6,$AY419="1期",$BA419="1期"),LEFT(RIGHT($I421,11),8),"0")</f>
        <v>0</v>
      </c>
      <c r="GA415" s="326" t="str">
        <f>IF(AND($AW413=3,$AX413=1,$AY419="1期",$BA419="1期"),LEFT(RIGHT($I421,11),8),"0")</f>
        <v>0</v>
      </c>
      <c r="GB415" s="326" t="str">
        <f>IF(AND($AW413=3,$AX413=2,$AY419="1期",$BA419="1期"),LEFT(RIGHT($I421,11),8),"0")</f>
        <v>0</v>
      </c>
      <c r="GC415" s="326" t="str">
        <f>IF(AND($AW413=3,$AX413=3,$AY419="1期",$BA419="1期"),LEFT(RIGHT($I421,11),8),"0")</f>
        <v>0</v>
      </c>
      <c r="GD415" s="326" t="str">
        <f>IF(AND($AW413=3,$AX413=4,$AY419="1期",$BA419="1期"),LEFT(RIGHT($I421,11),8),"0")</f>
        <v>0</v>
      </c>
      <c r="GE415" s="326" t="str">
        <f>IF(AND($AW413=3,$AX413=5,$AY419="1期",$BA419="1期"),LEFT(RIGHT($I421,11),8),"0")</f>
        <v>0</v>
      </c>
      <c r="GG415" s="326" t="str">
        <f>IF(AND($AW413=1,$AX413=1,$AY419="1期",$BA419="2期"),$AF415,"0")</f>
        <v>0</v>
      </c>
      <c r="GH415" s="326" t="str">
        <f>IF(AND($AW413=1,$AX413=2,$AY419="1期",$BA419="2期"),$AF415,"0")</f>
        <v>0</v>
      </c>
      <c r="GI415" s="326" t="str">
        <f>IF(AND($AW413=1,$AX413=3,$AY419="1期",$BA419="2期"),$AF415,"0")</f>
        <v>0</v>
      </c>
      <c r="GJ415" s="326" t="str">
        <f>IF(AND($AW413=1,$AX413=4,$AY419="1期",$BA419="2期"),$AF415,"0")</f>
        <v>0</v>
      </c>
      <c r="GK415" s="326" t="str">
        <f>IF(AND($AW413=1,$AX413=5,$AY419="1期",$BA419="2期"),$AF415,"0")</f>
        <v>0</v>
      </c>
      <c r="GL415" s="326" t="str">
        <f>IF(AND($AW413=2,$AX413=6,$AY419="1期",$BA419="2期"),$AF415,"0")</f>
        <v>0</v>
      </c>
      <c r="GM415" s="326" t="str">
        <f>IF(AND($AW413=3,$AX413=1,$AY419="1期",$BA419="2期"),$AF415,"0")</f>
        <v>0</v>
      </c>
      <c r="GN415" s="326" t="str">
        <f>IF(AND($AW413=3,$AX413=2,$AY419="1期",$BA419="2期"),$AF415,"0")</f>
        <v>0</v>
      </c>
      <c r="GO415" s="326" t="str">
        <f>IF(AND($AW413=3,$AX413=3,$AY419="1期",$BA419="2期"),$AF415,"0")</f>
        <v>0</v>
      </c>
      <c r="GP415" s="326" t="str">
        <f>IF(AND($AW413=3,$AX413=4,$AY419="1期",$BA419="2期"),$AF415,"0")</f>
        <v>0</v>
      </c>
      <c r="GQ415" s="326" t="str">
        <f>IF(AND($AW413=3,$AX413=5,$AY419="1期",$BA419="2期"),$AF415,"0")</f>
        <v>0</v>
      </c>
      <c r="GS415" s="326" t="str">
        <f>IF(AND($AW413=1,$AX413=1,$AY419="2期",$BA419="2期"),LEFT(RIGHT($I421,11),8),"0")</f>
        <v>0</v>
      </c>
      <c r="GT415" s="326" t="str">
        <f>IF(AND($AW413=1,$AX413=2,$AY419="2期",$BA419="2期"),LEFT(RIGHT($I421,11),8),"0")</f>
        <v>0</v>
      </c>
      <c r="GU415" s="326" t="str">
        <f>IF(AND($AW413=1,$AX413=3,$AY419="2期",$BA419="2期"),LEFT(RIGHT($I421,11),8),"0")</f>
        <v>0</v>
      </c>
      <c r="GV415" s="326" t="str">
        <f>IF(AND($AW413=1,$AX413=4,$AY419="2期",$BA419="2期"),LEFT(RIGHT($I421,11),8),"0")</f>
        <v>0</v>
      </c>
      <c r="GW415" s="326" t="str">
        <f>IF(AND($AW413=1,$AX413=5,$AY419="2期",$BA419="2期"),LEFT(RIGHT($I421,11),8),"0")</f>
        <v>0</v>
      </c>
      <c r="GX415" s="326" t="str">
        <f>IF(AND($AW413=2,$AX413=6,$AY419="2期",$BA419="2期"),LEFT(RIGHT($I421,11),8),"0")</f>
        <v>0</v>
      </c>
      <c r="GY415" s="326" t="str">
        <f>IF(AND($AW413=3,$AX413=1,$AY419="2期",$BA419="2期"),LEFT(RIGHT($I421,11),8),"0")</f>
        <v>0</v>
      </c>
      <c r="GZ415" s="326" t="str">
        <f>IF(AND($AW413=3,$AX413=2,$AY419="2期",$BA419="2期"),LEFT(RIGHT($I421,11),8),"0")</f>
        <v>0</v>
      </c>
      <c r="HA415" s="326" t="str">
        <f>IF(AND($AW413=3,$AX413=3,$AY419="2期",$BA419="2期"),LEFT(RIGHT($I421,11),8),"0")</f>
        <v>0</v>
      </c>
      <c r="HB415" s="326" t="str">
        <f>IF(AND($AW413=3,$AX413=4,$AY419="2期",$BA419="2期"),LEFT(RIGHT($I421,11),8),"0")</f>
        <v>0</v>
      </c>
      <c r="HC415" s="326" t="str">
        <f>IF(AND($AW413=3,$AX413=5,$AY419="2期",$BA419="2期"),LEFT(RIGHT($I421,11),8),"0")</f>
        <v>0</v>
      </c>
      <c r="HE415" s="326" t="str">
        <f>IF(AND($AW413=1,$AX413=1,$BA419="3期"),LEFT(RIGHT($I421,11),8),"0")</f>
        <v>0</v>
      </c>
      <c r="HF415" s="326" t="str">
        <f>IF(AND($AW413=1,$AX413=2,$BA419="3期"),LEFT(RIGHT($I421,11),8),"0")</f>
        <v>0</v>
      </c>
      <c r="HG415" s="326" t="str">
        <f>IF(AND($AW413=1,$AX413=3,$BA419="3期"),LEFT(RIGHT($I421,11),8),"0")</f>
        <v>0</v>
      </c>
      <c r="HH415" s="326" t="str">
        <f>IF(AND($AW413=1,$AX413=4,$BA419="3期"),LEFT(RIGHT($I421,11),8),"0")</f>
        <v>0</v>
      </c>
      <c r="HI415" s="326" t="str">
        <f>IF(AND($AW413=1,$AX413=5,$BA419="3期"),LEFT(RIGHT($I421,11),8),"0")</f>
        <v>0</v>
      </c>
      <c r="HJ415" s="326" t="str">
        <f>IF(AND($AW413=2,$AX413=6,$BA419="3期"),LEFT(RIGHT($I421,11),8),"0")</f>
        <v>0</v>
      </c>
      <c r="HK415" s="326" t="str">
        <f>IF(AND($AW413=3,$AX413=1,$BA419="3期"),LEFT(RIGHT($I421,11),8),"0")</f>
        <v>0</v>
      </c>
      <c r="HL415" s="326" t="str">
        <f>IF(AND($AW413=3,$AX413=2,$BA419="3期"),LEFT(RIGHT($I421,11),8),"0")</f>
        <v>0</v>
      </c>
      <c r="HM415" s="326" t="str">
        <f>IF(AND($AW413=3,$AX413=3,$BA419="3期"),LEFT(RIGHT($I421,11),8),"0")</f>
        <v>0</v>
      </c>
      <c r="HN415" s="326" t="str">
        <f>IF(AND($AW413=3,$AX413=4,$BA419="3期"),LEFT(RIGHT($I421,11),8),"0")</f>
        <v>0</v>
      </c>
      <c r="HO415" s="326" t="str">
        <f>IF(AND($AW413=3,$AX413=5,$BA419="3期"),LEFT(RIGHT($I421,11),8),"0")</f>
        <v>0</v>
      </c>
    </row>
    <row r="416" spans="2:223">
      <c r="B416" s="37"/>
      <c r="D416" s="229"/>
      <c r="E416" s="246"/>
      <c r="F416" s="247"/>
      <c r="G416" s="247"/>
      <c r="H416" s="248"/>
      <c r="I416" s="275"/>
      <c r="J416" s="276"/>
      <c r="K416" s="276"/>
      <c r="L416" s="276"/>
      <c r="M416" s="276"/>
      <c r="N416" s="276"/>
      <c r="O416" s="276"/>
      <c r="P416" s="276"/>
      <c r="Q416" s="277"/>
      <c r="R416" s="258"/>
      <c r="S416" s="259"/>
      <c r="T416" s="259"/>
      <c r="U416" s="260"/>
      <c r="V416" s="284"/>
      <c r="W416" s="285"/>
      <c r="X416" s="285"/>
      <c r="Y416" s="285"/>
      <c r="Z416" s="285"/>
      <c r="AA416" s="286"/>
      <c r="AB416" s="246"/>
      <c r="AC416" s="247"/>
      <c r="AD416" s="247"/>
      <c r="AE416" s="248"/>
      <c r="AF416" s="263"/>
      <c r="AG416" s="264"/>
      <c r="AH416" s="264"/>
      <c r="AI416" s="264"/>
      <c r="AJ416" s="267"/>
      <c r="AK416" s="268"/>
      <c r="AL416" s="40"/>
      <c r="AM416" s="39"/>
      <c r="BC416" s="328"/>
      <c r="BD416" s="326"/>
      <c r="BE416" s="326"/>
      <c r="BF416" s="326"/>
      <c r="BG416" s="326"/>
      <c r="BH416" s="326"/>
      <c r="BI416" s="326"/>
      <c r="BJ416" s="326"/>
      <c r="BK416" s="326"/>
      <c r="BL416" s="326"/>
      <c r="BM416" s="326"/>
      <c r="BN416" s="326"/>
      <c r="BP416" s="326"/>
      <c r="BQ416" s="326"/>
      <c r="BR416" s="326"/>
      <c r="BS416" s="326"/>
      <c r="BT416" s="326"/>
      <c r="BU416" s="326"/>
      <c r="BV416" s="326"/>
      <c r="BW416" s="326"/>
      <c r="BX416" s="326"/>
      <c r="BY416" s="326"/>
      <c r="BZ416" s="326"/>
      <c r="CB416" s="326"/>
      <c r="CC416" s="326"/>
      <c r="CD416" s="326"/>
      <c r="CE416" s="326"/>
      <c r="CF416" s="326"/>
      <c r="CG416" s="326"/>
      <c r="CH416" s="326"/>
      <c r="CI416" s="326"/>
      <c r="CJ416" s="326"/>
      <c r="CK416" s="326"/>
      <c r="CL416" s="326"/>
      <c r="CN416" s="326"/>
      <c r="CO416" s="326"/>
      <c r="CP416" s="326"/>
      <c r="CQ416" s="326"/>
      <c r="CR416" s="326"/>
      <c r="CS416" s="326"/>
      <c r="CT416" s="326"/>
      <c r="CU416" s="326"/>
      <c r="CV416" s="326"/>
      <c r="CW416" s="326"/>
      <c r="CX416" s="326"/>
      <c r="CZ416" s="326"/>
      <c r="DA416" s="326"/>
      <c r="DB416" s="326"/>
      <c r="DC416" s="326"/>
      <c r="DD416" s="326"/>
      <c r="DE416" s="326"/>
      <c r="DF416" s="326"/>
      <c r="DG416" s="326"/>
      <c r="DH416" s="326"/>
      <c r="DI416" s="326"/>
      <c r="DJ416" s="326"/>
      <c r="DL416" s="326"/>
      <c r="DM416" s="326"/>
      <c r="DN416" s="326"/>
      <c r="DO416" s="326"/>
      <c r="DP416" s="326"/>
      <c r="DQ416" s="326"/>
      <c r="DR416" s="326"/>
      <c r="DS416" s="326"/>
      <c r="DT416" s="326"/>
      <c r="DU416" s="326"/>
      <c r="DV416" s="326"/>
      <c r="DX416" s="326"/>
      <c r="DY416" s="326"/>
      <c r="DZ416" s="326"/>
      <c r="EA416" s="326"/>
      <c r="EB416" s="326"/>
      <c r="EC416" s="326"/>
      <c r="ED416" s="326"/>
      <c r="EE416" s="326"/>
      <c r="EF416" s="326"/>
      <c r="EG416" s="326"/>
      <c r="EH416" s="326"/>
      <c r="EJ416" s="326"/>
      <c r="EK416" s="326"/>
      <c r="EL416" s="326"/>
      <c r="EM416" s="326"/>
      <c r="EN416" s="326"/>
      <c r="EO416" s="326"/>
      <c r="EP416" s="326"/>
      <c r="EQ416" s="326"/>
      <c r="ER416" s="326"/>
      <c r="ES416" s="326"/>
      <c r="ET416" s="326"/>
      <c r="EV416" s="326"/>
      <c r="EW416" s="326"/>
      <c r="EX416" s="326"/>
      <c r="EY416" s="326"/>
      <c r="EZ416" s="326"/>
      <c r="FA416" s="326"/>
      <c r="FB416" s="326"/>
      <c r="FC416" s="326"/>
      <c r="FD416" s="326"/>
      <c r="FE416" s="326"/>
      <c r="FF416" s="326"/>
      <c r="FH416" s="326"/>
      <c r="FI416" s="326"/>
      <c r="FJ416" s="326"/>
      <c r="FK416" s="326"/>
      <c r="FL416" s="326"/>
      <c r="FM416" s="326"/>
      <c r="FN416" s="326"/>
      <c r="FO416" s="326"/>
      <c r="FP416" s="326"/>
      <c r="FQ416" s="326"/>
      <c r="FR416" s="326"/>
      <c r="FT416" s="328"/>
      <c r="FU416" s="326"/>
      <c r="FV416" s="326"/>
      <c r="FW416" s="326"/>
      <c r="FX416" s="326"/>
      <c r="FY416" s="326"/>
      <c r="FZ416" s="326"/>
      <c r="GA416" s="326"/>
      <c r="GB416" s="326"/>
      <c r="GC416" s="326"/>
      <c r="GD416" s="326"/>
      <c r="GE416" s="326"/>
      <c r="GG416" s="326"/>
      <c r="GH416" s="326"/>
      <c r="GI416" s="326"/>
      <c r="GJ416" s="326"/>
      <c r="GK416" s="326"/>
      <c r="GL416" s="326"/>
      <c r="GM416" s="326"/>
      <c r="GN416" s="326"/>
      <c r="GO416" s="326"/>
      <c r="GP416" s="326"/>
      <c r="GQ416" s="326"/>
      <c r="GS416" s="326"/>
      <c r="GT416" s="326"/>
      <c r="GU416" s="326"/>
      <c r="GV416" s="326"/>
      <c r="GW416" s="326"/>
      <c r="GX416" s="326"/>
      <c r="GY416" s="326"/>
      <c r="GZ416" s="326"/>
      <c r="HA416" s="326"/>
      <c r="HB416" s="326"/>
      <c r="HC416" s="326"/>
      <c r="HE416" s="326"/>
      <c r="HF416" s="326"/>
      <c r="HG416" s="326"/>
      <c r="HH416" s="326"/>
      <c r="HI416" s="326"/>
      <c r="HJ416" s="326"/>
      <c r="HK416" s="326"/>
      <c r="HL416" s="326"/>
      <c r="HM416" s="326"/>
      <c r="HN416" s="326"/>
      <c r="HO416" s="326"/>
    </row>
    <row r="417" spans="2:223" ht="13.5" customHeight="1">
      <c r="B417" s="37"/>
      <c r="D417" s="229"/>
      <c r="E417" s="269" t="s">
        <v>38</v>
      </c>
      <c r="F417" s="270"/>
      <c r="G417" s="270"/>
      <c r="H417" s="271"/>
      <c r="I417" s="291"/>
      <c r="J417" s="292"/>
      <c r="K417" s="292"/>
      <c r="L417" s="292"/>
      <c r="M417" s="292"/>
      <c r="N417" s="292"/>
      <c r="O417" s="292"/>
      <c r="P417" s="292"/>
      <c r="Q417" s="292"/>
      <c r="R417" s="292"/>
      <c r="S417" s="292"/>
      <c r="T417" s="292"/>
      <c r="U417" s="292"/>
      <c r="V417" s="292"/>
      <c r="W417" s="292"/>
      <c r="X417" s="292"/>
      <c r="Y417" s="292"/>
      <c r="Z417" s="292"/>
      <c r="AA417" s="293"/>
      <c r="AB417" s="269" t="s">
        <v>39</v>
      </c>
      <c r="AC417" s="270"/>
      <c r="AD417" s="270"/>
      <c r="AE417" s="271"/>
      <c r="AF417" s="294"/>
      <c r="AG417" s="295"/>
      <c r="AH417" s="295"/>
      <c r="AI417" s="295"/>
      <c r="AJ417" s="295"/>
      <c r="AK417" s="290" t="s">
        <v>55</v>
      </c>
      <c r="AL417" s="40"/>
      <c r="AM417" s="39"/>
    </row>
    <row r="418" spans="2:223">
      <c r="B418" s="37"/>
      <c r="D418" s="229"/>
      <c r="E418" s="246"/>
      <c r="F418" s="247"/>
      <c r="G418" s="247"/>
      <c r="H418" s="248"/>
      <c r="I418" s="252"/>
      <c r="J418" s="253"/>
      <c r="K418" s="253"/>
      <c r="L418" s="253"/>
      <c r="M418" s="253"/>
      <c r="N418" s="253"/>
      <c r="O418" s="253"/>
      <c r="P418" s="253"/>
      <c r="Q418" s="253"/>
      <c r="R418" s="253"/>
      <c r="S418" s="253"/>
      <c r="T418" s="253"/>
      <c r="U418" s="253"/>
      <c r="V418" s="253"/>
      <c r="W418" s="253"/>
      <c r="X418" s="253"/>
      <c r="Y418" s="253"/>
      <c r="Z418" s="253"/>
      <c r="AA418" s="254"/>
      <c r="AB418" s="246"/>
      <c r="AC418" s="247"/>
      <c r="AD418" s="247"/>
      <c r="AE418" s="248"/>
      <c r="AF418" s="296"/>
      <c r="AG418" s="297"/>
      <c r="AH418" s="297"/>
      <c r="AI418" s="297"/>
      <c r="AJ418" s="297"/>
      <c r="AK418" s="268"/>
      <c r="AL418" s="40"/>
      <c r="AM418" s="39"/>
      <c r="AW418" s="84" t="s">
        <v>102</v>
      </c>
      <c r="AX418" s="84" t="s">
        <v>103</v>
      </c>
      <c r="AY418" s="329" t="s">
        <v>105</v>
      </c>
      <c r="AZ418" s="330"/>
      <c r="BA418" s="322" t="s">
        <v>104</v>
      </c>
      <c r="BB418" s="322"/>
    </row>
    <row r="419" spans="2:223">
      <c r="B419" s="37"/>
      <c r="D419" s="229"/>
      <c r="E419" s="269" t="s">
        <v>74</v>
      </c>
      <c r="F419" s="270"/>
      <c r="G419" s="270"/>
      <c r="H419" s="271"/>
      <c r="I419" s="298" t="str">
        <f>IFERROR(YEAR(EDATE(AA419,-3)),"")</f>
        <v/>
      </c>
      <c r="J419" s="289"/>
      <c r="K419" s="289"/>
      <c r="L419" s="289" t="s">
        <v>37</v>
      </c>
      <c r="M419" s="289"/>
      <c r="N419" s="282"/>
      <c r="O419" s="282"/>
      <c r="P419" s="282"/>
      <c r="Q419" s="282"/>
      <c r="R419" s="282"/>
      <c r="S419" s="282"/>
      <c r="T419" s="282"/>
      <c r="U419" s="282"/>
      <c r="V419" s="282"/>
      <c r="W419" s="282"/>
      <c r="X419" s="282"/>
      <c r="Y419" s="282"/>
      <c r="Z419" s="300" t="s">
        <v>56</v>
      </c>
      <c r="AA419" s="282"/>
      <c r="AB419" s="282"/>
      <c r="AC419" s="282"/>
      <c r="AD419" s="282"/>
      <c r="AE419" s="282"/>
      <c r="AF419" s="282"/>
      <c r="AG419" s="282"/>
      <c r="AH419" s="282"/>
      <c r="AI419" s="282"/>
      <c r="AJ419" s="282"/>
      <c r="AK419" s="302"/>
      <c r="AL419" s="40"/>
      <c r="AM419" s="39"/>
      <c r="AW419" s="322" t="str">
        <f>I419</f>
        <v/>
      </c>
      <c r="AX419" s="322" t="str">
        <f>IF(V415="","",YEAR(V415)-IF(MONTH(V415)&lt;4,1,0))</f>
        <v/>
      </c>
      <c r="AY419" s="322" t="str">
        <f>IF(AND(2010&lt;=AW419,AW419&lt;=2014),"1期",IF(AND(2015&lt;=AW419,AW419&lt;=2019),"2期",IF(AND(2020&lt;=AW419,AW419&lt;=2024),"3期",IF(AND(2025&lt;=AW419,AW419&lt;=2029),"4期","-"))))</f>
        <v>-</v>
      </c>
      <c r="AZ419" s="323" t="str">
        <f>IF(AND(2010&lt;=AW419,AW419&lt;=2014),"2期",IF(AND(2015&lt;=AW419,AW419&lt;=2019),"3期",IF(AND(2020&lt;=AW419,AW419&lt;=2024),"4期",IF(AND(2025&lt;=AW419,AW419&lt;=2029),"4期","-"))))</f>
        <v>-</v>
      </c>
      <c r="BA419" s="322" t="str">
        <f>IF(AND(2010&lt;=AX419,AX419&lt;=2014),"1期",IF(AND(2015&lt;=AX419,AX419&lt;=2019),"2期",IF(AND(2020&lt;=AX419,AX419&lt;=2024),"3期",IF(AND(2025&lt;=AX419,AX419&lt;=2029),"4期","-"))))</f>
        <v>-</v>
      </c>
      <c r="BB419" s="323" t="str">
        <f>IF(AND(2010&lt;=AX419,AX419&lt;=2014),"2期",IF(AND(2015&lt;=AX419,AX419&lt;=2019),"3期",IF(AND(2020&lt;=AX419,AX419&lt;=2024),"4期",IF(AND(2024&lt;=AX419,AX419&lt;=2029),"4期","-"))))</f>
        <v>-</v>
      </c>
      <c r="BC419" s="40"/>
      <c r="FT419" s="40"/>
    </row>
    <row r="420" spans="2:223">
      <c r="B420" s="37"/>
      <c r="D420" s="229"/>
      <c r="E420" s="246"/>
      <c r="F420" s="247"/>
      <c r="G420" s="247"/>
      <c r="H420" s="248"/>
      <c r="I420" s="299"/>
      <c r="J420" s="267"/>
      <c r="K420" s="267"/>
      <c r="L420" s="267"/>
      <c r="M420" s="267"/>
      <c r="N420" s="285"/>
      <c r="O420" s="285"/>
      <c r="P420" s="285"/>
      <c r="Q420" s="285"/>
      <c r="R420" s="285"/>
      <c r="S420" s="285"/>
      <c r="T420" s="285"/>
      <c r="U420" s="285"/>
      <c r="V420" s="285"/>
      <c r="W420" s="285"/>
      <c r="X420" s="285"/>
      <c r="Y420" s="285"/>
      <c r="Z420" s="301"/>
      <c r="AA420" s="285"/>
      <c r="AB420" s="285"/>
      <c r="AC420" s="285"/>
      <c r="AD420" s="285"/>
      <c r="AE420" s="285"/>
      <c r="AF420" s="285"/>
      <c r="AG420" s="285"/>
      <c r="AH420" s="285"/>
      <c r="AI420" s="285"/>
      <c r="AJ420" s="285"/>
      <c r="AK420" s="303"/>
      <c r="AL420" s="40"/>
      <c r="AM420" s="39"/>
      <c r="AW420" s="325"/>
      <c r="AX420" s="322"/>
      <c r="AY420" s="322"/>
      <c r="AZ420" s="324"/>
      <c r="BA420" s="322"/>
      <c r="BB420" s="324"/>
      <c r="BC420" s="40"/>
      <c r="FT420" s="40"/>
    </row>
    <row r="421" spans="2:223">
      <c r="B421" s="37"/>
      <c r="D421" s="229"/>
      <c r="E421" s="220" t="s">
        <v>57</v>
      </c>
      <c r="F421" s="221"/>
      <c r="G421" s="221"/>
      <c r="H421" s="222"/>
      <c r="I421" s="226"/>
      <c r="J421" s="214"/>
      <c r="K421" s="214"/>
      <c r="L421" s="214"/>
      <c r="M421" s="214"/>
      <c r="N421" s="214"/>
      <c r="O421" s="214"/>
      <c r="P421" s="214"/>
      <c r="Q421" s="214"/>
      <c r="R421" s="214"/>
      <c r="S421" s="214"/>
      <c r="T421" s="214"/>
      <c r="U421" s="214"/>
      <c r="V421" s="214"/>
      <c r="W421" s="212" t="s">
        <v>56</v>
      </c>
      <c r="X421" s="214"/>
      <c r="Y421" s="214"/>
      <c r="Z421" s="214"/>
      <c r="AA421" s="214"/>
      <c r="AB421" s="214"/>
      <c r="AC421" s="214"/>
      <c r="AD421" s="214"/>
      <c r="AE421" s="214"/>
      <c r="AF421" s="214"/>
      <c r="AG421" s="214"/>
      <c r="AH421" s="214"/>
      <c r="AI421" s="214"/>
      <c r="AJ421" s="214"/>
      <c r="AK421" s="215"/>
      <c r="AL421" s="40"/>
      <c r="AM421" s="39"/>
      <c r="AY421" s="40" t="s">
        <v>121</v>
      </c>
      <c r="BA421" s="40" t="s">
        <v>122</v>
      </c>
      <c r="HO421" s="85"/>
    </row>
    <row r="422" spans="2:223" ht="14.25" thickBot="1">
      <c r="B422" s="37"/>
      <c r="D422" s="230"/>
      <c r="E422" s="223"/>
      <c r="F422" s="224"/>
      <c r="G422" s="224"/>
      <c r="H422" s="225"/>
      <c r="I422" s="227"/>
      <c r="J422" s="216"/>
      <c r="K422" s="216"/>
      <c r="L422" s="216"/>
      <c r="M422" s="216"/>
      <c r="N422" s="216"/>
      <c r="O422" s="216"/>
      <c r="P422" s="216"/>
      <c r="Q422" s="216"/>
      <c r="R422" s="216"/>
      <c r="S422" s="216"/>
      <c r="T422" s="216"/>
      <c r="U422" s="216"/>
      <c r="V422" s="216"/>
      <c r="W422" s="213"/>
      <c r="X422" s="216"/>
      <c r="Y422" s="216"/>
      <c r="Z422" s="216"/>
      <c r="AA422" s="216"/>
      <c r="AB422" s="216"/>
      <c r="AC422" s="216"/>
      <c r="AD422" s="216"/>
      <c r="AE422" s="216"/>
      <c r="AF422" s="216"/>
      <c r="AG422" s="216"/>
      <c r="AH422" s="216"/>
      <c r="AI422" s="216"/>
      <c r="AJ422" s="216"/>
      <c r="AK422" s="217"/>
      <c r="AL422" s="40"/>
      <c r="AM422" s="39"/>
      <c r="AW422" s="83" t="s">
        <v>100</v>
      </c>
      <c r="AX422" s="83" t="s">
        <v>101</v>
      </c>
    </row>
    <row r="423" spans="2:223" ht="13.5" customHeight="1">
      <c r="B423" s="37"/>
      <c r="D423" s="228" t="s">
        <v>349</v>
      </c>
      <c r="E423" s="231" t="s">
        <v>42</v>
      </c>
      <c r="F423" s="232"/>
      <c r="G423" s="232"/>
      <c r="H423" s="233"/>
      <c r="I423" s="237"/>
      <c r="J423" s="238"/>
      <c r="K423" s="238"/>
      <c r="L423" s="238"/>
      <c r="M423" s="238"/>
      <c r="N423" s="238"/>
      <c r="O423" s="238"/>
      <c r="P423" s="238"/>
      <c r="Q423" s="239"/>
      <c r="R423" s="243" t="s">
        <v>43</v>
      </c>
      <c r="S423" s="244"/>
      <c r="T423" s="244"/>
      <c r="U423" s="245"/>
      <c r="V423" s="249"/>
      <c r="W423" s="250"/>
      <c r="X423" s="250"/>
      <c r="Y423" s="250"/>
      <c r="Z423" s="250"/>
      <c r="AA423" s="251"/>
      <c r="AB423" s="255" t="s">
        <v>40</v>
      </c>
      <c r="AC423" s="256"/>
      <c r="AD423" s="256"/>
      <c r="AE423" s="257"/>
      <c r="AF423" s="261"/>
      <c r="AG423" s="262"/>
      <c r="AH423" s="262"/>
      <c r="AI423" s="262"/>
      <c r="AJ423" s="265" t="str">
        <f>IF(I423="","",VLOOKUP(I423,$AO$4:$AR$6,2,FALSE))</f>
        <v/>
      </c>
      <c r="AK423" s="266"/>
      <c r="AL423" s="40"/>
      <c r="AM423" s="39"/>
      <c r="AW423" s="322" t="str">
        <f>IF(I423="グリーン電力証書",1,IF(I423="グリーン熱証書",2,IF(I423="新エネルギー等電気相当量",3,"-")))</f>
        <v>-</v>
      </c>
      <c r="AX423" s="322" t="str">
        <f>IF(V423="太陽光発電",1,IF(V423="風力発電",2,IF(V423="地熱発電",3,IF(V423="バイオマス発電",4,IF(V423="特定小水力発電",5,IF(V423="太陽熱",6,"-"))))))</f>
        <v>-</v>
      </c>
      <c r="BC423" s="32" t="s">
        <v>108</v>
      </c>
      <c r="BD423" s="86" t="s">
        <v>109</v>
      </c>
      <c r="BE423" s="86" t="s">
        <v>110</v>
      </c>
      <c r="BF423" s="86" t="s">
        <v>111</v>
      </c>
      <c r="BG423" s="86" t="s">
        <v>112</v>
      </c>
      <c r="BH423" s="86" t="s">
        <v>113</v>
      </c>
      <c r="BI423" s="86" t="s">
        <v>114</v>
      </c>
      <c r="BJ423" s="86" t="s">
        <v>115</v>
      </c>
      <c r="BK423" s="86" t="s">
        <v>116</v>
      </c>
      <c r="BL423" s="86" t="s">
        <v>117</v>
      </c>
      <c r="BM423" s="86" t="s">
        <v>118</v>
      </c>
      <c r="BN423" s="86" t="s">
        <v>119</v>
      </c>
      <c r="BP423" s="86" t="s">
        <v>109</v>
      </c>
      <c r="BQ423" s="86" t="s">
        <v>110</v>
      </c>
      <c r="BR423" s="86" t="s">
        <v>111</v>
      </c>
      <c r="BS423" s="86" t="s">
        <v>112</v>
      </c>
      <c r="BT423" s="86" t="s">
        <v>113</v>
      </c>
      <c r="BU423" s="86" t="s">
        <v>114</v>
      </c>
      <c r="BV423" s="86" t="s">
        <v>115</v>
      </c>
      <c r="BW423" s="86" t="s">
        <v>116</v>
      </c>
      <c r="BX423" s="86" t="s">
        <v>117</v>
      </c>
      <c r="BY423" s="86" t="s">
        <v>118</v>
      </c>
      <c r="BZ423" s="86" t="s">
        <v>119</v>
      </c>
      <c r="CB423" s="86" t="s">
        <v>109</v>
      </c>
      <c r="CC423" s="86" t="s">
        <v>110</v>
      </c>
      <c r="CD423" s="86" t="s">
        <v>111</v>
      </c>
      <c r="CE423" s="86" t="s">
        <v>112</v>
      </c>
      <c r="CF423" s="86" t="s">
        <v>113</v>
      </c>
      <c r="CG423" s="86" t="s">
        <v>114</v>
      </c>
      <c r="CH423" s="86" t="s">
        <v>115</v>
      </c>
      <c r="CI423" s="86" t="s">
        <v>116</v>
      </c>
      <c r="CJ423" s="86" t="s">
        <v>117</v>
      </c>
      <c r="CK423" s="86" t="s">
        <v>118</v>
      </c>
      <c r="CL423" s="86" t="s">
        <v>119</v>
      </c>
      <c r="CN423" s="86" t="s">
        <v>109</v>
      </c>
      <c r="CO423" s="86" t="s">
        <v>110</v>
      </c>
      <c r="CP423" s="86" t="s">
        <v>111</v>
      </c>
      <c r="CQ423" s="86" t="s">
        <v>112</v>
      </c>
      <c r="CR423" s="86" t="s">
        <v>113</v>
      </c>
      <c r="CS423" s="86" t="s">
        <v>114</v>
      </c>
      <c r="CT423" s="86" t="s">
        <v>115</v>
      </c>
      <c r="CU423" s="86" t="s">
        <v>116</v>
      </c>
      <c r="CV423" s="86" t="s">
        <v>117</v>
      </c>
      <c r="CW423" s="86" t="s">
        <v>118</v>
      </c>
      <c r="CX423" s="86" t="s">
        <v>119</v>
      </c>
      <c r="CZ423" s="86" t="s">
        <v>109</v>
      </c>
      <c r="DA423" s="86" t="s">
        <v>110</v>
      </c>
      <c r="DB423" s="86" t="s">
        <v>111</v>
      </c>
      <c r="DC423" s="86" t="s">
        <v>112</v>
      </c>
      <c r="DD423" s="86" t="s">
        <v>113</v>
      </c>
      <c r="DE423" s="86" t="s">
        <v>114</v>
      </c>
      <c r="DF423" s="86" t="s">
        <v>115</v>
      </c>
      <c r="DG423" s="86" t="s">
        <v>116</v>
      </c>
      <c r="DH423" s="86" t="s">
        <v>117</v>
      </c>
      <c r="DI423" s="86" t="s">
        <v>118</v>
      </c>
      <c r="DJ423" s="86" t="s">
        <v>119</v>
      </c>
      <c r="DL423" s="86" t="s">
        <v>109</v>
      </c>
      <c r="DM423" s="86" t="s">
        <v>110</v>
      </c>
      <c r="DN423" s="86" t="s">
        <v>111</v>
      </c>
      <c r="DO423" s="86" t="s">
        <v>112</v>
      </c>
      <c r="DP423" s="86" t="s">
        <v>113</v>
      </c>
      <c r="DQ423" s="86" t="s">
        <v>114</v>
      </c>
      <c r="DR423" s="86" t="s">
        <v>115</v>
      </c>
      <c r="DS423" s="86" t="s">
        <v>116</v>
      </c>
      <c r="DT423" s="86" t="s">
        <v>117</v>
      </c>
      <c r="DU423" s="86" t="s">
        <v>118</v>
      </c>
      <c r="DV423" s="86" t="s">
        <v>119</v>
      </c>
      <c r="DX423" s="86" t="s">
        <v>109</v>
      </c>
      <c r="DY423" s="86" t="s">
        <v>110</v>
      </c>
      <c r="DZ423" s="86" t="s">
        <v>111</v>
      </c>
      <c r="EA423" s="86" t="s">
        <v>112</v>
      </c>
      <c r="EB423" s="86" t="s">
        <v>113</v>
      </c>
      <c r="EC423" s="86" t="s">
        <v>114</v>
      </c>
      <c r="ED423" s="86" t="s">
        <v>115</v>
      </c>
      <c r="EE423" s="86" t="s">
        <v>116</v>
      </c>
      <c r="EF423" s="86" t="s">
        <v>117</v>
      </c>
      <c r="EG423" s="86" t="s">
        <v>118</v>
      </c>
      <c r="EH423" s="86" t="s">
        <v>119</v>
      </c>
      <c r="EJ423" s="86" t="s">
        <v>109</v>
      </c>
      <c r="EK423" s="86" t="s">
        <v>110</v>
      </c>
      <c r="EL423" s="86" t="s">
        <v>111</v>
      </c>
      <c r="EM423" s="86" t="s">
        <v>112</v>
      </c>
      <c r="EN423" s="86" t="s">
        <v>113</v>
      </c>
      <c r="EO423" s="86" t="s">
        <v>114</v>
      </c>
      <c r="EP423" s="86" t="s">
        <v>115</v>
      </c>
      <c r="EQ423" s="86" t="s">
        <v>116</v>
      </c>
      <c r="ER423" s="86" t="s">
        <v>117</v>
      </c>
      <c r="ES423" s="86" t="s">
        <v>118</v>
      </c>
      <c r="ET423" s="86" t="s">
        <v>119</v>
      </c>
      <c r="EV423" s="86" t="s">
        <v>109</v>
      </c>
      <c r="EW423" s="86" t="s">
        <v>110</v>
      </c>
      <c r="EX423" s="86" t="s">
        <v>111</v>
      </c>
      <c r="EY423" s="86" t="s">
        <v>112</v>
      </c>
      <c r="EZ423" s="86" t="s">
        <v>113</v>
      </c>
      <c r="FA423" s="86" t="s">
        <v>114</v>
      </c>
      <c r="FB423" s="86" t="s">
        <v>115</v>
      </c>
      <c r="FC423" s="86" t="s">
        <v>116</v>
      </c>
      <c r="FD423" s="86" t="s">
        <v>117</v>
      </c>
      <c r="FE423" s="86" t="s">
        <v>118</v>
      </c>
      <c r="FF423" s="86" t="s">
        <v>119</v>
      </c>
      <c r="FH423" s="86" t="s">
        <v>109</v>
      </c>
      <c r="FI423" s="86" t="s">
        <v>110</v>
      </c>
      <c r="FJ423" s="86" t="s">
        <v>111</v>
      </c>
      <c r="FK423" s="86" t="s">
        <v>112</v>
      </c>
      <c r="FL423" s="86" t="s">
        <v>113</v>
      </c>
      <c r="FM423" s="86" t="s">
        <v>114</v>
      </c>
      <c r="FN423" s="86" t="s">
        <v>115</v>
      </c>
      <c r="FO423" s="86" t="s">
        <v>116</v>
      </c>
      <c r="FP423" s="86" t="s">
        <v>117</v>
      </c>
      <c r="FQ423" s="86" t="s">
        <v>118</v>
      </c>
      <c r="FR423" s="86" t="s">
        <v>119</v>
      </c>
      <c r="FT423" s="32" t="s">
        <v>108</v>
      </c>
      <c r="FU423" s="86" t="s">
        <v>109</v>
      </c>
      <c r="FV423" s="86" t="s">
        <v>110</v>
      </c>
      <c r="FW423" s="86" t="s">
        <v>111</v>
      </c>
      <c r="FX423" s="86" t="s">
        <v>112</v>
      </c>
      <c r="FY423" s="86" t="s">
        <v>113</v>
      </c>
      <c r="FZ423" s="86" t="s">
        <v>114</v>
      </c>
      <c r="GA423" s="86" t="s">
        <v>115</v>
      </c>
      <c r="GB423" s="86" t="s">
        <v>116</v>
      </c>
      <c r="GC423" s="86" t="s">
        <v>117</v>
      </c>
      <c r="GD423" s="86" t="s">
        <v>118</v>
      </c>
      <c r="GE423" s="86" t="s">
        <v>119</v>
      </c>
      <c r="GG423" s="86" t="s">
        <v>109</v>
      </c>
      <c r="GH423" s="86" t="s">
        <v>110</v>
      </c>
      <c r="GI423" s="86" t="s">
        <v>111</v>
      </c>
      <c r="GJ423" s="86" t="s">
        <v>112</v>
      </c>
      <c r="GK423" s="86" t="s">
        <v>113</v>
      </c>
      <c r="GL423" s="86" t="s">
        <v>114</v>
      </c>
      <c r="GM423" s="86" t="s">
        <v>115</v>
      </c>
      <c r="GN423" s="86" t="s">
        <v>116</v>
      </c>
      <c r="GO423" s="86" t="s">
        <v>117</v>
      </c>
      <c r="GP423" s="86" t="s">
        <v>118</v>
      </c>
      <c r="GQ423" s="86" t="s">
        <v>119</v>
      </c>
      <c r="GS423" s="86" t="s">
        <v>109</v>
      </c>
      <c r="GT423" s="86" t="s">
        <v>110</v>
      </c>
      <c r="GU423" s="86" t="s">
        <v>111</v>
      </c>
      <c r="GV423" s="86" t="s">
        <v>112</v>
      </c>
      <c r="GW423" s="86" t="s">
        <v>113</v>
      </c>
      <c r="GX423" s="86" t="s">
        <v>114</v>
      </c>
      <c r="GY423" s="86" t="s">
        <v>115</v>
      </c>
      <c r="GZ423" s="86" t="s">
        <v>116</v>
      </c>
      <c r="HA423" s="86" t="s">
        <v>117</v>
      </c>
      <c r="HB423" s="86" t="s">
        <v>118</v>
      </c>
      <c r="HC423" s="86" t="s">
        <v>119</v>
      </c>
      <c r="HE423" s="86" t="s">
        <v>109</v>
      </c>
      <c r="HF423" s="86" t="s">
        <v>110</v>
      </c>
      <c r="HG423" s="86" t="s">
        <v>111</v>
      </c>
      <c r="HH423" s="86" t="s">
        <v>112</v>
      </c>
      <c r="HI423" s="86" t="s">
        <v>113</v>
      </c>
      <c r="HJ423" s="86" t="s">
        <v>114</v>
      </c>
      <c r="HK423" s="86" t="s">
        <v>115</v>
      </c>
      <c r="HL423" s="86" t="s">
        <v>116</v>
      </c>
      <c r="HM423" s="86" t="s">
        <v>117</v>
      </c>
      <c r="HN423" s="86" t="s">
        <v>118</v>
      </c>
      <c r="HO423" s="86" t="s">
        <v>119</v>
      </c>
    </row>
    <row r="424" spans="2:223">
      <c r="B424" s="37"/>
      <c r="D424" s="229"/>
      <c r="E424" s="234"/>
      <c r="F424" s="235"/>
      <c r="G424" s="235"/>
      <c r="H424" s="236"/>
      <c r="I424" s="240"/>
      <c r="J424" s="241"/>
      <c r="K424" s="241"/>
      <c r="L424" s="241"/>
      <c r="M424" s="241"/>
      <c r="N424" s="241"/>
      <c r="O424" s="241"/>
      <c r="P424" s="241"/>
      <c r="Q424" s="242"/>
      <c r="R424" s="246"/>
      <c r="S424" s="247"/>
      <c r="T424" s="247"/>
      <c r="U424" s="248"/>
      <c r="V424" s="252"/>
      <c r="W424" s="253"/>
      <c r="X424" s="253"/>
      <c r="Y424" s="253"/>
      <c r="Z424" s="253"/>
      <c r="AA424" s="254"/>
      <c r="AB424" s="258"/>
      <c r="AC424" s="259"/>
      <c r="AD424" s="259"/>
      <c r="AE424" s="260"/>
      <c r="AF424" s="263"/>
      <c r="AG424" s="264"/>
      <c r="AH424" s="264"/>
      <c r="AI424" s="264"/>
      <c r="AJ424" s="267"/>
      <c r="AK424" s="268"/>
      <c r="AL424" s="40"/>
      <c r="AM424" s="39"/>
      <c r="AW424" s="325"/>
      <c r="AX424" s="325"/>
      <c r="BD424" s="40"/>
      <c r="BE424" s="40"/>
      <c r="BF424" s="40"/>
      <c r="BG424" s="40"/>
      <c r="BH424" s="40"/>
      <c r="BI424" s="40"/>
      <c r="BJ424" s="40"/>
      <c r="BK424" s="40"/>
      <c r="BL424" s="40"/>
      <c r="BM424" s="40"/>
      <c r="BN424" s="40"/>
      <c r="BP424" s="40"/>
      <c r="BQ424" s="40"/>
      <c r="BR424" s="40"/>
      <c r="BS424" s="40"/>
      <c r="BT424" s="40"/>
      <c r="BU424" s="40"/>
      <c r="BV424" s="40"/>
      <c r="BW424" s="40"/>
      <c r="BX424" s="40"/>
      <c r="BY424" s="40"/>
      <c r="BZ424" s="40"/>
      <c r="CB424" s="40"/>
      <c r="CC424" s="40"/>
      <c r="CD424" s="40"/>
      <c r="CE424" s="40"/>
      <c r="CF424" s="40"/>
      <c r="CG424" s="40"/>
      <c r="CH424" s="40"/>
      <c r="CI424" s="40"/>
      <c r="CJ424" s="40"/>
      <c r="CK424" s="40"/>
      <c r="CL424" s="40"/>
      <c r="CN424" s="40"/>
      <c r="CO424" s="40"/>
      <c r="CP424" s="40"/>
      <c r="CQ424" s="40"/>
      <c r="CR424" s="40"/>
      <c r="CS424" s="40"/>
      <c r="CT424" s="40"/>
      <c r="CU424" s="40"/>
      <c r="CV424" s="40"/>
      <c r="CW424" s="40"/>
      <c r="CX424" s="40"/>
      <c r="CZ424" s="40"/>
      <c r="DA424" s="40"/>
      <c r="DB424" s="40"/>
      <c r="DC424" s="40"/>
      <c r="DD424" s="40"/>
      <c r="DE424" s="40"/>
      <c r="DF424" s="40"/>
      <c r="DG424" s="40"/>
      <c r="DH424" s="40"/>
      <c r="DI424" s="40"/>
      <c r="DJ424" s="40"/>
      <c r="DL424" s="40"/>
      <c r="DM424" s="40"/>
      <c r="DN424" s="40"/>
      <c r="DO424" s="40"/>
      <c r="DP424" s="40"/>
      <c r="DQ424" s="40"/>
      <c r="DR424" s="40"/>
      <c r="DS424" s="40"/>
      <c r="DT424" s="40"/>
      <c r="DU424" s="40"/>
      <c r="DV424" s="40"/>
      <c r="DX424" s="40"/>
      <c r="DY424" s="40"/>
      <c r="DZ424" s="40"/>
      <c r="EA424" s="40"/>
      <c r="EB424" s="40"/>
      <c r="EC424" s="40"/>
      <c r="ED424" s="40"/>
      <c r="EE424" s="40"/>
      <c r="EF424" s="40"/>
      <c r="EG424" s="40"/>
      <c r="EH424" s="40"/>
      <c r="EJ424" s="40"/>
      <c r="EK424" s="40"/>
      <c r="EL424" s="40"/>
      <c r="EM424" s="40"/>
      <c r="EN424" s="40"/>
      <c r="EO424" s="40"/>
      <c r="EP424" s="40"/>
      <c r="EQ424" s="40"/>
      <c r="ER424" s="40"/>
      <c r="ES424" s="40"/>
      <c r="ET424" s="40"/>
      <c r="EV424" s="40"/>
      <c r="EW424" s="40"/>
      <c r="EX424" s="40"/>
      <c r="EY424" s="40"/>
      <c r="EZ424" s="40"/>
      <c r="FA424" s="40"/>
      <c r="FB424" s="40"/>
      <c r="FC424" s="40"/>
      <c r="FD424" s="40"/>
      <c r="FE424" s="40"/>
      <c r="FF424" s="40"/>
      <c r="FH424" s="40"/>
      <c r="FI424" s="40"/>
      <c r="FJ424" s="40"/>
      <c r="FK424" s="40"/>
      <c r="FL424" s="40"/>
      <c r="FM424" s="40"/>
      <c r="FN424" s="40"/>
      <c r="FO424" s="40"/>
      <c r="FP424" s="40"/>
      <c r="FQ424" s="40"/>
      <c r="FR424" s="40"/>
      <c r="FU424" s="40"/>
      <c r="FV424" s="40"/>
      <c r="FW424" s="40"/>
      <c r="FX424" s="40"/>
      <c r="FY424" s="40"/>
      <c r="FZ424" s="40"/>
      <c r="GA424" s="40"/>
      <c r="GB424" s="40"/>
      <c r="GC424" s="40"/>
      <c r="GD424" s="40"/>
      <c r="GE424" s="40"/>
      <c r="GG424" s="40"/>
      <c r="GH424" s="40"/>
      <c r="GI424" s="40"/>
      <c r="GJ424" s="40"/>
      <c r="GK424" s="40"/>
      <c r="GL424" s="40"/>
      <c r="GM424" s="40"/>
      <c r="GN424" s="40"/>
      <c r="GO424" s="40"/>
      <c r="GP424" s="40"/>
      <c r="GQ424" s="40"/>
      <c r="GS424" s="40"/>
      <c r="GT424" s="40"/>
      <c r="GU424" s="40"/>
      <c r="GV424" s="40"/>
      <c r="GW424" s="40"/>
      <c r="GX424" s="40"/>
      <c r="GY424" s="40"/>
      <c r="GZ424" s="40"/>
      <c r="HA424" s="40"/>
      <c r="HB424" s="40"/>
      <c r="HC424" s="40"/>
      <c r="HE424" s="40"/>
      <c r="HF424" s="40"/>
      <c r="HG424" s="40"/>
      <c r="HH424" s="40"/>
      <c r="HI424" s="40"/>
      <c r="HJ424" s="40"/>
      <c r="HK424" s="40"/>
      <c r="HL424" s="40"/>
      <c r="HM424" s="40"/>
      <c r="HN424" s="40"/>
      <c r="HO424" s="40"/>
    </row>
    <row r="425" spans="2:223" ht="13.5" customHeight="1">
      <c r="B425" s="37"/>
      <c r="D425" s="229"/>
      <c r="E425" s="269" t="s">
        <v>64</v>
      </c>
      <c r="F425" s="270"/>
      <c r="G425" s="270"/>
      <c r="H425" s="271"/>
      <c r="I425" s="272"/>
      <c r="J425" s="273"/>
      <c r="K425" s="273"/>
      <c r="L425" s="273"/>
      <c r="M425" s="273"/>
      <c r="N425" s="273"/>
      <c r="O425" s="273"/>
      <c r="P425" s="273"/>
      <c r="Q425" s="274"/>
      <c r="R425" s="278" t="s">
        <v>41</v>
      </c>
      <c r="S425" s="279"/>
      <c r="T425" s="279"/>
      <c r="U425" s="280"/>
      <c r="V425" s="281"/>
      <c r="W425" s="282"/>
      <c r="X425" s="282"/>
      <c r="Y425" s="282"/>
      <c r="Z425" s="282"/>
      <c r="AA425" s="283"/>
      <c r="AB425" s="269" t="s">
        <v>28</v>
      </c>
      <c r="AC425" s="270"/>
      <c r="AD425" s="270"/>
      <c r="AE425" s="271"/>
      <c r="AF425" s="287"/>
      <c r="AG425" s="288"/>
      <c r="AH425" s="288"/>
      <c r="AI425" s="288"/>
      <c r="AJ425" s="289" t="str">
        <f>IF(I423="","",VLOOKUP(I423,$AO$4:$AR$6,3,FALSE))</f>
        <v/>
      </c>
      <c r="AK425" s="290"/>
      <c r="AL425" s="40"/>
      <c r="AM425" s="39"/>
      <c r="BC425" s="327" t="s">
        <v>106</v>
      </c>
      <c r="BD425" s="326" t="str">
        <f>IF(AND($AW423=1,$AX423=1,$AY429="1期",$BA429="1期"),$AF425,"0")</f>
        <v>0</v>
      </c>
      <c r="BE425" s="326" t="str">
        <f>IF(AND($AW423=1,$AX423=2,$AY429="1期",$BA429="1期"),$AF425,"0")</f>
        <v>0</v>
      </c>
      <c r="BF425" s="326" t="str">
        <f>IF(AND($AW423=1,$AX423=3,$AY429="1期",$BA429="1期"),$AF425,"0")</f>
        <v>0</v>
      </c>
      <c r="BG425" s="326" t="str">
        <f>IF(AND($AW423=1,$AX423=4,$AY429="1期",$BA429="1期"),$AF425,"0")</f>
        <v>0</v>
      </c>
      <c r="BH425" s="326" t="str">
        <f>IF(AND($AW423=1,$AX423=5,$AY429="1期",$BA429="1期"),$AF425,"0")</f>
        <v>0</v>
      </c>
      <c r="BI425" s="326" t="str">
        <f>IF(AND($AW423=2,$AX423=6,$AY429="1期",$BA429="1期"),$AF425,"0")</f>
        <v>0</v>
      </c>
      <c r="BJ425" s="326" t="str">
        <f>IF(AND($AW423=3,$AX423=1,$AY429="1期",$BA429="1期"),$AF425,"0")</f>
        <v>0</v>
      </c>
      <c r="BK425" s="326" t="str">
        <f>IF(AND($AW423=3,$AX423=2,$AY429="1期",$BA429="1期"),$AF425,"0")</f>
        <v>0</v>
      </c>
      <c r="BL425" s="326" t="str">
        <f>IF(AND($AW423=3,$AX423=3,$AY429="1期",$BA429="1期"),$AF425,"0")</f>
        <v>0</v>
      </c>
      <c r="BM425" s="326" t="str">
        <f>IF(AND($AW423=3,$AX423=4,$AY429="1期",$BA429="1期"),$AF425,"0")</f>
        <v>0</v>
      </c>
      <c r="BN425" s="326" t="str">
        <f>IF(AND($AW423=3,$AX423=5,$AY429="1期",$BA429="1期"),$AF425,"0")</f>
        <v>0</v>
      </c>
      <c r="BP425" s="326" t="str">
        <f>IF(AND($AW423=1,$AX423=1,$AY429="1期",$BA429="2期"),$AF425,"0")</f>
        <v>0</v>
      </c>
      <c r="BQ425" s="326" t="str">
        <f>IF(AND($AW423=1,$AX423=2,$AY429="1期",$BA429="2期"),$AF425,"0")</f>
        <v>0</v>
      </c>
      <c r="BR425" s="326" t="str">
        <f>IF(AND($AW423=1,$AX423=3,$AY429="1期",$BA429="2期"),$AF425,"0")</f>
        <v>0</v>
      </c>
      <c r="BS425" s="326" t="str">
        <f>IF(AND($AW423=1,$AX423=4,$AY429="1期",$BA429="2期"),$AF425,"0")</f>
        <v>0</v>
      </c>
      <c r="BT425" s="326" t="str">
        <f>IF(AND($AW423=1,$AX423=5,$AY429="1期",$BA429="2期"),$AF425,"0")</f>
        <v>0</v>
      </c>
      <c r="BU425" s="326" t="str">
        <f>IF(AND($AW423=2,$AX423=6,$AY429="1期",$BA429="2期"),$AF425,"0")</f>
        <v>0</v>
      </c>
      <c r="BV425" s="326" t="str">
        <f>IF(AND($AW423=3,$AX423=1,$AY429="1期",$BA429="2期"),$AF425,"0")</f>
        <v>0</v>
      </c>
      <c r="BW425" s="326" t="str">
        <f>IF(AND($AW423=3,$AX423=2,$AY429="1期",$BA429="2期"),$AF425,"0")</f>
        <v>0</v>
      </c>
      <c r="BX425" s="326" t="str">
        <f>IF(AND($AW423=3,$AX423=3,$AY429="1期",$BA429="2期"),$AF425,"0")</f>
        <v>0</v>
      </c>
      <c r="BY425" s="326" t="str">
        <f>IF(AND($AW423=3,$AX423=4,$AY429="1期",$BA429="2期"),$AF425,"0")</f>
        <v>0</v>
      </c>
      <c r="BZ425" s="326" t="str">
        <f>IF(AND($AW423=3,$AX423=5,$AY429="1期",$BA429="2期"),$AF425,"0")</f>
        <v>0</v>
      </c>
      <c r="CB425" s="326" t="str">
        <f>IF(AND($AW423=1,$AX423=1,$AY429="1期",$BA429="3期"),$AF425,"0")</f>
        <v>0</v>
      </c>
      <c r="CC425" s="326" t="str">
        <f>IF(AND($AW423=1,$AX423=2,$AY429="1期",$BA429="3期"),$AF425,"0")</f>
        <v>0</v>
      </c>
      <c r="CD425" s="326" t="str">
        <f>IF(AND($AW423=1,$AX423=3,$AY429="1期",$BA429="3期"),$AF425,"0")</f>
        <v>0</v>
      </c>
      <c r="CE425" s="326" t="str">
        <f>IF(AND($AW423=1,$AX423=4,$AY429="1期",$BA429="3期"),$AF425,"0")</f>
        <v>0</v>
      </c>
      <c r="CF425" s="326" t="str">
        <f>IF(AND($AW423=1,$AX423=5,$AY429="1期",$BA429="3期"),$AF425,"0")</f>
        <v>0</v>
      </c>
      <c r="CG425" s="326" t="str">
        <f>IF(AND($AW423=2,$AX423=6,$AY429="1期",$BA429="3期"),$AF425,"0")</f>
        <v>0</v>
      </c>
      <c r="CH425" s="326" t="str">
        <f>IF(AND($AW423=3,$AX423=1,$AY429="1期",$BA429="3期"),$AF425,"0")</f>
        <v>0</v>
      </c>
      <c r="CI425" s="326" t="str">
        <f>IF(AND($AW423=3,$AX423=2,$AY429="1期",$BA429="3期"),$AF425,"0")</f>
        <v>0</v>
      </c>
      <c r="CJ425" s="326" t="str">
        <f>IF(AND($AW423=3,$AX423=3,$AY429="1期",$BA429="3期"),$AF425,"0")</f>
        <v>0</v>
      </c>
      <c r="CK425" s="326" t="str">
        <f>IF(AND($AW423=3,$AX423=4,$AY429="1期",$BA429="3期"),$AF425,"0")</f>
        <v>0</v>
      </c>
      <c r="CL425" s="326" t="str">
        <f>IF(AND($AW423=3,$AX423=5,$AY429="1期",$BA429="3期"),$AF425,"0")</f>
        <v>0</v>
      </c>
      <c r="CN425" s="326" t="str">
        <f>IF(AND($AW423=1,$AX423=1,$AY429="2期",$BA429="2期"),$AF425,"0")</f>
        <v>0</v>
      </c>
      <c r="CO425" s="326" t="str">
        <f>IF(AND($AW423=1,$AX423=2,$AY429="2期",$BA429="2期"),$AF425,"0")</f>
        <v>0</v>
      </c>
      <c r="CP425" s="326" t="str">
        <f>IF(AND($AW423=1,$AX423=3,$AY429="2期",$BA429="2期"),$AF425,"0")</f>
        <v>0</v>
      </c>
      <c r="CQ425" s="326" t="str">
        <f>IF(AND($AW423=1,$AX423=4,$AY429="2期",$BA429="2期"),$AF425,"0")</f>
        <v>0</v>
      </c>
      <c r="CR425" s="326" t="str">
        <f>IF(AND($AW423=1,$AX423=5,$AY429="2期",$BA429="2期"),$AF425,"0")</f>
        <v>0</v>
      </c>
      <c r="CS425" s="326" t="str">
        <f>IF(AND($AW423=2,$AX423=6,$AY429="2期",$BA429="2期"),$AF425,"0")</f>
        <v>0</v>
      </c>
      <c r="CT425" s="326" t="str">
        <f>IF(AND($AW423=3,$AX423=1,$AY429="2期",$BA429="2期"),$AF425,"0")</f>
        <v>0</v>
      </c>
      <c r="CU425" s="326" t="str">
        <f>IF(AND($AW423=3,$AX423=2,$AY429="2期",$BA429="2期"),$AF425,"0")</f>
        <v>0</v>
      </c>
      <c r="CV425" s="326" t="str">
        <f>IF(AND($AW423=3,$AX423=3,$AY429="2期",$BA429="2期"),$AF425,"0")</f>
        <v>0</v>
      </c>
      <c r="CW425" s="326" t="str">
        <f>IF(AND($AW423=3,$AX423=4,$AY429="2期",$BA429="2期"),$AF425,"0")</f>
        <v>0</v>
      </c>
      <c r="CX425" s="326" t="str">
        <f>IF(AND($AW423=3,$AX423=5,$AY429="2期",$BA429="2期"),$AF425,"0")</f>
        <v>0</v>
      </c>
      <c r="CZ425" s="326" t="str">
        <f>IF(AND($AW423=1,$AX423=1,$AY429="2期",$BA429="3期"),$AF425,"0")</f>
        <v>0</v>
      </c>
      <c r="DA425" s="326" t="str">
        <f>IF(AND($AW423=1,$AX423=2,$AY429="2期",$BA429="3期"),$AF425,"0")</f>
        <v>0</v>
      </c>
      <c r="DB425" s="326" t="str">
        <f>IF(AND($AW423=1,$AX423=3,$AY429="2期",$BA429="3期"),$AF425,"0")</f>
        <v>0</v>
      </c>
      <c r="DC425" s="326" t="str">
        <f>IF(AND($AW423=1,$AX423=4,$AY429="2期",$BA429="3期"),$AF425,"0")</f>
        <v>0</v>
      </c>
      <c r="DD425" s="326" t="str">
        <f>IF(AND($AW423=1,$AX423=5,$AY429="2期",$BA429="3期"),$AF425,"0")</f>
        <v>0</v>
      </c>
      <c r="DE425" s="326" t="str">
        <f>IF(AND($AW423=2,$AX423=6,$AY429="2期",$BA429="3期"),$AF425,"0")</f>
        <v>0</v>
      </c>
      <c r="DF425" s="326" t="str">
        <f>IF(AND($AW423=3,$AX423=1,$AY429="2期",$BA429="3期"),$AF425,"0")</f>
        <v>0</v>
      </c>
      <c r="DG425" s="326" t="str">
        <f>IF(AND($AW423=3,$AX423=2,$AY429="2期",$BA429="3期"),$AF425,"0")</f>
        <v>0</v>
      </c>
      <c r="DH425" s="326" t="str">
        <f>IF(AND($AW423=3,$AX423=3,$AY429="2期",$BA429="3期"),$AF425,"0")</f>
        <v>0</v>
      </c>
      <c r="DI425" s="326" t="str">
        <f>IF(AND($AW423=3,$AX423=4,$AY429="2期",$BA429="3期"),$AF425,"0")</f>
        <v>0</v>
      </c>
      <c r="DJ425" s="326" t="str">
        <f>IF(AND($AW423=3,$AX423=5,$AY429="2期",$BA429="3期"),$AF425,"0")</f>
        <v>0</v>
      </c>
      <c r="DL425" s="326" t="str">
        <f>IF(AND($AW423=1,$AX423=1,$AY429="3期",$BA429="3期"),$AF425,"0")</f>
        <v>0</v>
      </c>
      <c r="DM425" s="326" t="str">
        <f>IF(AND($AW423=1,$AX423=2,$AY429="3期",$BA429="3期"),$AF425,"0")</f>
        <v>0</v>
      </c>
      <c r="DN425" s="326" t="str">
        <f>IF(AND($AW423=1,$AX423=3,$AY429="3期",$BA429="3期"),$AF425,"0")</f>
        <v>0</v>
      </c>
      <c r="DO425" s="326" t="str">
        <f>IF(AND($AW423=1,$AX423=4,$AY429="3期",$BA429="3期"),$AF425,"0")</f>
        <v>0</v>
      </c>
      <c r="DP425" s="326" t="str">
        <f>IF(AND($AW423=1,$AX423=5,$AY429="3期",$BA429="3期"),$AF425,"0")</f>
        <v>0</v>
      </c>
      <c r="DQ425" s="326" t="str">
        <f>IF(AND($AW423=2,$AX423=6,$AY429="3期",$BA429="3期"),$AF425,"0")</f>
        <v>0</v>
      </c>
      <c r="DR425" s="326" t="str">
        <f>IF(AND($AW423=3,$AX423=1,$AY429="3期",$BA429="3期"),$AF425,"0")</f>
        <v>0</v>
      </c>
      <c r="DS425" s="326" t="str">
        <f>IF(AND($AW423=3,$AX423=2,$AY429="3期",$BA429="3期"),$AF425,"0")</f>
        <v>0</v>
      </c>
      <c r="DT425" s="326" t="str">
        <f>IF(AND($AW423=3,$AX423=3,$AY429="3期",$BA429="3期"),$AF425,"0")</f>
        <v>0</v>
      </c>
      <c r="DU425" s="326" t="str">
        <f>IF(AND($AW423=3,$AX423=4,$AY429="3期",$BA429="3期"),$AF425,"0")</f>
        <v>0</v>
      </c>
      <c r="DV425" s="326" t="str">
        <f>IF(AND($AW423=3,$AX423=5,$AY429="3期",$BA429="3期"),$AF425,"0")</f>
        <v>0</v>
      </c>
      <c r="DX425" s="326" t="str">
        <f>IF(AND($AW423=1,$AX423=1,$AY429="1期",$BA429="4期"),$AF425,"0")</f>
        <v>0</v>
      </c>
      <c r="DY425" s="326" t="str">
        <f>IF(AND($AW423=1,$AX423=2,$AY429="1期",$BA429="4期"),$AF425,"0")</f>
        <v>0</v>
      </c>
      <c r="DZ425" s="326" t="str">
        <f>IF(AND($AW423=1,$AX423=3,$AY429="1期",$BA429="4期"),$AF425,"0")</f>
        <v>0</v>
      </c>
      <c r="EA425" s="326" t="str">
        <f>IF(AND($AW423=1,$AX423=4,$AY429="1期",$BA429="4期"),$AF425,"0")</f>
        <v>0</v>
      </c>
      <c r="EB425" s="326" t="str">
        <f>IF(AND($AW423=1,$AX423=5,$AY429="1期",$BA429="4期"),$AF425,"0")</f>
        <v>0</v>
      </c>
      <c r="EC425" s="326" t="str">
        <f>IF(AND($AW423=2,$AX423=6,$AY429="1期",$BA429="4期"),$AF425,"0")</f>
        <v>0</v>
      </c>
      <c r="ED425" s="326" t="str">
        <f>IF(AND($AW423=3,$AX423=1,$AY429="1期",$BA429="4期"),$AF425,"0")</f>
        <v>0</v>
      </c>
      <c r="EE425" s="326" t="str">
        <f>IF(AND($AW423=3,$AX423=2,$AY429="1期",$BA429="4期"),$AF425,"0")</f>
        <v>0</v>
      </c>
      <c r="EF425" s="326" t="str">
        <f>IF(AND($AW423=3,$AX423=3,$AY429="1期",$BA429="4期"),$AF425,"0")</f>
        <v>0</v>
      </c>
      <c r="EG425" s="326" t="str">
        <f>IF(AND($AW423=3,$AX423=4,$AY429="1期",$BA429="4期"),$AF425,"0")</f>
        <v>0</v>
      </c>
      <c r="EH425" s="326" t="str">
        <f>IF(AND($AW423=3,$AX423=5,$AY429="1期",$BA429="4期"),$AF425,"0")</f>
        <v>0</v>
      </c>
      <c r="EJ425" s="326" t="str">
        <f>IF(AND($AW423=1,$AX423=1,$AY429="2期",$BA429="4期"),$AF425,"0")</f>
        <v>0</v>
      </c>
      <c r="EK425" s="326" t="str">
        <f>IF(AND($AW423=1,$AX423=2,$AY429="2期",$BA429="4期"),$AF425,"0")</f>
        <v>0</v>
      </c>
      <c r="EL425" s="326" t="str">
        <f>IF(AND($AW423=1,$AX423=3,$AY429="2期",$BA429="4期"),$AF425,"0")</f>
        <v>0</v>
      </c>
      <c r="EM425" s="326" t="str">
        <f>IF(AND($AW423=1,$AX423=4,$AY429="2期",$BA429="4期"),$AF425,"0")</f>
        <v>0</v>
      </c>
      <c r="EN425" s="326" t="str">
        <f>IF(AND($AW423=1,$AX423=5,$AY429="2期",$BA429="4期"),$AF425,"0")</f>
        <v>0</v>
      </c>
      <c r="EO425" s="326" t="str">
        <f>IF(AND($AW423=2,$AX423=6,$AY429="2期",$BA429="4期"),$AF425,"0")</f>
        <v>0</v>
      </c>
      <c r="EP425" s="326" t="str">
        <f>IF(AND($AW423=3,$AX423=1,$AY429="2期",$BA429="4期"),$AF425,"0")</f>
        <v>0</v>
      </c>
      <c r="EQ425" s="326" t="str">
        <f>IF(AND($AW423=3,$AX423=2,$AY429="2期",$BA429="4期"),$AF425,"0")</f>
        <v>0</v>
      </c>
      <c r="ER425" s="326" t="str">
        <f>IF(AND($AW423=3,$AX423=3,$AY429="2期",$BA429="4期"),$AF425,"0")</f>
        <v>0</v>
      </c>
      <c r="ES425" s="326" t="str">
        <f>IF(AND($AW423=3,$AX423=4,$AY429="2期",$BA429="4期"),$AF425,"0")</f>
        <v>0</v>
      </c>
      <c r="ET425" s="326" t="str">
        <f>IF(AND($AW423=3,$AX423=5,$AY429="2期",$BA429="4期"),$AF425,"0")</f>
        <v>0</v>
      </c>
      <c r="EV425" s="326" t="str">
        <f>IF(AND($AW423=1,$AX423=1,$AY429="3期",$BA429="4期"),$AF425,"0")</f>
        <v>0</v>
      </c>
      <c r="EW425" s="326" t="str">
        <f>IF(AND($AW423=1,$AX423=2,$AY429="3期",$BA429="4期"),$AF425,"0")</f>
        <v>0</v>
      </c>
      <c r="EX425" s="326" t="str">
        <f>IF(AND($AW423=1,$AX423=3,$AY429="3期",$BA429="4期"),$AF425,"0")</f>
        <v>0</v>
      </c>
      <c r="EY425" s="326" t="str">
        <f>IF(AND($AW423=1,$AX423=4,$AY429="3期",$BA429="4期"),$AF425,"0")</f>
        <v>0</v>
      </c>
      <c r="EZ425" s="326" t="str">
        <f>IF(AND($AW423=1,$AX423=5,$AY429="3期",$BA429="4期"),$AF425,"0")</f>
        <v>0</v>
      </c>
      <c r="FA425" s="326" t="str">
        <f>IF(AND($AW423=2,$AX423=6,$AY429="3期",$BA429="4期"),$AF425,"0")</f>
        <v>0</v>
      </c>
      <c r="FB425" s="326" t="str">
        <f>IF(AND($AW423=3,$AX423=1,$AY429="3期",$BA429="4期"),$AF425,"0")</f>
        <v>0</v>
      </c>
      <c r="FC425" s="326" t="str">
        <f>IF(AND($AW423=3,$AX423=2,$AY429="3期",$BA429="4期"),$AF425,"0")</f>
        <v>0</v>
      </c>
      <c r="FD425" s="326" t="str">
        <f>IF(AND($AW423=3,$AX423=3,$AY429="3期",$BA429="4期"),$AF425,"0")</f>
        <v>0</v>
      </c>
      <c r="FE425" s="326" t="str">
        <f>IF(AND($AW423=3,$AX423=4,$AY429="3期",$BA429="4期"),$AF425,"0")</f>
        <v>0</v>
      </c>
      <c r="FF425" s="326" t="str">
        <f>IF(AND($AW423=3,$AX423=5,$AY429="3期",$BA429="4期"),$AF425,"0")</f>
        <v>0</v>
      </c>
      <c r="FH425" s="326" t="str">
        <f>IF(AND($AW423=1,$AX423=1,$AY429="4期",$BA429="4期"),$AF425,"0")</f>
        <v>0</v>
      </c>
      <c r="FI425" s="326" t="str">
        <f>IF(AND($AW423=1,$AX423=2,$AY429="4期",$BA429="4期"),$AF425,"0")</f>
        <v>0</v>
      </c>
      <c r="FJ425" s="326" t="str">
        <f>IF(AND($AW423=1,$AX423=3,$AY429="4期",$BA429="4期"),$AF425,"0")</f>
        <v>0</v>
      </c>
      <c r="FK425" s="326" t="str">
        <f>IF(AND($AW423=1,$AX423=4,$AY429="4期",$BA429="4期"),$AF425,"0")</f>
        <v>0</v>
      </c>
      <c r="FL425" s="326" t="str">
        <f>IF(AND($AW423=1,$AX423=5,$AY429="4期",$BA429="4期"),$AF425,"0")</f>
        <v>0</v>
      </c>
      <c r="FM425" s="326" t="str">
        <f>IF(AND($AW423=2,$AX423=6,$AY429="4期",$BA429="4期"),$AF425,"0")</f>
        <v>0</v>
      </c>
      <c r="FN425" s="326" t="str">
        <f>IF(AND($AW423=3,$AX423=1,$AY429="4期",$BA429="4期"),$AF425,"0")</f>
        <v>0</v>
      </c>
      <c r="FO425" s="326" t="str">
        <f>IF(AND($AW423=3,$AX423=2,$AY429="4期",$BA429="4期"),$AF425,"0")</f>
        <v>0</v>
      </c>
      <c r="FP425" s="326" t="str">
        <f>IF(AND($AW423=3,$AX423=3,$AY429="4期",$BA429="4期"),$AF425,"0")</f>
        <v>0</v>
      </c>
      <c r="FQ425" s="326" t="str">
        <f>IF(AND($AW423=3,$AX423=4,$AY429="4期",$BA429="4期"),$AF425,"0")</f>
        <v>0</v>
      </c>
      <c r="FR425" s="326" t="str">
        <f>IF(AND($AW423=3,$AX423=5,$AY429="4期",$BA429="4期"),$AF425,"0")</f>
        <v>0</v>
      </c>
      <c r="FT425" s="327" t="s">
        <v>176</v>
      </c>
      <c r="FU425" s="326" t="str">
        <f>IF(AND($AW423=1,$AX423=1,$AY429="1期",$BA429="1期"),LEFT(RIGHT($I431,11),8),"0")</f>
        <v>0</v>
      </c>
      <c r="FV425" s="326" t="str">
        <f>IF(AND($AW423=1,$AX423=2,$AY429="1期",$BA429="1期"),LEFT(RIGHT($I431,11),8),"0")</f>
        <v>0</v>
      </c>
      <c r="FW425" s="326" t="str">
        <f>IF(AND($AW423=1,$AX423=3,$AY429="1期",$BA429="1期"),LEFT(RIGHT($I431,11),8),"0")</f>
        <v>0</v>
      </c>
      <c r="FX425" s="326" t="str">
        <f>IF(AND($AW423=1,$AX423=4,$AY429="1期",$BA429="1期"),LEFT(RIGHT($I431,11),8),"0")</f>
        <v>0</v>
      </c>
      <c r="FY425" s="326" t="str">
        <f>IF(AND($AW423=1,$AX423=5,$AY429="1期",$BA429="1期"),LEFT(RIGHT($I431,11),8),"0")</f>
        <v>0</v>
      </c>
      <c r="FZ425" s="326" t="str">
        <f>IF(AND($AW423=2,$AX423=6,$AY429="1期",$BA429="1期"),LEFT(RIGHT($I431,11),8),"0")</f>
        <v>0</v>
      </c>
      <c r="GA425" s="326" t="str">
        <f>IF(AND($AW423=3,$AX423=1,$AY429="1期",$BA429="1期"),LEFT(RIGHT($I431,11),8),"0")</f>
        <v>0</v>
      </c>
      <c r="GB425" s="326" t="str">
        <f>IF(AND($AW423=3,$AX423=2,$AY429="1期",$BA429="1期"),LEFT(RIGHT($I431,11),8),"0")</f>
        <v>0</v>
      </c>
      <c r="GC425" s="326" t="str">
        <f>IF(AND($AW423=3,$AX423=3,$AY429="1期",$BA429="1期"),LEFT(RIGHT($I431,11),8),"0")</f>
        <v>0</v>
      </c>
      <c r="GD425" s="326" t="str">
        <f>IF(AND($AW423=3,$AX423=4,$AY429="1期",$BA429="1期"),LEFT(RIGHT($I431,11),8),"0")</f>
        <v>0</v>
      </c>
      <c r="GE425" s="326" t="str">
        <f>IF(AND($AW423=3,$AX423=5,$AY429="1期",$BA429="1期"),LEFT(RIGHT($I431,11),8),"0")</f>
        <v>0</v>
      </c>
      <c r="GG425" s="326" t="str">
        <f>IF(AND($AW423=1,$AX423=1,$AY429="1期",$BA429="2期"),$AF425,"0")</f>
        <v>0</v>
      </c>
      <c r="GH425" s="326" t="str">
        <f>IF(AND($AW423=1,$AX423=2,$AY429="1期",$BA429="2期"),$AF425,"0")</f>
        <v>0</v>
      </c>
      <c r="GI425" s="326" t="str">
        <f>IF(AND($AW423=1,$AX423=3,$AY429="1期",$BA429="2期"),$AF425,"0")</f>
        <v>0</v>
      </c>
      <c r="GJ425" s="326" t="str">
        <f>IF(AND($AW423=1,$AX423=4,$AY429="1期",$BA429="2期"),$AF425,"0")</f>
        <v>0</v>
      </c>
      <c r="GK425" s="326" t="str">
        <f>IF(AND($AW423=1,$AX423=5,$AY429="1期",$BA429="2期"),$AF425,"0")</f>
        <v>0</v>
      </c>
      <c r="GL425" s="326" t="str">
        <f>IF(AND($AW423=2,$AX423=6,$AY429="1期",$BA429="2期"),$AF425,"0")</f>
        <v>0</v>
      </c>
      <c r="GM425" s="326" t="str">
        <f>IF(AND($AW423=3,$AX423=1,$AY429="1期",$BA429="2期"),$AF425,"0")</f>
        <v>0</v>
      </c>
      <c r="GN425" s="326" t="str">
        <f>IF(AND($AW423=3,$AX423=2,$AY429="1期",$BA429="2期"),$AF425,"0")</f>
        <v>0</v>
      </c>
      <c r="GO425" s="326" t="str">
        <f>IF(AND($AW423=3,$AX423=3,$AY429="1期",$BA429="2期"),$AF425,"0")</f>
        <v>0</v>
      </c>
      <c r="GP425" s="326" t="str">
        <f>IF(AND($AW423=3,$AX423=4,$AY429="1期",$BA429="2期"),$AF425,"0")</f>
        <v>0</v>
      </c>
      <c r="GQ425" s="326" t="str">
        <f>IF(AND($AW423=3,$AX423=5,$AY429="1期",$BA429="2期"),$AF425,"0")</f>
        <v>0</v>
      </c>
      <c r="GS425" s="326" t="str">
        <f>IF(AND($AW423=1,$AX423=1,$AY429="2期",$BA429="2期"),LEFT(RIGHT($I431,11),8),"0")</f>
        <v>0</v>
      </c>
      <c r="GT425" s="326" t="str">
        <f>IF(AND($AW423=1,$AX423=2,$AY429="2期",$BA429="2期"),LEFT(RIGHT($I431,11),8),"0")</f>
        <v>0</v>
      </c>
      <c r="GU425" s="326" t="str">
        <f>IF(AND($AW423=1,$AX423=3,$AY429="2期",$BA429="2期"),LEFT(RIGHT($I431,11),8),"0")</f>
        <v>0</v>
      </c>
      <c r="GV425" s="326" t="str">
        <f>IF(AND($AW423=1,$AX423=4,$AY429="2期",$BA429="2期"),LEFT(RIGHT($I431,11),8),"0")</f>
        <v>0</v>
      </c>
      <c r="GW425" s="326" t="str">
        <f>IF(AND($AW423=1,$AX423=5,$AY429="2期",$BA429="2期"),LEFT(RIGHT($I431,11),8),"0")</f>
        <v>0</v>
      </c>
      <c r="GX425" s="326" t="str">
        <f>IF(AND($AW423=2,$AX423=6,$AY429="2期",$BA429="2期"),LEFT(RIGHT($I431,11),8),"0")</f>
        <v>0</v>
      </c>
      <c r="GY425" s="326" t="str">
        <f>IF(AND($AW423=3,$AX423=1,$AY429="2期",$BA429="2期"),LEFT(RIGHT($I431,11),8),"0")</f>
        <v>0</v>
      </c>
      <c r="GZ425" s="326" t="str">
        <f>IF(AND($AW423=3,$AX423=2,$AY429="2期",$BA429="2期"),LEFT(RIGHT($I431,11),8),"0")</f>
        <v>0</v>
      </c>
      <c r="HA425" s="326" t="str">
        <f>IF(AND($AW423=3,$AX423=3,$AY429="2期",$BA429="2期"),LEFT(RIGHT($I431,11),8),"0")</f>
        <v>0</v>
      </c>
      <c r="HB425" s="326" t="str">
        <f>IF(AND($AW423=3,$AX423=4,$AY429="2期",$BA429="2期"),LEFT(RIGHT($I431,11),8),"0")</f>
        <v>0</v>
      </c>
      <c r="HC425" s="326" t="str">
        <f>IF(AND($AW423=3,$AX423=5,$AY429="2期",$BA429="2期"),LEFT(RIGHT($I431,11),8),"0")</f>
        <v>0</v>
      </c>
      <c r="HE425" s="326" t="str">
        <f>IF(AND($AW423=1,$AX423=1,$BA429="3期"),LEFT(RIGHT($I431,11),8),"0")</f>
        <v>0</v>
      </c>
      <c r="HF425" s="326" t="str">
        <f>IF(AND($AW423=1,$AX423=2,$BA429="3期"),LEFT(RIGHT($I431,11),8),"0")</f>
        <v>0</v>
      </c>
      <c r="HG425" s="326" t="str">
        <f>IF(AND($AW423=1,$AX423=3,$BA429="3期"),LEFT(RIGHT($I431,11),8),"0")</f>
        <v>0</v>
      </c>
      <c r="HH425" s="326" t="str">
        <f>IF(AND($AW423=1,$AX423=4,$BA429="3期"),LEFT(RIGHT($I431,11),8),"0")</f>
        <v>0</v>
      </c>
      <c r="HI425" s="326" t="str">
        <f>IF(AND($AW423=1,$AX423=5,$BA429="3期"),LEFT(RIGHT($I431,11),8),"0")</f>
        <v>0</v>
      </c>
      <c r="HJ425" s="326" t="str">
        <f>IF(AND($AW423=2,$AX423=6,$BA429="3期"),LEFT(RIGHT($I431,11),8),"0")</f>
        <v>0</v>
      </c>
      <c r="HK425" s="326" t="str">
        <f>IF(AND($AW423=3,$AX423=1,$BA429="3期"),LEFT(RIGHT($I431,11),8),"0")</f>
        <v>0</v>
      </c>
      <c r="HL425" s="326" t="str">
        <f>IF(AND($AW423=3,$AX423=2,$BA429="3期"),LEFT(RIGHT($I431,11),8),"0")</f>
        <v>0</v>
      </c>
      <c r="HM425" s="326" t="str">
        <f>IF(AND($AW423=3,$AX423=3,$BA429="3期"),LEFT(RIGHT($I431,11),8),"0")</f>
        <v>0</v>
      </c>
      <c r="HN425" s="326" t="str">
        <f>IF(AND($AW423=3,$AX423=4,$BA429="3期"),LEFT(RIGHT($I431,11),8),"0")</f>
        <v>0</v>
      </c>
      <c r="HO425" s="326" t="str">
        <f>IF(AND($AW423=3,$AX423=5,$BA429="3期"),LEFT(RIGHT($I431,11),8),"0")</f>
        <v>0</v>
      </c>
    </row>
    <row r="426" spans="2:223">
      <c r="B426" s="37"/>
      <c r="D426" s="229"/>
      <c r="E426" s="246"/>
      <c r="F426" s="247"/>
      <c r="G426" s="247"/>
      <c r="H426" s="248"/>
      <c r="I426" s="275"/>
      <c r="J426" s="276"/>
      <c r="K426" s="276"/>
      <c r="L426" s="276"/>
      <c r="M426" s="276"/>
      <c r="N426" s="276"/>
      <c r="O426" s="276"/>
      <c r="P426" s="276"/>
      <c r="Q426" s="277"/>
      <c r="R426" s="258"/>
      <c r="S426" s="259"/>
      <c r="T426" s="259"/>
      <c r="U426" s="260"/>
      <c r="V426" s="284"/>
      <c r="W426" s="285"/>
      <c r="X426" s="285"/>
      <c r="Y426" s="285"/>
      <c r="Z426" s="285"/>
      <c r="AA426" s="286"/>
      <c r="AB426" s="246"/>
      <c r="AC426" s="247"/>
      <c r="AD426" s="247"/>
      <c r="AE426" s="248"/>
      <c r="AF426" s="263"/>
      <c r="AG426" s="264"/>
      <c r="AH426" s="264"/>
      <c r="AI426" s="264"/>
      <c r="AJ426" s="267"/>
      <c r="AK426" s="268"/>
      <c r="AL426" s="40"/>
      <c r="AM426" s="39"/>
      <c r="BC426" s="328"/>
      <c r="BD426" s="326"/>
      <c r="BE426" s="326"/>
      <c r="BF426" s="326"/>
      <c r="BG426" s="326"/>
      <c r="BH426" s="326"/>
      <c r="BI426" s="326"/>
      <c r="BJ426" s="326"/>
      <c r="BK426" s="326"/>
      <c r="BL426" s="326"/>
      <c r="BM426" s="326"/>
      <c r="BN426" s="326"/>
      <c r="BP426" s="326"/>
      <c r="BQ426" s="326"/>
      <c r="BR426" s="326"/>
      <c r="BS426" s="326"/>
      <c r="BT426" s="326"/>
      <c r="BU426" s="326"/>
      <c r="BV426" s="326"/>
      <c r="BW426" s="326"/>
      <c r="BX426" s="326"/>
      <c r="BY426" s="326"/>
      <c r="BZ426" s="326"/>
      <c r="CB426" s="326"/>
      <c r="CC426" s="326"/>
      <c r="CD426" s="326"/>
      <c r="CE426" s="326"/>
      <c r="CF426" s="326"/>
      <c r="CG426" s="326"/>
      <c r="CH426" s="326"/>
      <c r="CI426" s="326"/>
      <c r="CJ426" s="326"/>
      <c r="CK426" s="326"/>
      <c r="CL426" s="326"/>
      <c r="CN426" s="326"/>
      <c r="CO426" s="326"/>
      <c r="CP426" s="326"/>
      <c r="CQ426" s="326"/>
      <c r="CR426" s="326"/>
      <c r="CS426" s="326"/>
      <c r="CT426" s="326"/>
      <c r="CU426" s="326"/>
      <c r="CV426" s="326"/>
      <c r="CW426" s="326"/>
      <c r="CX426" s="326"/>
      <c r="CZ426" s="326"/>
      <c r="DA426" s="326"/>
      <c r="DB426" s="326"/>
      <c r="DC426" s="326"/>
      <c r="DD426" s="326"/>
      <c r="DE426" s="326"/>
      <c r="DF426" s="326"/>
      <c r="DG426" s="326"/>
      <c r="DH426" s="326"/>
      <c r="DI426" s="326"/>
      <c r="DJ426" s="326"/>
      <c r="DL426" s="326"/>
      <c r="DM426" s="326"/>
      <c r="DN426" s="326"/>
      <c r="DO426" s="326"/>
      <c r="DP426" s="326"/>
      <c r="DQ426" s="326"/>
      <c r="DR426" s="326"/>
      <c r="DS426" s="326"/>
      <c r="DT426" s="326"/>
      <c r="DU426" s="326"/>
      <c r="DV426" s="326"/>
      <c r="DX426" s="326"/>
      <c r="DY426" s="326"/>
      <c r="DZ426" s="326"/>
      <c r="EA426" s="326"/>
      <c r="EB426" s="326"/>
      <c r="EC426" s="326"/>
      <c r="ED426" s="326"/>
      <c r="EE426" s="326"/>
      <c r="EF426" s="326"/>
      <c r="EG426" s="326"/>
      <c r="EH426" s="326"/>
      <c r="EJ426" s="326"/>
      <c r="EK426" s="326"/>
      <c r="EL426" s="326"/>
      <c r="EM426" s="326"/>
      <c r="EN426" s="326"/>
      <c r="EO426" s="326"/>
      <c r="EP426" s="326"/>
      <c r="EQ426" s="326"/>
      <c r="ER426" s="326"/>
      <c r="ES426" s="326"/>
      <c r="ET426" s="326"/>
      <c r="EV426" s="326"/>
      <c r="EW426" s="326"/>
      <c r="EX426" s="326"/>
      <c r="EY426" s="326"/>
      <c r="EZ426" s="326"/>
      <c r="FA426" s="326"/>
      <c r="FB426" s="326"/>
      <c r="FC426" s="326"/>
      <c r="FD426" s="326"/>
      <c r="FE426" s="326"/>
      <c r="FF426" s="326"/>
      <c r="FH426" s="326"/>
      <c r="FI426" s="326"/>
      <c r="FJ426" s="326"/>
      <c r="FK426" s="326"/>
      <c r="FL426" s="326"/>
      <c r="FM426" s="326"/>
      <c r="FN426" s="326"/>
      <c r="FO426" s="326"/>
      <c r="FP426" s="326"/>
      <c r="FQ426" s="326"/>
      <c r="FR426" s="326"/>
      <c r="FT426" s="328"/>
      <c r="FU426" s="326"/>
      <c r="FV426" s="326"/>
      <c r="FW426" s="326"/>
      <c r="FX426" s="326"/>
      <c r="FY426" s="326"/>
      <c r="FZ426" s="326"/>
      <c r="GA426" s="326"/>
      <c r="GB426" s="326"/>
      <c r="GC426" s="326"/>
      <c r="GD426" s="326"/>
      <c r="GE426" s="326"/>
      <c r="GG426" s="326"/>
      <c r="GH426" s="326"/>
      <c r="GI426" s="326"/>
      <c r="GJ426" s="326"/>
      <c r="GK426" s="326"/>
      <c r="GL426" s="326"/>
      <c r="GM426" s="326"/>
      <c r="GN426" s="326"/>
      <c r="GO426" s="326"/>
      <c r="GP426" s="326"/>
      <c r="GQ426" s="326"/>
      <c r="GS426" s="326"/>
      <c r="GT426" s="326"/>
      <c r="GU426" s="326"/>
      <c r="GV426" s="326"/>
      <c r="GW426" s="326"/>
      <c r="GX426" s="326"/>
      <c r="GY426" s="326"/>
      <c r="GZ426" s="326"/>
      <c r="HA426" s="326"/>
      <c r="HB426" s="326"/>
      <c r="HC426" s="326"/>
      <c r="HE426" s="326"/>
      <c r="HF426" s="326"/>
      <c r="HG426" s="326"/>
      <c r="HH426" s="326"/>
      <c r="HI426" s="326"/>
      <c r="HJ426" s="326"/>
      <c r="HK426" s="326"/>
      <c r="HL426" s="326"/>
      <c r="HM426" s="326"/>
      <c r="HN426" s="326"/>
      <c r="HO426" s="326"/>
    </row>
    <row r="427" spans="2:223" ht="13.5" customHeight="1">
      <c r="B427" s="37"/>
      <c r="D427" s="229"/>
      <c r="E427" s="269" t="s">
        <v>38</v>
      </c>
      <c r="F427" s="270"/>
      <c r="G427" s="270"/>
      <c r="H427" s="271"/>
      <c r="I427" s="291"/>
      <c r="J427" s="292"/>
      <c r="K427" s="292"/>
      <c r="L427" s="292"/>
      <c r="M427" s="292"/>
      <c r="N427" s="292"/>
      <c r="O427" s="292"/>
      <c r="P427" s="292"/>
      <c r="Q427" s="292"/>
      <c r="R427" s="292"/>
      <c r="S427" s="292"/>
      <c r="T427" s="292"/>
      <c r="U427" s="292"/>
      <c r="V427" s="292"/>
      <c r="W427" s="292"/>
      <c r="X427" s="292"/>
      <c r="Y427" s="292"/>
      <c r="Z427" s="292"/>
      <c r="AA427" s="293"/>
      <c r="AB427" s="269" t="s">
        <v>39</v>
      </c>
      <c r="AC427" s="270"/>
      <c r="AD427" s="270"/>
      <c r="AE427" s="271"/>
      <c r="AF427" s="294"/>
      <c r="AG427" s="295"/>
      <c r="AH427" s="295"/>
      <c r="AI427" s="295"/>
      <c r="AJ427" s="295"/>
      <c r="AK427" s="290" t="s">
        <v>55</v>
      </c>
      <c r="AL427" s="40"/>
      <c r="AM427" s="39"/>
    </row>
    <row r="428" spans="2:223">
      <c r="B428" s="37"/>
      <c r="D428" s="229"/>
      <c r="E428" s="246"/>
      <c r="F428" s="247"/>
      <c r="G428" s="247"/>
      <c r="H428" s="248"/>
      <c r="I428" s="252"/>
      <c r="J428" s="253"/>
      <c r="K428" s="253"/>
      <c r="L428" s="253"/>
      <c r="M428" s="253"/>
      <c r="N428" s="253"/>
      <c r="O428" s="253"/>
      <c r="P428" s="253"/>
      <c r="Q428" s="253"/>
      <c r="R428" s="253"/>
      <c r="S428" s="253"/>
      <c r="T428" s="253"/>
      <c r="U428" s="253"/>
      <c r="V428" s="253"/>
      <c r="W428" s="253"/>
      <c r="X428" s="253"/>
      <c r="Y428" s="253"/>
      <c r="Z428" s="253"/>
      <c r="AA428" s="254"/>
      <c r="AB428" s="246"/>
      <c r="AC428" s="247"/>
      <c r="AD428" s="247"/>
      <c r="AE428" s="248"/>
      <c r="AF428" s="296"/>
      <c r="AG428" s="297"/>
      <c r="AH428" s="297"/>
      <c r="AI428" s="297"/>
      <c r="AJ428" s="297"/>
      <c r="AK428" s="268"/>
      <c r="AL428" s="40"/>
      <c r="AM428" s="39"/>
      <c r="AW428" s="84" t="s">
        <v>102</v>
      </c>
      <c r="AX428" s="84" t="s">
        <v>103</v>
      </c>
      <c r="AY428" s="329" t="s">
        <v>105</v>
      </c>
      <c r="AZ428" s="330"/>
      <c r="BA428" s="322" t="s">
        <v>104</v>
      </c>
      <c r="BB428" s="322"/>
    </row>
    <row r="429" spans="2:223">
      <c r="B429" s="37"/>
      <c r="D429" s="229"/>
      <c r="E429" s="269" t="s">
        <v>74</v>
      </c>
      <c r="F429" s="270"/>
      <c r="G429" s="270"/>
      <c r="H429" s="271"/>
      <c r="I429" s="298" t="str">
        <f>IFERROR(YEAR(EDATE(AA429,-3)),"")</f>
        <v/>
      </c>
      <c r="J429" s="289"/>
      <c r="K429" s="289"/>
      <c r="L429" s="289" t="s">
        <v>37</v>
      </c>
      <c r="M429" s="289"/>
      <c r="N429" s="282"/>
      <c r="O429" s="282"/>
      <c r="P429" s="282"/>
      <c r="Q429" s="282"/>
      <c r="R429" s="282"/>
      <c r="S429" s="282"/>
      <c r="T429" s="282"/>
      <c r="U429" s="282"/>
      <c r="V429" s="282"/>
      <c r="W429" s="282"/>
      <c r="X429" s="282"/>
      <c r="Y429" s="282"/>
      <c r="Z429" s="300" t="s">
        <v>56</v>
      </c>
      <c r="AA429" s="282"/>
      <c r="AB429" s="282"/>
      <c r="AC429" s="282"/>
      <c r="AD429" s="282"/>
      <c r="AE429" s="282"/>
      <c r="AF429" s="282"/>
      <c r="AG429" s="282"/>
      <c r="AH429" s="282"/>
      <c r="AI429" s="282"/>
      <c r="AJ429" s="282"/>
      <c r="AK429" s="302"/>
      <c r="AL429" s="40"/>
      <c r="AM429" s="39"/>
      <c r="AW429" s="322" t="str">
        <f>I429</f>
        <v/>
      </c>
      <c r="AX429" s="322" t="str">
        <f>IF(V425="","",YEAR(V425)-IF(MONTH(V425)&lt;4,1,0))</f>
        <v/>
      </c>
      <c r="AY429" s="322" t="str">
        <f>IF(AND(2010&lt;=AW429,AW429&lt;=2014),"1期",IF(AND(2015&lt;=AW429,AW429&lt;=2019),"2期",IF(AND(2020&lt;=AW429,AW429&lt;=2024),"3期",IF(AND(2025&lt;=AW429,AW429&lt;=2029),"4期","-"))))</f>
        <v>-</v>
      </c>
      <c r="AZ429" s="323" t="str">
        <f>IF(AND(2010&lt;=AW429,AW429&lt;=2014),"2期",IF(AND(2015&lt;=AW429,AW429&lt;=2019),"3期",IF(AND(2020&lt;=AW429,AW429&lt;=2024),"4期",IF(AND(2025&lt;=AW429,AW429&lt;=2029),"4期","-"))))</f>
        <v>-</v>
      </c>
      <c r="BA429" s="322" t="str">
        <f>IF(AND(2010&lt;=AX429,AX429&lt;=2014),"1期",IF(AND(2015&lt;=AX429,AX429&lt;=2019),"2期",IF(AND(2020&lt;=AX429,AX429&lt;=2024),"3期",IF(AND(2025&lt;=AX429,AX429&lt;=2029),"4期","-"))))</f>
        <v>-</v>
      </c>
      <c r="BB429" s="323" t="str">
        <f>IF(AND(2010&lt;=AX429,AX429&lt;=2014),"2期",IF(AND(2015&lt;=AX429,AX429&lt;=2019),"3期",IF(AND(2020&lt;=AX429,AX429&lt;=2024),"4期",IF(AND(2024&lt;=AX429,AX429&lt;=2029),"4期","-"))))</f>
        <v>-</v>
      </c>
      <c r="BC429" s="40"/>
      <c r="FT429" s="40"/>
    </row>
    <row r="430" spans="2:223">
      <c r="B430" s="37"/>
      <c r="D430" s="229"/>
      <c r="E430" s="246"/>
      <c r="F430" s="247"/>
      <c r="G430" s="247"/>
      <c r="H430" s="248"/>
      <c r="I430" s="299"/>
      <c r="J430" s="267"/>
      <c r="K430" s="267"/>
      <c r="L430" s="267"/>
      <c r="M430" s="267"/>
      <c r="N430" s="285"/>
      <c r="O430" s="285"/>
      <c r="P430" s="285"/>
      <c r="Q430" s="285"/>
      <c r="R430" s="285"/>
      <c r="S430" s="285"/>
      <c r="T430" s="285"/>
      <c r="U430" s="285"/>
      <c r="V430" s="285"/>
      <c r="W430" s="285"/>
      <c r="X430" s="285"/>
      <c r="Y430" s="285"/>
      <c r="Z430" s="301"/>
      <c r="AA430" s="285"/>
      <c r="AB430" s="285"/>
      <c r="AC430" s="285"/>
      <c r="AD430" s="285"/>
      <c r="AE430" s="285"/>
      <c r="AF430" s="285"/>
      <c r="AG430" s="285"/>
      <c r="AH430" s="285"/>
      <c r="AI430" s="285"/>
      <c r="AJ430" s="285"/>
      <c r="AK430" s="303"/>
      <c r="AL430" s="40"/>
      <c r="AM430" s="39"/>
      <c r="AW430" s="325"/>
      <c r="AX430" s="322"/>
      <c r="AY430" s="322"/>
      <c r="AZ430" s="324"/>
      <c r="BA430" s="322"/>
      <c r="BB430" s="324"/>
      <c r="BC430" s="40"/>
      <c r="FT430" s="40"/>
    </row>
    <row r="431" spans="2:223">
      <c r="B431" s="37"/>
      <c r="D431" s="229"/>
      <c r="E431" s="220" t="s">
        <v>57</v>
      </c>
      <c r="F431" s="221"/>
      <c r="G431" s="221"/>
      <c r="H431" s="222"/>
      <c r="I431" s="226"/>
      <c r="J431" s="214"/>
      <c r="K431" s="214"/>
      <c r="L431" s="214"/>
      <c r="M431" s="214"/>
      <c r="N431" s="214"/>
      <c r="O431" s="214"/>
      <c r="P431" s="214"/>
      <c r="Q431" s="214"/>
      <c r="R431" s="214"/>
      <c r="S431" s="214"/>
      <c r="T431" s="214"/>
      <c r="U431" s="214"/>
      <c r="V431" s="214"/>
      <c r="W431" s="212" t="s">
        <v>350</v>
      </c>
      <c r="X431" s="214"/>
      <c r="Y431" s="214"/>
      <c r="Z431" s="214"/>
      <c r="AA431" s="214"/>
      <c r="AB431" s="214"/>
      <c r="AC431" s="214"/>
      <c r="AD431" s="214"/>
      <c r="AE431" s="214"/>
      <c r="AF431" s="214"/>
      <c r="AG431" s="214"/>
      <c r="AH431" s="214"/>
      <c r="AI431" s="214"/>
      <c r="AJ431" s="214"/>
      <c r="AK431" s="215"/>
      <c r="AL431" s="40"/>
      <c r="AM431" s="39"/>
      <c r="AY431" s="40" t="s">
        <v>121</v>
      </c>
      <c r="BA431" s="40" t="s">
        <v>122</v>
      </c>
      <c r="HO431" s="85"/>
    </row>
    <row r="432" spans="2:223" ht="14.25" thickBot="1">
      <c r="B432" s="37"/>
      <c r="D432" s="230"/>
      <c r="E432" s="223"/>
      <c r="F432" s="224"/>
      <c r="G432" s="224"/>
      <c r="H432" s="225"/>
      <c r="I432" s="227"/>
      <c r="J432" s="216"/>
      <c r="K432" s="216"/>
      <c r="L432" s="216"/>
      <c r="M432" s="216"/>
      <c r="N432" s="216"/>
      <c r="O432" s="216"/>
      <c r="P432" s="216"/>
      <c r="Q432" s="216"/>
      <c r="R432" s="216"/>
      <c r="S432" s="216"/>
      <c r="T432" s="216"/>
      <c r="U432" s="216"/>
      <c r="V432" s="216"/>
      <c r="W432" s="213"/>
      <c r="X432" s="216"/>
      <c r="Y432" s="216"/>
      <c r="Z432" s="216"/>
      <c r="AA432" s="216"/>
      <c r="AB432" s="216"/>
      <c r="AC432" s="216"/>
      <c r="AD432" s="216"/>
      <c r="AE432" s="216"/>
      <c r="AF432" s="216"/>
      <c r="AG432" s="216"/>
      <c r="AH432" s="216"/>
      <c r="AI432" s="216"/>
      <c r="AJ432" s="216"/>
      <c r="AK432" s="217"/>
      <c r="AL432" s="40"/>
      <c r="AM432" s="39"/>
    </row>
    <row r="433" spans="2:39">
      <c r="B433" s="37"/>
      <c r="D433" s="42" t="s">
        <v>72</v>
      </c>
      <c r="E433" s="40"/>
      <c r="F433" s="218" t="s">
        <v>65</v>
      </c>
      <c r="G433" s="218"/>
      <c r="H433" s="218"/>
      <c r="I433" s="218"/>
      <c r="J433" s="218"/>
      <c r="K433" s="218"/>
      <c r="L433" s="218"/>
      <c r="M433" s="218"/>
      <c r="N433" s="218"/>
      <c r="O433" s="218"/>
      <c r="P433" s="218"/>
      <c r="Q433" s="218"/>
      <c r="R433" s="218"/>
      <c r="S433" s="218"/>
      <c r="T433" s="218"/>
      <c r="U433" s="218"/>
      <c r="V433" s="218"/>
      <c r="W433" s="218"/>
      <c r="X433" s="218"/>
      <c r="Y433" s="218"/>
      <c r="Z433" s="218"/>
      <c r="AA433" s="218"/>
      <c r="AB433" s="218"/>
      <c r="AC433" s="218"/>
      <c r="AD433" s="218"/>
      <c r="AE433" s="218"/>
      <c r="AF433" s="218"/>
      <c r="AG433" s="218"/>
      <c r="AH433" s="218"/>
      <c r="AI433" s="218"/>
      <c r="AJ433" s="218"/>
      <c r="AK433" s="218"/>
      <c r="AL433" s="40"/>
      <c r="AM433" s="39"/>
    </row>
    <row r="434" spans="2:39">
      <c r="B434" s="37"/>
      <c r="D434" s="40"/>
      <c r="E434" s="40"/>
      <c r="F434" s="219"/>
      <c r="G434" s="219"/>
      <c r="H434" s="219"/>
      <c r="I434" s="219"/>
      <c r="J434" s="219"/>
      <c r="K434" s="219"/>
      <c r="L434" s="219"/>
      <c r="M434" s="219"/>
      <c r="N434" s="219"/>
      <c r="O434" s="219"/>
      <c r="P434" s="219"/>
      <c r="Q434" s="219"/>
      <c r="R434" s="219"/>
      <c r="S434" s="219"/>
      <c r="T434" s="219"/>
      <c r="U434" s="219"/>
      <c r="V434" s="219"/>
      <c r="W434" s="219"/>
      <c r="X434" s="219"/>
      <c r="Y434" s="219"/>
      <c r="Z434" s="219"/>
      <c r="AA434" s="219"/>
      <c r="AB434" s="219"/>
      <c r="AC434" s="219"/>
      <c r="AD434" s="219"/>
      <c r="AE434" s="219"/>
      <c r="AF434" s="219"/>
      <c r="AG434" s="219"/>
      <c r="AH434" s="219"/>
      <c r="AI434" s="219"/>
      <c r="AJ434" s="219"/>
      <c r="AK434" s="219"/>
      <c r="AL434" s="40"/>
      <c r="AM434" s="39"/>
    </row>
    <row r="435" spans="2:39">
      <c r="B435" s="37"/>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33"/>
      <c r="AL435" s="40"/>
      <c r="AM435" s="39"/>
    </row>
    <row r="436" spans="2:39">
      <c r="B436" s="37"/>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33"/>
      <c r="AL436" s="40"/>
      <c r="AM436" s="39"/>
    </row>
    <row r="437" spans="2:39">
      <c r="B437" s="43"/>
      <c r="C437" s="38"/>
      <c r="D437" s="87"/>
      <c r="E437" s="87"/>
      <c r="F437" s="87"/>
      <c r="G437" s="87"/>
      <c r="H437" s="87"/>
      <c r="I437" s="87"/>
      <c r="J437" s="87"/>
      <c r="K437" s="87"/>
      <c r="L437" s="87"/>
      <c r="M437" s="87"/>
      <c r="N437" s="87"/>
      <c r="O437" s="87"/>
      <c r="P437" s="87"/>
      <c r="Q437" s="87"/>
      <c r="R437" s="87"/>
      <c r="S437" s="87"/>
      <c r="T437" s="87"/>
      <c r="U437" s="87"/>
      <c r="V437" s="87"/>
      <c r="W437" s="87"/>
      <c r="X437" s="87"/>
      <c r="Y437" s="87"/>
      <c r="Z437" s="87"/>
      <c r="AA437" s="87"/>
      <c r="AB437" s="87"/>
      <c r="AC437" s="87"/>
      <c r="AD437" s="87"/>
      <c r="AE437" s="87"/>
      <c r="AF437" s="87"/>
      <c r="AG437" s="87"/>
      <c r="AH437" s="87"/>
      <c r="AI437" s="87"/>
      <c r="AJ437" s="87"/>
      <c r="AK437" s="88"/>
      <c r="AL437" s="87"/>
      <c r="AM437" s="55"/>
    </row>
  </sheetData>
  <sheetProtection algorithmName="SHA-512" hashValue="0E0QNa6qsOIOvdv9IVXc/4mtGKdcFBBcXwbkCcrkSVFXFZtGvECpDC8oixhKucik6lKc9hoeML7KRxnD6wXaRQ==" saltValue="x80NkffwAtdq362gLOFGnw==" spinCount="100000" sheet="1" formatCells="0"/>
  <mergeCells count="7056">
    <mergeCell ref="HE425:HE426"/>
    <mergeCell ref="HF425:HF426"/>
    <mergeCell ref="HG425:HG426"/>
    <mergeCell ref="HH425:HH426"/>
    <mergeCell ref="HI425:HI426"/>
    <mergeCell ref="HJ425:HJ426"/>
    <mergeCell ref="HK425:HK426"/>
    <mergeCell ref="HL425:HL426"/>
    <mergeCell ref="HM425:HM426"/>
    <mergeCell ref="HN425:HN426"/>
    <mergeCell ref="HO425:HO426"/>
    <mergeCell ref="AY428:AZ428"/>
    <mergeCell ref="BA428:BB428"/>
    <mergeCell ref="AW429:AW430"/>
    <mergeCell ref="AX429:AX430"/>
    <mergeCell ref="AY429:AY430"/>
    <mergeCell ref="AZ429:AZ430"/>
    <mergeCell ref="BA429:BA430"/>
    <mergeCell ref="BB429:BB430"/>
    <mergeCell ref="GL425:GL426"/>
    <mergeCell ref="GM425:GM426"/>
    <mergeCell ref="GN425:GN426"/>
    <mergeCell ref="GO425:GO426"/>
    <mergeCell ref="GP425:GP426"/>
    <mergeCell ref="GQ425:GQ426"/>
    <mergeCell ref="GS425:GS426"/>
    <mergeCell ref="GT425:GT426"/>
    <mergeCell ref="GU425:GU426"/>
    <mergeCell ref="GV425:GV426"/>
    <mergeCell ref="GW425:GW426"/>
    <mergeCell ref="GX425:GX426"/>
    <mergeCell ref="GY425:GY426"/>
    <mergeCell ref="GZ425:GZ426"/>
    <mergeCell ref="HA425:HA426"/>
    <mergeCell ref="HB425:HB426"/>
    <mergeCell ref="HC425:HC426"/>
    <mergeCell ref="FT425:FT426"/>
    <mergeCell ref="FU425:FU426"/>
    <mergeCell ref="FV425:FV426"/>
    <mergeCell ref="FW425:FW426"/>
    <mergeCell ref="FX425:FX426"/>
    <mergeCell ref="FY425:FY426"/>
    <mergeCell ref="FZ425:FZ426"/>
    <mergeCell ref="GA425:GA426"/>
    <mergeCell ref="GB425:GB426"/>
    <mergeCell ref="GC425:GC426"/>
    <mergeCell ref="GD425:GD426"/>
    <mergeCell ref="GE425:GE426"/>
    <mergeCell ref="GG425:GG426"/>
    <mergeCell ref="GH425:GH426"/>
    <mergeCell ref="GI425:GI426"/>
    <mergeCell ref="GJ425:GJ426"/>
    <mergeCell ref="GK425:GK426"/>
    <mergeCell ref="FA425:FA426"/>
    <mergeCell ref="FB425:FB426"/>
    <mergeCell ref="FC425:FC426"/>
    <mergeCell ref="FD425:FD426"/>
    <mergeCell ref="FE425:FE426"/>
    <mergeCell ref="FF425:FF426"/>
    <mergeCell ref="FH425:FH426"/>
    <mergeCell ref="FI425:FI426"/>
    <mergeCell ref="FJ425:FJ426"/>
    <mergeCell ref="FK425:FK426"/>
    <mergeCell ref="FL425:FL426"/>
    <mergeCell ref="FM425:FM426"/>
    <mergeCell ref="FN425:FN426"/>
    <mergeCell ref="FO425:FO426"/>
    <mergeCell ref="FP425:FP426"/>
    <mergeCell ref="FQ425:FQ426"/>
    <mergeCell ref="FR425:FR426"/>
    <mergeCell ref="EH425:EH426"/>
    <mergeCell ref="EJ425:EJ426"/>
    <mergeCell ref="EK425:EK426"/>
    <mergeCell ref="EL425:EL426"/>
    <mergeCell ref="EM425:EM426"/>
    <mergeCell ref="EN425:EN426"/>
    <mergeCell ref="EO425:EO426"/>
    <mergeCell ref="EP425:EP426"/>
    <mergeCell ref="EQ425:EQ426"/>
    <mergeCell ref="ER425:ER426"/>
    <mergeCell ref="ES425:ES426"/>
    <mergeCell ref="ET425:ET426"/>
    <mergeCell ref="EV425:EV426"/>
    <mergeCell ref="EW425:EW426"/>
    <mergeCell ref="EX425:EX426"/>
    <mergeCell ref="EY425:EY426"/>
    <mergeCell ref="EZ425:EZ426"/>
    <mergeCell ref="DP425:DP426"/>
    <mergeCell ref="DQ425:DQ426"/>
    <mergeCell ref="DR425:DR426"/>
    <mergeCell ref="DS425:DS426"/>
    <mergeCell ref="DT425:DT426"/>
    <mergeCell ref="DU425:DU426"/>
    <mergeCell ref="DV425:DV426"/>
    <mergeCell ref="DX425:DX426"/>
    <mergeCell ref="DY425:DY426"/>
    <mergeCell ref="DZ425:DZ426"/>
    <mergeCell ref="EA425:EA426"/>
    <mergeCell ref="EB425:EB426"/>
    <mergeCell ref="EC425:EC426"/>
    <mergeCell ref="ED425:ED426"/>
    <mergeCell ref="EE425:EE426"/>
    <mergeCell ref="EF425:EF426"/>
    <mergeCell ref="EG425:EG426"/>
    <mergeCell ref="CW425:CW426"/>
    <mergeCell ref="CX425:CX426"/>
    <mergeCell ref="CZ425:CZ426"/>
    <mergeCell ref="DA425:DA426"/>
    <mergeCell ref="DB425:DB426"/>
    <mergeCell ref="DC425:DC426"/>
    <mergeCell ref="DD425:DD426"/>
    <mergeCell ref="DE425:DE426"/>
    <mergeCell ref="DF425:DF426"/>
    <mergeCell ref="DG425:DG426"/>
    <mergeCell ref="DH425:DH426"/>
    <mergeCell ref="DI425:DI426"/>
    <mergeCell ref="DJ425:DJ426"/>
    <mergeCell ref="DL425:DL426"/>
    <mergeCell ref="DM425:DM426"/>
    <mergeCell ref="DN425:DN426"/>
    <mergeCell ref="DO425:DO426"/>
    <mergeCell ref="CE425:CE426"/>
    <mergeCell ref="CF425:CF426"/>
    <mergeCell ref="CG425:CG426"/>
    <mergeCell ref="CH425:CH426"/>
    <mergeCell ref="CI425:CI426"/>
    <mergeCell ref="CJ425:CJ426"/>
    <mergeCell ref="CK425:CK426"/>
    <mergeCell ref="CL425:CL426"/>
    <mergeCell ref="CN425:CN426"/>
    <mergeCell ref="CO425:CO426"/>
    <mergeCell ref="CP425:CP426"/>
    <mergeCell ref="CQ425:CQ426"/>
    <mergeCell ref="CR425:CR426"/>
    <mergeCell ref="CS425:CS426"/>
    <mergeCell ref="CT425:CT426"/>
    <mergeCell ref="CU425:CU426"/>
    <mergeCell ref="CV425:CV426"/>
    <mergeCell ref="BL425:BL426"/>
    <mergeCell ref="BM425:BM426"/>
    <mergeCell ref="BN425:BN426"/>
    <mergeCell ref="BP425:BP426"/>
    <mergeCell ref="BQ425:BQ426"/>
    <mergeCell ref="BR425:BR426"/>
    <mergeCell ref="BS425:BS426"/>
    <mergeCell ref="BT425:BT426"/>
    <mergeCell ref="BU425:BU426"/>
    <mergeCell ref="BV425:BV426"/>
    <mergeCell ref="BW425:BW426"/>
    <mergeCell ref="BX425:BX426"/>
    <mergeCell ref="BY425:BY426"/>
    <mergeCell ref="BZ425:BZ426"/>
    <mergeCell ref="CB425:CB426"/>
    <mergeCell ref="CC425:CC426"/>
    <mergeCell ref="CD425:CD426"/>
    <mergeCell ref="AW419:AW420"/>
    <mergeCell ref="AX419:AX420"/>
    <mergeCell ref="AY419:AY420"/>
    <mergeCell ref="AZ419:AZ420"/>
    <mergeCell ref="BA419:BA420"/>
    <mergeCell ref="BB419:BB420"/>
    <mergeCell ref="AW423:AW424"/>
    <mergeCell ref="AX423:AX424"/>
    <mergeCell ref="BC425:BC426"/>
    <mergeCell ref="BD425:BD426"/>
    <mergeCell ref="BE425:BE426"/>
    <mergeCell ref="BF425:BF426"/>
    <mergeCell ref="BG425:BG426"/>
    <mergeCell ref="BH425:BH426"/>
    <mergeCell ref="BI425:BI426"/>
    <mergeCell ref="BJ425:BJ426"/>
    <mergeCell ref="BK425:BK426"/>
    <mergeCell ref="GY415:GY416"/>
    <mergeCell ref="GZ415:GZ416"/>
    <mergeCell ref="HA415:HA416"/>
    <mergeCell ref="HB415:HB416"/>
    <mergeCell ref="HC415:HC416"/>
    <mergeCell ref="HE415:HE416"/>
    <mergeCell ref="HF415:HF416"/>
    <mergeCell ref="HG415:HG416"/>
    <mergeCell ref="HH415:HH416"/>
    <mergeCell ref="HI415:HI416"/>
    <mergeCell ref="HJ415:HJ416"/>
    <mergeCell ref="HK415:HK416"/>
    <mergeCell ref="HL415:HL416"/>
    <mergeCell ref="HM415:HM416"/>
    <mergeCell ref="HN415:HN416"/>
    <mergeCell ref="HO415:HO416"/>
    <mergeCell ref="AY418:AZ418"/>
    <mergeCell ref="BA418:BB418"/>
    <mergeCell ref="GG415:GG416"/>
    <mergeCell ref="GH415:GH416"/>
    <mergeCell ref="GI415:GI416"/>
    <mergeCell ref="GJ415:GJ416"/>
    <mergeCell ref="GK415:GK416"/>
    <mergeCell ref="GL415:GL416"/>
    <mergeCell ref="GM415:GM416"/>
    <mergeCell ref="GN415:GN416"/>
    <mergeCell ref="GO415:GO416"/>
    <mergeCell ref="GP415:GP416"/>
    <mergeCell ref="GQ415:GQ416"/>
    <mergeCell ref="GS415:GS416"/>
    <mergeCell ref="GT415:GT416"/>
    <mergeCell ref="GU415:GU416"/>
    <mergeCell ref="GV415:GV416"/>
    <mergeCell ref="GW415:GW416"/>
    <mergeCell ref="GX415:GX416"/>
    <mergeCell ref="FN415:FN416"/>
    <mergeCell ref="FO415:FO416"/>
    <mergeCell ref="FP415:FP416"/>
    <mergeCell ref="FQ415:FQ416"/>
    <mergeCell ref="FR415:FR416"/>
    <mergeCell ref="FT415:FT416"/>
    <mergeCell ref="FU415:FU416"/>
    <mergeCell ref="FV415:FV416"/>
    <mergeCell ref="FW415:FW416"/>
    <mergeCell ref="FX415:FX416"/>
    <mergeCell ref="FY415:FY416"/>
    <mergeCell ref="FZ415:FZ416"/>
    <mergeCell ref="GA415:GA416"/>
    <mergeCell ref="GB415:GB416"/>
    <mergeCell ref="GC415:GC416"/>
    <mergeCell ref="GD415:GD416"/>
    <mergeCell ref="GE415:GE416"/>
    <mergeCell ref="EV415:EV416"/>
    <mergeCell ref="EW415:EW416"/>
    <mergeCell ref="EX415:EX416"/>
    <mergeCell ref="EY415:EY416"/>
    <mergeCell ref="EZ415:EZ416"/>
    <mergeCell ref="FA415:FA416"/>
    <mergeCell ref="FB415:FB416"/>
    <mergeCell ref="FC415:FC416"/>
    <mergeCell ref="FD415:FD416"/>
    <mergeCell ref="FE415:FE416"/>
    <mergeCell ref="FF415:FF416"/>
    <mergeCell ref="FH415:FH416"/>
    <mergeCell ref="FI415:FI416"/>
    <mergeCell ref="FJ415:FJ416"/>
    <mergeCell ref="FK415:FK416"/>
    <mergeCell ref="FL415:FL416"/>
    <mergeCell ref="FM415:FM416"/>
    <mergeCell ref="EC415:EC416"/>
    <mergeCell ref="ED415:ED416"/>
    <mergeCell ref="EE415:EE416"/>
    <mergeCell ref="EF415:EF416"/>
    <mergeCell ref="EG415:EG416"/>
    <mergeCell ref="EH415:EH416"/>
    <mergeCell ref="EJ415:EJ416"/>
    <mergeCell ref="EK415:EK416"/>
    <mergeCell ref="EL415:EL416"/>
    <mergeCell ref="EM415:EM416"/>
    <mergeCell ref="EN415:EN416"/>
    <mergeCell ref="EO415:EO416"/>
    <mergeCell ref="EP415:EP416"/>
    <mergeCell ref="EQ415:EQ416"/>
    <mergeCell ref="ER415:ER416"/>
    <mergeCell ref="ES415:ES416"/>
    <mergeCell ref="ET415:ET416"/>
    <mergeCell ref="DJ415:DJ416"/>
    <mergeCell ref="DL415:DL416"/>
    <mergeCell ref="DM415:DM416"/>
    <mergeCell ref="DN415:DN416"/>
    <mergeCell ref="DO415:DO416"/>
    <mergeCell ref="DP415:DP416"/>
    <mergeCell ref="DQ415:DQ416"/>
    <mergeCell ref="DR415:DR416"/>
    <mergeCell ref="DS415:DS416"/>
    <mergeCell ref="DT415:DT416"/>
    <mergeCell ref="DU415:DU416"/>
    <mergeCell ref="DV415:DV416"/>
    <mergeCell ref="DX415:DX416"/>
    <mergeCell ref="DY415:DY416"/>
    <mergeCell ref="DZ415:DZ416"/>
    <mergeCell ref="EA415:EA416"/>
    <mergeCell ref="EB415:EB416"/>
    <mergeCell ref="CR415:CR416"/>
    <mergeCell ref="CS415:CS416"/>
    <mergeCell ref="CT415:CT416"/>
    <mergeCell ref="CU415:CU416"/>
    <mergeCell ref="CV415:CV416"/>
    <mergeCell ref="CW415:CW416"/>
    <mergeCell ref="CX415:CX416"/>
    <mergeCell ref="CZ415:CZ416"/>
    <mergeCell ref="DA415:DA416"/>
    <mergeCell ref="DB415:DB416"/>
    <mergeCell ref="DC415:DC416"/>
    <mergeCell ref="DD415:DD416"/>
    <mergeCell ref="DE415:DE416"/>
    <mergeCell ref="DF415:DF416"/>
    <mergeCell ref="DG415:DG416"/>
    <mergeCell ref="DH415:DH416"/>
    <mergeCell ref="DI415:DI416"/>
    <mergeCell ref="BY415:BY416"/>
    <mergeCell ref="BZ415:BZ416"/>
    <mergeCell ref="CB415:CB416"/>
    <mergeCell ref="CC415:CC416"/>
    <mergeCell ref="CD415:CD416"/>
    <mergeCell ref="CE415:CE416"/>
    <mergeCell ref="CF415:CF416"/>
    <mergeCell ref="CG415:CG416"/>
    <mergeCell ref="CH415:CH416"/>
    <mergeCell ref="CI415:CI416"/>
    <mergeCell ref="CJ415:CJ416"/>
    <mergeCell ref="CK415:CK416"/>
    <mergeCell ref="CL415:CL416"/>
    <mergeCell ref="CN415:CN416"/>
    <mergeCell ref="CO415:CO416"/>
    <mergeCell ref="CP415:CP416"/>
    <mergeCell ref="CQ415:CQ416"/>
    <mergeCell ref="HO405:HO406"/>
    <mergeCell ref="AY408:AZ408"/>
    <mergeCell ref="BA408:BB408"/>
    <mergeCell ref="AW409:AW410"/>
    <mergeCell ref="AX409:AX410"/>
    <mergeCell ref="AY409:AY410"/>
    <mergeCell ref="AZ409:AZ410"/>
    <mergeCell ref="BA409:BA410"/>
    <mergeCell ref="BB409:BB410"/>
    <mergeCell ref="AW413:AW414"/>
    <mergeCell ref="AX413:AX414"/>
    <mergeCell ref="BC415:BC416"/>
    <mergeCell ref="BD415:BD416"/>
    <mergeCell ref="BE415:BE416"/>
    <mergeCell ref="BF415:BF416"/>
    <mergeCell ref="BG415:BG416"/>
    <mergeCell ref="BH415:BH416"/>
    <mergeCell ref="BI415:BI416"/>
    <mergeCell ref="BJ415:BJ416"/>
    <mergeCell ref="BK415:BK416"/>
    <mergeCell ref="BL415:BL416"/>
    <mergeCell ref="BM415:BM416"/>
    <mergeCell ref="BN415:BN416"/>
    <mergeCell ref="BP415:BP416"/>
    <mergeCell ref="BQ415:BQ416"/>
    <mergeCell ref="BR415:BR416"/>
    <mergeCell ref="BS415:BS416"/>
    <mergeCell ref="BT415:BT416"/>
    <mergeCell ref="BU415:BU416"/>
    <mergeCell ref="BV415:BV416"/>
    <mergeCell ref="BW415:BW416"/>
    <mergeCell ref="BX415:BX416"/>
    <mergeCell ref="GW405:GW406"/>
    <mergeCell ref="GX405:GX406"/>
    <mergeCell ref="GY405:GY406"/>
    <mergeCell ref="GZ405:GZ406"/>
    <mergeCell ref="HA405:HA406"/>
    <mergeCell ref="HB405:HB406"/>
    <mergeCell ref="HC405:HC406"/>
    <mergeCell ref="HE405:HE406"/>
    <mergeCell ref="HF405:HF406"/>
    <mergeCell ref="HG405:HG406"/>
    <mergeCell ref="HH405:HH406"/>
    <mergeCell ref="HI405:HI406"/>
    <mergeCell ref="HJ405:HJ406"/>
    <mergeCell ref="HK405:HK406"/>
    <mergeCell ref="HL405:HL406"/>
    <mergeCell ref="HM405:HM406"/>
    <mergeCell ref="HN405:HN406"/>
    <mergeCell ref="GD405:GD406"/>
    <mergeCell ref="GE405:GE406"/>
    <mergeCell ref="GG405:GG406"/>
    <mergeCell ref="GH405:GH406"/>
    <mergeCell ref="GI405:GI406"/>
    <mergeCell ref="GJ405:GJ406"/>
    <mergeCell ref="GK405:GK406"/>
    <mergeCell ref="GL405:GL406"/>
    <mergeCell ref="GM405:GM406"/>
    <mergeCell ref="GN405:GN406"/>
    <mergeCell ref="GO405:GO406"/>
    <mergeCell ref="GP405:GP406"/>
    <mergeCell ref="GQ405:GQ406"/>
    <mergeCell ref="GS405:GS406"/>
    <mergeCell ref="GT405:GT406"/>
    <mergeCell ref="GU405:GU406"/>
    <mergeCell ref="GV405:GV406"/>
    <mergeCell ref="FL405:FL406"/>
    <mergeCell ref="FM405:FM406"/>
    <mergeCell ref="FN405:FN406"/>
    <mergeCell ref="FO405:FO406"/>
    <mergeCell ref="FP405:FP406"/>
    <mergeCell ref="FQ405:FQ406"/>
    <mergeCell ref="FR405:FR406"/>
    <mergeCell ref="FT405:FT406"/>
    <mergeCell ref="FU405:FU406"/>
    <mergeCell ref="FV405:FV406"/>
    <mergeCell ref="FW405:FW406"/>
    <mergeCell ref="FX405:FX406"/>
    <mergeCell ref="FY405:FY406"/>
    <mergeCell ref="FZ405:FZ406"/>
    <mergeCell ref="GA405:GA406"/>
    <mergeCell ref="GB405:GB406"/>
    <mergeCell ref="GC405:GC406"/>
    <mergeCell ref="ES405:ES406"/>
    <mergeCell ref="ET405:ET406"/>
    <mergeCell ref="EV405:EV406"/>
    <mergeCell ref="EW405:EW406"/>
    <mergeCell ref="EX405:EX406"/>
    <mergeCell ref="EY405:EY406"/>
    <mergeCell ref="EZ405:EZ406"/>
    <mergeCell ref="FA405:FA406"/>
    <mergeCell ref="FB405:FB406"/>
    <mergeCell ref="FC405:FC406"/>
    <mergeCell ref="FD405:FD406"/>
    <mergeCell ref="FE405:FE406"/>
    <mergeCell ref="FF405:FF406"/>
    <mergeCell ref="FH405:FH406"/>
    <mergeCell ref="FI405:FI406"/>
    <mergeCell ref="FJ405:FJ406"/>
    <mergeCell ref="FK405:FK406"/>
    <mergeCell ref="EA405:EA406"/>
    <mergeCell ref="EB405:EB406"/>
    <mergeCell ref="EC405:EC406"/>
    <mergeCell ref="ED405:ED406"/>
    <mergeCell ref="EE405:EE406"/>
    <mergeCell ref="EF405:EF406"/>
    <mergeCell ref="EG405:EG406"/>
    <mergeCell ref="EH405:EH406"/>
    <mergeCell ref="EJ405:EJ406"/>
    <mergeCell ref="EK405:EK406"/>
    <mergeCell ref="EL405:EL406"/>
    <mergeCell ref="EM405:EM406"/>
    <mergeCell ref="EN405:EN406"/>
    <mergeCell ref="EO405:EO406"/>
    <mergeCell ref="EP405:EP406"/>
    <mergeCell ref="EQ405:EQ406"/>
    <mergeCell ref="ER405:ER406"/>
    <mergeCell ref="DH405:DH406"/>
    <mergeCell ref="DI405:DI406"/>
    <mergeCell ref="DJ405:DJ406"/>
    <mergeCell ref="DL405:DL406"/>
    <mergeCell ref="DM405:DM406"/>
    <mergeCell ref="DN405:DN406"/>
    <mergeCell ref="DO405:DO406"/>
    <mergeCell ref="DP405:DP406"/>
    <mergeCell ref="DQ405:DQ406"/>
    <mergeCell ref="DR405:DR406"/>
    <mergeCell ref="DS405:DS406"/>
    <mergeCell ref="DT405:DT406"/>
    <mergeCell ref="DU405:DU406"/>
    <mergeCell ref="DV405:DV406"/>
    <mergeCell ref="DX405:DX406"/>
    <mergeCell ref="DY405:DY406"/>
    <mergeCell ref="DZ405:DZ406"/>
    <mergeCell ref="CP405:CP406"/>
    <mergeCell ref="CQ405:CQ406"/>
    <mergeCell ref="CR405:CR406"/>
    <mergeCell ref="CS405:CS406"/>
    <mergeCell ref="CT405:CT406"/>
    <mergeCell ref="CU405:CU406"/>
    <mergeCell ref="CV405:CV406"/>
    <mergeCell ref="CW405:CW406"/>
    <mergeCell ref="CX405:CX406"/>
    <mergeCell ref="CZ405:CZ406"/>
    <mergeCell ref="DA405:DA406"/>
    <mergeCell ref="DB405:DB406"/>
    <mergeCell ref="DC405:DC406"/>
    <mergeCell ref="DD405:DD406"/>
    <mergeCell ref="DE405:DE406"/>
    <mergeCell ref="DF405:DF406"/>
    <mergeCell ref="DG405:DG406"/>
    <mergeCell ref="BW405:BW406"/>
    <mergeCell ref="BX405:BX406"/>
    <mergeCell ref="BY405:BY406"/>
    <mergeCell ref="BZ405:BZ406"/>
    <mergeCell ref="CB405:CB406"/>
    <mergeCell ref="CC405:CC406"/>
    <mergeCell ref="CD405:CD406"/>
    <mergeCell ref="CE405:CE406"/>
    <mergeCell ref="CF405:CF406"/>
    <mergeCell ref="CG405:CG406"/>
    <mergeCell ref="CH405:CH406"/>
    <mergeCell ref="CI405:CI406"/>
    <mergeCell ref="CJ405:CJ406"/>
    <mergeCell ref="CK405:CK406"/>
    <mergeCell ref="CL405:CL406"/>
    <mergeCell ref="CN405:CN406"/>
    <mergeCell ref="CO405:CO406"/>
    <mergeCell ref="HM395:HM396"/>
    <mergeCell ref="HN395:HN396"/>
    <mergeCell ref="HO395:HO396"/>
    <mergeCell ref="AY398:AZ398"/>
    <mergeCell ref="BA398:BB398"/>
    <mergeCell ref="AW399:AW400"/>
    <mergeCell ref="AX399:AX400"/>
    <mergeCell ref="AY399:AY400"/>
    <mergeCell ref="AZ399:AZ400"/>
    <mergeCell ref="BA399:BA400"/>
    <mergeCell ref="BB399:BB400"/>
    <mergeCell ref="AW403:AW404"/>
    <mergeCell ref="AX403:AX404"/>
    <mergeCell ref="BC405:BC406"/>
    <mergeCell ref="BD405:BD406"/>
    <mergeCell ref="BE405:BE406"/>
    <mergeCell ref="BF405:BF406"/>
    <mergeCell ref="BG405:BG406"/>
    <mergeCell ref="BH405:BH406"/>
    <mergeCell ref="BI405:BI406"/>
    <mergeCell ref="BJ405:BJ406"/>
    <mergeCell ref="BK405:BK406"/>
    <mergeCell ref="BL405:BL406"/>
    <mergeCell ref="BM405:BM406"/>
    <mergeCell ref="BN405:BN406"/>
    <mergeCell ref="BP405:BP406"/>
    <mergeCell ref="BQ405:BQ406"/>
    <mergeCell ref="BR405:BR406"/>
    <mergeCell ref="BS405:BS406"/>
    <mergeCell ref="BT405:BT406"/>
    <mergeCell ref="BU405:BU406"/>
    <mergeCell ref="BV405:BV406"/>
    <mergeCell ref="GU395:GU396"/>
    <mergeCell ref="GV395:GV396"/>
    <mergeCell ref="GW395:GW396"/>
    <mergeCell ref="GX395:GX396"/>
    <mergeCell ref="GY395:GY396"/>
    <mergeCell ref="GZ395:GZ396"/>
    <mergeCell ref="HA395:HA396"/>
    <mergeCell ref="HB395:HB396"/>
    <mergeCell ref="HC395:HC396"/>
    <mergeCell ref="HE395:HE396"/>
    <mergeCell ref="HF395:HF396"/>
    <mergeCell ref="HG395:HG396"/>
    <mergeCell ref="HH395:HH396"/>
    <mergeCell ref="HI395:HI396"/>
    <mergeCell ref="HJ395:HJ396"/>
    <mergeCell ref="HK395:HK396"/>
    <mergeCell ref="HL395:HL396"/>
    <mergeCell ref="GB395:GB396"/>
    <mergeCell ref="GC395:GC396"/>
    <mergeCell ref="GD395:GD396"/>
    <mergeCell ref="GE395:GE396"/>
    <mergeCell ref="GG395:GG396"/>
    <mergeCell ref="GH395:GH396"/>
    <mergeCell ref="GI395:GI396"/>
    <mergeCell ref="GJ395:GJ396"/>
    <mergeCell ref="GK395:GK396"/>
    <mergeCell ref="GL395:GL396"/>
    <mergeCell ref="GM395:GM396"/>
    <mergeCell ref="GN395:GN396"/>
    <mergeCell ref="GO395:GO396"/>
    <mergeCell ref="GP395:GP396"/>
    <mergeCell ref="GQ395:GQ396"/>
    <mergeCell ref="GS395:GS396"/>
    <mergeCell ref="GT395:GT396"/>
    <mergeCell ref="FJ395:FJ396"/>
    <mergeCell ref="FK395:FK396"/>
    <mergeCell ref="FL395:FL396"/>
    <mergeCell ref="FM395:FM396"/>
    <mergeCell ref="FN395:FN396"/>
    <mergeCell ref="FO395:FO396"/>
    <mergeCell ref="FP395:FP396"/>
    <mergeCell ref="FQ395:FQ396"/>
    <mergeCell ref="FR395:FR396"/>
    <mergeCell ref="FT395:FT396"/>
    <mergeCell ref="FU395:FU396"/>
    <mergeCell ref="FV395:FV396"/>
    <mergeCell ref="FW395:FW396"/>
    <mergeCell ref="FX395:FX396"/>
    <mergeCell ref="FY395:FY396"/>
    <mergeCell ref="FZ395:FZ396"/>
    <mergeCell ref="GA395:GA396"/>
    <mergeCell ref="EQ395:EQ396"/>
    <mergeCell ref="ER395:ER396"/>
    <mergeCell ref="ES395:ES396"/>
    <mergeCell ref="ET395:ET396"/>
    <mergeCell ref="EV395:EV396"/>
    <mergeCell ref="EW395:EW396"/>
    <mergeCell ref="EX395:EX396"/>
    <mergeCell ref="EY395:EY396"/>
    <mergeCell ref="EZ395:EZ396"/>
    <mergeCell ref="FA395:FA396"/>
    <mergeCell ref="FB395:FB396"/>
    <mergeCell ref="FC395:FC396"/>
    <mergeCell ref="FD395:FD396"/>
    <mergeCell ref="FE395:FE396"/>
    <mergeCell ref="FF395:FF396"/>
    <mergeCell ref="FH395:FH396"/>
    <mergeCell ref="FI395:FI396"/>
    <mergeCell ref="DY395:DY396"/>
    <mergeCell ref="DZ395:DZ396"/>
    <mergeCell ref="EA395:EA396"/>
    <mergeCell ref="EB395:EB396"/>
    <mergeCell ref="EC395:EC396"/>
    <mergeCell ref="ED395:ED396"/>
    <mergeCell ref="EE395:EE396"/>
    <mergeCell ref="EF395:EF396"/>
    <mergeCell ref="EG395:EG396"/>
    <mergeCell ref="EH395:EH396"/>
    <mergeCell ref="EJ395:EJ396"/>
    <mergeCell ref="EK395:EK396"/>
    <mergeCell ref="EL395:EL396"/>
    <mergeCell ref="EM395:EM396"/>
    <mergeCell ref="EN395:EN396"/>
    <mergeCell ref="EO395:EO396"/>
    <mergeCell ref="EP395:EP396"/>
    <mergeCell ref="DF395:DF396"/>
    <mergeCell ref="DG395:DG396"/>
    <mergeCell ref="DH395:DH396"/>
    <mergeCell ref="DI395:DI396"/>
    <mergeCell ref="DJ395:DJ396"/>
    <mergeCell ref="DL395:DL396"/>
    <mergeCell ref="DM395:DM396"/>
    <mergeCell ref="DN395:DN396"/>
    <mergeCell ref="DO395:DO396"/>
    <mergeCell ref="DP395:DP396"/>
    <mergeCell ref="DQ395:DQ396"/>
    <mergeCell ref="DR395:DR396"/>
    <mergeCell ref="DS395:DS396"/>
    <mergeCell ref="DT395:DT396"/>
    <mergeCell ref="DU395:DU396"/>
    <mergeCell ref="DV395:DV396"/>
    <mergeCell ref="DX395:DX396"/>
    <mergeCell ref="CN395:CN396"/>
    <mergeCell ref="CO395:CO396"/>
    <mergeCell ref="CP395:CP396"/>
    <mergeCell ref="CQ395:CQ396"/>
    <mergeCell ref="CR395:CR396"/>
    <mergeCell ref="CS395:CS396"/>
    <mergeCell ref="CT395:CT396"/>
    <mergeCell ref="CU395:CU396"/>
    <mergeCell ref="CV395:CV396"/>
    <mergeCell ref="CW395:CW396"/>
    <mergeCell ref="CX395:CX396"/>
    <mergeCell ref="CZ395:CZ396"/>
    <mergeCell ref="DA395:DA396"/>
    <mergeCell ref="DB395:DB396"/>
    <mergeCell ref="DC395:DC396"/>
    <mergeCell ref="DD395:DD396"/>
    <mergeCell ref="DE395:DE396"/>
    <mergeCell ref="BU395:BU396"/>
    <mergeCell ref="BV395:BV396"/>
    <mergeCell ref="BW395:BW396"/>
    <mergeCell ref="BX395:BX396"/>
    <mergeCell ref="BY395:BY396"/>
    <mergeCell ref="BZ395:BZ396"/>
    <mergeCell ref="CB395:CB396"/>
    <mergeCell ref="CC395:CC396"/>
    <mergeCell ref="CD395:CD396"/>
    <mergeCell ref="CE395:CE396"/>
    <mergeCell ref="CF395:CF396"/>
    <mergeCell ref="CG395:CG396"/>
    <mergeCell ref="CH395:CH396"/>
    <mergeCell ref="CI395:CI396"/>
    <mergeCell ref="CJ395:CJ396"/>
    <mergeCell ref="CK395:CK396"/>
    <mergeCell ref="CL395:CL396"/>
    <mergeCell ref="HK385:HK386"/>
    <mergeCell ref="HL385:HL386"/>
    <mergeCell ref="HM385:HM386"/>
    <mergeCell ref="HN385:HN386"/>
    <mergeCell ref="HO385:HO386"/>
    <mergeCell ref="AY388:AZ388"/>
    <mergeCell ref="BA388:BB388"/>
    <mergeCell ref="AW389:AW390"/>
    <mergeCell ref="AX389:AX390"/>
    <mergeCell ref="AY389:AY390"/>
    <mergeCell ref="AZ389:AZ390"/>
    <mergeCell ref="BA389:BA390"/>
    <mergeCell ref="BB389:BB390"/>
    <mergeCell ref="AW393:AW394"/>
    <mergeCell ref="AX393:AX394"/>
    <mergeCell ref="BC395:BC396"/>
    <mergeCell ref="BD395:BD396"/>
    <mergeCell ref="BE395:BE396"/>
    <mergeCell ref="BF395:BF396"/>
    <mergeCell ref="BG395:BG396"/>
    <mergeCell ref="BH395:BH396"/>
    <mergeCell ref="BI395:BI396"/>
    <mergeCell ref="BJ395:BJ396"/>
    <mergeCell ref="BK395:BK396"/>
    <mergeCell ref="BL395:BL396"/>
    <mergeCell ref="BM395:BM396"/>
    <mergeCell ref="BN395:BN396"/>
    <mergeCell ref="BP395:BP396"/>
    <mergeCell ref="BQ395:BQ396"/>
    <mergeCell ref="BR395:BR396"/>
    <mergeCell ref="BS395:BS396"/>
    <mergeCell ref="BT395:BT396"/>
    <mergeCell ref="GS385:GS386"/>
    <mergeCell ref="GT385:GT386"/>
    <mergeCell ref="GU385:GU386"/>
    <mergeCell ref="GV385:GV386"/>
    <mergeCell ref="GW385:GW386"/>
    <mergeCell ref="GX385:GX386"/>
    <mergeCell ref="GY385:GY386"/>
    <mergeCell ref="GZ385:GZ386"/>
    <mergeCell ref="HA385:HA386"/>
    <mergeCell ref="HB385:HB386"/>
    <mergeCell ref="HC385:HC386"/>
    <mergeCell ref="HE385:HE386"/>
    <mergeCell ref="HF385:HF386"/>
    <mergeCell ref="HG385:HG386"/>
    <mergeCell ref="HH385:HH386"/>
    <mergeCell ref="HI385:HI386"/>
    <mergeCell ref="HJ385:HJ386"/>
    <mergeCell ref="FZ385:FZ386"/>
    <mergeCell ref="GA385:GA386"/>
    <mergeCell ref="GB385:GB386"/>
    <mergeCell ref="GC385:GC386"/>
    <mergeCell ref="GD385:GD386"/>
    <mergeCell ref="GE385:GE386"/>
    <mergeCell ref="GG385:GG386"/>
    <mergeCell ref="GH385:GH386"/>
    <mergeCell ref="GI385:GI386"/>
    <mergeCell ref="GJ385:GJ386"/>
    <mergeCell ref="GK385:GK386"/>
    <mergeCell ref="GL385:GL386"/>
    <mergeCell ref="GM385:GM386"/>
    <mergeCell ref="GN385:GN386"/>
    <mergeCell ref="GO385:GO386"/>
    <mergeCell ref="GP385:GP386"/>
    <mergeCell ref="GQ385:GQ386"/>
    <mergeCell ref="FH385:FH386"/>
    <mergeCell ref="FI385:FI386"/>
    <mergeCell ref="FJ385:FJ386"/>
    <mergeCell ref="FK385:FK386"/>
    <mergeCell ref="FL385:FL386"/>
    <mergeCell ref="FM385:FM386"/>
    <mergeCell ref="FN385:FN386"/>
    <mergeCell ref="FO385:FO386"/>
    <mergeCell ref="FP385:FP386"/>
    <mergeCell ref="FQ385:FQ386"/>
    <mergeCell ref="FR385:FR386"/>
    <mergeCell ref="FT385:FT386"/>
    <mergeCell ref="FU385:FU386"/>
    <mergeCell ref="FV385:FV386"/>
    <mergeCell ref="FW385:FW386"/>
    <mergeCell ref="FX385:FX386"/>
    <mergeCell ref="FY385:FY386"/>
    <mergeCell ref="EO385:EO386"/>
    <mergeCell ref="EP385:EP386"/>
    <mergeCell ref="EQ385:EQ386"/>
    <mergeCell ref="ER385:ER386"/>
    <mergeCell ref="ES385:ES386"/>
    <mergeCell ref="ET385:ET386"/>
    <mergeCell ref="EV385:EV386"/>
    <mergeCell ref="EW385:EW386"/>
    <mergeCell ref="EX385:EX386"/>
    <mergeCell ref="EY385:EY386"/>
    <mergeCell ref="EZ385:EZ386"/>
    <mergeCell ref="FA385:FA386"/>
    <mergeCell ref="FB385:FB386"/>
    <mergeCell ref="FC385:FC386"/>
    <mergeCell ref="FD385:FD386"/>
    <mergeCell ref="FE385:FE386"/>
    <mergeCell ref="FF385:FF386"/>
    <mergeCell ref="DV385:DV386"/>
    <mergeCell ref="DX385:DX386"/>
    <mergeCell ref="DY385:DY386"/>
    <mergeCell ref="DZ385:DZ386"/>
    <mergeCell ref="EA385:EA386"/>
    <mergeCell ref="EB385:EB386"/>
    <mergeCell ref="EC385:EC386"/>
    <mergeCell ref="ED385:ED386"/>
    <mergeCell ref="EE385:EE386"/>
    <mergeCell ref="EF385:EF386"/>
    <mergeCell ref="EG385:EG386"/>
    <mergeCell ref="EH385:EH386"/>
    <mergeCell ref="EJ385:EJ386"/>
    <mergeCell ref="EK385:EK386"/>
    <mergeCell ref="EL385:EL386"/>
    <mergeCell ref="EM385:EM386"/>
    <mergeCell ref="EN385:EN386"/>
    <mergeCell ref="DD385:DD386"/>
    <mergeCell ref="DE385:DE386"/>
    <mergeCell ref="DF385:DF386"/>
    <mergeCell ref="DG385:DG386"/>
    <mergeCell ref="DH385:DH386"/>
    <mergeCell ref="DI385:DI386"/>
    <mergeCell ref="DJ385:DJ386"/>
    <mergeCell ref="DL385:DL386"/>
    <mergeCell ref="DM385:DM386"/>
    <mergeCell ref="DN385:DN386"/>
    <mergeCell ref="DO385:DO386"/>
    <mergeCell ref="DP385:DP386"/>
    <mergeCell ref="DQ385:DQ386"/>
    <mergeCell ref="DR385:DR386"/>
    <mergeCell ref="DS385:DS386"/>
    <mergeCell ref="DT385:DT386"/>
    <mergeCell ref="DU385:DU386"/>
    <mergeCell ref="CK385:CK386"/>
    <mergeCell ref="CL385:CL386"/>
    <mergeCell ref="CN385:CN386"/>
    <mergeCell ref="CO385:CO386"/>
    <mergeCell ref="CP385:CP386"/>
    <mergeCell ref="CQ385:CQ386"/>
    <mergeCell ref="CR385:CR386"/>
    <mergeCell ref="CS385:CS386"/>
    <mergeCell ref="CT385:CT386"/>
    <mergeCell ref="CU385:CU386"/>
    <mergeCell ref="CV385:CV386"/>
    <mergeCell ref="CW385:CW386"/>
    <mergeCell ref="CX385:CX386"/>
    <mergeCell ref="CZ385:CZ386"/>
    <mergeCell ref="DA385:DA386"/>
    <mergeCell ref="DB385:DB386"/>
    <mergeCell ref="DC385:DC386"/>
    <mergeCell ref="BS385:BS386"/>
    <mergeCell ref="BT385:BT386"/>
    <mergeCell ref="BU385:BU386"/>
    <mergeCell ref="BV385:BV386"/>
    <mergeCell ref="BW385:BW386"/>
    <mergeCell ref="BX385:BX386"/>
    <mergeCell ref="BY385:BY386"/>
    <mergeCell ref="BZ385:BZ386"/>
    <mergeCell ref="CB385:CB386"/>
    <mergeCell ref="CC385:CC386"/>
    <mergeCell ref="CD385:CD386"/>
    <mergeCell ref="CE385:CE386"/>
    <mergeCell ref="CF385:CF386"/>
    <mergeCell ref="CG385:CG386"/>
    <mergeCell ref="CH385:CH386"/>
    <mergeCell ref="CI385:CI386"/>
    <mergeCell ref="CJ385:CJ386"/>
    <mergeCell ref="AW383:AW384"/>
    <mergeCell ref="AX383:AX384"/>
    <mergeCell ref="BC385:BC386"/>
    <mergeCell ref="BD385:BD386"/>
    <mergeCell ref="BE385:BE386"/>
    <mergeCell ref="BF385:BF386"/>
    <mergeCell ref="BG385:BG386"/>
    <mergeCell ref="BH385:BH386"/>
    <mergeCell ref="BI385:BI386"/>
    <mergeCell ref="BJ385:BJ386"/>
    <mergeCell ref="BK385:BK386"/>
    <mergeCell ref="BL385:BL386"/>
    <mergeCell ref="BM385:BM386"/>
    <mergeCell ref="BN385:BN386"/>
    <mergeCell ref="BP385:BP386"/>
    <mergeCell ref="BQ385:BQ386"/>
    <mergeCell ref="BR385:BR386"/>
    <mergeCell ref="HE362:HE363"/>
    <mergeCell ref="HF362:HF363"/>
    <mergeCell ref="HG362:HG363"/>
    <mergeCell ref="HH362:HH363"/>
    <mergeCell ref="HI362:HI363"/>
    <mergeCell ref="HJ362:HJ363"/>
    <mergeCell ref="HK362:HK363"/>
    <mergeCell ref="HL362:HL363"/>
    <mergeCell ref="HM362:HM363"/>
    <mergeCell ref="HN362:HN363"/>
    <mergeCell ref="HO362:HO363"/>
    <mergeCell ref="AY365:AZ365"/>
    <mergeCell ref="BA365:BB365"/>
    <mergeCell ref="AW366:AW367"/>
    <mergeCell ref="AX366:AX367"/>
    <mergeCell ref="AY366:AY367"/>
    <mergeCell ref="AZ366:AZ367"/>
    <mergeCell ref="BA366:BA367"/>
    <mergeCell ref="BB366:BB367"/>
    <mergeCell ref="GL362:GL363"/>
    <mergeCell ref="GM362:GM363"/>
    <mergeCell ref="GN362:GN363"/>
    <mergeCell ref="GO362:GO363"/>
    <mergeCell ref="GP362:GP363"/>
    <mergeCell ref="GQ362:GQ363"/>
    <mergeCell ref="GS362:GS363"/>
    <mergeCell ref="GT362:GT363"/>
    <mergeCell ref="GU362:GU363"/>
    <mergeCell ref="GV362:GV363"/>
    <mergeCell ref="GW362:GW363"/>
    <mergeCell ref="GX362:GX363"/>
    <mergeCell ref="GY362:GY363"/>
    <mergeCell ref="GZ362:GZ363"/>
    <mergeCell ref="HA362:HA363"/>
    <mergeCell ref="HB362:HB363"/>
    <mergeCell ref="HC362:HC363"/>
    <mergeCell ref="FT362:FT363"/>
    <mergeCell ref="FU362:FU363"/>
    <mergeCell ref="FV362:FV363"/>
    <mergeCell ref="FW362:FW363"/>
    <mergeCell ref="FX362:FX363"/>
    <mergeCell ref="FY362:FY363"/>
    <mergeCell ref="FZ362:FZ363"/>
    <mergeCell ref="GA362:GA363"/>
    <mergeCell ref="GB362:GB363"/>
    <mergeCell ref="GC362:GC363"/>
    <mergeCell ref="GD362:GD363"/>
    <mergeCell ref="GE362:GE363"/>
    <mergeCell ref="GG362:GG363"/>
    <mergeCell ref="GH362:GH363"/>
    <mergeCell ref="GI362:GI363"/>
    <mergeCell ref="GJ362:GJ363"/>
    <mergeCell ref="GK362:GK363"/>
    <mergeCell ref="FA362:FA363"/>
    <mergeCell ref="FB362:FB363"/>
    <mergeCell ref="FC362:FC363"/>
    <mergeCell ref="FD362:FD363"/>
    <mergeCell ref="FE362:FE363"/>
    <mergeCell ref="FF362:FF363"/>
    <mergeCell ref="FH362:FH363"/>
    <mergeCell ref="FI362:FI363"/>
    <mergeCell ref="FJ362:FJ363"/>
    <mergeCell ref="FK362:FK363"/>
    <mergeCell ref="FL362:FL363"/>
    <mergeCell ref="FM362:FM363"/>
    <mergeCell ref="FN362:FN363"/>
    <mergeCell ref="FO362:FO363"/>
    <mergeCell ref="FP362:FP363"/>
    <mergeCell ref="FQ362:FQ363"/>
    <mergeCell ref="FR362:FR363"/>
    <mergeCell ref="EH362:EH363"/>
    <mergeCell ref="EJ362:EJ363"/>
    <mergeCell ref="EK362:EK363"/>
    <mergeCell ref="EL362:EL363"/>
    <mergeCell ref="EM362:EM363"/>
    <mergeCell ref="EN362:EN363"/>
    <mergeCell ref="EO362:EO363"/>
    <mergeCell ref="EP362:EP363"/>
    <mergeCell ref="EQ362:EQ363"/>
    <mergeCell ref="ER362:ER363"/>
    <mergeCell ref="ES362:ES363"/>
    <mergeCell ref="ET362:ET363"/>
    <mergeCell ref="EV362:EV363"/>
    <mergeCell ref="EW362:EW363"/>
    <mergeCell ref="EX362:EX363"/>
    <mergeCell ref="EY362:EY363"/>
    <mergeCell ref="EZ362:EZ363"/>
    <mergeCell ref="DP362:DP363"/>
    <mergeCell ref="DQ362:DQ363"/>
    <mergeCell ref="DR362:DR363"/>
    <mergeCell ref="DS362:DS363"/>
    <mergeCell ref="DT362:DT363"/>
    <mergeCell ref="DU362:DU363"/>
    <mergeCell ref="DV362:DV363"/>
    <mergeCell ref="DX362:DX363"/>
    <mergeCell ref="DY362:DY363"/>
    <mergeCell ref="DZ362:DZ363"/>
    <mergeCell ref="EA362:EA363"/>
    <mergeCell ref="EB362:EB363"/>
    <mergeCell ref="EC362:EC363"/>
    <mergeCell ref="ED362:ED363"/>
    <mergeCell ref="EE362:EE363"/>
    <mergeCell ref="EF362:EF363"/>
    <mergeCell ref="EG362:EG363"/>
    <mergeCell ref="CW362:CW363"/>
    <mergeCell ref="CX362:CX363"/>
    <mergeCell ref="CZ362:CZ363"/>
    <mergeCell ref="DA362:DA363"/>
    <mergeCell ref="DB362:DB363"/>
    <mergeCell ref="DC362:DC363"/>
    <mergeCell ref="DD362:DD363"/>
    <mergeCell ref="DE362:DE363"/>
    <mergeCell ref="DF362:DF363"/>
    <mergeCell ref="DG362:DG363"/>
    <mergeCell ref="DH362:DH363"/>
    <mergeCell ref="DI362:DI363"/>
    <mergeCell ref="DJ362:DJ363"/>
    <mergeCell ref="DL362:DL363"/>
    <mergeCell ref="DM362:DM363"/>
    <mergeCell ref="DN362:DN363"/>
    <mergeCell ref="DO362:DO363"/>
    <mergeCell ref="CE362:CE363"/>
    <mergeCell ref="CF362:CF363"/>
    <mergeCell ref="CG362:CG363"/>
    <mergeCell ref="CH362:CH363"/>
    <mergeCell ref="CI362:CI363"/>
    <mergeCell ref="CJ362:CJ363"/>
    <mergeCell ref="CK362:CK363"/>
    <mergeCell ref="CL362:CL363"/>
    <mergeCell ref="CN362:CN363"/>
    <mergeCell ref="CO362:CO363"/>
    <mergeCell ref="CP362:CP363"/>
    <mergeCell ref="CQ362:CQ363"/>
    <mergeCell ref="CR362:CR363"/>
    <mergeCell ref="CS362:CS363"/>
    <mergeCell ref="CT362:CT363"/>
    <mergeCell ref="CU362:CU363"/>
    <mergeCell ref="CV362:CV363"/>
    <mergeCell ref="BL362:BL363"/>
    <mergeCell ref="BM362:BM363"/>
    <mergeCell ref="BN362:BN363"/>
    <mergeCell ref="BP362:BP363"/>
    <mergeCell ref="BQ362:BQ363"/>
    <mergeCell ref="BR362:BR363"/>
    <mergeCell ref="BS362:BS363"/>
    <mergeCell ref="BT362:BT363"/>
    <mergeCell ref="BU362:BU363"/>
    <mergeCell ref="BV362:BV363"/>
    <mergeCell ref="BW362:BW363"/>
    <mergeCell ref="BX362:BX363"/>
    <mergeCell ref="BY362:BY363"/>
    <mergeCell ref="BZ362:BZ363"/>
    <mergeCell ref="CB362:CB363"/>
    <mergeCell ref="CC362:CC363"/>
    <mergeCell ref="CD362:CD363"/>
    <mergeCell ref="AW356:AW357"/>
    <mergeCell ref="AX356:AX357"/>
    <mergeCell ref="AY356:AY357"/>
    <mergeCell ref="AZ356:AZ357"/>
    <mergeCell ref="BA356:BA357"/>
    <mergeCell ref="BB356:BB357"/>
    <mergeCell ref="AW360:AW361"/>
    <mergeCell ref="AX360:AX361"/>
    <mergeCell ref="BC362:BC363"/>
    <mergeCell ref="BD362:BD363"/>
    <mergeCell ref="BE362:BE363"/>
    <mergeCell ref="BF362:BF363"/>
    <mergeCell ref="BG362:BG363"/>
    <mergeCell ref="BH362:BH363"/>
    <mergeCell ref="BI362:BI363"/>
    <mergeCell ref="BJ362:BJ363"/>
    <mergeCell ref="BK362:BK363"/>
    <mergeCell ref="GY352:GY353"/>
    <mergeCell ref="GZ352:GZ353"/>
    <mergeCell ref="HA352:HA353"/>
    <mergeCell ref="HB352:HB353"/>
    <mergeCell ref="HC352:HC353"/>
    <mergeCell ref="HE352:HE353"/>
    <mergeCell ref="HF352:HF353"/>
    <mergeCell ref="HG352:HG353"/>
    <mergeCell ref="HH352:HH353"/>
    <mergeCell ref="HI352:HI353"/>
    <mergeCell ref="HJ352:HJ353"/>
    <mergeCell ref="HK352:HK353"/>
    <mergeCell ref="HL352:HL353"/>
    <mergeCell ref="HM352:HM353"/>
    <mergeCell ref="HN352:HN353"/>
    <mergeCell ref="HO352:HO353"/>
    <mergeCell ref="AY355:AZ355"/>
    <mergeCell ref="BA355:BB355"/>
    <mergeCell ref="GG352:GG353"/>
    <mergeCell ref="GH352:GH353"/>
    <mergeCell ref="GI352:GI353"/>
    <mergeCell ref="GJ352:GJ353"/>
    <mergeCell ref="GK352:GK353"/>
    <mergeCell ref="GL352:GL353"/>
    <mergeCell ref="GM352:GM353"/>
    <mergeCell ref="GN352:GN353"/>
    <mergeCell ref="GO352:GO353"/>
    <mergeCell ref="GP352:GP353"/>
    <mergeCell ref="GQ352:GQ353"/>
    <mergeCell ref="GS352:GS353"/>
    <mergeCell ref="GT352:GT353"/>
    <mergeCell ref="GU352:GU353"/>
    <mergeCell ref="GV352:GV353"/>
    <mergeCell ref="GW352:GW353"/>
    <mergeCell ref="GX352:GX353"/>
    <mergeCell ref="FN352:FN353"/>
    <mergeCell ref="FO352:FO353"/>
    <mergeCell ref="FP352:FP353"/>
    <mergeCell ref="FQ352:FQ353"/>
    <mergeCell ref="FR352:FR353"/>
    <mergeCell ref="FT352:FT353"/>
    <mergeCell ref="FU352:FU353"/>
    <mergeCell ref="FV352:FV353"/>
    <mergeCell ref="FW352:FW353"/>
    <mergeCell ref="FX352:FX353"/>
    <mergeCell ref="FY352:FY353"/>
    <mergeCell ref="FZ352:FZ353"/>
    <mergeCell ref="GA352:GA353"/>
    <mergeCell ref="GB352:GB353"/>
    <mergeCell ref="GC352:GC353"/>
    <mergeCell ref="GD352:GD353"/>
    <mergeCell ref="GE352:GE353"/>
    <mergeCell ref="EV352:EV353"/>
    <mergeCell ref="EW352:EW353"/>
    <mergeCell ref="EX352:EX353"/>
    <mergeCell ref="EY352:EY353"/>
    <mergeCell ref="EZ352:EZ353"/>
    <mergeCell ref="FA352:FA353"/>
    <mergeCell ref="FB352:FB353"/>
    <mergeCell ref="FC352:FC353"/>
    <mergeCell ref="FD352:FD353"/>
    <mergeCell ref="FE352:FE353"/>
    <mergeCell ref="FF352:FF353"/>
    <mergeCell ref="FH352:FH353"/>
    <mergeCell ref="FI352:FI353"/>
    <mergeCell ref="FJ352:FJ353"/>
    <mergeCell ref="FK352:FK353"/>
    <mergeCell ref="FL352:FL353"/>
    <mergeCell ref="FM352:FM353"/>
    <mergeCell ref="EC352:EC353"/>
    <mergeCell ref="ED352:ED353"/>
    <mergeCell ref="EE352:EE353"/>
    <mergeCell ref="EF352:EF353"/>
    <mergeCell ref="EG352:EG353"/>
    <mergeCell ref="EH352:EH353"/>
    <mergeCell ref="EJ352:EJ353"/>
    <mergeCell ref="EK352:EK353"/>
    <mergeCell ref="EL352:EL353"/>
    <mergeCell ref="EM352:EM353"/>
    <mergeCell ref="EN352:EN353"/>
    <mergeCell ref="EO352:EO353"/>
    <mergeCell ref="EP352:EP353"/>
    <mergeCell ref="EQ352:EQ353"/>
    <mergeCell ref="ER352:ER353"/>
    <mergeCell ref="ES352:ES353"/>
    <mergeCell ref="ET352:ET353"/>
    <mergeCell ref="DJ352:DJ353"/>
    <mergeCell ref="DL352:DL353"/>
    <mergeCell ref="DM352:DM353"/>
    <mergeCell ref="DN352:DN353"/>
    <mergeCell ref="DO352:DO353"/>
    <mergeCell ref="DP352:DP353"/>
    <mergeCell ref="DQ352:DQ353"/>
    <mergeCell ref="DR352:DR353"/>
    <mergeCell ref="DS352:DS353"/>
    <mergeCell ref="DT352:DT353"/>
    <mergeCell ref="DU352:DU353"/>
    <mergeCell ref="DV352:DV353"/>
    <mergeCell ref="DX352:DX353"/>
    <mergeCell ref="DY352:DY353"/>
    <mergeCell ref="DZ352:DZ353"/>
    <mergeCell ref="EA352:EA353"/>
    <mergeCell ref="EB352:EB353"/>
    <mergeCell ref="CR352:CR353"/>
    <mergeCell ref="CS352:CS353"/>
    <mergeCell ref="CT352:CT353"/>
    <mergeCell ref="CU352:CU353"/>
    <mergeCell ref="CV352:CV353"/>
    <mergeCell ref="CW352:CW353"/>
    <mergeCell ref="CX352:CX353"/>
    <mergeCell ref="CZ352:CZ353"/>
    <mergeCell ref="DA352:DA353"/>
    <mergeCell ref="DB352:DB353"/>
    <mergeCell ref="DC352:DC353"/>
    <mergeCell ref="DD352:DD353"/>
    <mergeCell ref="DE352:DE353"/>
    <mergeCell ref="DF352:DF353"/>
    <mergeCell ref="DG352:DG353"/>
    <mergeCell ref="DH352:DH353"/>
    <mergeCell ref="DI352:DI353"/>
    <mergeCell ref="BY352:BY353"/>
    <mergeCell ref="BZ352:BZ353"/>
    <mergeCell ref="CB352:CB353"/>
    <mergeCell ref="CC352:CC353"/>
    <mergeCell ref="CD352:CD353"/>
    <mergeCell ref="CE352:CE353"/>
    <mergeCell ref="CF352:CF353"/>
    <mergeCell ref="CG352:CG353"/>
    <mergeCell ref="CH352:CH353"/>
    <mergeCell ref="CI352:CI353"/>
    <mergeCell ref="CJ352:CJ353"/>
    <mergeCell ref="CK352:CK353"/>
    <mergeCell ref="CL352:CL353"/>
    <mergeCell ref="CN352:CN353"/>
    <mergeCell ref="CO352:CO353"/>
    <mergeCell ref="CP352:CP353"/>
    <mergeCell ref="CQ352:CQ353"/>
    <mergeCell ref="HO342:HO343"/>
    <mergeCell ref="AY345:AZ345"/>
    <mergeCell ref="BA345:BB345"/>
    <mergeCell ref="AW346:AW347"/>
    <mergeCell ref="AX346:AX347"/>
    <mergeCell ref="AY346:AY347"/>
    <mergeCell ref="AZ346:AZ347"/>
    <mergeCell ref="BA346:BA347"/>
    <mergeCell ref="BB346:BB347"/>
    <mergeCell ref="AW350:AW351"/>
    <mergeCell ref="AX350:AX351"/>
    <mergeCell ref="BC352:BC353"/>
    <mergeCell ref="BD352:BD353"/>
    <mergeCell ref="BE352:BE353"/>
    <mergeCell ref="BF352:BF353"/>
    <mergeCell ref="BG352:BG353"/>
    <mergeCell ref="BH352:BH353"/>
    <mergeCell ref="BI352:BI353"/>
    <mergeCell ref="BJ352:BJ353"/>
    <mergeCell ref="BK352:BK353"/>
    <mergeCell ref="BL352:BL353"/>
    <mergeCell ref="BM352:BM353"/>
    <mergeCell ref="BN352:BN353"/>
    <mergeCell ref="BP352:BP353"/>
    <mergeCell ref="BQ352:BQ353"/>
    <mergeCell ref="BR352:BR353"/>
    <mergeCell ref="BS352:BS353"/>
    <mergeCell ref="BT352:BT353"/>
    <mergeCell ref="BU352:BU353"/>
    <mergeCell ref="BV352:BV353"/>
    <mergeCell ref="BW352:BW353"/>
    <mergeCell ref="BX352:BX353"/>
    <mergeCell ref="GW342:GW343"/>
    <mergeCell ref="GX342:GX343"/>
    <mergeCell ref="GY342:GY343"/>
    <mergeCell ref="GZ342:GZ343"/>
    <mergeCell ref="HA342:HA343"/>
    <mergeCell ref="HB342:HB343"/>
    <mergeCell ref="HC342:HC343"/>
    <mergeCell ref="HE342:HE343"/>
    <mergeCell ref="HF342:HF343"/>
    <mergeCell ref="HG342:HG343"/>
    <mergeCell ref="HH342:HH343"/>
    <mergeCell ref="HI342:HI343"/>
    <mergeCell ref="HJ342:HJ343"/>
    <mergeCell ref="HK342:HK343"/>
    <mergeCell ref="HL342:HL343"/>
    <mergeCell ref="HM342:HM343"/>
    <mergeCell ref="HN342:HN343"/>
    <mergeCell ref="GD342:GD343"/>
    <mergeCell ref="GE342:GE343"/>
    <mergeCell ref="GG342:GG343"/>
    <mergeCell ref="GH342:GH343"/>
    <mergeCell ref="GI342:GI343"/>
    <mergeCell ref="GJ342:GJ343"/>
    <mergeCell ref="GK342:GK343"/>
    <mergeCell ref="GL342:GL343"/>
    <mergeCell ref="GM342:GM343"/>
    <mergeCell ref="GN342:GN343"/>
    <mergeCell ref="GO342:GO343"/>
    <mergeCell ref="GP342:GP343"/>
    <mergeCell ref="GQ342:GQ343"/>
    <mergeCell ref="GS342:GS343"/>
    <mergeCell ref="GT342:GT343"/>
    <mergeCell ref="GU342:GU343"/>
    <mergeCell ref="GV342:GV343"/>
    <mergeCell ref="FL342:FL343"/>
    <mergeCell ref="FM342:FM343"/>
    <mergeCell ref="FN342:FN343"/>
    <mergeCell ref="FO342:FO343"/>
    <mergeCell ref="FP342:FP343"/>
    <mergeCell ref="FQ342:FQ343"/>
    <mergeCell ref="FR342:FR343"/>
    <mergeCell ref="FT342:FT343"/>
    <mergeCell ref="FU342:FU343"/>
    <mergeCell ref="FV342:FV343"/>
    <mergeCell ref="FW342:FW343"/>
    <mergeCell ref="FX342:FX343"/>
    <mergeCell ref="FY342:FY343"/>
    <mergeCell ref="FZ342:FZ343"/>
    <mergeCell ref="GA342:GA343"/>
    <mergeCell ref="GB342:GB343"/>
    <mergeCell ref="GC342:GC343"/>
    <mergeCell ref="ES342:ES343"/>
    <mergeCell ref="ET342:ET343"/>
    <mergeCell ref="EV342:EV343"/>
    <mergeCell ref="EW342:EW343"/>
    <mergeCell ref="EX342:EX343"/>
    <mergeCell ref="EY342:EY343"/>
    <mergeCell ref="EZ342:EZ343"/>
    <mergeCell ref="FA342:FA343"/>
    <mergeCell ref="FB342:FB343"/>
    <mergeCell ref="FC342:FC343"/>
    <mergeCell ref="FD342:FD343"/>
    <mergeCell ref="FE342:FE343"/>
    <mergeCell ref="FF342:FF343"/>
    <mergeCell ref="FH342:FH343"/>
    <mergeCell ref="FI342:FI343"/>
    <mergeCell ref="FJ342:FJ343"/>
    <mergeCell ref="FK342:FK343"/>
    <mergeCell ref="EA342:EA343"/>
    <mergeCell ref="EB342:EB343"/>
    <mergeCell ref="EC342:EC343"/>
    <mergeCell ref="ED342:ED343"/>
    <mergeCell ref="EE342:EE343"/>
    <mergeCell ref="EF342:EF343"/>
    <mergeCell ref="EG342:EG343"/>
    <mergeCell ref="EH342:EH343"/>
    <mergeCell ref="EJ342:EJ343"/>
    <mergeCell ref="EK342:EK343"/>
    <mergeCell ref="EL342:EL343"/>
    <mergeCell ref="EM342:EM343"/>
    <mergeCell ref="EN342:EN343"/>
    <mergeCell ref="EO342:EO343"/>
    <mergeCell ref="EP342:EP343"/>
    <mergeCell ref="EQ342:EQ343"/>
    <mergeCell ref="ER342:ER343"/>
    <mergeCell ref="DH342:DH343"/>
    <mergeCell ref="DI342:DI343"/>
    <mergeCell ref="DJ342:DJ343"/>
    <mergeCell ref="DL342:DL343"/>
    <mergeCell ref="DM342:DM343"/>
    <mergeCell ref="DN342:DN343"/>
    <mergeCell ref="DO342:DO343"/>
    <mergeCell ref="DP342:DP343"/>
    <mergeCell ref="DQ342:DQ343"/>
    <mergeCell ref="DR342:DR343"/>
    <mergeCell ref="DS342:DS343"/>
    <mergeCell ref="DT342:DT343"/>
    <mergeCell ref="DU342:DU343"/>
    <mergeCell ref="DV342:DV343"/>
    <mergeCell ref="DX342:DX343"/>
    <mergeCell ref="DY342:DY343"/>
    <mergeCell ref="DZ342:DZ343"/>
    <mergeCell ref="CP342:CP343"/>
    <mergeCell ref="CQ342:CQ343"/>
    <mergeCell ref="CR342:CR343"/>
    <mergeCell ref="CS342:CS343"/>
    <mergeCell ref="CT342:CT343"/>
    <mergeCell ref="CU342:CU343"/>
    <mergeCell ref="CV342:CV343"/>
    <mergeCell ref="CW342:CW343"/>
    <mergeCell ref="CX342:CX343"/>
    <mergeCell ref="CZ342:CZ343"/>
    <mergeCell ref="DA342:DA343"/>
    <mergeCell ref="DB342:DB343"/>
    <mergeCell ref="DC342:DC343"/>
    <mergeCell ref="DD342:DD343"/>
    <mergeCell ref="DE342:DE343"/>
    <mergeCell ref="DF342:DF343"/>
    <mergeCell ref="DG342:DG343"/>
    <mergeCell ref="BW342:BW343"/>
    <mergeCell ref="BX342:BX343"/>
    <mergeCell ref="BY342:BY343"/>
    <mergeCell ref="BZ342:BZ343"/>
    <mergeCell ref="CB342:CB343"/>
    <mergeCell ref="CC342:CC343"/>
    <mergeCell ref="CD342:CD343"/>
    <mergeCell ref="CE342:CE343"/>
    <mergeCell ref="CF342:CF343"/>
    <mergeCell ref="CG342:CG343"/>
    <mergeCell ref="CH342:CH343"/>
    <mergeCell ref="CI342:CI343"/>
    <mergeCell ref="CJ342:CJ343"/>
    <mergeCell ref="CK342:CK343"/>
    <mergeCell ref="CL342:CL343"/>
    <mergeCell ref="CN342:CN343"/>
    <mergeCell ref="CO342:CO343"/>
    <mergeCell ref="HM332:HM333"/>
    <mergeCell ref="HN332:HN333"/>
    <mergeCell ref="HO332:HO333"/>
    <mergeCell ref="AY335:AZ335"/>
    <mergeCell ref="BA335:BB335"/>
    <mergeCell ref="AW336:AW337"/>
    <mergeCell ref="AX336:AX337"/>
    <mergeCell ref="AY336:AY337"/>
    <mergeCell ref="AZ336:AZ337"/>
    <mergeCell ref="BA336:BA337"/>
    <mergeCell ref="BB336:BB337"/>
    <mergeCell ref="AW340:AW341"/>
    <mergeCell ref="AX340:AX341"/>
    <mergeCell ref="BC342:BC343"/>
    <mergeCell ref="BD342:BD343"/>
    <mergeCell ref="BE342:BE343"/>
    <mergeCell ref="BF342:BF343"/>
    <mergeCell ref="BG342:BG343"/>
    <mergeCell ref="BH342:BH343"/>
    <mergeCell ref="BI342:BI343"/>
    <mergeCell ref="BJ342:BJ343"/>
    <mergeCell ref="BK342:BK343"/>
    <mergeCell ref="BL342:BL343"/>
    <mergeCell ref="BM342:BM343"/>
    <mergeCell ref="BN342:BN343"/>
    <mergeCell ref="BP342:BP343"/>
    <mergeCell ref="BQ342:BQ343"/>
    <mergeCell ref="BR342:BR343"/>
    <mergeCell ref="BS342:BS343"/>
    <mergeCell ref="BT342:BT343"/>
    <mergeCell ref="BU342:BU343"/>
    <mergeCell ref="BV342:BV343"/>
    <mergeCell ref="GU332:GU333"/>
    <mergeCell ref="GV332:GV333"/>
    <mergeCell ref="GW332:GW333"/>
    <mergeCell ref="GX332:GX333"/>
    <mergeCell ref="GY332:GY333"/>
    <mergeCell ref="GZ332:GZ333"/>
    <mergeCell ref="HA332:HA333"/>
    <mergeCell ref="HB332:HB333"/>
    <mergeCell ref="HC332:HC333"/>
    <mergeCell ref="HE332:HE333"/>
    <mergeCell ref="HF332:HF333"/>
    <mergeCell ref="HG332:HG333"/>
    <mergeCell ref="HH332:HH333"/>
    <mergeCell ref="HI332:HI333"/>
    <mergeCell ref="HJ332:HJ333"/>
    <mergeCell ref="HK332:HK333"/>
    <mergeCell ref="HL332:HL333"/>
    <mergeCell ref="GB332:GB333"/>
    <mergeCell ref="GC332:GC333"/>
    <mergeCell ref="GD332:GD333"/>
    <mergeCell ref="GE332:GE333"/>
    <mergeCell ref="GG332:GG333"/>
    <mergeCell ref="GH332:GH333"/>
    <mergeCell ref="GI332:GI333"/>
    <mergeCell ref="GJ332:GJ333"/>
    <mergeCell ref="GK332:GK333"/>
    <mergeCell ref="GL332:GL333"/>
    <mergeCell ref="GM332:GM333"/>
    <mergeCell ref="GN332:GN333"/>
    <mergeCell ref="GO332:GO333"/>
    <mergeCell ref="GP332:GP333"/>
    <mergeCell ref="GQ332:GQ333"/>
    <mergeCell ref="GS332:GS333"/>
    <mergeCell ref="GT332:GT333"/>
    <mergeCell ref="FJ332:FJ333"/>
    <mergeCell ref="FK332:FK333"/>
    <mergeCell ref="FL332:FL333"/>
    <mergeCell ref="FM332:FM333"/>
    <mergeCell ref="FN332:FN333"/>
    <mergeCell ref="FO332:FO333"/>
    <mergeCell ref="FP332:FP333"/>
    <mergeCell ref="FQ332:FQ333"/>
    <mergeCell ref="FR332:FR333"/>
    <mergeCell ref="FT332:FT333"/>
    <mergeCell ref="FU332:FU333"/>
    <mergeCell ref="FV332:FV333"/>
    <mergeCell ref="FW332:FW333"/>
    <mergeCell ref="FX332:FX333"/>
    <mergeCell ref="FY332:FY333"/>
    <mergeCell ref="FZ332:FZ333"/>
    <mergeCell ref="GA332:GA333"/>
    <mergeCell ref="EQ332:EQ333"/>
    <mergeCell ref="ER332:ER333"/>
    <mergeCell ref="ES332:ES333"/>
    <mergeCell ref="ET332:ET333"/>
    <mergeCell ref="EV332:EV333"/>
    <mergeCell ref="EW332:EW333"/>
    <mergeCell ref="EX332:EX333"/>
    <mergeCell ref="EY332:EY333"/>
    <mergeCell ref="EZ332:EZ333"/>
    <mergeCell ref="FA332:FA333"/>
    <mergeCell ref="FB332:FB333"/>
    <mergeCell ref="FC332:FC333"/>
    <mergeCell ref="FD332:FD333"/>
    <mergeCell ref="FE332:FE333"/>
    <mergeCell ref="FF332:FF333"/>
    <mergeCell ref="FH332:FH333"/>
    <mergeCell ref="FI332:FI333"/>
    <mergeCell ref="DY332:DY333"/>
    <mergeCell ref="DZ332:DZ333"/>
    <mergeCell ref="EA332:EA333"/>
    <mergeCell ref="EB332:EB333"/>
    <mergeCell ref="EC332:EC333"/>
    <mergeCell ref="ED332:ED333"/>
    <mergeCell ref="EE332:EE333"/>
    <mergeCell ref="EF332:EF333"/>
    <mergeCell ref="EG332:EG333"/>
    <mergeCell ref="EH332:EH333"/>
    <mergeCell ref="EJ332:EJ333"/>
    <mergeCell ref="EK332:EK333"/>
    <mergeCell ref="EL332:EL333"/>
    <mergeCell ref="EM332:EM333"/>
    <mergeCell ref="EN332:EN333"/>
    <mergeCell ref="EO332:EO333"/>
    <mergeCell ref="EP332:EP333"/>
    <mergeCell ref="DF332:DF333"/>
    <mergeCell ref="DG332:DG333"/>
    <mergeCell ref="DH332:DH333"/>
    <mergeCell ref="DI332:DI333"/>
    <mergeCell ref="DJ332:DJ333"/>
    <mergeCell ref="DL332:DL333"/>
    <mergeCell ref="DM332:DM333"/>
    <mergeCell ref="DN332:DN333"/>
    <mergeCell ref="DO332:DO333"/>
    <mergeCell ref="DP332:DP333"/>
    <mergeCell ref="DQ332:DQ333"/>
    <mergeCell ref="DR332:DR333"/>
    <mergeCell ref="DS332:DS333"/>
    <mergeCell ref="DT332:DT333"/>
    <mergeCell ref="DU332:DU333"/>
    <mergeCell ref="DV332:DV333"/>
    <mergeCell ref="DX332:DX333"/>
    <mergeCell ref="CN332:CN333"/>
    <mergeCell ref="CO332:CO333"/>
    <mergeCell ref="CP332:CP333"/>
    <mergeCell ref="CQ332:CQ333"/>
    <mergeCell ref="CR332:CR333"/>
    <mergeCell ref="CS332:CS333"/>
    <mergeCell ref="CT332:CT333"/>
    <mergeCell ref="CU332:CU333"/>
    <mergeCell ref="CV332:CV333"/>
    <mergeCell ref="CW332:CW333"/>
    <mergeCell ref="CX332:CX333"/>
    <mergeCell ref="CZ332:CZ333"/>
    <mergeCell ref="DA332:DA333"/>
    <mergeCell ref="DB332:DB333"/>
    <mergeCell ref="DC332:DC333"/>
    <mergeCell ref="DD332:DD333"/>
    <mergeCell ref="DE332:DE333"/>
    <mergeCell ref="BU332:BU333"/>
    <mergeCell ref="BV332:BV333"/>
    <mergeCell ref="BW332:BW333"/>
    <mergeCell ref="BX332:BX333"/>
    <mergeCell ref="BY332:BY333"/>
    <mergeCell ref="BZ332:BZ333"/>
    <mergeCell ref="CB332:CB333"/>
    <mergeCell ref="CC332:CC333"/>
    <mergeCell ref="CD332:CD333"/>
    <mergeCell ref="CE332:CE333"/>
    <mergeCell ref="CF332:CF333"/>
    <mergeCell ref="CG332:CG333"/>
    <mergeCell ref="CH332:CH333"/>
    <mergeCell ref="CI332:CI333"/>
    <mergeCell ref="CJ332:CJ333"/>
    <mergeCell ref="CK332:CK333"/>
    <mergeCell ref="CL332:CL333"/>
    <mergeCell ref="HK322:HK323"/>
    <mergeCell ref="HL322:HL323"/>
    <mergeCell ref="HM322:HM323"/>
    <mergeCell ref="HN322:HN323"/>
    <mergeCell ref="HO322:HO323"/>
    <mergeCell ref="AY325:AZ325"/>
    <mergeCell ref="BA325:BB325"/>
    <mergeCell ref="AW326:AW327"/>
    <mergeCell ref="AX326:AX327"/>
    <mergeCell ref="AY326:AY327"/>
    <mergeCell ref="AZ326:AZ327"/>
    <mergeCell ref="BA326:BA327"/>
    <mergeCell ref="BB326:BB327"/>
    <mergeCell ref="AW330:AW331"/>
    <mergeCell ref="AX330:AX331"/>
    <mergeCell ref="BC332:BC333"/>
    <mergeCell ref="BD332:BD333"/>
    <mergeCell ref="BE332:BE333"/>
    <mergeCell ref="BF332:BF333"/>
    <mergeCell ref="BG332:BG333"/>
    <mergeCell ref="BH332:BH333"/>
    <mergeCell ref="BI332:BI333"/>
    <mergeCell ref="BJ332:BJ333"/>
    <mergeCell ref="BK332:BK333"/>
    <mergeCell ref="BL332:BL333"/>
    <mergeCell ref="BM332:BM333"/>
    <mergeCell ref="BN332:BN333"/>
    <mergeCell ref="BP332:BP333"/>
    <mergeCell ref="BQ332:BQ333"/>
    <mergeCell ref="BR332:BR333"/>
    <mergeCell ref="BS332:BS333"/>
    <mergeCell ref="BT332:BT333"/>
    <mergeCell ref="GS322:GS323"/>
    <mergeCell ref="GT322:GT323"/>
    <mergeCell ref="GU322:GU323"/>
    <mergeCell ref="GV322:GV323"/>
    <mergeCell ref="GW322:GW323"/>
    <mergeCell ref="GX322:GX323"/>
    <mergeCell ref="GY322:GY323"/>
    <mergeCell ref="GZ322:GZ323"/>
    <mergeCell ref="HA322:HA323"/>
    <mergeCell ref="HB322:HB323"/>
    <mergeCell ref="HC322:HC323"/>
    <mergeCell ref="HE322:HE323"/>
    <mergeCell ref="HF322:HF323"/>
    <mergeCell ref="HG322:HG323"/>
    <mergeCell ref="HH322:HH323"/>
    <mergeCell ref="HI322:HI323"/>
    <mergeCell ref="HJ322:HJ323"/>
    <mergeCell ref="FZ322:FZ323"/>
    <mergeCell ref="GA322:GA323"/>
    <mergeCell ref="GB322:GB323"/>
    <mergeCell ref="GC322:GC323"/>
    <mergeCell ref="GD322:GD323"/>
    <mergeCell ref="GE322:GE323"/>
    <mergeCell ref="GG322:GG323"/>
    <mergeCell ref="GH322:GH323"/>
    <mergeCell ref="GI322:GI323"/>
    <mergeCell ref="GJ322:GJ323"/>
    <mergeCell ref="GK322:GK323"/>
    <mergeCell ref="GL322:GL323"/>
    <mergeCell ref="GM322:GM323"/>
    <mergeCell ref="GN322:GN323"/>
    <mergeCell ref="GO322:GO323"/>
    <mergeCell ref="GP322:GP323"/>
    <mergeCell ref="GQ322:GQ323"/>
    <mergeCell ref="FH322:FH323"/>
    <mergeCell ref="FI322:FI323"/>
    <mergeCell ref="FJ322:FJ323"/>
    <mergeCell ref="FK322:FK323"/>
    <mergeCell ref="FL322:FL323"/>
    <mergeCell ref="FM322:FM323"/>
    <mergeCell ref="FN322:FN323"/>
    <mergeCell ref="FO322:FO323"/>
    <mergeCell ref="FP322:FP323"/>
    <mergeCell ref="FQ322:FQ323"/>
    <mergeCell ref="FR322:FR323"/>
    <mergeCell ref="FT322:FT323"/>
    <mergeCell ref="FU322:FU323"/>
    <mergeCell ref="FV322:FV323"/>
    <mergeCell ref="FW322:FW323"/>
    <mergeCell ref="FX322:FX323"/>
    <mergeCell ref="FY322:FY323"/>
    <mergeCell ref="EO322:EO323"/>
    <mergeCell ref="EP322:EP323"/>
    <mergeCell ref="EQ322:EQ323"/>
    <mergeCell ref="ER322:ER323"/>
    <mergeCell ref="ES322:ES323"/>
    <mergeCell ref="ET322:ET323"/>
    <mergeCell ref="EV322:EV323"/>
    <mergeCell ref="EW322:EW323"/>
    <mergeCell ref="EX322:EX323"/>
    <mergeCell ref="EY322:EY323"/>
    <mergeCell ref="EZ322:EZ323"/>
    <mergeCell ref="FA322:FA323"/>
    <mergeCell ref="FB322:FB323"/>
    <mergeCell ref="FC322:FC323"/>
    <mergeCell ref="FD322:FD323"/>
    <mergeCell ref="FE322:FE323"/>
    <mergeCell ref="FF322:FF323"/>
    <mergeCell ref="DV322:DV323"/>
    <mergeCell ref="DX322:DX323"/>
    <mergeCell ref="DY322:DY323"/>
    <mergeCell ref="DZ322:DZ323"/>
    <mergeCell ref="EA322:EA323"/>
    <mergeCell ref="EB322:EB323"/>
    <mergeCell ref="EC322:EC323"/>
    <mergeCell ref="ED322:ED323"/>
    <mergeCell ref="EE322:EE323"/>
    <mergeCell ref="EF322:EF323"/>
    <mergeCell ref="EG322:EG323"/>
    <mergeCell ref="EH322:EH323"/>
    <mergeCell ref="EJ322:EJ323"/>
    <mergeCell ref="EK322:EK323"/>
    <mergeCell ref="EL322:EL323"/>
    <mergeCell ref="EM322:EM323"/>
    <mergeCell ref="EN322:EN323"/>
    <mergeCell ref="DD322:DD323"/>
    <mergeCell ref="DE322:DE323"/>
    <mergeCell ref="DF322:DF323"/>
    <mergeCell ref="DG322:DG323"/>
    <mergeCell ref="DH322:DH323"/>
    <mergeCell ref="DI322:DI323"/>
    <mergeCell ref="DJ322:DJ323"/>
    <mergeCell ref="DL322:DL323"/>
    <mergeCell ref="DM322:DM323"/>
    <mergeCell ref="DN322:DN323"/>
    <mergeCell ref="DO322:DO323"/>
    <mergeCell ref="DP322:DP323"/>
    <mergeCell ref="DQ322:DQ323"/>
    <mergeCell ref="DR322:DR323"/>
    <mergeCell ref="DS322:DS323"/>
    <mergeCell ref="DT322:DT323"/>
    <mergeCell ref="DU322:DU323"/>
    <mergeCell ref="CK322:CK323"/>
    <mergeCell ref="CL322:CL323"/>
    <mergeCell ref="CN322:CN323"/>
    <mergeCell ref="CO322:CO323"/>
    <mergeCell ref="CP322:CP323"/>
    <mergeCell ref="CQ322:CQ323"/>
    <mergeCell ref="CR322:CR323"/>
    <mergeCell ref="CS322:CS323"/>
    <mergeCell ref="CT322:CT323"/>
    <mergeCell ref="CU322:CU323"/>
    <mergeCell ref="CV322:CV323"/>
    <mergeCell ref="CW322:CW323"/>
    <mergeCell ref="CX322:CX323"/>
    <mergeCell ref="CZ322:CZ323"/>
    <mergeCell ref="DA322:DA323"/>
    <mergeCell ref="DB322:DB323"/>
    <mergeCell ref="DC322:DC323"/>
    <mergeCell ref="BS322:BS323"/>
    <mergeCell ref="BT322:BT323"/>
    <mergeCell ref="BU322:BU323"/>
    <mergeCell ref="BV322:BV323"/>
    <mergeCell ref="BW322:BW323"/>
    <mergeCell ref="BX322:BX323"/>
    <mergeCell ref="BY322:BY323"/>
    <mergeCell ref="BZ322:BZ323"/>
    <mergeCell ref="CB322:CB323"/>
    <mergeCell ref="CC322:CC323"/>
    <mergeCell ref="CD322:CD323"/>
    <mergeCell ref="CE322:CE323"/>
    <mergeCell ref="CF322:CF323"/>
    <mergeCell ref="CG322:CG323"/>
    <mergeCell ref="CH322:CH323"/>
    <mergeCell ref="CI322:CI323"/>
    <mergeCell ref="CJ322:CJ323"/>
    <mergeCell ref="AW320:AW321"/>
    <mergeCell ref="AX320:AX321"/>
    <mergeCell ref="BC322:BC323"/>
    <mergeCell ref="BD322:BD323"/>
    <mergeCell ref="BE322:BE323"/>
    <mergeCell ref="BF322:BF323"/>
    <mergeCell ref="BG322:BG323"/>
    <mergeCell ref="BH322:BH323"/>
    <mergeCell ref="BI322:BI323"/>
    <mergeCell ref="BJ322:BJ323"/>
    <mergeCell ref="BK322:BK323"/>
    <mergeCell ref="BL322:BL323"/>
    <mergeCell ref="BM322:BM323"/>
    <mergeCell ref="BN322:BN323"/>
    <mergeCell ref="BP322:BP323"/>
    <mergeCell ref="BQ322:BQ323"/>
    <mergeCell ref="BR322:BR323"/>
    <mergeCell ref="HE299:HE300"/>
    <mergeCell ref="HF299:HF300"/>
    <mergeCell ref="HG299:HG300"/>
    <mergeCell ref="HH299:HH300"/>
    <mergeCell ref="HI299:HI300"/>
    <mergeCell ref="HJ299:HJ300"/>
    <mergeCell ref="HK299:HK300"/>
    <mergeCell ref="HL299:HL300"/>
    <mergeCell ref="HM299:HM300"/>
    <mergeCell ref="HN299:HN300"/>
    <mergeCell ref="HO299:HO300"/>
    <mergeCell ref="AY302:AZ302"/>
    <mergeCell ref="BA302:BB302"/>
    <mergeCell ref="AW303:AW304"/>
    <mergeCell ref="AX303:AX304"/>
    <mergeCell ref="AY303:AY304"/>
    <mergeCell ref="AZ303:AZ304"/>
    <mergeCell ref="BA303:BA304"/>
    <mergeCell ref="BB303:BB304"/>
    <mergeCell ref="GL299:GL300"/>
    <mergeCell ref="GM299:GM300"/>
    <mergeCell ref="GN299:GN300"/>
    <mergeCell ref="GO299:GO300"/>
    <mergeCell ref="GP299:GP300"/>
    <mergeCell ref="GQ299:GQ300"/>
    <mergeCell ref="GS299:GS300"/>
    <mergeCell ref="GT299:GT300"/>
    <mergeCell ref="GU299:GU300"/>
    <mergeCell ref="GV299:GV300"/>
    <mergeCell ref="GW299:GW300"/>
    <mergeCell ref="GX299:GX300"/>
    <mergeCell ref="GY299:GY300"/>
    <mergeCell ref="GZ299:GZ300"/>
    <mergeCell ref="HA299:HA300"/>
    <mergeCell ref="HB299:HB300"/>
    <mergeCell ref="HC299:HC300"/>
    <mergeCell ref="FT299:FT300"/>
    <mergeCell ref="FU299:FU300"/>
    <mergeCell ref="FV299:FV300"/>
    <mergeCell ref="FW299:FW300"/>
    <mergeCell ref="FX299:FX300"/>
    <mergeCell ref="FY299:FY300"/>
    <mergeCell ref="FZ299:FZ300"/>
    <mergeCell ref="GA299:GA300"/>
    <mergeCell ref="GB299:GB300"/>
    <mergeCell ref="GC299:GC300"/>
    <mergeCell ref="GD299:GD300"/>
    <mergeCell ref="GE299:GE300"/>
    <mergeCell ref="GG299:GG300"/>
    <mergeCell ref="GH299:GH300"/>
    <mergeCell ref="GI299:GI300"/>
    <mergeCell ref="GJ299:GJ300"/>
    <mergeCell ref="GK299:GK300"/>
    <mergeCell ref="FA299:FA300"/>
    <mergeCell ref="FB299:FB300"/>
    <mergeCell ref="FC299:FC300"/>
    <mergeCell ref="FD299:FD300"/>
    <mergeCell ref="FE299:FE300"/>
    <mergeCell ref="FF299:FF300"/>
    <mergeCell ref="FH299:FH300"/>
    <mergeCell ref="FI299:FI300"/>
    <mergeCell ref="FJ299:FJ300"/>
    <mergeCell ref="FK299:FK300"/>
    <mergeCell ref="FL299:FL300"/>
    <mergeCell ref="FM299:FM300"/>
    <mergeCell ref="FN299:FN300"/>
    <mergeCell ref="FO299:FO300"/>
    <mergeCell ref="FP299:FP300"/>
    <mergeCell ref="FQ299:FQ300"/>
    <mergeCell ref="FR299:FR300"/>
    <mergeCell ref="EH299:EH300"/>
    <mergeCell ref="EJ299:EJ300"/>
    <mergeCell ref="EK299:EK300"/>
    <mergeCell ref="EL299:EL300"/>
    <mergeCell ref="EM299:EM300"/>
    <mergeCell ref="EN299:EN300"/>
    <mergeCell ref="EO299:EO300"/>
    <mergeCell ref="EP299:EP300"/>
    <mergeCell ref="EQ299:EQ300"/>
    <mergeCell ref="ER299:ER300"/>
    <mergeCell ref="ES299:ES300"/>
    <mergeCell ref="ET299:ET300"/>
    <mergeCell ref="EV299:EV300"/>
    <mergeCell ref="EW299:EW300"/>
    <mergeCell ref="EX299:EX300"/>
    <mergeCell ref="EY299:EY300"/>
    <mergeCell ref="EZ299:EZ300"/>
    <mergeCell ref="DP299:DP300"/>
    <mergeCell ref="DQ299:DQ300"/>
    <mergeCell ref="DR299:DR300"/>
    <mergeCell ref="DS299:DS300"/>
    <mergeCell ref="DT299:DT300"/>
    <mergeCell ref="DU299:DU300"/>
    <mergeCell ref="DV299:DV300"/>
    <mergeCell ref="DX299:DX300"/>
    <mergeCell ref="DY299:DY300"/>
    <mergeCell ref="DZ299:DZ300"/>
    <mergeCell ref="EA299:EA300"/>
    <mergeCell ref="EB299:EB300"/>
    <mergeCell ref="EC299:EC300"/>
    <mergeCell ref="ED299:ED300"/>
    <mergeCell ref="EE299:EE300"/>
    <mergeCell ref="EF299:EF300"/>
    <mergeCell ref="EG299:EG300"/>
    <mergeCell ref="CW299:CW300"/>
    <mergeCell ref="CX299:CX300"/>
    <mergeCell ref="CZ299:CZ300"/>
    <mergeCell ref="DA299:DA300"/>
    <mergeCell ref="DB299:DB300"/>
    <mergeCell ref="DC299:DC300"/>
    <mergeCell ref="DD299:DD300"/>
    <mergeCell ref="DE299:DE300"/>
    <mergeCell ref="DF299:DF300"/>
    <mergeCell ref="DG299:DG300"/>
    <mergeCell ref="DH299:DH300"/>
    <mergeCell ref="DI299:DI300"/>
    <mergeCell ref="DJ299:DJ300"/>
    <mergeCell ref="DL299:DL300"/>
    <mergeCell ref="DM299:DM300"/>
    <mergeCell ref="DN299:DN300"/>
    <mergeCell ref="DO299:DO300"/>
    <mergeCell ref="CE299:CE300"/>
    <mergeCell ref="CF299:CF300"/>
    <mergeCell ref="CG299:CG300"/>
    <mergeCell ref="CH299:CH300"/>
    <mergeCell ref="CI299:CI300"/>
    <mergeCell ref="CJ299:CJ300"/>
    <mergeCell ref="CK299:CK300"/>
    <mergeCell ref="CL299:CL300"/>
    <mergeCell ref="CN299:CN300"/>
    <mergeCell ref="CO299:CO300"/>
    <mergeCell ref="CP299:CP300"/>
    <mergeCell ref="CQ299:CQ300"/>
    <mergeCell ref="CR299:CR300"/>
    <mergeCell ref="CS299:CS300"/>
    <mergeCell ref="CT299:CT300"/>
    <mergeCell ref="CU299:CU300"/>
    <mergeCell ref="CV299:CV300"/>
    <mergeCell ref="BL299:BL300"/>
    <mergeCell ref="BM299:BM300"/>
    <mergeCell ref="BN299:BN300"/>
    <mergeCell ref="BP299:BP300"/>
    <mergeCell ref="BQ299:BQ300"/>
    <mergeCell ref="BR299:BR300"/>
    <mergeCell ref="BS299:BS300"/>
    <mergeCell ref="BT299:BT300"/>
    <mergeCell ref="BU299:BU300"/>
    <mergeCell ref="BV299:BV300"/>
    <mergeCell ref="BW299:BW300"/>
    <mergeCell ref="BX299:BX300"/>
    <mergeCell ref="BY299:BY300"/>
    <mergeCell ref="BZ299:BZ300"/>
    <mergeCell ref="CB299:CB300"/>
    <mergeCell ref="CC299:CC300"/>
    <mergeCell ref="CD299:CD300"/>
    <mergeCell ref="AW293:AW294"/>
    <mergeCell ref="AX293:AX294"/>
    <mergeCell ref="AY293:AY294"/>
    <mergeCell ref="AZ293:AZ294"/>
    <mergeCell ref="BA293:BA294"/>
    <mergeCell ref="BB293:BB294"/>
    <mergeCell ref="AW297:AW298"/>
    <mergeCell ref="AX297:AX298"/>
    <mergeCell ref="BC299:BC300"/>
    <mergeCell ref="BD299:BD300"/>
    <mergeCell ref="BE299:BE300"/>
    <mergeCell ref="BF299:BF300"/>
    <mergeCell ref="BG299:BG300"/>
    <mergeCell ref="BH299:BH300"/>
    <mergeCell ref="BI299:BI300"/>
    <mergeCell ref="BJ299:BJ300"/>
    <mergeCell ref="BK299:BK300"/>
    <mergeCell ref="GY289:GY290"/>
    <mergeCell ref="GZ289:GZ290"/>
    <mergeCell ref="HA289:HA290"/>
    <mergeCell ref="HB289:HB290"/>
    <mergeCell ref="HC289:HC290"/>
    <mergeCell ref="HE289:HE290"/>
    <mergeCell ref="HF289:HF290"/>
    <mergeCell ref="HG289:HG290"/>
    <mergeCell ref="HH289:HH290"/>
    <mergeCell ref="HI289:HI290"/>
    <mergeCell ref="HJ289:HJ290"/>
    <mergeCell ref="HK289:HK290"/>
    <mergeCell ref="HL289:HL290"/>
    <mergeCell ref="HM289:HM290"/>
    <mergeCell ref="HN289:HN290"/>
    <mergeCell ref="HO289:HO290"/>
    <mergeCell ref="AY292:AZ292"/>
    <mergeCell ref="BA292:BB292"/>
    <mergeCell ref="GG289:GG290"/>
    <mergeCell ref="GH289:GH290"/>
    <mergeCell ref="GI289:GI290"/>
    <mergeCell ref="GJ289:GJ290"/>
    <mergeCell ref="GK289:GK290"/>
    <mergeCell ref="GL289:GL290"/>
    <mergeCell ref="GM289:GM290"/>
    <mergeCell ref="GN289:GN290"/>
    <mergeCell ref="GO289:GO290"/>
    <mergeCell ref="GP289:GP290"/>
    <mergeCell ref="GQ289:GQ290"/>
    <mergeCell ref="GS289:GS290"/>
    <mergeCell ref="GT289:GT290"/>
    <mergeCell ref="GU289:GU290"/>
    <mergeCell ref="GV289:GV290"/>
    <mergeCell ref="GW289:GW290"/>
    <mergeCell ref="GX289:GX290"/>
    <mergeCell ref="FN289:FN290"/>
    <mergeCell ref="FO289:FO290"/>
    <mergeCell ref="FP289:FP290"/>
    <mergeCell ref="FQ289:FQ290"/>
    <mergeCell ref="FR289:FR290"/>
    <mergeCell ref="FT289:FT290"/>
    <mergeCell ref="FU289:FU290"/>
    <mergeCell ref="FV289:FV290"/>
    <mergeCell ref="FW289:FW290"/>
    <mergeCell ref="FX289:FX290"/>
    <mergeCell ref="FY289:FY290"/>
    <mergeCell ref="FZ289:FZ290"/>
    <mergeCell ref="GA289:GA290"/>
    <mergeCell ref="GB289:GB290"/>
    <mergeCell ref="GC289:GC290"/>
    <mergeCell ref="GD289:GD290"/>
    <mergeCell ref="GE289:GE290"/>
    <mergeCell ref="EV289:EV290"/>
    <mergeCell ref="EW289:EW290"/>
    <mergeCell ref="EX289:EX290"/>
    <mergeCell ref="EY289:EY290"/>
    <mergeCell ref="EZ289:EZ290"/>
    <mergeCell ref="FA289:FA290"/>
    <mergeCell ref="FB289:FB290"/>
    <mergeCell ref="FC289:FC290"/>
    <mergeCell ref="FD289:FD290"/>
    <mergeCell ref="FE289:FE290"/>
    <mergeCell ref="FF289:FF290"/>
    <mergeCell ref="FH289:FH290"/>
    <mergeCell ref="FI289:FI290"/>
    <mergeCell ref="FJ289:FJ290"/>
    <mergeCell ref="FK289:FK290"/>
    <mergeCell ref="FL289:FL290"/>
    <mergeCell ref="FM289:FM290"/>
    <mergeCell ref="EC289:EC290"/>
    <mergeCell ref="ED289:ED290"/>
    <mergeCell ref="EE289:EE290"/>
    <mergeCell ref="EF289:EF290"/>
    <mergeCell ref="EG289:EG290"/>
    <mergeCell ref="EH289:EH290"/>
    <mergeCell ref="EJ289:EJ290"/>
    <mergeCell ref="EK289:EK290"/>
    <mergeCell ref="EL289:EL290"/>
    <mergeCell ref="EM289:EM290"/>
    <mergeCell ref="EN289:EN290"/>
    <mergeCell ref="EO289:EO290"/>
    <mergeCell ref="EP289:EP290"/>
    <mergeCell ref="EQ289:EQ290"/>
    <mergeCell ref="ER289:ER290"/>
    <mergeCell ref="ES289:ES290"/>
    <mergeCell ref="ET289:ET290"/>
    <mergeCell ref="DJ289:DJ290"/>
    <mergeCell ref="DL289:DL290"/>
    <mergeCell ref="DM289:DM290"/>
    <mergeCell ref="DN289:DN290"/>
    <mergeCell ref="DO289:DO290"/>
    <mergeCell ref="DP289:DP290"/>
    <mergeCell ref="DQ289:DQ290"/>
    <mergeCell ref="DR289:DR290"/>
    <mergeCell ref="DS289:DS290"/>
    <mergeCell ref="DT289:DT290"/>
    <mergeCell ref="DU289:DU290"/>
    <mergeCell ref="DV289:DV290"/>
    <mergeCell ref="DX289:DX290"/>
    <mergeCell ref="DY289:DY290"/>
    <mergeCell ref="DZ289:DZ290"/>
    <mergeCell ref="EA289:EA290"/>
    <mergeCell ref="EB289:EB290"/>
    <mergeCell ref="CR289:CR290"/>
    <mergeCell ref="CS289:CS290"/>
    <mergeCell ref="CT289:CT290"/>
    <mergeCell ref="CU289:CU290"/>
    <mergeCell ref="CV289:CV290"/>
    <mergeCell ref="CW289:CW290"/>
    <mergeCell ref="CX289:CX290"/>
    <mergeCell ref="CZ289:CZ290"/>
    <mergeCell ref="DA289:DA290"/>
    <mergeCell ref="DB289:DB290"/>
    <mergeCell ref="DC289:DC290"/>
    <mergeCell ref="DD289:DD290"/>
    <mergeCell ref="DE289:DE290"/>
    <mergeCell ref="DF289:DF290"/>
    <mergeCell ref="DG289:DG290"/>
    <mergeCell ref="DH289:DH290"/>
    <mergeCell ref="DI289:DI290"/>
    <mergeCell ref="BY289:BY290"/>
    <mergeCell ref="BZ289:BZ290"/>
    <mergeCell ref="CB289:CB290"/>
    <mergeCell ref="CC289:CC290"/>
    <mergeCell ref="CD289:CD290"/>
    <mergeCell ref="CE289:CE290"/>
    <mergeCell ref="CF289:CF290"/>
    <mergeCell ref="CG289:CG290"/>
    <mergeCell ref="CH289:CH290"/>
    <mergeCell ref="CI289:CI290"/>
    <mergeCell ref="CJ289:CJ290"/>
    <mergeCell ref="CK289:CK290"/>
    <mergeCell ref="CL289:CL290"/>
    <mergeCell ref="CN289:CN290"/>
    <mergeCell ref="CO289:CO290"/>
    <mergeCell ref="CP289:CP290"/>
    <mergeCell ref="CQ289:CQ290"/>
    <mergeCell ref="HO279:HO280"/>
    <mergeCell ref="AY282:AZ282"/>
    <mergeCell ref="BA282:BB282"/>
    <mergeCell ref="AW283:AW284"/>
    <mergeCell ref="AX283:AX284"/>
    <mergeCell ref="AY283:AY284"/>
    <mergeCell ref="AZ283:AZ284"/>
    <mergeCell ref="BA283:BA284"/>
    <mergeCell ref="BB283:BB284"/>
    <mergeCell ref="AW287:AW288"/>
    <mergeCell ref="AX287:AX288"/>
    <mergeCell ref="BC289:BC290"/>
    <mergeCell ref="BD289:BD290"/>
    <mergeCell ref="BE289:BE290"/>
    <mergeCell ref="BF289:BF290"/>
    <mergeCell ref="BG289:BG290"/>
    <mergeCell ref="BH289:BH290"/>
    <mergeCell ref="BI289:BI290"/>
    <mergeCell ref="BJ289:BJ290"/>
    <mergeCell ref="BK289:BK290"/>
    <mergeCell ref="BL289:BL290"/>
    <mergeCell ref="BM289:BM290"/>
    <mergeCell ref="BN289:BN290"/>
    <mergeCell ref="BP289:BP290"/>
    <mergeCell ref="BQ289:BQ290"/>
    <mergeCell ref="BR289:BR290"/>
    <mergeCell ref="BS289:BS290"/>
    <mergeCell ref="BT289:BT290"/>
    <mergeCell ref="BU289:BU290"/>
    <mergeCell ref="BV289:BV290"/>
    <mergeCell ref="BW289:BW290"/>
    <mergeCell ref="BX289:BX290"/>
    <mergeCell ref="GW279:GW280"/>
    <mergeCell ref="GX279:GX280"/>
    <mergeCell ref="GY279:GY280"/>
    <mergeCell ref="GZ279:GZ280"/>
    <mergeCell ref="HA279:HA280"/>
    <mergeCell ref="HB279:HB280"/>
    <mergeCell ref="HC279:HC280"/>
    <mergeCell ref="HE279:HE280"/>
    <mergeCell ref="HF279:HF280"/>
    <mergeCell ref="HG279:HG280"/>
    <mergeCell ref="HH279:HH280"/>
    <mergeCell ref="HI279:HI280"/>
    <mergeCell ref="HJ279:HJ280"/>
    <mergeCell ref="HK279:HK280"/>
    <mergeCell ref="HL279:HL280"/>
    <mergeCell ref="HM279:HM280"/>
    <mergeCell ref="HN279:HN280"/>
    <mergeCell ref="GD279:GD280"/>
    <mergeCell ref="GE279:GE280"/>
    <mergeCell ref="GG279:GG280"/>
    <mergeCell ref="GH279:GH280"/>
    <mergeCell ref="GI279:GI280"/>
    <mergeCell ref="GJ279:GJ280"/>
    <mergeCell ref="GK279:GK280"/>
    <mergeCell ref="GL279:GL280"/>
    <mergeCell ref="GM279:GM280"/>
    <mergeCell ref="GN279:GN280"/>
    <mergeCell ref="GO279:GO280"/>
    <mergeCell ref="GP279:GP280"/>
    <mergeCell ref="GQ279:GQ280"/>
    <mergeCell ref="GS279:GS280"/>
    <mergeCell ref="GT279:GT280"/>
    <mergeCell ref="GU279:GU280"/>
    <mergeCell ref="GV279:GV280"/>
    <mergeCell ref="FL279:FL280"/>
    <mergeCell ref="FM279:FM280"/>
    <mergeCell ref="FN279:FN280"/>
    <mergeCell ref="FO279:FO280"/>
    <mergeCell ref="FP279:FP280"/>
    <mergeCell ref="FQ279:FQ280"/>
    <mergeCell ref="FR279:FR280"/>
    <mergeCell ref="FT279:FT280"/>
    <mergeCell ref="FU279:FU280"/>
    <mergeCell ref="FV279:FV280"/>
    <mergeCell ref="FW279:FW280"/>
    <mergeCell ref="FX279:FX280"/>
    <mergeCell ref="FY279:FY280"/>
    <mergeCell ref="FZ279:FZ280"/>
    <mergeCell ref="GA279:GA280"/>
    <mergeCell ref="GB279:GB280"/>
    <mergeCell ref="GC279:GC280"/>
    <mergeCell ref="ES279:ES280"/>
    <mergeCell ref="ET279:ET280"/>
    <mergeCell ref="EV279:EV280"/>
    <mergeCell ref="EW279:EW280"/>
    <mergeCell ref="EX279:EX280"/>
    <mergeCell ref="EY279:EY280"/>
    <mergeCell ref="EZ279:EZ280"/>
    <mergeCell ref="FA279:FA280"/>
    <mergeCell ref="FB279:FB280"/>
    <mergeCell ref="FC279:FC280"/>
    <mergeCell ref="FD279:FD280"/>
    <mergeCell ref="FE279:FE280"/>
    <mergeCell ref="FF279:FF280"/>
    <mergeCell ref="FH279:FH280"/>
    <mergeCell ref="FI279:FI280"/>
    <mergeCell ref="FJ279:FJ280"/>
    <mergeCell ref="FK279:FK280"/>
    <mergeCell ref="EA279:EA280"/>
    <mergeCell ref="EB279:EB280"/>
    <mergeCell ref="EC279:EC280"/>
    <mergeCell ref="ED279:ED280"/>
    <mergeCell ref="EE279:EE280"/>
    <mergeCell ref="EF279:EF280"/>
    <mergeCell ref="EG279:EG280"/>
    <mergeCell ref="EH279:EH280"/>
    <mergeCell ref="EJ279:EJ280"/>
    <mergeCell ref="EK279:EK280"/>
    <mergeCell ref="EL279:EL280"/>
    <mergeCell ref="EM279:EM280"/>
    <mergeCell ref="EN279:EN280"/>
    <mergeCell ref="EO279:EO280"/>
    <mergeCell ref="EP279:EP280"/>
    <mergeCell ref="EQ279:EQ280"/>
    <mergeCell ref="ER279:ER280"/>
    <mergeCell ref="DH279:DH280"/>
    <mergeCell ref="DI279:DI280"/>
    <mergeCell ref="DJ279:DJ280"/>
    <mergeCell ref="DL279:DL280"/>
    <mergeCell ref="DM279:DM280"/>
    <mergeCell ref="DN279:DN280"/>
    <mergeCell ref="DO279:DO280"/>
    <mergeCell ref="DP279:DP280"/>
    <mergeCell ref="DQ279:DQ280"/>
    <mergeCell ref="DR279:DR280"/>
    <mergeCell ref="DS279:DS280"/>
    <mergeCell ref="DT279:DT280"/>
    <mergeCell ref="DU279:DU280"/>
    <mergeCell ref="DV279:DV280"/>
    <mergeCell ref="DX279:DX280"/>
    <mergeCell ref="DY279:DY280"/>
    <mergeCell ref="DZ279:DZ280"/>
    <mergeCell ref="CP279:CP280"/>
    <mergeCell ref="CQ279:CQ280"/>
    <mergeCell ref="CR279:CR280"/>
    <mergeCell ref="CS279:CS280"/>
    <mergeCell ref="CT279:CT280"/>
    <mergeCell ref="CU279:CU280"/>
    <mergeCell ref="CV279:CV280"/>
    <mergeCell ref="CW279:CW280"/>
    <mergeCell ref="CX279:CX280"/>
    <mergeCell ref="CZ279:CZ280"/>
    <mergeCell ref="DA279:DA280"/>
    <mergeCell ref="DB279:DB280"/>
    <mergeCell ref="DC279:DC280"/>
    <mergeCell ref="DD279:DD280"/>
    <mergeCell ref="DE279:DE280"/>
    <mergeCell ref="DF279:DF280"/>
    <mergeCell ref="DG279:DG280"/>
    <mergeCell ref="BW279:BW280"/>
    <mergeCell ref="BX279:BX280"/>
    <mergeCell ref="BY279:BY280"/>
    <mergeCell ref="BZ279:BZ280"/>
    <mergeCell ref="CB279:CB280"/>
    <mergeCell ref="CC279:CC280"/>
    <mergeCell ref="CD279:CD280"/>
    <mergeCell ref="CE279:CE280"/>
    <mergeCell ref="CF279:CF280"/>
    <mergeCell ref="CG279:CG280"/>
    <mergeCell ref="CH279:CH280"/>
    <mergeCell ref="CI279:CI280"/>
    <mergeCell ref="CJ279:CJ280"/>
    <mergeCell ref="CK279:CK280"/>
    <mergeCell ref="CL279:CL280"/>
    <mergeCell ref="CN279:CN280"/>
    <mergeCell ref="CO279:CO280"/>
    <mergeCell ref="HM269:HM270"/>
    <mergeCell ref="HN269:HN270"/>
    <mergeCell ref="HO269:HO270"/>
    <mergeCell ref="AY272:AZ272"/>
    <mergeCell ref="BA272:BB272"/>
    <mergeCell ref="AW273:AW274"/>
    <mergeCell ref="AX273:AX274"/>
    <mergeCell ref="AY273:AY274"/>
    <mergeCell ref="AZ273:AZ274"/>
    <mergeCell ref="BA273:BA274"/>
    <mergeCell ref="BB273:BB274"/>
    <mergeCell ref="AW277:AW278"/>
    <mergeCell ref="AX277:AX278"/>
    <mergeCell ref="BC279:BC280"/>
    <mergeCell ref="BD279:BD280"/>
    <mergeCell ref="BE279:BE280"/>
    <mergeCell ref="BF279:BF280"/>
    <mergeCell ref="BG279:BG280"/>
    <mergeCell ref="BH279:BH280"/>
    <mergeCell ref="BI279:BI280"/>
    <mergeCell ref="BJ279:BJ280"/>
    <mergeCell ref="BK279:BK280"/>
    <mergeCell ref="BL279:BL280"/>
    <mergeCell ref="BM279:BM280"/>
    <mergeCell ref="BN279:BN280"/>
    <mergeCell ref="BP279:BP280"/>
    <mergeCell ref="BQ279:BQ280"/>
    <mergeCell ref="BR279:BR280"/>
    <mergeCell ref="BS279:BS280"/>
    <mergeCell ref="BT279:BT280"/>
    <mergeCell ref="BU279:BU280"/>
    <mergeCell ref="BV279:BV280"/>
    <mergeCell ref="GU269:GU270"/>
    <mergeCell ref="GV269:GV270"/>
    <mergeCell ref="GW269:GW270"/>
    <mergeCell ref="GX269:GX270"/>
    <mergeCell ref="GY269:GY270"/>
    <mergeCell ref="GZ269:GZ270"/>
    <mergeCell ref="HA269:HA270"/>
    <mergeCell ref="HB269:HB270"/>
    <mergeCell ref="HC269:HC270"/>
    <mergeCell ref="HE269:HE270"/>
    <mergeCell ref="HF269:HF270"/>
    <mergeCell ref="HG269:HG270"/>
    <mergeCell ref="HH269:HH270"/>
    <mergeCell ref="HI269:HI270"/>
    <mergeCell ref="HJ269:HJ270"/>
    <mergeCell ref="HK269:HK270"/>
    <mergeCell ref="HL269:HL270"/>
    <mergeCell ref="GB269:GB270"/>
    <mergeCell ref="GC269:GC270"/>
    <mergeCell ref="GD269:GD270"/>
    <mergeCell ref="GE269:GE270"/>
    <mergeCell ref="GG269:GG270"/>
    <mergeCell ref="GH269:GH270"/>
    <mergeCell ref="GI269:GI270"/>
    <mergeCell ref="GJ269:GJ270"/>
    <mergeCell ref="GK269:GK270"/>
    <mergeCell ref="GL269:GL270"/>
    <mergeCell ref="GM269:GM270"/>
    <mergeCell ref="GN269:GN270"/>
    <mergeCell ref="GO269:GO270"/>
    <mergeCell ref="GP269:GP270"/>
    <mergeCell ref="GQ269:GQ270"/>
    <mergeCell ref="GS269:GS270"/>
    <mergeCell ref="GT269:GT270"/>
    <mergeCell ref="FJ269:FJ270"/>
    <mergeCell ref="FK269:FK270"/>
    <mergeCell ref="FL269:FL270"/>
    <mergeCell ref="FM269:FM270"/>
    <mergeCell ref="FN269:FN270"/>
    <mergeCell ref="FO269:FO270"/>
    <mergeCell ref="FP269:FP270"/>
    <mergeCell ref="FQ269:FQ270"/>
    <mergeCell ref="FR269:FR270"/>
    <mergeCell ref="FT269:FT270"/>
    <mergeCell ref="FU269:FU270"/>
    <mergeCell ref="FV269:FV270"/>
    <mergeCell ref="FW269:FW270"/>
    <mergeCell ref="FX269:FX270"/>
    <mergeCell ref="FY269:FY270"/>
    <mergeCell ref="FZ269:FZ270"/>
    <mergeCell ref="GA269:GA270"/>
    <mergeCell ref="EQ269:EQ270"/>
    <mergeCell ref="ER269:ER270"/>
    <mergeCell ref="ES269:ES270"/>
    <mergeCell ref="ET269:ET270"/>
    <mergeCell ref="EV269:EV270"/>
    <mergeCell ref="EW269:EW270"/>
    <mergeCell ref="EX269:EX270"/>
    <mergeCell ref="EY269:EY270"/>
    <mergeCell ref="EZ269:EZ270"/>
    <mergeCell ref="FA269:FA270"/>
    <mergeCell ref="FB269:FB270"/>
    <mergeCell ref="FC269:FC270"/>
    <mergeCell ref="FD269:FD270"/>
    <mergeCell ref="FE269:FE270"/>
    <mergeCell ref="FF269:FF270"/>
    <mergeCell ref="FH269:FH270"/>
    <mergeCell ref="FI269:FI270"/>
    <mergeCell ref="DY269:DY270"/>
    <mergeCell ref="DZ269:DZ270"/>
    <mergeCell ref="EA269:EA270"/>
    <mergeCell ref="EB269:EB270"/>
    <mergeCell ref="EC269:EC270"/>
    <mergeCell ref="ED269:ED270"/>
    <mergeCell ref="EE269:EE270"/>
    <mergeCell ref="EF269:EF270"/>
    <mergeCell ref="EG269:EG270"/>
    <mergeCell ref="EH269:EH270"/>
    <mergeCell ref="EJ269:EJ270"/>
    <mergeCell ref="EK269:EK270"/>
    <mergeCell ref="EL269:EL270"/>
    <mergeCell ref="EM269:EM270"/>
    <mergeCell ref="EN269:EN270"/>
    <mergeCell ref="EO269:EO270"/>
    <mergeCell ref="EP269:EP270"/>
    <mergeCell ref="DF269:DF270"/>
    <mergeCell ref="DG269:DG270"/>
    <mergeCell ref="DH269:DH270"/>
    <mergeCell ref="DI269:DI270"/>
    <mergeCell ref="DJ269:DJ270"/>
    <mergeCell ref="DL269:DL270"/>
    <mergeCell ref="DM269:DM270"/>
    <mergeCell ref="DN269:DN270"/>
    <mergeCell ref="DO269:DO270"/>
    <mergeCell ref="DP269:DP270"/>
    <mergeCell ref="DQ269:DQ270"/>
    <mergeCell ref="DR269:DR270"/>
    <mergeCell ref="DS269:DS270"/>
    <mergeCell ref="DT269:DT270"/>
    <mergeCell ref="DU269:DU270"/>
    <mergeCell ref="DV269:DV270"/>
    <mergeCell ref="DX269:DX270"/>
    <mergeCell ref="CN269:CN270"/>
    <mergeCell ref="CO269:CO270"/>
    <mergeCell ref="CP269:CP270"/>
    <mergeCell ref="CQ269:CQ270"/>
    <mergeCell ref="CR269:CR270"/>
    <mergeCell ref="CS269:CS270"/>
    <mergeCell ref="CT269:CT270"/>
    <mergeCell ref="CU269:CU270"/>
    <mergeCell ref="CV269:CV270"/>
    <mergeCell ref="CW269:CW270"/>
    <mergeCell ref="CX269:CX270"/>
    <mergeCell ref="CZ269:CZ270"/>
    <mergeCell ref="DA269:DA270"/>
    <mergeCell ref="DB269:DB270"/>
    <mergeCell ref="DC269:DC270"/>
    <mergeCell ref="DD269:DD270"/>
    <mergeCell ref="DE269:DE270"/>
    <mergeCell ref="BU269:BU270"/>
    <mergeCell ref="BV269:BV270"/>
    <mergeCell ref="BW269:BW270"/>
    <mergeCell ref="BX269:BX270"/>
    <mergeCell ref="BY269:BY270"/>
    <mergeCell ref="BZ269:BZ270"/>
    <mergeCell ref="CB269:CB270"/>
    <mergeCell ref="CC269:CC270"/>
    <mergeCell ref="CD269:CD270"/>
    <mergeCell ref="CE269:CE270"/>
    <mergeCell ref="CF269:CF270"/>
    <mergeCell ref="CG269:CG270"/>
    <mergeCell ref="CH269:CH270"/>
    <mergeCell ref="CI269:CI270"/>
    <mergeCell ref="CJ269:CJ270"/>
    <mergeCell ref="CK269:CK270"/>
    <mergeCell ref="CL269:CL270"/>
    <mergeCell ref="HK259:HK260"/>
    <mergeCell ref="HL259:HL260"/>
    <mergeCell ref="HM259:HM260"/>
    <mergeCell ref="HN259:HN260"/>
    <mergeCell ref="HO259:HO260"/>
    <mergeCell ref="AY262:AZ262"/>
    <mergeCell ref="BA262:BB262"/>
    <mergeCell ref="AW263:AW264"/>
    <mergeCell ref="AX263:AX264"/>
    <mergeCell ref="AY263:AY264"/>
    <mergeCell ref="AZ263:AZ264"/>
    <mergeCell ref="BA263:BA264"/>
    <mergeCell ref="BB263:BB264"/>
    <mergeCell ref="AW267:AW268"/>
    <mergeCell ref="AX267:AX268"/>
    <mergeCell ref="BC269:BC270"/>
    <mergeCell ref="BD269:BD270"/>
    <mergeCell ref="BE269:BE270"/>
    <mergeCell ref="BF269:BF270"/>
    <mergeCell ref="BG269:BG270"/>
    <mergeCell ref="BH269:BH270"/>
    <mergeCell ref="BI269:BI270"/>
    <mergeCell ref="BJ269:BJ270"/>
    <mergeCell ref="BK269:BK270"/>
    <mergeCell ref="BL269:BL270"/>
    <mergeCell ref="BM269:BM270"/>
    <mergeCell ref="BN269:BN270"/>
    <mergeCell ref="BP269:BP270"/>
    <mergeCell ref="BQ269:BQ270"/>
    <mergeCell ref="BR269:BR270"/>
    <mergeCell ref="BS269:BS270"/>
    <mergeCell ref="BT269:BT270"/>
    <mergeCell ref="GS259:GS260"/>
    <mergeCell ref="GT259:GT260"/>
    <mergeCell ref="GU259:GU260"/>
    <mergeCell ref="GV259:GV260"/>
    <mergeCell ref="GW259:GW260"/>
    <mergeCell ref="GX259:GX260"/>
    <mergeCell ref="GY259:GY260"/>
    <mergeCell ref="GZ259:GZ260"/>
    <mergeCell ref="HA259:HA260"/>
    <mergeCell ref="HB259:HB260"/>
    <mergeCell ref="HC259:HC260"/>
    <mergeCell ref="HE259:HE260"/>
    <mergeCell ref="HF259:HF260"/>
    <mergeCell ref="HG259:HG260"/>
    <mergeCell ref="HH259:HH260"/>
    <mergeCell ref="HI259:HI260"/>
    <mergeCell ref="HJ259:HJ260"/>
    <mergeCell ref="FZ259:FZ260"/>
    <mergeCell ref="GA259:GA260"/>
    <mergeCell ref="GB259:GB260"/>
    <mergeCell ref="GC259:GC260"/>
    <mergeCell ref="GD259:GD260"/>
    <mergeCell ref="GE259:GE260"/>
    <mergeCell ref="GG259:GG260"/>
    <mergeCell ref="GH259:GH260"/>
    <mergeCell ref="GI259:GI260"/>
    <mergeCell ref="GJ259:GJ260"/>
    <mergeCell ref="GK259:GK260"/>
    <mergeCell ref="GL259:GL260"/>
    <mergeCell ref="GM259:GM260"/>
    <mergeCell ref="GN259:GN260"/>
    <mergeCell ref="GO259:GO260"/>
    <mergeCell ref="GP259:GP260"/>
    <mergeCell ref="GQ259:GQ260"/>
    <mergeCell ref="FH259:FH260"/>
    <mergeCell ref="FI259:FI260"/>
    <mergeCell ref="FJ259:FJ260"/>
    <mergeCell ref="FK259:FK260"/>
    <mergeCell ref="FL259:FL260"/>
    <mergeCell ref="FM259:FM260"/>
    <mergeCell ref="FN259:FN260"/>
    <mergeCell ref="FO259:FO260"/>
    <mergeCell ref="FP259:FP260"/>
    <mergeCell ref="FQ259:FQ260"/>
    <mergeCell ref="FR259:FR260"/>
    <mergeCell ref="FT259:FT260"/>
    <mergeCell ref="FU259:FU260"/>
    <mergeCell ref="FV259:FV260"/>
    <mergeCell ref="FW259:FW260"/>
    <mergeCell ref="FX259:FX260"/>
    <mergeCell ref="FY259:FY260"/>
    <mergeCell ref="EO259:EO260"/>
    <mergeCell ref="EP259:EP260"/>
    <mergeCell ref="EQ259:EQ260"/>
    <mergeCell ref="ER259:ER260"/>
    <mergeCell ref="ES259:ES260"/>
    <mergeCell ref="ET259:ET260"/>
    <mergeCell ref="EV259:EV260"/>
    <mergeCell ref="EW259:EW260"/>
    <mergeCell ref="EX259:EX260"/>
    <mergeCell ref="EY259:EY260"/>
    <mergeCell ref="EZ259:EZ260"/>
    <mergeCell ref="FA259:FA260"/>
    <mergeCell ref="FB259:FB260"/>
    <mergeCell ref="FC259:FC260"/>
    <mergeCell ref="FD259:FD260"/>
    <mergeCell ref="FE259:FE260"/>
    <mergeCell ref="FF259:FF260"/>
    <mergeCell ref="DV259:DV260"/>
    <mergeCell ref="DX259:DX260"/>
    <mergeCell ref="DY259:DY260"/>
    <mergeCell ref="DZ259:DZ260"/>
    <mergeCell ref="EA259:EA260"/>
    <mergeCell ref="EB259:EB260"/>
    <mergeCell ref="EC259:EC260"/>
    <mergeCell ref="ED259:ED260"/>
    <mergeCell ref="EE259:EE260"/>
    <mergeCell ref="EF259:EF260"/>
    <mergeCell ref="EG259:EG260"/>
    <mergeCell ref="EH259:EH260"/>
    <mergeCell ref="EJ259:EJ260"/>
    <mergeCell ref="EK259:EK260"/>
    <mergeCell ref="EL259:EL260"/>
    <mergeCell ref="EM259:EM260"/>
    <mergeCell ref="EN259:EN260"/>
    <mergeCell ref="DD259:DD260"/>
    <mergeCell ref="DE259:DE260"/>
    <mergeCell ref="DF259:DF260"/>
    <mergeCell ref="DG259:DG260"/>
    <mergeCell ref="DH259:DH260"/>
    <mergeCell ref="DI259:DI260"/>
    <mergeCell ref="DJ259:DJ260"/>
    <mergeCell ref="DL259:DL260"/>
    <mergeCell ref="DM259:DM260"/>
    <mergeCell ref="DN259:DN260"/>
    <mergeCell ref="DO259:DO260"/>
    <mergeCell ref="DP259:DP260"/>
    <mergeCell ref="DQ259:DQ260"/>
    <mergeCell ref="DR259:DR260"/>
    <mergeCell ref="DS259:DS260"/>
    <mergeCell ref="DT259:DT260"/>
    <mergeCell ref="DU259:DU260"/>
    <mergeCell ref="CK259:CK260"/>
    <mergeCell ref="CL259:CL260"/>
    <mergeCell ref="CN259:CN260"/>
    <mergeCell ref="CO259:CO260"/>
    <mergeCell ref="CP259:CP260"/>
    <mergeCell ref="CQ259:CQ260"/>
    <mergeCell ref="CR259:CR260"/>
    <mergeCell ref="CS259:CS260"/>
    <mergeCell ref="CT259:CT260"/>
    <mergeCell ref="CU259:CU260"/>
    <mergeCell ref="CV259:CV260"/>
    <mergeCell ref="CW259:CW260"/>
    <mergeCell ref="CX259:CX260"/>
    <mergeCell ref="CZ259:CZ260"/>
    <mergeCell ref="DA259:DA260"/>
    <mergeCell ref="DB259:DB260"/>
    <mergeCell ref="DC259:DC260"/>
    <mergeCell ref="BS259:BS260"/>
    <mergeCell ref="BT259:BT260"/>
    <mergeCell ref="BU259:BU260"/>
    <mergeCell ref="BV259:BV260"/>
    <mergeCell ref="BW259:BW260"/>
    <mergeCell ref="BX259:BX260"/>
    <mergeCell ref="BY259:BY260"/>
    <mergeCell ref="BZ259:BZ260"/>
    <mergeCell ref="CB259:CB260"/>
    <mergeCell ref="CC259:CC260"/>
    <mergeCell ref="CD259:CD260"/>
    <mergeCell ref="CE259:CE260"/>
    <mergeCell ref="CF259:CF260"/>
    <mergeCell ref="CG259:CG260"/>
    <mergeCell ref="CH259:CH260"/>
    <mergeCell ref="CI259:CI260"/>
    <mergeCell ref="CJ259:CJ260"/>
    <mergeCell ref="AW257:AW258"/>
    <mergeCell ref="AX257:AX258"/>
    <mergeCell ref="BC259:BC260"/>
    <mergeCell ref="BD259:BD260"/>
    <mergeCell ref="BE259:BE260"/>
    <mergeCell ref="BF259:BF260"/>
    <mergeCell ref="BG259:BG260"/>
    <mergeCell ref="BH259:BH260"/>
    <mergeCell ref="BI259:BI260"/>
    <mergeCell ref="BJ259:BJ260"/>
    <mergeCell ref="BK259:BK260"/>
    <mergeCell ref="BL259:BL260"/>
    <mergeCell ref="BM259:BM260"/>
    <mergeCell ref="BN259:BN260"/>
    <mergeCell ref="BP259:BP260"/>
    <mergeCell ref="BQ259:BQ260"/>
    <mergeCell ref="BR259:BR260"/>
    <mergeCell ref="F245:AK246"/>
    <mergeCell ref="HM237:HM238"/>
    <mergeCell ref="HN237:HN238"/>
    <mergeCell ref="HO237:HO238"/>
    <mergeCell ref="E239:H240"/>
    <mergeCell ref="I239:AA240"/>
    <mergeCell ref="AB239:AE240"/>
    <mergeCell ref="AF239:AJ240"/>
    <mergeCell ref="AK239:AK240"/>
    <mergeCell ref="AY240:AZ240"/>
    <mergeCell ref="BA240:BB240"/>
    <mergeCell ref="E241:H242"/>
    <mergeCell ref="I241:K242"/>
    <mergeCell ref="L241:M242"/>
    <mergeCell ref="N241:Y242"/>
    <mergeCell ref="Z241:Z242"/>
    <mergeCell ref="AA241:AK242"/>
    <mergeCell ref="AW241:AW242"/>
    <mergeCell ref="AX241:AX242"/>
    <mergeCell ref="AY241:AY242"/>
    <mergeCell ref="AZ241:AZ242"/>
    <mergeCell ref="BA241:BA242"/>
    <mergeCell ref="BB241:BB242"/>
    <mergeCell ref="GU237:GU238"/>
    <mergeCell ref="GV237:GV238"/>
    <mergeCell ref="GW237:GW238"/>
    <mergeCell ref="GX237:GX238"/>
    <mergeCell ref="GY237:GY238"/>
    <mergeCell ref="GZ237:GZ238"/>
    <mergeCell ref="HA237:HA238"/>
    <mergeCell ref="HB237:HB238"/>
    <mergeCell ref="HC237:HC238"/>
    <mergeCell ref="HE237:HE238"/>
    <mergeCell ref="HF237:HF238"/>
    <mergeCell ref="HG237:HG238"/>
    <mergeCell ref="HH237:HH238"/>
    <mergeCell ref="HI237:HI238"/>
    <mergeCell ref="HJ237:HJ238"/>
    <mergeCell ref="HK237:HK238"/>
    <mergeCell ref="HL237:HL238"/>
    <mergeCell ref="GB237:GB238"/>
    <mergeCell ref="GC237:GC238"/>
    <mergeCell ref="GD237:GD238"/>
    <mergeCell ref="GE237:GE238"/>
    <mergeCell ref="GG237:GG238"/>
    <mergeCell ref="GH237:GH238"/>
    <mergeCell ref="GI237:GI238"/>
    <mergeCell ref="GJ237:GJ238"/>
    <mergeCell ref="GK237:GK238"/>
    <mergeCell ref="GL237:GL238"/>
    <mergeCell ref="GM237:GM238"/>
    <mergeCell ref="GN237:GN238"/>
    <mergeCell ref="GO237:GO238"/>
    <mergeCell ref="GP237:GP238"/>
    <mergeCell ref="GQ237:GQ238"/>
    <mergeCell ref="GS237:GS238"/>
    <mergeCell ref="GT237:GT238"/>
    <mergeCell ref="FJ237:FJ238"/>
    <mergeCell ref="FK237:FK238"/>
    <mergeCell ref="FL237:FL238"/>
    <mergeCell ref="FM237:FM238"/>
    <mergeCell ref="FN237:FN238"/>
    <mergeCell ref="FO237:FO238"/>
    <mergeCell ref="FP237:FP238"/>
    <mergeCell ref="FQ237:FQ238"/>
    <mergeCell ref="FR237:FR238"/>
    <mergeCell ref="FT237:FT238"/>
    <mergeCell ref="FU237:FU238"/>
    <mergeCell ref="FV237:FV238"/>
    <mergeCell ref="FW237:FW238"/>
    <mergeCell ref="FX237:FX238"/>
    <mergeCell ref="FY237:FY238"/>
    <mergeCell ref="FZ237:FZ238"/>
    <mergeCell ref="GA237:GA238"/>
    <mergeCell ref="EQ237:EQ238"/>
    <mergeCell ref="ER237:ER238"/>
    <mergeCell ref="ES237:ES238"/>
    <mergeCell ref="ET237:ET238"/>
    <mergeCell ref="EV237:EV238"/>
    <mergeCell ref="EW237:EW238"/>
    <mergeCell ref="EX237:EX238"/>
    <mergeCell ref="EY237:EY238"/>
    <mergeCell ref="EZ237:EZ238"/>
    <mergeCell ref="FA237:FA238"/>
    <mergeCell ref="FB237:FB238"/>
    <mergeCell ref="FC237:FC238"/>
    <mergeCell ref="FD237:FD238"/>
    <mergeCell ref="FE237:FE238"/>
    <mergeCell ref="FF237:FF238"/>
    <mergeCell ref="FH237:FH238"/>
    <mergeCell ref="FI237:FI238"/>
    <mergeCell ref="DY237:DY238"/>
    <mergeCell ref="DZ237:DZ238"/>
    <mergeCell ref="EA237:EA238"/>
    <mergeCell ref="EB237:EB238"/>
    <mergeCell ref="EC237:EC238"/>
    <mergeCell ref="ED237:ED238"/>
    <mergeCell ref="EE237:EE238"/>
    <mergeCell ref="EF237:EF238"/>
    <mergeCell ref="EG237:EG238"/>
    <mergeCell ref="EH237:EH238"/>
    <mergeCell ref="EJ237:EJ238"/>
    <mergeCell ref="EK237:EK238"/>
    <mergeCell ref="EL237:EL238"/>
    <mergeCell ref="EM237:EM238"/>
    <mergeCell ref="EN237:EN238"/>
    <mergeCell ref="EO237:EO238"/>
    <mergeCell ref="EP237:EP238"/>
    <mergeCell ref="DF237:DF238"/>
    <mergeCell ref="DG237:DG238"/>
    <mergeCell ref="DH237:DH238"/>
    <mergeCell ref="DI237:DI238"/>
    <mergeCell ref="DJ237:DJ238"/>
    <mergeCell ref="DL237:DL238"/>
    <mergeCell ref="DM237:DM238"/>
    <mergeCell ref="DN237:DN238"/>
    <mergeCell ref="DO237:DO238"/>
    <mergeCell ref="DP237:DP238"/>
    <mergeCell ref="DQ237:DQ238"/>
    <mergeCell ref="DR237:DR238"/>
    <mergeCell ref="DS237:DS238"/>
    <mergeCell ref="DT237:DT238"/>
    <mergeCell ref="DU237:DU238"/>
    <mergeCell ref="DV237:DV238"/>
    <mergeCell ref="DX237:DX238"/>
    <mergeCell ref="CN237:CN238"/>
    <mergeCell ref="CO237:CO238"/>
    <mergeCell ref="CP237:CP238"/>
    <mergeCell ref="CQ237:CQ238"/>
    <mergeCell ref="CR237:CR238"/>
    <mergeCell ref="CS237:CS238"/>
    <mergeCell ref="CT237:CT238"/>
    <mergeCell ref="CU237:CU238"/>
    <mergeCell ref="CV237:CV238"/>
    <mergeCell ref="CW237:CW238"/>
    <mergeCell ref="CX237:CX238"/>
    <mergeCell ref="CZ237:CZ238"/>
    <mergeCell ref="DA237:DA238"/>
    <mergeCell ref="DB237:DB238"/>
    <mergeCell ref="DC237:DC238"/>
    <mergeCell ref="DD237:DD238"/>
    <mergeCell ref="DE237:DE238"/>
    <mergeCell ref="BU237:BU238"/>
    <mergeCell ref="BV237:BV238"/>
    <mergeCell ref="BW237:BW238"/>
    <mergeCell ref="BX237:BX238"/>
    <mergeCell ref="BY237:BY238"/>
    <mergeCell ref="BZ237:BZ238"/>
    <mergeCell ref="CB237:CB238"/>
    <mergeCell ref="CC237:CC238"/>
    <mergeCell ref="CD237:CD238"/>
    <mergeCell ref="CE237:CE238"/>
    <mergeCell ref="CF237:CF238"/>
    <mergeCell ref="CG237:CG238"/>
    <mergeCell ref="CH237:CH238"/>
    <mergeCell ref="CI237:CI238"/>
    <mergeCell ref="CJ237:CJ238"/>
    <mergeCell ref="CK237:CK238"/>
    <mergeCell ref="CL237:CL238"/>
    <mergeCell ref="BC237:BC238"/>
    <mergeCell ref="BD237:BD238"/>
    <mergeCell ref="BE237:BE238"/>
    <mergeCell ref="BF237:BF238"/>
    <mergeCell ref="BG237:BG238"/>
    <mergeCell ref="BH237:BH238"/>
    <mergeCell ref="BI237:BI238"/>
    <mergeCell ref="BJ237:BJ238"/>
    <mergeCell ref="BK237:BK238"/>
    <mergeCell ref="BL237:BL238"/>
    <mergeCell ref="BM237:BM238"/>
    <mergeCell ref="BN237:BN238"/>
    <mergeCell ref="BP237:BP238"/>
    <mergeCell ref="BQ237:BQ238"/>
    <mergeCell ref="BR237:BR238"/>
    <mergeCell ref="BS237:BS238"/>
    <mergeCell ref="BT237:BT238"/>
    <mergeCell ref="D235:D244"/>
    <mergeCell ref="E235:H236"/>
    <mergeCell ref="I235:Q236"/>
    <mergeCell ref="R235:U236"/>
    <mergeCell ref="V235:AA236"/>
    <mergeCell ref="AB235:AE236"/>
    <mergeCell ref="AF235:AI236"/>
    <mergeCell ref="AJ235:AK236"/>
    <mergeCell ref="AW235:AW236"/>
    <mergeCell ref="AX235:AX236"/>
    <mergeCell ref="E237:H238"/>
    <mergeCell ref="I237:Q238"/>
    <mergeCell ref="R237:U238"/>
    <mergeCell ref="V237:AA238"/>
    <mergeCell ref="AB237:AE238"/>
    <mergeCell ref="AF237:AI238"/>
    <mergeCell ref="AJ237:AK238"/>
    <mergeCell ref="E243:H244"/>
    <mergeCell ref="I243:V244"/>
    <mergeCell ref="W243:W244"/>
    <mergeCell ref="X243:AK244"/>
    <mergeCell ref="HM227:HM228"/>
    <mergeCell ref="HN227:HN228"/>
    <mergeCell ref="HO227:HO228"/>
    <mergeCell ref="E229:H230"/>
    <mergeCell ref="I229:AA230"/>
    <mergeCell ref="AB229:AE230"/>
    <mergeCell ref="AF229:AJ230"/>
    <mergeCell ref="AK229:AK230"/>
    <mergeCell ref="AY230:AZ230"/>
    <mergeCell ref="BA230:BB230"/>
    <mergeCell ref="E231:H232"/>
    <mergeCell ref="I231:K232"/>
    <mergeCell ref="L231:M232"/>
    <mergeCell ref="N231:Y232"/>
    <mergeCell ref="Z231:Z232"/>
    <mergeCell ref="AA231:AK232"/>
    <mergeCell ref="AW231:AW232"/>
    <mergeCell ref="AX231:AX232"/>
    <mergeCell ref="AY231:AY232"/>
    <mergeCell ref="AZ231:AZ232"/>
    <mergeCell ref="BA231:BA232"/>
    <mergeCell ref="BB231:BB232"/>
    <mergeCell ref="GU227:GU228"/>
    <mergeCell ref="GV227:GV228"/>
    <mergeCell ref="GW227:GW228"/>
    <mergeCell ref="GX227:GX228"/>
    <mergeCell ref="GY227:GY228"/>
    <mergeCell ref="GZ227:GZ228"/>
    <mergeCell ref="HA227:HA228"/>
    <mergeCell ref="HB227:HB228"/>
    <mergeCell ref="HC227:HC228"/>
    <mergeCell ref="HE227:HE228"/>
    <mergeCell ref="HF227:HF228"/>
    <mergeCell ref="HG227:HG228"/>
    <mergeCell ref="HH227:HH228"/>
    <mergeCell ref="HI227:HI228"/>
    <mergeCell ref="HJ227:HJ228"/>
    <mergeCell ref="HK227:HK228"/>
    <mergeCell ref="HL227:HL228"/>
    <mergeCell ref="GB227:GB228"/>
    <mergeCell ref="GC227:GC228"/>
    <mergeCell ref="GD227:GD228"/>
    <mergeCell ref="GE227:GE228"/>
    <mergeCell ref="GG227:GG228"/>
    <mergeCell ref="GH227:GH228"/>
    <mergeCell ref="GI227:GI228"/>
    <mergeCell ref="GJ227:GJ228"/>
    <mergeCell ref="GK227:GK228"/>
    <mergeCell ref="GL227:GL228"/>
    <mergeCell ref="GM227:GM228"/>
    <mergeCell ref="GN227:GN228"/>
    <mergeCell ref="GO227:GO228"/>
    <mergeCell ref="GP227:GP228"/>
    <mergeCell ref="GQ227:GQ228"/>
    <mergeCell ref="GS227:GS228"/>
    <mergeCell ref="GT227:GT228"/>
    <mergeCell ref="FJ227:FJ228"/>
    <mergeCell ref="FK227:FK228"/>
    <mergeCell ref="FL227:FL228"/>
    <mergeCell ref="FM227:FM228"/>
    <mergeCell ref="FN227:FN228"/>
    <mergeCell ref="FO227:FO228"/>
    <mergeCell ref="FP227:FP228"/>
    <mergeCell ref="FQ227:FQ228"/>
    <mergeCell ref="FR227:FR228"/>
    <mergeCell ref="FT227:FT228"/>
    <mergeCell ref="FU227:FU228"/>
    <mergeCell ref="FV227:FV228"/>
    <mergeCell ref="FW227:FW228"/>
    <mergeCell ref="FX227:FX228"/>
    <mergeCell ref="FY227:FY228"/>
    <mergeCell ref="FZ227:FZ228"/>
    <mergeCell ref="GA227:GA228"/>
    <mergeCell ref="EQ227:EQ228"/>
    <mergeCell ref="ER227:ER228"/>
    <mergeCell ref="ES227:ES228"/>
    <mergeCell ref="ET227:ET228"/>
    <mergeCell ref="EV227:EV228"/>
    <mergeCell ref="EW227:EW228"/>
    <mergeCell ref="EX227:EX228"/>
    <mergeCell ref="EY227:EY228"/>
    <mergeCell ref="EZ227:EZ228"/>
    <mergeCell ref="FA227:FA228"/>
    <mergeCell ref="FB227:FB228"/>
    <mergeCell ref="FC227:FC228"/>
    <mergeCell ref="FD227:FD228"/>
    <mergeCell ref="FE227:FE228"/>
    <mergeCell ref="FF227:FF228"/>
    <mergeCell ref="FH227:FH228"/>
    <mergeCell ref="FI227:FI228"/>
    <mergeCell ref="DY227:DY228"/>
    <mergeCell ref="DZ227:DZ228"/>
    <mergeCell ref="EA227:EA228"/>
    <mergeCell ref="EB227:EB228"/>
    <mergeCell ref="EC227:EC228"/>
    <mergeCell ref="ED227:ED228"/>
    <mergeCell ref="EE227:EE228"/>
    <mergeCell ref="EF227:EF228"/>
    <mergeCell ref="EG227:EG228"/>
    <mergeCell ref="EH227:EH228"/>
    <mergeCell ref="EJ227:EJ228"/>
    <mergeCell ref="EK227:EK228"/>
    <mergeCell ref="EL227:EL228"/>
    <mergeCell ref="EM227:EM228"/>
    <mergeCell ref="EN227:EN228"/>
    <mergeCell ref="EO227:EO228"/>
    <mergeCell ref="EP227:EP228"/>
    <mergeCell ref="DF227:DF228"/>
    <mergeCell ref="DG227:DG228"/>
    <mergeCell ref="DH227:DH228"/>
    <mergeCell ref="DI227:DI228"/>
    <mergeCell ref="DJ227:DJ228"/>
    <mergeCell ref="DL227:DL228"/>
    <mergeCell ref="DM227:DM228"/>
    <mergeCell ref="DN227:DN228"/>
    <mergeCell ref="DO227:DO228"/>
    <mergeCell ref="DP227:DP228"/>
    <mergeCell ref="DQ227:DQ228"/>
    <mergeCell ref="DR227:DR228"/>
    <mergeCell ref="DS227:DS228"/>
    <mergeCell ref="DT227:DT228"/>
    <mergeCell ref="DU227:DU228"/>
    <mergeCell ref="DV227:DV228"/>
    <mergeCell ref="DX227:DX228"/>
    <mergeCell ref="CN227:CN228"/>
    <mergeCell ref="CO227:CO228"/>
    <mergeCell ref="CP227:CP228"/>
    <mergeCell ref="CQ227:CQ228"/>
    <mergeCell ref="CR227:CR228"/>
    <mergeCell ref="CS227:CS228"/>
    <mergeCell ref="CT227:CT228"/>
    <mergeCell ref="CU227:CU228"/>
    <mergeCell ref="CV227:CV228"/>
    <mergeCell ref="CW227:CW228"/>
    <mergeCell ref="CX227:CX228"/>
    <mergeCell ref="CZ227:CZ228"/>
    <mergeCell ref="DA227:DA228"/>
    <mergeCell ref="DB227:DB228"/>
    <mergeCell ref="DC227:DC228"/>
    <mergeCell ref="DD227:DD228"/>
    <mergeCell ref="DE227:DE228"/>
    <mergeCell ref="BU227:BU228"/>
    <mergeCell ref="BV227:BV228"/>
    <mergeCell ref="BW227:BW228"/>
    <mergeCell ref="BX227:BX228"/>
    <mergeCell ref="BY227:BY228"/>
    <mergeCell ref="BZ227:BZ228"/>
    <mergeCell ref="CB227:CB228"/>
    <mergeCell ref="CC227:CC228"/>
    <mergeCell ref="CD227:CD228"/>
    <mergeCell ref="CE227:CE228"/>
    <mergeCell ref="CF227:CF228"/>
    <mergeCell ref="CG227:CG228"/>
    <mergeCell ref="CH227:CH228"/>
    <mergeCell ref="CI227:CI228"/>
    <mergeCell ref="CJ227:CJ228"/>
    <mergeCell ref="CK227:CK228"/>
    <mergeCell ref="CL227:CL228"/>
    <mergeCell ref="BC227:BC228"/>
    <mergeCell ref="BD227:BD228"/>
    <mergeCell ref="BE227:BE228"/>
    <mergeCell ref="BF227:BF228"/>
    <mergeCell ref="BG227:BG228"/>
    <mergeCell ref="BH227:BH228"/>
    <mergeCell ref="BI227:BI228"/>
    <mergeCell ref="BJ227:BJ228"/>
    <mergeCell ref="BK227:BK228"/>
    <mergeCell ref="BL227:BL228"/>
    <mergeCell ref="BM227:BM228"/>
    <mergeCell ref="BN227:BN228"/>
    <mergeCell ref="BP227:BP228"/>
    <mergeCell ref="BQ227:BQ228"/>
    <mergeCell ref="BR227:BR228"/>
    <mergeCell ref="BS227:BS228"/>
    <mergeCell ref="BT227:BT228"/>
    <mergeCell ref="D225:D234"/>
    <mergeCell ref="E225:H226"/>
    <mergeCell ref="I225:Q226"/>
    <mergeCell ref="R225:U226"/>
    <mergeCell ref="V225:AA226"/>
    <mergeCell ref="AB225:AE226"/>
    <mergeCell ref="AF225:AI226"/>
    <mergeCell ref="AJ225:AK226"/>
    <mergeCell ref="AW225:AW226"/>
    <mergeCell ref="AX225:AX226"/>
    <mergeCell ref="E227:H228"/>
    <mergeCell ref="I227:Q228"/>
    <mergeCell ref="R227:U228"/>
    <mergeCell ref="V227:AA228"/>
    <mergeCell ref="AB227:AE228"/>
    <mergeCell ref="AF227:AI228"/>
    <mergeCell ref="AJ227:AK228"/>
    <mergeCell ref="E233:H234"/>
    <mergeCell ref="I233:V234"/>
    <mergeCell ref="W233:W234"/>
    <mergeCell ref="X233:AK234"/>
    <mergeCell ref="HM217:HM218"/>
    <mergeCell ref="HN217:HN218"/>
    <mergeCell ref="HO217:HO218"/>
    <mergeCell ref="E219:H220"/>
    <mergeCell ref="I219:AA220"/>
    <mergeCell ref="AB219:AE220"/>
    <mergeCell ref="AF219:AJ220"/>
    <mergeCell ref="AK219:AK220"/>
    <mergeCell ref="AY220:AZ220"/>
    <mergeCell ref="BA220:BB220"/>
    <mergeCell ref="E221:H222"/>
    <mergeCell ref="I221:K222"/>
    <mergeCell ref="L221:M222"/>
    <mergeCell ref="N221:Y222"/>
    <mergeCell ref="Z221:Z222"/>
    <mergeCell ref="AA221:AK222"/>
    <mergeCell ref="AW221:AW222"/>
    <mergeCell ref="AX221:AX222"/>
    <mergeCell ref="AY221:AY222"/>
    <mergeCell ref="AZ221:AZ222"/>
    <mergeCell ref="BA221:BA222"/>
    <mergeCell ref="BB221:BB222"/>
    <mergeCell ref="GU217:GU218"/>
    <mergeCell ref="GV217:GV218"/>
    <mergeCell ref="GW217:GW218"/>
    <mergeCell ref="GX217:GX218"/>
    <mergeCell ref="GY217:GY218"/>
    <mergeCell ref="GZ217:GZ218"/>
    <mergeCell ref="HA217:HA218"/>
    <mergeCell ref="HB217:HB218"/>
    <mergeCell ref="HC217:HC218"/>
    <mergeCell ref="HE217:HE218"/>
    <mergeCell ref="HF217:HF218"/>
    <mergeCell ref="HG217:HG218"/>
    <mergeCell ref="HH217:HH218"/>
    <mergeCell ref="HI217:HI218"/>
    <mergeCell ref="HJ217:HJ218"/>
    <mergeCell ref="HK217:HK218"/>
    <mergeCell ref="HL217:HL218"/>
    <mergeCell ref="GB217:GB218"/>
    <mergeCell ref="GC217:GC218"/>
    <mergeCell ref="GD217:GD218"/>
    <mergeCell ref="GE217:GE218"/>
    <mergeCell ref="GG217:GG218"/>
    <mergeCell ref="GH217:GH218"/>
    <mergeCell ref="GI217:GI218"/>
    <mergeCell ref="GJ217:GJ218"/>
    <mergeCell ref="GK217:GK218"/>
    <mergeCell ref="GL217:GL218"/>
    <mergeCell ref="GM217:GM218"/>
    <mergeCell ref="GN217:GN218"/>
    <mergeCell ref="GO217:GO218"/>
    <mergeCell ref="GP217:GP218"/>
    <mergeCell ref="GQ217:GQ218"/>
    <mergeCell ref="GS217:GS218"/>
    <mergeCell ref="GT217:GT218"/>
    <mergeCell ref="FJ217:FJ218"/>
    <mergeCell ref="FK217:FK218"/>
    <mergeCell ref="FL217:FL218"/>
    <mergeCell ref="FM217:FM218"/>
    <mergeCell ref="FN217:FN218"/>
    <mergeCell ref="FO217:FO218"/>
    <mergeCell ref="FP217:FP218"/>
    <mergeCell ref="FQ217:FQ218"/>
    <mergeCell ref="FR217:FR218"/>
    <mergeCell ref="FT217:FT218"/>
    <mergeCell ref="FU217:FU218"/>
    <mergeCell ref="FV217:FV218"/>
    <mergeCell ref="FW217:FW218"/>
    <mergeCell ref="FX217:FX218"/>
    <mergeCell ref="FY217:FY218"/>
    <mergeCell ref="FZ217:FZ218"/>
    <mergeCell ref="GA217:GA218"/>
    <mergeCell ref="EQ217:EQ218"/>
    <mergeCell ref="ER217:ER218"/>
    <mergeCell ref="ES217:ES218"/>
    <mergeCell ref="ET217:ET218"/>
    <mergeCell ref="EV217:EV218"/>
    <mergeCell ref="EW217:EW218"/>
    <mergeCell ref="EX217:EX218"/>
    <mergeCell ref="EY217:EY218"/>
    <mergeCell ref="EZ217:EZ218"/>
    <mergeCell ref="FA217:FA218"/>
    <mergeCell ref="FB217:FB218"/>
    <mergeCell ref="FC217:FC218"/>
    <mergeCell ref="FD217:FD218"/>
    <mergeCell ref="FE217:FE218"/>
    <mergeCell ref="FF217:FF218"/>
    <mergeCell ref="FH217:FH218"/>
    <mergeCell ref="FI217:FI218"/>
    <mergeCell ref="DY217:DY218"/>
    <mergeCell ref="DZ217:DZ218"/>
    <mergeCell ref="EA217:EA218"/>
    <mergeCell ref="EB217:EB218"/>
    <mergeCell ref="EC217:EC218"/>
    <mergeCell ref="ED217:ED218"/>
    <mergeCell ref="EE217:EE218"/>
    <mergeCell ref="EF217:EF218"/>
    <mergeCell ref="EG217:EG218"/>
    <mergeCell ref="EH217:EH218"/>
    <mergeCell ref="EJ217:EJ218"/>
    <mergeCell ref="EK217:EK218"/>
    <mergeCell ref="EL217:EL218"/>
    <mergeCell ref="EM217:EM218"/>
    <mergeCell ref="EN217:EN218"/>
    <mergeCell ref="EO217:EO218"/>
    <mergeCell ref="EP217:EP218"/>
    <mergeCell ref="DF217:DF218"/>
    <mergeCell ref="DG217:DG218"/>
    <mergeCell ref="DH217:DH218"/>
    <mergeCell ref="DI217:DI218"/>
    <mergeCell ref="DJ217:DJ218"/>
    <mergeCell ref="DL217:DL218"/>
    <mergeCell ref="DM217:DM218"/>
    <mergeCell ref="DN217:DN218"/>
    <mergeCell ref="DO217:DO218"/>
    <mergeCell ref="DP217:DP218"/>
    <mergeCell ref="DQ217:DQ218"/>
    <mergeCell ref="DR217:DR218"/>
    <mergeCell ref="DS217:DS218"/>
    <mergeCell ref="DT217:DT218"/>
    <mergeCell ref="DU217:DU218"/>
    <mergeCell ref="DV217:DV218"/>
    <mergeCell ref="DX217:DX218"/>
    <mergeCell ref="CN217:CN218"/>
    <mergeCell ref="CO217:CO218"/>
    <mergeCell ref="CP217:CP218"/>
    <mergeCell ref="CQ217:CQ218"/>
    <mergeCell ref="CR217:CR218"/>
    <mergeCell ref="CS217:CS218"/>
    <mergeCell ref="CT217:CT218"/>
    <mergeCell ref="CU217:CU218"/>
    <mergeCell ref="CV217:CV218"/>
    <mergeCell ref="CW217:CW218"/>
    <mergeCell ref="CX217:CX218"/>
    <mergeCell ref="CZ217:CZ218"/>
    <mergeCell ref="DA217:DA218"/>
    <mergeCell ref="DB217:DB218"/>
    <mergeCell ref="DC217:DC218"/>
    <mergeCell ref="DD217:DD218"/>
    <mergeCell ref="DE217:DE218"/>
    <mergeCell ref="BU217:BU218"/>
    <mergeCell ref="BV217:BV218"/>
    <mergeCell ref="BW217:BW218"/>
    <mergeCell ref="BX217:BX218"/>
    <mergeCell ref="BY217:BY218"/>
    <mergeCell ref="BZ217:BZ218"/>
    <mergeCell ref="CB217:CB218"/>
    <mergeCell ref="CC217:CC218"/>
    <mergeCell ref="CD217:CD218"/>
    <mergeCell ref="CE217:CE218"/>
    <mergeCell ref="CF217:CF218"/>
    <mergeCell ref="CG217:CG218"/>
    <mergeCell ref="CH217:CH218"/>
    <mergeCell ref="CI217:CI218"/>
    <mergeCell ref="CJ217:CJ218"/>
    <mergeCell ref="CK217:CK218"/>
    <mergeCell ref="CL217:CL218"/>
    <mergeCell ref="BC217:BC218"/>
    <mergeCell ref="BD217:BD218"/>
    <mergeCell ref="BE217:BE218"/>
    <mergeCell ref="BF217:BF218"/>
    <mergeCell ref="BG217:BG218"/>
    <mergeCell ref="BH217:BH218"/>
    <mergeCell ref="BI217:BI218"/>
    <mergeCell ref="BJ217:BJ218"/>
    <mergeCell ref="BK217:BK218"/>
    <mergeCell ref="BL217:BL218"/>
    <mergeCell ref="BM217:BM218"/>
    <mergeCell ref="BN217:BN218"/>
    <mergeCell ref="BP217:BP218"/>
    <mergeCell ref="BQ217:BQ218"/>
    <mergeCell ref="BR217:BR218"/>
    <mergeCell ref="BS217:BS218"/>
    <mergeCell ref="BT217:BT218"/>
    <mergeCell ref="D215:D224"/>
    <mergeCell ref="E215:H216"/>
    <mergeCell ref="I215:Q216"/>
    <mergeCell ref="R215:U216"/>
    <mergeCell ref="V215:AA216"/>
    <mergeCell ref="AB215:AE216"/>
    <mergeCell ref="AF215:AI216"/>
    <mergeCell ref="AJ215:AK216"/>
    <mergeCell ref="AW215:AW216"/>
    <mergeCell ref="AX215:AX216"/>
    <mergeCell ref="E217:H218"/>
    <mergeCell ref="I217:Q218"/>
    <mergeCell ref="R217:U218"/>
    <mergeCell ref="V217:AA218"/>
    <mergeCell ref="AB217:AE218"/>
    <mergeCell ref="AF217:AI218"/>
    <mergeCell ref="AJ217:AK218"/>
    <mergeCell ref="E223:H224"/>
    <mergeCell ref="I223:V224"/>
    <mergeCell ref="W223:W224"/>
    <mergeCell ref="X223:AK224"/>
    <mergeCell ref="HM207:HM208"/>
    <mergeCell ref="HN207:HN208"/>
    <mergeCell ref="HO207:HO208"/>
    <mergeCell ref="E209:H210"/>
    <mergeCell ref="I209:AA210"/>
    <mergeCell ref="AB209:AE210"/>
    <mergeCell ref="AF209:AJ210"/>
    <mergeCell ref="AK209:AK210"/>
    <mergeCell ref="AY210:AZ210"/>
    <mergeCell ref="BA210:BB210"/>
    <mergeCell ref="E211:H212"/>
    <mergeCell ref="I211:K212"/>
    <mergeCell ref="L211:M212"/>
    <mergeCell ref="N211:Y212"/>
    <mergeCell ref="Z211:Z212"/>
    <mergeCell ref="AA211:AK212"/>
    <mergeCell ref="AW211:AW212"/>
    <mergeCell ref="AX211:AX212"/>
    <mergeCell ref="AY211:AY212"/>
    <mergeCell ref="AZ211:AZ212"/>
    <mergeCell ref="BA211:BA212"/>
    <mergeCell ref="BB211:BB212"/>
    <mergeCell ref="GU207:GU208"/>
    <mergeCell ref="GV207:GV208"/>
    <mergeCell ref="GW207:GW208"/>
    <mergeCell ref="GX207:GX208"/>
    <mergeCell ref="GY207:GY208"/>
    <mergeCell ref="GZ207:GZ208"/>
    <mergeCell ref="HA207:HA208"/>
    <mergeCell ref="HB207:HB208"/>
    <mergeCell ref="HC207:HC208"/>
    <mergeCell ref="HE207:HE208"/>
    <mergeCell ref="HF207:HF208"/>
    <mergeCell ref="HG207:HG208"/>
    <mergeCell ref="HH207:HH208"/>
    <mergeCell ref="HI207:HI208"/>
    <mergeCell ref="HJ207:HJ208"/>
    <mergeCell ref="HK207:HK208"/>
    <mergeCell ref="HL207:HL208"/>
    <mergeCell ref="GB207:GB208"/>
    <mergeCell ref="GC207:GC208"/>
    <mergeCell ref="GD207:GD208"/>
    <mergeCell ref="GE207:GE208"/>
    <mergeCell ref="GG207:GG208"/>
    <mergeCell ref="GH207:GH208"/>
    <mergeCell ref="GI207:GI208"/>
    <mergeCell ref="GJ207:GJ208"/>
    <mergeCell ref="GK207:GK208"/>
    <mergeCell ref="GL207:GL208"/>
    <mergeCell ref="GM207:GM208"/>
    <mergeCell ref="GN207:GN208"/>
    <mergeCell ref="GO207:GO208"/>
    <mergeCell ref="GP207:GP208"/>
    <mergeCell ref="GQ207:GQ208"/>
    <mergeCell ref="GS207:GS208"/>
    <mergeCell ref="GT207:GT208"/>
    <mergeCell ref="FJ207:FJ208"/>
    <mergeCell ref="FK207:FK208"/>
    <mergeCell ref="FL207:FL208"/>
    <mergeCell ref="FM207:FM208"/>
    <mergeCell ref="FN207:FN208"/>
    <mergeCell ref="FO207:FO208"/>
    <mergeCell ref="FP207:FP208"/>
    <mergeCell ref="FQ207:FQ208"/>
    <mergeCell ref="FR207:FR208"/>
    <mergeCell ref="FT207:FT208"/>
    <mergeCell ref="FU207:FU208"/>
    <mergeCell ref="FV207:FV208"/>
    <mergeCell ref="FW207:FW208"/>
    <mergeCell ref="FX207:FX208"/>
    <mergeCell ref="FY207:FY208"/>
    <mergeCell ref="FZ207:FZ208"/>
    <mergeCell ref="GA207:GA208"/>
    <mergeCell ref="EQ207:EQ208"/>
    <mergeCell ref="ER207:ER208"/>
    <mergeCell ref="ES207:ES208"/>
    <mergeCell ref="ET207:ET208"/>
    <mergeCell ref="EV207:EV208"/>
    <mergeCell ref="EW207:EW208"/>
    <mergeCell ref="EX207:EX208"/>
    <mergeCell ref="EY207:EY208"/>
    <mergeCell ref="EZ207:EZ208"/>
    <mergeCell ref="FA207:FA208"/>
    <mergeCell ref="FB207:FB208"/>
    <mergeCell ref="FC207:FC208"/>
    <mergeCell ref="FD207:FD208"/>
    <mergeCell ref="FE207:FE208"/>
    <mergeCell ref="FF207:FF208"/>
    <mergeCell ref="FH207:FH208"/>
    <mergeCell ref="FI207:FI208"/>
    <mergeCell ref="DY207:DY208"/>
    <mergeCell ref="DZ207:DZ208"/>
    <mergeCell ref="EA207:EA208"/>
    <mergeCell ref="EB207:EB208"/>
    <mergeCell ref="EC207:EC208"/>
    <mergeCell ref="ED207:ED208"/>
    <mergeCell ref="EE207:EE208"/>
    <mergeCell ref="EF207:EF208"/>
    <mergeCell ref="EG207:EG208"/>
    <mergeCell ref="EH207:EH208"/>
    <mergeCell ref="EJ207:EJ208"/>
    <mergeCell ref="EK207:EK208"/>
    <mergeCell ref="EL207:EL208"/>
    <mergeCell ref="EM207:EM208"/>
    <mergeCell ref="EN207:EN208"/>
    <mergeCell ref="EO207:EO208"/>
    <mergeCell ref="EP207:EP208"/>
    <mergeCell ref="DF207:DF208"/>
    <mergeCell ref="DG207:DG208"/>
    <mergeCell ref="DH207:DH208"/>
    <mergeCell ref="DI207:DI208"/>
    <mergeCell ref="DJ207:DJ208"/>
    <mergeCell ref="DL207:DL208"/>
    <mergeCell ref="DM207:DM208"/>
    <mergeCell ref="DN207:DN208"/>
    <mergeCell ref="DO207:DO208"/>
    <mergeCell ref="DP207:DP208"/>
    <mergeCell ref="DQ207:DQ208"/>
    <mergeCell ref="DR207:DR208"/>
    <mergeCell ref="DS207:DS208"/>
    <mergeCell ref="DT207:DT208"/>
    <mergeCell ref="DU207:DU208"/>
    <mergeCell ref="DV207:DV208"/>
    <mergeCell ref="DX207:DX208"/>
    <mergeCell ref="CN207:CN208"/>
    <mergeCell ref="CO207:CO208"/>
    <mergeCell ref="CP207:CP208"/>
    <mergeCell ref="CQ207:CQ208"/>
    <mergeCell ref="CR207:CR208"/>
    <mergeCell ref="CS207:CS208"/>
    <mergeCell ref="CT207:CT208"/>
    <mergeCell ref="CU207:CU208"/>
    <mergeCell ref="CV207:CV208"/>
    <mergeCell ref="CW207:CW208"/>
    <mergeCell ref="CX207:CX208"/>
    <mergeCell ref="CZ207:CZ208"/>
    <mergeCell ref="DA207:DA208"/>
    <mergeCell ref="DB207:DB208"/>
    <mergeCell ref="DC207:DC208"/>
    <mergeCell ref="DD207:DD208"/>
    <mergeCell ref="DE207:DE208"/>
    <mergeCell ref="BU207:BU208"/>
    <mergeCell ref="BV207:BV208"/>
    <mergeCell ref="BW207:BW208"/>
    <mergeCell ref="BX207:BX208"/>
    <mergeCell ref="BY207:BY208"/>
    <mergeCell ref="BZ207:BZ208"/>
    <mergeCell ref="CB207:CB208"/>
    <mergeCell ref="CC207:CC208"/>
    <mergeCell ref="CD207:CD208"/>
    <mergeCell ref="CE207:CE208"/>
    <mergeCell ref="CF207:CF208"/>
    <mergeCell ref="CG207:CG208"/>
    <mergeCell ref="CH207:CH208"/>
    <mergeCell ref="CI207:CI208"/>
    <mergeCell ref="CJ207:CJ208"/>
    <mergeCell ref="CK207:CK208"/>
    <mergeCell ref="CL207:CL208"/>
    <mergeCell ref="BC207:BC208"/>
    <mergeCell ref="BD207:BD208"/>
    <mergeCell ref="BE207:BE208"/>
    <mergeCell ref="BF207:BF208"/>
    <mergeCell ref="BG207:BG208"/>
    <mergeCell ref="BH207:BH208"/>
    <mergeCell ref="BI207:BI208"/>
    <mergeCell ref="BJ207:BJ208"/>
    <mergeCell ref="BK207:BK208"/>
    <mergeCell ref="BL207:BL208"/>
    <mergeCell ref="BM207:BM208"/>
    <mergeCell ref="BN207:BN208"/>
    <mergeCell ref="BP207:BP208"/>
    <mergeCell ref="BQ207:BQ208"/>
    <mergeCell ref="BR207:BR208"/>
    <mergeCell ref="BS207:BS208"/>
    <mergeCell ref="BT207:BT208"/>
    <mergeCell ref="I203:V204"/>
    <mergeCell ref="W203:W204"/>
    <mergeCell ref="X203:AK204"/>
    <mergeCell ref="D205:D214"/>
    <mergeCell ref="E205:H206"/>
    <mergeCell ref="I205:Q206"/>
    <mergeCell ref="R205:U206"/>
    <mergeCell ref="V205:AA206"/>
    <mergeCell ref="AB205:AE206"/>
    <mergeCell ref="AF205:AI206"/>
    <mergeCell ref="AJ205:AK206"/>
    <mergeCell ref="AW205:AW206"/>
    <mergeCell ref="AX205:AX206"/>
    <mergeCell ref="E207:H208"/>
    <mergeCell ref="I207:Q208"/>
    <mergeCell ref="R207:U208"/>
    <mergeCell ref="V207:AA208"/>
    <mergeCell ref="AB207:AE208"/>
    <mergeCell ref="AF207:AI208"/>
    <mergeCell ref="AJ207:AK208"/>
    <mergeCell ref="E213:H214"/>
    <mergeCell ref="I213:V214"/>
    <mergeCell ref="W213:W214"/>
    <mergeCell ref="X213:AK214"/>
    <mergeCell ref="HM197:HM198"/>
    <mergeCell ref="HN197:HN198"/>
    <mergeCell ref="HO197:HO198"/>
    <mergeCell ref="E199:H200"/>
    <mergeCell ref="I199:AA200"/>
    <mergeCell ref="AB199:AE200"/>
    <mergeCell ref="AF199:AJ200"/>
    <mergeCell ref="AK199:AK200"/>
    <mergeCell ref="AY200:AZ200"/>
    <mergeCell ref="BA200:BB200"/>
    <mergeCell ref="E201:H202"/>
    <mergeCell ref="I201:K202"/>
    <mergeCell ref="L201:M202"/>
    <mergeCell ref="N201:Y202"/>
    <mergeCell ref="Z201:Z202"/>
    <mergeCell ref="AA201:AK202"/>
    <mergeCell ref="AW201:AW202"/>
    <mergeCell ref="AX201:AX202"/>
    <mergeCell ref="AY201:AY202"/>
    <mergeCell ref="AZ201:AZ202"/>
    <mergeCell ref="BA201:BA202"/>
    <mergeCell ref="BB201:BB202"/>
    <mergeCell ref="GU197:GU198"/>
    <mergeCell ref="GV197:GV198"/>
    <mergeCell ref="GW197:GW198"/>
    <mergeCell ref="GX197:GX198"/>
    <mergeCell ref="GY197:GY198"/>
    <mergeCell ref="GZ197:GZ198"/>
    <mergeCell ref="HA197:HA198"/>
    <mergeCell ref="HB197:HB198"/>
    <mergeCell ref="HC197:HC198"/>
    <mergeCell ref="HE197:HE198"/>
    <mergeCell ref="HF197:HF198"/>
    <mergeCell ref="HG197:HG198"/>
    <mergeCell ref="HH197:HH198"/>
    <mergeCell ref="HI197:HI198"/>
    <mergeCell ref="HJ197:HJ198"/>
    <mergeCell ref="HK197:HK198"/>
    <mergeCell ref="HL197:HL198"/>
    <mergeCell ref="GB197:GB198"/>
    <mergeCell ref="GC197:GC198"/>
    <mergeCell ref="GD197:GD198"/>
    <mergeCell ref="GE197:GE198"/>
    <mergeCell ref="GG197:GG198"/>
    <mergeCell ref="GH197:GH198"/>
    <mergeCell ref="GI197:GI198"/>
    <mergeCell ref="GJ197:GJ198"/>
    <mergeCell ref="GK197:GK198"/>
    <mergeCell ref="GL197:GL198"/>
    <mergeCell ref="GM197:GM198"/>
    <mergeCell ref="GN197:GN198"/>
    <mergeCell ref="GO197:GO198"/>
    <mergeCell ref="GP197:GP198"/>
    <mergeCell ref="GQ197:GQ198"/>
    <mergeCell ref="GS197:GS198"/>
    <mergeCell ref="GT197:GT198"/>
    <mergeCell ref="FJ197:FJ198"/>
    <mergeCell ref="FK197:FK198"/>
    <mergeCell ref="FL197:FL198"/>
    <mergeCell ref="FM197:FM198"/>
    <mergeCell ref="FN197:FN198"/>
    <mergeCell ref="FO197:FO198"/>
    <mergeCell ref="FP197:FP198"/>
    <mergeCell ref="FQ197:FQ198"/>
    <mergeCell ref="FR197:FR198"/>
    <mergeCell ref="FT197:FT198"/>
    <mergeCell ref="FU197:FU198"/>
    <mergeCell ref="FV197:FV198"/>
    <mergeCell ref="FW197:FW198"/>
    <mergeCell ref="FX197:FX198"/>
    <mergeCell ref="FY197:FY198"/>
    <mergeCell ref="FZ197:FZ198"/>
    <mergeCell ref="GA197:GA198"/>
    <mergeCell ref="EQ197:EQ198"/>
    <mergeCell ref="ER197:ER198"/>
    <mergeCell ref="ES197:ES198"/>
    <mergeCell ref="ET197:ET198"/>
    <mergeCell ref="EV197:EV198"/>
    <mergeCell ref="EW197:EW198"/>
    <mergeCell ref="EX197:EX198"/>
    <mergeCell ref="EY197:EY198"/>
    <mergeCell ref="EZ197:EZ198"/>
    <mergeCell ref="FA197:FA198"/>
    <mergeCell ref="FB197:FB198"/>
    <mergeCell ref="FC197:FC198"/>
    <mergeCell ref="FD197:FD198"/>
    <mergeCell ref="FE197:FE198"/>
    <mergeCell ref="FF197:FF198"/>
    <mergeCell ref="FH197:FH198"/>
    <mergeCell ref="FI197:FI198"/>
    <mergeCell ref="DY197:DY198"/>
    <mergeCell ref="DZ197:DZ198"/>
    <mergeCell ref="EA197:EA198"/>
    <mergeCell ref="EB197:EB198"/>
    <mergeCell ref="EC197:EC198"/>
    <mergeCell ref="ED197:ED198"/>
    <mergeCell ref="EE197:EE198"/>
    <mergeCell ref="EF197:EF198"/>
    <mergeCell ref="EG197:EG198"/>
    <mergeCell ref="EH197:EH198"/>
    <mergeCell ref="EJ197:EJ198"/>
    <mergeCell ref="EK197:EK198"/>
    <mergeCell ref="EL197:EL198"/>
    <mergeCell ref="EM197:EM198"/>
    <mergeCell ref="EN197:EN198"/>
    <mergeCell ref="EO197:EO198"/>
    <mergeCell ref="EP197:EP198"/>
    <mergeCell ref="DF197:DF198"/>
    <mergeCell ref="DG197:DG198"/>
    <mergeCell ref="DH197:DH198"/>
    <mergeCell ref="DI197:DI198"/>
    <mergeCell ref="DJ197:DJ198"/>
    <mergeCell ref="DL197:DL198"/>
    <mergeCell ref="DM197:DM198"/>
    <mergeCell ref="DN197:DN198"/>
    <mergeCell ref="DO197:DO198"/>
    <mergeCell ref="DP197:DP198"/>
    <mergeCell ref="DQ197:DQ198"/>
    <mergeCell ref="DR197:DR198"/>
    <mergeCell ref="DS197:DS198"/>
    <mergeCell ref="DT197:DT198"/>
    <mergeCell ref="DU197:DU198"/>
    <mergeCell ref="DV197:DV198"/>
    <mergeCell ref="DX197:DX198"/>
    <mergeCell ref="CN197:CN198"/>
    <mergeCell ref="CO197:CO198"/>
    <mergeCell ref="CP197:CP198"/>
    <mergeCell ref="CQ197:CQ198"/>
    <mergeCell ref="CR197:CR198"/>
    <mergeCell ref="CS197:CS198"/>
    <mergeCell ref="CT197:CT198"/>
    <mergeCell ref="CU197:CU198"/>
    <mergeCell ref="CV197:CV198"/>
    <mergeCell ref="CW197:CW198"/>
    <mergeCell ref="CX197:CX198"/>
    <mergeCell ref="CZ197:CZ198"/>
    <mergeCell ref="DA197:DA198"/>
    <mergeCell ref="DB197:DB198"/>
    <mergeCell ref="DC197:DC198"/>
    <mergeCell ref="DD197:DD198"/>
    <mergeCell ref="DE197:DE198"/>
    <mergeCell ref="BU197:BU198"/>
    <mergeCell ref="BV197:BV198"/>
    <mergeCell ref="BW197:BW198"/>
    <mergeCell ref="BX197:BX198"/>
    <mergeCell ref="BY197:BY198"/>
    <mergeCell ref="BZ197:BZ198"/>
    <mergeCell ref="CB197:CB198"/>
    <mergeCell ref="CC197:CC198"/>
    <mergeCell ref="CD197:CD198"/>
    <mergeCell ref="CE197:CE198"/>
    <mergeCell ref="CF197:CF198"/>
    <mergeCell ref="CG197:CG198"/>
    <mergeCell ref="CH197:CH198"/>
    <mergeCell ref="CI197:CI198"/>
    <mergeCell ref="CJ197:CJ198"/>
    <mergeCell ref="CK197:CK198"/>
    <mergeCell ref="CL197:CL198"/>
    <mergeCell ref="BC197:BC198"/>
    <mergeCell ref="BD197:BD198"/>
    <mergeCell ref="BE197:BE198"/>
    <mergeCell ref="BF197:BF198"/>
    <mergeCell ref="BG197:BG198"/>
    <mergeCell ref="BH197:BH198"/>
    <mergeCell ref="BI197:BI198"/>
    <mergeCell ref="BJ197:BJ198"/>
    <mergeCell ref="BK197:BK198"/>
    <mergeCell ref="BL197:BL198"/>
    <mergeCell ref="BM197:BM198"/>
    <mergeCell ref="BN197:BN198"/>
    <mergeCell ref="BP197:BP198"/>
    <mergeCell ref="BQ197:BQ198"/>
    <mergeCell ref="BR197:BR198"/>
    <mergeCell ref="BS197:BS198"/>
    <mergeCell ref="BT197:BT198"/>
    <mergeCell ref="AY179:AY180"/>
    <mergeCell ref="AZ179:AZ180"/>
    <mergeCell ref="BA179:BA180"/>
    <mergeCell ref="BB179:BB180"/>
    <mergeCell ref="E181:H182"/>
    <mergeCell ref="I181:V182"/>
    <mergeCell ref="W181:W182"/>
    <mergeCell ref="X181:AK182"/>
    <mergeCell ref="F183:AK184"/>
    <mergeCell ref="O190:U190"/>
    <mergeCell ref="V190:AK190"/>
    <mergeCell ref="O191:U192"/>
    <mergeCell ref="V191:AK191"/>
    <mergeCell ref="V192:AK192"/>
    <mergeCell ref="D195:D204"/>
    <mergeCell ref="E195:H196"/>
    <mergeCell ref="I195:Q196"/>
    <mergeCell ref="R195:U196"/>
    <mergeCell ref="V195:AA196"/>
    <mergeCell ref="AB195:AE196"/>
    <mergeCell ref="AF195:AI196"/>
    <mergeCell ref="AJ195:AK196"/>
    <mergeCell ref="AW195:AW196"/>
    <mergeCell ref="AX195:AX196"/>
    <mergeCell ref="E197:H198"/>
    <mergeCell ref="I197:Q198"/>
    <mergeCell ref="R197:U198"/>
    <mergeCell ref="V197:AA198"/>
    <mergeCell ref="AB197:AE198"/>
    <mergeCell ref="AF197:AI198"/>
    <mergeCell ref="AJ197:AK198"/>
    <mergeCell ref="E203:H204"/>
    <mergeCell ref="HB175:HB176"/>
    <mergeCell ref="HC175:HC176"/>
    <mergeCell ref="HE175:HE176"/>
    <mergeCell ref="HF175:HF176"/>
    <mergeCell ref="HG175:HG176"/>
    <mergeCell ref="HH175:HH176"/>
    <mergeCell ref="HI175:HI176"/>
    <mergeCell ref="HJ175:HJ176"/>
    <mergeCell ref="HK175:HK176"/>
    <mergeCell ref="HL175:HL176"/>
    <mergeCell ref="HM175:HM176"/>
    <mergeCell ref="HN175:HN176"/>
    <mergeCell ref="HO175:HO176"/>
    <mergeCell ref="E177:H178"/>
    <mergeCell ref="I177:AA178"/>
    <mergeCell ref="AB177:AE178"/>
    <mergeCell ref="AF177:AJ178"/>
    <mergeCell ref="AK177:AK178"/>
    <mergeCell ref="AY178:AZ178"/>
    <mergeCell ref="BA178:BB178"/>
    <mergeCell ref="FQ175:FQ176"/>
    <mergeCell ref="FR175:FR176"/>
    <mergeCell ref="FT175:FT176"/>
    <mergeCell ref="FU175:FU176"/>
    <mergeCell ref="FV175:FV176"/>
    <mergeCell ref="FW175:FW176"/>
    <mergeCell ref="FX175:FX176"/>
    <mergeCell ref="FY175:FY176"/>
    <mergeCell ref="FZ175:FZ176"/>
    <mergeCell ref="GA175:GA176"/>
    <mergeCell ref="GB175:GB176"/>
    <mergeCell ref="GC175:GC176"/>
    <mergeCell ref="DI175:DI176"/>
    <mergeCell ref="DJ175:DJ176"/>
    <mergeCell ref="DL175:DL176"/>
    <mergeCell ref="DM175:DM176"/>
    <mergeCell ref="GD175:GD176"/>
    <mergeCell ref="GE175:GE176"/>
    <mergeCell ref="GG175:GG176"/>
    <mergeCell ref="GH175:GH176"/>
    <mergeCell ref="GI175:GI176"/>
    <mergeCell ref="EF175:EF176"/>
    <mergeCell ref="EG175:EG176"/>
    <mergeCell ref="EH175:EH176"/>
    <mergeCell ref="EJ175:EJ176"/>
    <mergeCell ref="EK175:EK176"/>
    <mergeCell ref="EL175:EL176"/>
    <mergeCell ref="EM175:EM176"/>
    <mergeCell ref="EN175:EN176"/>
    <mergeCell ref="EO175:EO176"/>
    <mergeCell ref="EP175:EP176"/>
    <mergeCell ref="EQ175:EQ176"/>
    <mergeCell ref="ER175:ER176"/>
    <mergeCell ref="ES175:ES176"/>
    <mergeCell ref="ET175:ET176"/>
    <mergeCell ref="EV175:EV176"/>
    <mergeCell ref="EW175:EW176"/>
    <mergeCell ref="EX175:EX176"/>
    <mergeCell ref="EY175:EY176"/>
    <mergeCell ref="EZ175:EZ176"/>
    <mergeCell ref="DP175:DP176"/>
    <mergeCell ref="DQ175:DQ176"/>
    <mergeCell ref="DR175:DR176"/>
    <mergeCell ref="DS175:DS176"/>
    <mergeCell ref="X171:AK172"/>
    <mergeCell ref="D173:D182"/>
    <mergeCell ref="E173:H174"/>
    <mergeCell ref="I173:Q174"/>
    <mergeCell ref="R173:U174"/>
    <mergeCell ref="V173:AA174"/>
    <mergeCell ref="AB173:AE174"/>
    <mergeCell ref="AF173:AI174"/>
    <mergeCell ref="AJ173:AK174"/>
    <mergeCell ref="AW173:AW174"/>
    <mergeCell ref="AX173:AX174"/>
    <mergeCell ref="E175:H176"/>
    <mergeCell ref="I175:Q176"/>
    <mergeCell ref="R175:U176"/>
    <mergeCell ref="V175:AA176"/>
    <mergeCell ref="AB175:AE176"/>
    <mergeCell ref="AF175:AI176"/>
    <mergeCell ref="AJ175:AK176"/>
    <mergeCell ref="E179:H180"/>
    <mergeCell ref="I179:K180"/>
    <mergeCell ref="L179:M180"/>
    <mergeCell ref="N179:Y180"/>
    <mergeCell ref="Z179:Z180"/>
    <mergeCell ref="AA179:AK180"/>
    <mergeCell ref="AW179:AW180"/>
    <mergeCell ref="AX179:AX180"/>
    <mergeCell ref="GY165:GY166"/>
    <mergeCell ref="GZ165:GZ166"/>
    <mergeCell ref="HA165:HA166"/>
    <mergeCell ref="HB165:HB166"/>
    <mergeCell ref="HC165:HC166"/>
    <mergeCell ref="HE165:HE166"/>
    <mergeCell ref="HF165:HF166"/>
    <mergeCell ref="HG165:HG166"/>
    <mergeCell ref="HH165:HH166"/>
    <mergeCell ref="HI165:HI166"/>
    <mergeCell ref="HJ165:HJ166"/>
    <mergeCell ref="HK165:HK166"/>
    <mergeCell ref="HL165:HL166"/>
    <mergeCell ref="HM165:HM166"/>
    <mergeCell ref="HN165:HN166"/>
    <mergeCell ref="HO165:HO166"/>
    <mergeCell ref="E167:H168"/>
    <mergeCell ref="I167:AA168"/>
    <mergeCell ref="AB167:AE168"/>
    <mergeCell ref="AF167:AJ168"/>
    <mergeCell ref="AK167:AK168"/>
    <mergeCell ref="AY168:AZ168"/>
    <mergeCell ref="BA168:BB168"/>
    <mergeCell ref="GD165:GD166"/>
    <mergeCell ref="GE165:GE166"/>
    <mergeCell ref="GG165:GG166"/>
    <mergeCell ref="GH165:GH166"/>
    <mergeCell ref="GI165:GI166"/>
    <mergeCell ref="GJ165:GJ166"/>
    <mergeCell ref="GK165:GK166"/>
    <mergeCell ref="GL165:GL166"/>
    <mergeCell ref="GM165:GM166"/>
    <mergeCell ref="GN165:GN166"/>
    <mergeCell ref="GO165:GO166"/>
    <mergeCell ref="GP165:GP166"/>
    <mergeCell ref="GQ165:GQ166"/>
    <mergeCell ref="GS165:GS166"/>
    <mergeCell ref="GT165:GT166"/>
    <mergeCell ref="GU165:GU166"/>
    <mergeCell ref="GV165:GV166"/>
    <mergeCell ref="ES165:ES166"/>
    <mergeCell ref="ET165:ET166"/>
    <mergeCell ref="EV165:EV166"/>
    <mergeCell ref="EW165:EW166"/>
    <mergeCell ref="EX165:EX166"/>
    <mergeCell ref="EY165:EY166"/>
    <mergeCell ref="EZ165:EZ166"/>
    <mergeCell ref="FA165:FA166"/>
    <mergeCell ref="FB165:FB166"/>
    <mergeCell ref="FC165:FC166"/>
    <mergeCell ref="FD165:FD166"/>
    <mergeCell ref="FE165:FE166"/>
    <mergeCell ref="FF165:FF166"/>
    <mergeCell ref="FH165:FH166"/>
    <mergeCell ref="FI165:FI166"/>
    <mergeCell ref="FJ165:FJ166"/>
    <mergeCell ref="FK165:FK166"/>
    <mergeCell ref="FM165:FM166"/>
    <mergeCell ref="DH165:DH166"/>
    <mergeCell ref="DI165:DI166"/>
    <mergeCell ref="DJ165:DJ166"/>
    <mergeCell ref="DL165:DL166"/>
    <mergeCell ref="DM165:DM166"/>
    <mergeCell ref="DN165:DN166"/>
    <mergeCell ref="DO165:DO166"/>
    <mergeCell ref="DP165:DP166"/>
    <mergeCell ref="DQ165:DQ166"/>
    <mergeCell ref="DR165:DR166"/>
    <mergeCell ref="DS165:DS166"/>
    <mergeCell ref="DT165:DT166"/>
    <mergeCell ref="DU165:DU166"/>
    <mergeCell ref="DV165:DV166"/>
    <mergeCell ref="DX165:DX166"/>
    <mergeCell ref="DY165:DY166"/>
    <mergeCell ref="DZ165:DZ166"/>
    <mergeCell ref="BR165:BR166"/>
    <mergeCell ref="BS165:BS166"/>
    <mergeCell ref="BT165:BT166"/>
    <mergeCell ref="BU165:BU166"/>
    <mergeCell ref="BV165:BV166"/>
    <mergeCell ref="BW165:BW166"/>
    <mergeCell ref="BX165:BX166"/>
    <mergeCell ref="BY165:BY166"/>
    <mergeCell ref="BZ165:BZ166"/>
    <mergeCell ref="CB165:CB166"/>
    <mergeCell ref="CC165:CC166"/>
    <mergeCell ref="CD165:CD166"/>
    <mergeCell ref="CE165:CE166"/>
    <mergeCell ref="CF165:CF166"/>
    <mergeCell ref="CG165:CG166"/>
    <mergeCell ref="CH165:CH166"/>
    <mergeCell ref="CI165:CI166"/>
    <mergeCell ref="E161:H162"/>
    <mergeCell ref="I161:V162"/>
    <mergeCell ref="W161:W162"/>
    <mergeCell ref="X161:AK162"/>
    <mergeCell ref="D163:D172"/>
    <mergeCell ref="E163:H164"/>
    <mergeCell ref="I163:Q164"/>
    <mergeCell ref="R163:U164"/>
    <mergeCell ref="V163:AA164"/>
    <mergeCell ref="AB163:AE164"/>
    <mergeCell ref="AF163:AI164"/>
    <mergeCell ref="AJ163:AK164"/>
    <mergeCell ref="AW163:AW164"/>
    <mergeCell ref="AX163:AX164"/>
    <mergeCell ref="E165:H166"/>
    <mergeCell ref="I165:Q166"/>
    <mergeCell ref="R165:U166"/>
    <mergeCell ref="V165:AA166"/>
    <mergeCell ref="AB165:AE166"/>
    <mergeCell ref="AF165:AI166"/>
    <mergeCell ref="AJ165:AK166"/>
    <mergeCell ref="E169:H170"/>
    <mergeCell ref="I169:K170"/>
    <mergeCell ref="L169:M170"/>
    <mergeCell ref="N169:Y170"/>
    <mergeCell ref="Z169:Z170"/>
    <mergeCell ref="AA169:AK170"/>
    <mergeCell ref="AW169:AW170"/>
    <mergeCell ref="AX169:AX170"/>
    <mergeCell ref="E171:H172"/>
    <mergeCell ref="I171:V172"/>
    <mergeCell ref="W171:W172"/>
    <mergeCell ref="FZ155:FZ156"/>
    <mergeCell ref="GA155:GA156"/>
    <mergeCell ref="GB155:GB156"/>
    <mergeCell ref="GC155:GC156"/>
    <mergeCell ref="HO155:HO156"/>
    <mergeCell ref="E157:H158"/>
    <mergeCell ref="I157:AA158"/>
    <mergeCell ref="AB157:AE158"/>
    <mergeCell ref="AF157:AJ158"/>
    <mergeCell ref="AK157:AK158"/>
    <mergeCell ref="AY158:AZ158"/>
    <mergeCell ref="BA158:BB158"/>
    <mergeCell ref="E159:H160"/>
    <mergeCell ref="I159:K160"/>
    <mergeCell ref="L159:M160"/>
    <mergeCell ref="N159:Y160"/>
    <mergeCell ref="Z159:Z160"/>
    <mergeCell ref="AA159:AK160"/>
    <mergeCell ref="AW159:AW160"/>
    <mergeCell ref="AX159:AX160"/>
    <mergeCell ref="AY159:AY160"/>
    <mergeCell ref="AZ159:AZ160"/>
    <mergeCell ref="BA159:BA160"/>
    <mergeCell ref="BB159:BB160"/>
    <mergeCell ref="GU155:GU156"/>
    <mergeCell ref="GV155:GV156"/>
    <mergeCell ref="GW155:GW156"/>
    <mergeCell ref="GX155:GX156"/>
    <mergeCell ref="GY155:GY156"/>
    <mergeCell ref="GZ155:GZ156"/>
    <mergeCell ref="HA155:HA156"/>
    <mergeCell ref="HB155:HB156"/>
    <mergeCell ref="DZ155:DZ156"/>
    <mergeCell ref="EA155:EA156"/>
    <mergeCell ref="EB155:EB156"/>
    <mergeCell ref="EC155:EC156"/>
    <mergeCell ref="ED155:ED156"/>
    <mergeCell ref="EE155:EE156"/>
    <mergeCell ref="EF155:EF156"/>
    <mergeCell ref="EG155:EG156"/>
    <mergeCell ref="EH155:EH156"/>
    <mergeCell ref="EJ155:EJ156"/>
    <mergeCell ref="EK155:EK156"/>
    <mergeCell ref="EL155:EL156"/>
    <mergeCell ref="EM155:EM156"/>
    <mergeCell ref="EN155:EN156"/>
    <mergeCell ref="EO155:EO156"/>
    <mergeCell ref="EP155:EP156"/>
    <mergeCell ref="HH155:HH156"/>
    <mergeCell ref="FJ155:FJ156"/>
    <mergeCell ref="FK155:FK156"/>
    <mergeCell ref="FL155:FL156"/>
    <mergeCell ref="FM155:FM156"/>
    <mergeCell ref="FN155:FN156"/>
    <mergeCell ref="FO155:FO156"/>
    <mergeCell ref="FP155:FP156"/>
    <mergeCell ref="FQ155:FQ156"/>
    <mergeCell ref="FR155:FR156"/>
    <mergeCell ref="FT155:FT156"/>
    <mergeCell ref="FU155:FU156"/>
    <mergeCell ref="FV155:FV156"/>
    <mergeCell ref="FW155:FW156"/>
    <mergeCell ref="FX155:FX156"/>
    <mergeCell ref="FY155:FY156"/>
    <mergeCell ref="DF155:DF156"/>
    <mergeCell ref="DY155:DY156"/>
    <mergeCell ref="DH155:DH156"/>
    <mergeCell ref="DI155:DI156"/>
    <mergeCell ref="DJ155:DJ156"/>
    <mergeCell ref="DL155:DL156"/>
    <mergeCell ref="DM155:DM156"/>
    <mergeCell ref="DN155:DN156"/>
    <mergeCell ref="DO155:DO156"/>
    <mergeCell ref="DP155:DP156"/>
    <mergeCell ref="DQ155:DQ156"/>
    <mergeCell ref="DR155:DR156"/>
    <mergeCell ref="DS155:DS156"/>
    <mergeCell ref="DT155:DT156"/>
    <mergeCell ref="DU155:DU156"/>
    <mergeCell ref="DV155:DV156"/>
    <mergeCell ref="DX155:DX156"/>
    <mergeCell ref="DG155:DG156"/>
    <mergeCell ref="BF155:BF156"/>
    <mergeCell ref="BG155:BG156"/>
    <mergeCell ref="BH155:BH156"/>
    <mergeCell ref="BI155:BI156"/>
    <mergeCell ref="BJ155:BJ156"/>
    <mergeCell ref="BK155:BK156"/>
    <mergeCell ref="BL155:BL156"/>
    <mergeCell ref="BM155:BM156"/>
    <mergeCell ref="BN155:BN156"/>
    <mergeCell ref="BP155:BP156"/>
    <mergeCell ref="BQ155:BQ156"/>
    <mergeCell ref="BR155:BR156"/>
    <mergeCell ref="BS155:BS156"/>
    <mergeCell ref="BT155:BT156"/>
    <mergeCell ref="BU155:BU156"/>
    <mergeCell ref="BV155:BV156"/>
    <mergeCell ref="BW155:BW156"/>
    <mergeCell ref="R153:U154"/>
    <mergeCell ref="V153:AA154"/>
    <mergeCell ref="AB153:AE154"/>
    <mergeCell ref="AF153:AI154"/>
    <mergeCell ref="AJ153:AK154"/>
    <mergeCell ref="AW153:AW154"/>
    <mergeCell ref="AX153:AX154"/>
    <mergeCell ref="E155:H156"/>
    <mergeCell ref="I155:Q156"/>
    <mergeCell ref="R155:U156"/>
    <mergeCell ref="V155:AA156"/>
    <mergeCell ref="AB155:AE156"/>
    <mergeCell ref="AF155:AI156"/>
    <mergeCell ref="AJ155:AK156"/>
    <mergeCell ref="BC155:BC156"/>
    <mergeCell ref="BD155:BD156"/>
    <mergeCell ref="BE155:BE156"/>
    <mergeCell ref="HK145:HK146"/>
    <mergeCell ref="HL145:HL146"/>
    <mergeCell ref="HM145:HM146"/>
    <mergeCell ref="HN145:HN146"/>
    <mergeCell ref="HO145:HO146"/>
    <mergeCell ref="E147:H148"/>
    <mergeCell ref="I147:AA148"/>
    <mergeCell ref="AB147:AE148"/>
    <mergeCell ref="AF147:AJ148"/>
    <mergeCell ref="AK147:AK148"/>
    <mergeCell ref="AY148:AZ148"/>
    <mergeCell ref="BA148:BB148"/>
    <mergeCell ref="E149:H150"/>
    <mergeCell ref="I149:K150"/>
    <mergeCell ref="L149:M150"/>
    <mergeCell ref="N149:Y150"/>
    <mergeCell ref="Z149:Z150"/>
    <mergeCell ref="AA149:AK150"/>
    <mergeCell ref="AW149:AW150"/>
    <mergeCell ref="AX149:AX150"/>
    <mergeCell ref="AY149:AY150"/>
    <mergeCell ref="AZ149:AZ150"/>
    <mergeCell ref="BA149:BA150"/>
    <mergeCell ref="BB149:BB150"/>
    <mergeCell ref="FZ145:FZ146"/>
    <mergeCell ref="GA145:GA146"/>
    <mergeCell ref="GB145:GB146"/>
    <mergeCell ref="GC145:GC146"/>
    <mergeCell ref="GD145:GD146"/>
    <mergeCell ref="GE145:GE146"/>
    <mergeCell ref="GG145:GG146"/>
    <mergeCell ref="GH145:GH146"/>
    <mergeCell ref="DT145:DT146"/>
    <mergeCell ref="DU145:DU146"/>
    <mergeCell ref="GI145:GI146"/>
    <mergeCell ref="GJ145:GJ146"/>
    <mergeCell ref="GK145:GK146"/>
    <mergeCell ref="GL145:GL146"/>
    <mergeCell ref="GM145:GM146"/>
    <mergeCell ref="GN145:GN146"/>
    <mergeCell ref="GO145:GO146"/>
    <mergeCell ref="GP145:GP146"/>
    <mergeCell ref="GQ145:GQ146"/>
    <mergeCell ref="EO145:EO146"/>
    <mergeCell ref="EP145:EP146"/>
    <mergeCell ref="EQ145:EQ146"/>
    <mergeCell ref="ER145:ER146"/>
    <mergeCell ref="ES145:ES146"/>
    <mergeCell ref="ET145:ET146"/>
    <mergeCell ref="EV145:EV146"/>
    <mergeCell ref="EW145:EW146"/>
    <mergeCell ref="EX145:EX146"/>
    <mergeCell ref="EY145:EY146"/>
    <mergeCell ref="EZ145:EZ146"/>
    <mergeCell ref="FA145:FA146"/>
    <mergeCell ref="FB145:FB146"/>
    <mergeCell ref="FC145:FC146"/>
    <mergeCell ref="FD145:FD146"/>
    <mergeCell ref="FE145:FE146"/>
    <mergeCell ref="FF145:FF146"/>
    <mergeCell ref="FJ145:FJ146"/>
    <mergeCell ref="FK145:FK146"/>
    <mergeCell ref="FL145:FL146"/>
    <mergeCell ref="FM145:FM146"/>
    <mergeCell ref="BK145:BK146"/>
    <mergeCell ref="BL145:BL146"/>
    <mergeCell ref="BM145:BM146"/>
    <mergeCell ref="BN145:BN146"/>
    <mergeCell ref="BP145:BP146"/>
    <mergeCell ref="BQ145:BQ146"/>
    <mergeCell ref="BR145:BR146"/>
    <mergeCell ref="BS145:BS146"/>
    <mergeCell ref="BT145:BT146"/>
    <mergeCell ref="BU145:BU146"/>
    <mergeCell ref="BV145:BV146"/>
    <mergeCell ref="BW145:BW146"/>
    <mergeCell ref="BX145:BX146"/>
    <mergeCell ref="BY145:BY146"/>
    <mergeCell ref="BZ145:BZ146"/>
    <mergeCell ref="CB145:CB146"/>
    <mergeCell ref="CC145:CC146"/>
    <mergeCell ref="AW143:AW144"/>
    <mergeCell ref="AX143:AX144"/>
    <mergeCell ref="E145:H146"/>
    <mergeCell ref="I145:Q146"/>
    <mergeCell ref="R145:U146"/>
    <mergeCell ref="V145:AA146"/>
    <mergeCell ref="AB145:AE146"/>
    <mergeCell ref="AF145:AI146"/>
    <mergeCell ref="AJ145:AK146"/>
    <mergeCell ref="BC145:BC146"/>
    <mergeCell ref="BD145:BD146"/>
    <mergeCell ref="BE145:BE146"/>
    <mergeCell ref="BF145:BF146"/>
    <mergeCell ref="BG145:BG146"/>
    <mergeCell ref="BH145:BH146"/>
    <mergeCell ref="BI145:BI146"/>
    <mergeCell ref="BJ145:BJ146"/>
    <mergeCell ref="HK135:HK136"/>
    <mergeCell ref="HL135:HL136"/>
    <mergeCell ref="HM135:HM136"/>
    <mergeCell ref="HN135:HN136"/>
    <mergeCell ref="HO135:HO136"/>
    <mergeCell ref="E137:H138"/>
    <mergeCell ref="I137:AA138"/>
    <mergeCell ref="AB137:AE138"/>
    <mergeCell ref="AF137:AJ138"/>
    <mergeCell ref="AK137:AK138"/>
    <mergeCell ref="AY138:AZ138"/>
    <mergeCell ref="BA138:BB138"/>
    <mergeCell ref="E139:H140"/>
    <mergeCell ref="I139:K140"/>
    <mergeCell ref="L139:M140"/>
    <mergeCell ref="N139:Y140"/>
    <mergeCell ref="Z139:Z140"/>
    <mergeCell ref="AA139:AK140"/>
    <mergeCell ref="AW139:AW140"/>
    <mergeCell ref="AX139:AX140"/>
    <mergeCell ref="AY139:AY140"/>
    <mergeCell ref="AZ139:AZ140"/>
    <mergeCell ref="BA139:BA140"/>
    <mergeCell ref="BB139:BB140"/>
    <mergeCell ref="GP135:GP136"/>
    <mergeCell ref="GQ135:GQ136"/>
    <mergeCell ref="GS135:GS136"/>
    <mergeCell ref="GT135:GT136"/>
    <mergeCell ref="GU135:GU136"/>
    <mergeCell ref="GV135:GV136"/>
    <mergeCell ref="GW135:GW136"/>
    <mergeCell ref="GX135:GX136"/>
    <mergeCell ref="GY135:GY136"/>
    <mergeCell ref="GZ135:GZ136"/>
    <mergeCell ref="HA135:HA136"/>
    <mergeCell ref="HB135:HB136"/>
    <mergeCell ref="HC135:HC136"/>
    <mergeCell ref="HE135:HE136"/>
    <mergeCell ref="HF135:HF136"/>
    <mergeCell ref="HG135:HG136"/>
    <mergeCell ref="HH135:HH136"/>
    <mergeCell ref="FE135:FE136"/>
    <mergeCell ref="FF135:FF136"/>
    <mergeCell ref="FH135:FH136"/>
    <mergeCell ref="FI135:FI136"/>
    <mergeCell ref="FJ135:FJ136"/>
    <mergeCell ref="FK135:FK136"/>
    <mergeCell ref="FL135:FL136"/>
    <mergeCell ref="FM135:FM136"/>
    <mergeCell ref="FN135:FN136"/>
    <mergeCell ref="FO135:FO136"/>
    <mergeCell ref="FP135:FP136"/>
    <mergeCell ref="FQ135:FQ136"/>
    <mergeCell ref="FR135:FR136"/>
    <mergeCell ref="FT135:FT136"/>
    <mergeCell ref="FU135:FU136"/>
    <mergeCell ref="FV135:FV136"/>
    <mergeCell ref="FW135:FW136"/>
    <mergeCell ref="F121:AK122"/>
    <mergeCell ref="O128:U128"/>
    <mergeCell ref="V128:AK128"/>
    <mergeCell ref="O129:U130"/>
    <mergeCell ref="D133:D142"/>
    <mergeCell ref="E133:H134"/>
    <mergeCell ref="I133:Q134"/>
    <mergeCell ref="R133:U134"/>
    <mergeCell ref="V133:AA134"/>
    <mergeCell ref="AB133:AE134"/>
    <mergeCell ref="AF133:AI134"/>
    <mergeCell ref="AJ133:AK134"/>
    <mergeCell ref="AW133:AW134"/>
    <mergeCell ref="AX133:AX134"/>
    <mergeCell ref="E135:H136"/>
    <mergeCell ref="I135:Q136"/>
    <mergeCell ref="R135:U136"/>
    <mergeCell ref="V135:AA136"/>
    <mergeCell ref="AB135:AE136"/>
    <mergeCell ref="AF135:AI136"/>
    <mergeCell ref="AJ135:AK136"/>
    <mergeCell ref="E141:H142"/>
    <mergeCell ref="I141:V142"/>
    <mergeCell ref="W141:W142"/>
    <mergeCell ref="X141:AK142"/>
    <mergeCell ref="HM113:HM114"/>
    <mergeCell ref="HN113:HN114"/>
    <mergeCell ref="HO113:HO114"/>
    <mergeCell ref="E115:H116"/>
    <mergeCell ref="I115:AA116"/>
    <mergeCell ref="AB115:AE116"/>
    <mergeCell ref="AF115:AJ116"/>
    <mergeCell ref="AK115:AK116"/>
    <mergeCell ref="AY116:AZ116"/>
    <mergeCell ref="BA116:BB116"/>
    <mergeCell ref="E117:H118"/>
    <mergeCell ref="I117:K118"/>
    <mergeCell ref="L117:M118"/>
    <mergeCell ref="N117:Y118"/>
    <mergeCell ref="Z117:Z118"/>
    <mergeCell ref="AA117:AK118"/>
    <mergeCell ref="AW117:AW118"/>
    <mergeCell ref="AX117:AX118"/>
    <mergeCell ref="AY117:AY118"/>
    <mergeCell ref="AZ117:AZ118"/>
    <mergeCell ref="BA117:BA118"/>
    <mergeCell ref="BB117:BB118"/>
    <mergeCell ref="GU113:GU114"/>
    <mergeCell ref="GV113:GV114"/>
    <mergeCell ref="GW113:GW114"/>
    <mergeCell ref="GX113:GX114"/>
    <mergeCell ref="GY113:GY114"/>
    <mergeCell ref="GZ113:GZ114"/>
    <mergeCell ref="HA113:HA114"/>
    <mergeCell ref="HB113:HB114"/>
    <mergeCell ref="HC113:HC114"/>
    <mergeCell ref="HE113:HE114"/>
    <mergeCell ref="HF113:HF114"/>
    <mergeCell ref="HG113:HG114"/>
    <mergeCell ref="HH113:HH114"/>
    <mergeCell ref="HI113:HI114"/>
    <mergeCell ref="HJ113:HJ114"/>
    <mergeCell ref="HK113:HK114"/>
    <mergeCell ref="HL113:HL114"/>
    <mergeCell ref="GB113:GB114"/>
    <mergeCell ref="GC113:GC114"/>
    <mergeCell ref="GD113:GD114"/>
    <mergeCell ref="GE113:GE114"/>
    <mergeCell ref="GG113:GG114"/>
    <mergeCell ref="GH113:GH114"/>
    <mergeCell ref="GI113:GI114"/>
    <mergeCell ref="GJ113:GJ114"/>
    <mergeCell ref="GK113:GK114"/>
    <mergeCell ref="GL113:GL114"/>
    <mergeCell ref="GM113:GM114"/>
    <mergeCell ref="GN113:GN114"/>
    <mergeCell ref="GO113:GO114"/>
    <mergeCell ref="GP113:GP114"/>
    <mergeCell ref="GQ113:GQ114"/>
    <mergeCell ref="GS113:GS114"/>
    <mergeCell ref="GT113:GT114"/>
    <mergeCell ref="FJ113:FJ114"/>
    <mergeCell ref="FK113:FK114"/>
    <mergeCell ref="FL113:FL114"/>
    <mergeCell ref="FM113:FM114"/>
    <mergeCell ref="FN113:FN114"/>
    <mergeCell ref="FO113:FO114"/>
    <mergeCell ref="FP113:FP114"/>
    <mergeCell ref="FQ113:FQ114"/>
    <mergeCell ref="FR113:FR114"/>
    <mergeCell ref="FT113:FT114"/>
    <mergeCell ref="FU113:FU114"/>
    <mergeCell ref="FV113:FV114"/>
    <mergeCell ref="FW113:FW114"/>
    <mergeCell ref="FX113:FX114"/>
    <mergeCell ref="FY113:FY114"/>
    <mergeCell ref="FZ113:FZ114"/>
    <mergeCell ref="GA113:GA114"/>
    <mergeCell ref="EQ113:EQ114"/>
    <mergeCell ref="ER113:ER114"/>
    <mergeCell ref="ES113:ES114"/>
    <mergeCell ref="ET113:ET114"/>
    <mergeCell ref="EV113:EV114"/>
    <mergeCell ref="EW113:EW114"/>
    <mergeCell ref="EX113:EX114"/>
    <mergeCell ref="EY113:EY114"/>
    <mergeCell ref="EZ113:EZ114"/>
    <mergeCell ref="FA113:FA114"/>
    <mergeCell ref="FB113:FB114"/>
    <mergeCell ref="FC113:FC114"/>
    <mergeCell ref="FD113:FD114"/>
    <mergeCell ref="FE113:FE114"/>
    <mergeCell ref="FF113:FF114"/>
    <mergeCell ref="FH113:FH114"/>
    <mergeCell ref="FI113:FI114"/>
    <mergeCell ref="DY113:DY114"/>
    <mergeCell ref="DZ113:DZ114"/>
    <mergeCell ref="EA113:EA114"/>
    <mergeCell ref="EB113:EB114"/>
    <mergeCell ref="EC113:EC114"/>
    <mergeCell ref="ED113:ED114"/>
    <mergeCell ref="EE113:EE114"/>
    <mergeCell ref="EF113:EF114"/>
    <mergeCell ref="EG113:EG114"/>
    <mergeCell ref="EH113:EH114"/>
    <mergeCell ref="EJ113:EJ114"/>
    <mergeCell ref="EK113:EK114"/>
    <mergeCell ref="EL113:EL114"/>
    <mergeCell ref="EM113:EM114"/>
    <mergeCell ref="EN113:EN114"/>
    <mergeCell ref="EO113:EO114"/>
    <mergeCell ref="EP113:EP114"/>
    <mergeCell ref="DF113:DF114"/>
    <mergeCell ref="DG113:DG114"/>
    <mergeCell ref="DH113:DH114"/>
    <mergeCell ref="DI113:DI114"/>
    <mergeCell ref="DJ113:DJ114"/>
    <mergeCell ref="DL113:DL114"/>
    <mergeCell ref="DM113:DM114"/>
    <mergeCell ref="DN113:DN114"/>
    <mergeCell ref="DO113:DO114"/>
    <mergeCell ref="DP113:DP114"/>
    <mergeCell ref="DQ113:DQ114"/>
    <mergeCell ref="DR113:DR114"/>
    <mergeCell ref="DS113:DS114"/>
    <mergeCell ref="DT113:DT114"/>
    <mergeCell ref="DU113:DU114"/>
    <mergeCell ref="DV113:DV114"/>
    <mergeCell ref="DX113:DX114"/>
    <mergeCell ref="CN113:CN114"/>
    <mergeCell ref="CO113:CO114"/>
    <mergeCell ref="CP113:CP114"/>
    <mergeCell ref="CQ113:CQ114"/>
    <mergeCell ref="CR113:CR114"/>
    <mergeCell ref="CS113:CS114"/>
    <mergeCell ref="CT113:CT114"/>
    <mergeCell ref="CU113:CU114"/>
    <mergeCell ref="CV113:CV114"/>
    <mergeCell ref="CW113:CW114"/>
    <mergeCell ref="CX113:CX114"/>
    <mergeCell ref="CZ113:CZ114"/>
    <mergeCell ref="DA113:DA114"/>
    <mergeCell ref="DB113:DB114"/>
    <mergeCell ref="DC113:DC114"/>
    <mergeCell ref="DD113:DD114"/>
    <mergeCell ref="DE113:DE114"/>
    <mergeCell ref="BU113:BU114"/>
    <mergeCell ref="BV113:BV114"/>
    <mergeCell ref="BW113:BW114"/>
    <mergeCell ref="BX113:BX114"/>
    <mergeCell ref="BY113:BY114"/>
    <mergeCell ref="BZ113:BZ114"/>
    <mergeCell ref="CB113:CB114"/>
    <mergeCell ref="CC113:CC114"/>
    <mergeCell ref="CD113:CD114"/>
    <mergeCell ref="CE113:CE114"/>
    <mergeCell ref="CF113:CF114"/>
    <mergeCell ref="CG113:CG114"/>
    <mergeCell ref="CH113:CH114"/>
    <mergeCell ref="CI113:CI114"/>
    <mergeCell ref="CJ113:CJ114"/>
    <mergeCell ref="CK113:CK114"/>
    <mergeCell ref="CL113:CL114"/>
    <mergeCell ref="BC113:BC114"/>
    <mergeCell ref="BD113:BD114"/>
    <mergeCell ref="BE113:BE114"/>
    <mergeCell ref="BF113:BF114"/>
    <mergeCell ref="BG113:BG114"/>
    <mergeCell ref="BH113:BH114"/>
    <mergeCell ref="BI113:BI114"/>
    <mergeCell ref="BJ113:BJ114"/>
    <mergeCell ref="BK113:BK114"/>
    <mergeCell ref="BL113:BL114"/>
    <mergeCell ref="BM113:BM114"/>
    <mergeCell ref="BN113:BN114"/>
    <mergeCell ref="BP113:BP114"/>
    <mergeCell ref="BQ113:BQ114"/>
    <mergeCell ref="BR113:BR114"/>
    <mergeCell ref="BS113:BS114"/>
    <mergeCell ref="BT113:BT114"/>
    <mergeCell ref="D111:D120"/>
    <mergeCell ref="E111:H112"/>
    <mergeCell ref="I111:Q112"/>
    <mergeCell ref="R111:U112"/>
    <mergeCell ref="V111:AA112"/>
    <mergeCell ref="AB111:AE112"/>
    <mergeCell ref="AF111:AI112"/>
    <mergeCell ref="AJ111:AK112"/>
    <mergeCell ref="AW111:AW112"/>
    <mergeCell ref="AX111:AX112"/>
    <mergeCell ref="E113:H114"/>
    <mergeCell ref="I113:Q114"/>
    <mergeCell ref="R113:U114"/>
    <mergeCell ref="V113:AA114"/>
    <mergeCell ref="AB113:AE114"/>
    <mergeCell ref="AF113:AI114"/>
    <mergeCell ref="AJ113:AK114"/>
    <mergeCell ref="E119:H120"/>
    <mergeCell ref="I119:V120"/>
    <mergeCell ref="W119:W120"/>
    <mergeCell ref="X119:AK120"/>
    <mergeCell ref="HM103:HM104"/>
    <mergeCell ref="HN103:HN104"/>
    <mergeCell ref="HO103:HO104"/>
    <mergeCell ref="E105:H106"/>
    <mergeCell ref="I105:AA106"/>
    <mergeCell ref="AB105:AE106"/>
    <mergeCell ref="AF105:AJ106"/>
    <mergeCell ref="AK105:AK106"/>
    <mergeCell ref="AY106:AZ106"/>
    <mergeCell ref="BA106:BB106"/>
    <mergeCell ref="E107:H108"/>
    <mergeCell ref="I107:K108"/>
    <mergeCell ref="L107:M108"/>
    <mergeCell ref="N107:Y108"/>
    <mergeCell ref="Z107:Z108"/>
    <mergeCell ref="AA107:AK108"/>
    <mergeCell ref="AW107:AW108"/>
    <mergeCell ref="AX107:AX108"/>
    <mergeCell ref="AY107:AY108"/>
    <mergeCell ref="AZ107:AZ108"/>
    <mergeCell ref="BA107:BA108"/>
    <mergeCell ref="BB107:BB108"/>
    <mergeCell ref="GU103:GU104"/>
    <mergeCell ref="GV103:GV104"/>
    <mergeCell ref="GW103:GW104"/>
    <mergeCell ref="GX103:GX104"/>
    <mergeCell ref="GY103:GY104"/>
    <mergeCell ref="GZ103:GZ104"/>
    <mergeCell ref="HA103:HA104"/>
    <mergeCell ref="HB103:HB104"/>
    <mergeCell ref="HC103:HC104"/>
    <mergeCell ref="HE103:HE104"/>
    <mergeCell ref="HF103:HF104"/>
    <mergeCell ref="HG103:HG104"/>
    <mergeCell ref="HH103:HH104"/>
    <mergeCell ref="HI103:HI104"/>
    <mergeCell ref="HJ103:HJ104"/>
    <mergeCell ref="HK103:HK104"/>
    <mergeCell ref="HL103:HL104"/>
    <mergeCell ref="GB103:GB104"/>
    <mergeCell ref="GC103:GC104"/>
    <mergeCell ref="GD103:GD104"/>
    <mergeCell ref="GE103:GE104"/>
    <mergeCell ref="GG103:GG104"/>
    <mergeCell ref="GH103:GH104"/>
    <mergeCell ref="GI103:GI104"/>
    <mergeCell ref="GJ103:GJ104"/>
    <mergeCell ref="GK103:GK104"/>
    <mergeCell ref="GL103:GL104"/>
    <mergeCell ref="GM103:GM104"/>
    <mergeCell ref="GN103:GN104"/>
    <mergeCell ref="GO103:GO104"/>
    <mergeCell ref="GP103:GP104"/>
    <mergeCell ref="GQ103:GQ104"/>
    <mergeCell ref="GS103:GS104"/>
    <mergeCell ref="GT103:GT104"/>
    <mergeCell ref="FJ103:FJ104"/>
    <mergeCell ref="FK103:FK104"/>
    <mergeCell ref="FL103:FL104"/>
    <mergeCell ref="FM103:FM104"/>
    <mergeCell ref="FN103:FN104"/>
    <mergeCell ref="FO103:FO104"/>
    <mergeCell ref="FP103:FP104"/>
    <mergeCell ref="FQ103:FQ104"/>
    <mergeCell ref="FR103:FR104"/>
    <mergeCell ref="FT103:FT104"/>
    <mergeCell ref="FU103:FU104"/>
    <mergeCell ref="FV103:FV104"/>
    <mergeCell ref="FW103:FW104"/>
    <mergeCell ref="FX103:FX104"/>
    <mergeCell ref="FY103:FY104"/>
    <mergeCell ref="FZ103:FZ104"/>
    <mergeCell ref="GA103:GA104"/>
    <mergeCell ref="EQ103:EQ104"/>
    <mergeCell ref="ER103:ER104"/>
    <mergeCell ref="ES103:ES104"/>
    <mergeCell ref="ET103:ET104"/>
    <mergeCell ref="EV103:EV104"/>
    <mergeCell ref="EW103:EW104"/>
    <mergeCell ref="EX103:EX104"/>
    <mergeCell ref="EY103:EY104"/>
    <mergeCell ref="EZ103:EZ104"/>
    <mergeCell ref="FA103:FA104"/>
    <mergeCell ref="FB103:FB104"/>
    <mergeCell ref="FC103:FC104"/>
    <mergeCell ref="FD103:FD104"/>
    <mergeCell ref="FE103:FE104"/>
    <mergeCell ref="FF103:FF104"/>
    <mergeCell ref="FH103:FH104"/>
    <mergeCell ref="FI103:FI104"/>
    <mergeCell ref="DY103:DY104"/>
    <mergeCell ref="DZ103:DZ104"/>
    <mergeCell ref="EA103:EA104"/>
    <mergeCell ref="EB103:EB104"/>
    <mergeCell ref="EC103:EC104"/>
    <mergeCell ref="ED103:ED104"/>
    <mergeCell ref="EE103:EE104"/>
    <mergeCell ref="EF103:EF104"/>
    <mergeCell ref="EG103:EG104"/>
    <mergeCell ref="EH103:EH104"/>
    <mergeCell ref="EJ103:EJ104"/>
    <mergeCell ref="EK103:EK104"/>
    <mergeCell ref="EL103:EL104"/>
    <mergeCell ref="EM103:EM104"/>
    <mergeCell ref="EN103:EN104"/>
    <mergeCell ref="EO103:EO104"/>
    <mergeCell ref="EP103:EP104"/>
    <mergeCell ref="DF103:DF104"/>
    <mergeCell ref="DG103:DG104"/>
    <mergeCell ref="DH103:DH104"/>
    <mergeCell ref="DI103:DI104"/>
    <mergeCell ref="DJ103:DJ104"/>
    <mergeCell ref="DL103:DL104"/>
    <mergeCell ref="DM103:DM104"/>
    <mergeCell ref="DN103:DN104"/>
    <mergeCell ref="DO103:DO104"/>
    <mergeCell ref="DP103:DP104"/>
    <mergeCell ref="DQ103:DQ104"/>
    <mergeCell ref="DR103:DR104"/>
    <mergeCell ref="DS103:DS104"/>
    <mergeCell ref="DT103:DT104"/>
    <mergeCell ref="DU103:DU104"/>
    <mergeCell ref="DV103:DV104"/>
    <mergeCell ref="DX103:DX104"/>
    <mergeCell ref="CN103:CN104"/>
    <mergeCell ref="CO103:CO104"/>
    <mergeCell ref="CP103:CP104"/>
    <mergeCell ref="CQ103:CQ104"/>
    <mergeCell ref="CR103:CR104"/>
    <mergeCell ref="CS103:CS104"/>
    <mergeCell ref="CT103:CT104"/>
    <mergeCell ref="CU103:CU104"/>
    <mergeCell ref="CV103:CV104"/>
    <mergeCell ref="CW103:CW104"/>
    <mergeCell ref="CX103:CX104"/>
    <mergeCell ref="CZ103:CZ104"/>
    <mergeCell ref="DA103:DA104"/>
    <mergeCell ref="DB103:DB104"/>
    <mergeCell ref="DC103:DC104"/>
    <mergeCell ref="DD103:DD104"/>
    <mergeCell ref="DE103:DE104"/>
    <mergeCell ref="BU103:BU104"/>
    <mergeCell ref="BV103:BV104"/>
    <mergeCell ref="BW103:BW104"/>
    <mergeCell ref="BX103:BX104"/>
    <mergeCell ref="BY103:BY104"/>
    <mergeCell ref="BZ103:BZ104"/>
    <mergeCell ref="CB103:CB104"/>
    <mergeCell ref="CC103:CC104"/>
    <mergeCell ref="CD103:CD104"/>
    <mergeCell ref="CE103:CE104"/>
    <mergeCell ref="CF103:CF104"/>
    <mergeCell ref="CG103:CG104"/>
    <mergeCell ref="CH103:CH104"/>
    <mergeCell ref="CI103:CI104"/>
    <mergeCell ref="CJ103:CJ104"/>
    <mergeCell ref="CK103:CK104"/>
    <mergeCell ref="CL103:CL104"/>
    <mergeCell ref="BC103:BC104"/>
    <mergeCell ref="BD103:BD104"/>
    <mergeCell ref="BE103:BE104"/>
    <mergeCell ref="BF103:BF104"/>
    <mergeCell ref="BG103:BG104"/>
    <mergeCell ref="BH103:BH104"/>
    <mergeCell ref="BI103:BI104"/>
    <mergeCell ref="BJ103:BJ104"/>
    <mergeCell ref="BK103:BK104"/>
    <mergeCell ref="BL103:BL104"/>
    <mergeCell ref="BM103:BM104"/>
    <mergeCell ref="BN103:BN104"/>
    <mergeCell ref="BP103:BP104"/>
    <mergeCell ref="BQ103:BQ104"/>
    <mergeCell ref="BR103:BR104"/>
    <mergeCell ref="BS103:BS104"/>
    <mergeCell ref="BT103:BT104"/>
    <mergeCell ref="D101:D110"/>
    <mergeCell ref="E101:H102"/>
    <mergeCell ref="I101:Q102"/>
    <mergeCell ref="R101:U102"/>
    <mergeCell ref="V101:AA102"/>
    <mergeCell ref="AB101:AE102"/>
    <mergeCell ref="AF101:AI102"/>
    <mergeCell ref="AJ101:AK102"/>
    <mergeCell ref="AW101:AW102"/>
    <mergeCell ref="AX101:AX102"/>
    <mergeCell ref="E103:H104"/>
    <mergeCell ref="I103:Q104"/>
    <mergeCell ref="R103:U104"/>
    <mergeCell ref="V103:AA104"/>
    <mergeCell ref="AB103:AE104"/>
    <mergeCell ref="AF103:AI104"/>
    <mergeCell ref="AJ103:AK104"/>
    <mergeCell ref="E109:H110"/>
    <mergeCell ref="I109:V110"/>
    <mergeCell ref="W109:W110"/>
    <mergeCell ref="X109:AK110"/>
    <mergeCell ref="HM93:HM94"/>
    <mergeCell ref="HN93:HN94"/>
    <mergeCell ref="HO93:HO94"/>
    <mergeCell ref="E95:H96"/>
    <mergeCell ref="I95:AA96"/>
    <mergeCell ref="AB95:AE96"/>
    <mergeCell ref="AF95:AJ96"/>
    <mergeCell ref="AK95:AK96"/>
    <mergeCell ref="AY96:AZ96"/>
    <mergeCell ref="BA96:BB96"/>
    <mergeCell ref="E97:H98"/>
    <mergeCell ref="I97:K98"/>
    <mergeCell ref="L97:M98"/>
    <mergeCell ref="N97:Y98"/>
    <mergeCell ref="Z97:Z98"/>
    <mergeCell ref="AA97:AK98"/>
    <mergeCell ref="AW97:AW98"/>
    <mergeCell ref="AX97:AX98"/>
    <mergeCell ref="AY97:AY98"/>
    <mergeCell ref="AZ97:AZ98"/>
    <mergeCell ref="BA97:BA98"/>
    <mergeCell ref="BB97:BB98"/>
    <mergeCell ref="GU93:GU94"/>
    <mergeCell ref="GV93:GV94"/>
    <mergeCell ref="GW93:GW94"/>
    <mergeCell ref="GX93:GX94"/>
    <mergeCell ref="GY93:GY94"/>
    <mergeCell ref="GZ93:GZ94"/>
    <mergeCell ref="HA93:HA94"/>
    <mergeCell ref="HB93:HB94"/>
    <mergeCell ref="HC93:HC94"/>
    <mergeCell ref="HE93:HE94"/>
    <mergeCell ref="HF93:HF94"/>
    <mergeCell ref="HG93:HG94"/>
    <mergeCell ref="HH93:HH94"/>
    <mergeCell ref="HI93:HI94"/>
    <mergeCell ref="HJ93:HJ94"/>
    <mergeCell ref="HK93:HK94"/>
    <mergeCell ref="HL93:HL94"/>
    <mergeCell ref="GB93:GB94"/>
    <mergeCell ref="GC93:GC94"/>
    <mergeCell ref="GD93:GD94"/>
    <mergeCell ref="GE93:GE94"/>
    <mergeCell ref="GG93:GG94"/>
    <mergeCell ref="GH93:GH94"/>
    <mergeCell ref="GI93:GI94"/>
    <mergeCell ref="GJ93:GJ94"/>
    <mergeCell ref="GK93:GK94"/>
    <mergeCell ref="GL93:GL94"/>
    <mergeCell ref="GM93:GM94"/>
    <mergeCell ref="GN93:GN94"/>
    <mergeCell ref="GO93:GO94"/>
    <mergeCell ref="GP93:GP94"/>
    <mergeCell ref="GQ93:GQ94"/>
    <mergeCell ref="GS93:GS94"/>
    <mergeCell ref="GT93:GT94"/>
    <mergeCell ref="FJ93:FJ94"/>
    <mergeCell ref="FK93:FK94"/>
    <mergeCell ref="FL93:FL94"/>
    <mergeCell ref="FM93:FM94"/>
    <mergeCell ref="FN93:FN94"/>
    <mergeCell ref="FO93:FO94"/>
    <mergeCell ref="FP93:FP94"/>
    <mergeCell ref="FQ93:FQ94"/>
    <mergeCell ref="FR93:FR94"/>
    <mergeCell ref="FT93:FT94"/>
    <mergeCell ref="FU93:FU94"/>
    <mergeCell ref="FV93:FV94"/>
    <mergeCell ref="FW93:FW94"/>
    <mergeCell ref="FX93:FX94"/>
    <mergeCell ref="FY93:FY94"/>
    <mergeCell ref="FZ93:FZ94"/>
    <mergeCell ref="GA93:GA94"/>
    <mergeCell ref="EQ93:EQ94"/>
    <mergeCell ref="ER93:ER94"/>
    <mergeCell ref="ES93:ES94"/>
    <mergeCell ref="ET93:ET94"/>
    <mergeCell ref="EV93:EV94"/>
    <mergeCell ref="EW93:EW94"/>
    <mergeCell ref="EX93:EX94"/>
    <mergeCell ref="EY93:EY94"/>
    <mergeCell ref="EZ93:EZ94"/>
    <mergeCell ref="FA93:FA94"/>
    <mergeCell ref="FB93:FB94"/>
    <mergeCell ref="FC93:FC94"/>
    <mergeCell ref="FD93:FD94"/>
    <mergeCell ref="FE93:FE94"/>
    <mergeCell ref="FF93:FF94"/>
    <mergeCell ref="FH93:FH94"/>
    <mergeCell ref="FI93:FI94"/>
    <mergeCell ref="DY93:DY94"/>
    <mergeCell ref="DZ93:DZ94"/>
    <mergeCell ref="EA93:EA94"/>
    <mergeCell ref="EB93:EB94"/>
    <mergeCell ref="EC93:EC94"/>
    <mergeCell ref="ED93:ED94"/>
    <mergeCell ref="EE93:EE94"/>
    <mergeCell ref="EF93:EF94"/>
    <mergeCell ref="EG93:EG94"/>
    <mergeCell ref="EH93:EH94"/>
    <mergeCell ref="EJ93:EJ94"/>
    <mergeCell ref="EK93:EK94"/>
    <mergeCell ref="EL93:EL94"/>
    <mergeCell ref="EM93:EM94"/>
    <mergeCell ref="EN93:EN94"/>
    <mergeCell ref="EO93:EO94"/>
    <mergeCell ref="EP93:EP94"/>
    <mergeCell ref="DF93:DF94"/>
    <mergeCell ref="DG93:DG94"/>
    <mergeCell ref="DH93:DH94"/>
    <mergeCell ref="DI93:DI94"/>
    <mergeCell ref="DJ93:DJ94"/>
    <mergeCell ref="DL93:DL94"/>
    <mergeCell ref="DM93:DM94"/>
    <mergeCell ref="DN93:DN94"/>
    <mergeCell ref="DO93:DO94"/>
    <mergeCell ref="DP93:DP94"/>
    <mergeCell ref="DQ93:DQ94"/>
    <mergeCell ref="DR93:DR94"/>
    <mergeCell ref="DS93:DS94"/>
    <mergeCell ref="DT93:DT94"/>
    <mergeCell ref="DU93:DU94"/>
    <mergeCell ref="DV93:DV94"/>
    <mergeCell ref="DX93:DX94"/>
    <mergeCell ref="CN93:CN94"/>
    <mergeCell ref="CO93:CO94"/>
    <mergeCell ref="CP93:CP94"/>
    <mergeCell ref="CQ93:CQ94"/>
    <mergeCell ref="CR93:CR94"/>
    <mergeCell ref="CS93:CS94"/>
    <mergeCell ref="CT93:CT94"/>
    <mergeCell ref="CU93:CU94"/>
    <mergeCell ref="CV93:CV94"/>
    <mergeCell ref="CW93:CW94"/>
    <mergeCell ref="CX93:CX94"/>
    <mergeCell ref="CZ93:CZ94"/>
    <mergeCell ref="DA93:DA94"/>
    <mergeCell ref="DB93:DB94"/>
    <mergeCell ref="DC93:DC94"/>
    <mergeCell ref="DD93:DD94"/>
    <mergeCell ref="DE93:DE94"/>
    <mergeCell ref="BU93:BU94"/>
    <mergeCell ref="BV93:BV94"/>
    <mergeCell ref="BW93:BW94"/>
    <mergeCell ref="BX93:BX94"/>
    <mergeCell ref="BY93:BY94"/>
    <mergeCell ref="BZ93:BZ94"/>
    <mergeCell ref="CB93:CB94"/>
    <mergeCell ref="CC93:CC94"/>
    <mergeCell ref="CD93:CD94"/>
    <mergeCell ref="CE93:CE94"/>
    <mergeCell ref="CF93:CF94"/>
    <mergeCell ref="CG93:CG94"/>
    <mergeCell ref="CH93:CH94"/>
    <mergeCell ref="CI93:CI94"/>
    <mergeCell ref="CJ93:CJ94"/>
    <mergeCell ref="CK93:CK94"/>
    <mergeCell ref="CL93:CL94"/>
    <mergeCell ref="BC93:BC94"/>
    <mergeCell ref="BD93:BD94"/>
    <mergeCell ref="BE93:BE94"/>
    <mergeCell ref="BF93:BF94"/>
    <mergeCell ref="BG93:BG94"/>
    <mergeCell ref="BH93:BH94"/>
    <mergeCell ref="BI93:BI94"/>
    <mergeCell ref="BJ93:BJ94"/>
    <mergeCell ref="BK93:BK94"/>
    <mergeCell ref="BL93:BL94"/>
    <mergeCell ref="BM93:BM94"/>
    <mergeCell ref="BN93:BN94"/>
    <mergeCell ref="BP93:BP94"/>
    <mergeCell ref="BQ93:BQ94"/>
    <mergeCell ref="BR93:BR94"/>
    <mergeCell ref="BS93:BS94"/>
    <mergeCell ref="BT93:BT94"/>
    <mergeCell ref="D91:D100"/>
    <mergeCell ref="E91:H92"/>
    <mergeCell ref="I91:Q92"/>
    <mergeCell ref="R91:U92"/>
    <mergeCell ref="V91:AA92"/>
    <mergeCell ref="AB91:AE92"/>
    <mergeCell ref="AF91:AI92"/>
    <mergeCell ref="AJ91:AK92"/>
    <mergeCell ref="AW91:AW92"/>
    <mergeCell ref="AX91:AX92"/>
    <mergeCell ref="E93:H94"/>
    <mergeCell ref="I93:Q94"/>
    <mergeCell ref="R93:U94"/>
    <mergeCell ref="V93:AA94"/>
    <mergeCell ref="AB93:AE94"/>
    <mergeCell ref="AF93:AI94"/>
    <mergeCell ref="AJ93:AK94"/>
    <mergeCell ref="E99:H100"/>
    <mergeCell ref="I99:V100"/>
    <mergeCell ref="W99:W100"/>
    <mergeCell ref="X99:AK100"/>
    <mergeCell ref="HM83:HM84"/>
    <mergeCell ref="HN83:HN84"/>
    <mergeCell ref="HO83:HO84"/>
    <mergeCell ref="E85:H86"/>
    <mergeCell ref="I85:AA86"/>
    <mergeCell ref="AB85:AE86"/>
    <mergeCell ref="AF85:AJ86"/>
    <mergeCell ref="AK85:AK86"/>
    <mergeCell ref="AY86:AZ86"/>
    <mergeCell ref="BA86:BB86"/>
    <mergeCell ref="E87:H88"/>
    <mergeCell ref="I87:K88"/>
    <mergeCell ref="L87:M88"/>
    <mergeCell ref="N87:Y88"/>
    <mergeCell ref="Z87:Z88"/>
    <mergeCell ref="AA87:AK88"/>
    <mergeCell ref="AW87:AW88"/>
    <mergeCell ref="AX87:AX88"/>
    <mergeCell ref="AY87:AY88"/>
    <mergeCell ref="AZ87:AZ88"/>
    <mergeCell ref="BA87:BA88"/>
    <mergeCell ref="BB87:BB88"/>
    <mergeCell ref="GU83:GU84"/>
    <mergeCell ref="GV83:GV84"/>
    <mergeCell ref="GW83:GW84"/>
    <mergeCell ref="GX83:GX84"/>
    <mergeCell ref="GY83:GY84"/>
    <mergeCell ref="GZ83:GZ84"/>
    <mergeCell ref="HA83:HA84"/>
    <mergeCell ref="HB83:HB84"/>
    <mergeCell ref="HC83:HC84"/>
    <mergeCell ref="HE83:HE84"/>
    <mergeCell ref="HF83:HF84"/>
    <mergeCell ref="HG83:HG84"/>
    <mergeCell ref="HH83:HH84"/>
    <mergeCell ref="HI83:HI84"/>
    <mergeCell ref="HJ83:HJ84"/>
    <mergeCell ref="HK83:HK84"/>
    <mergeCell ref="HL83:HL84"/>
    <mergeCell ref="GB83:GB84"/>
    <mergeCell ref="GC83:GC84"/>
    <mergeCell ref="GD83:GD84"/>
    <mergeCell ref="GE83:GE84"/>
    <mergeCell ref="GG83:GG84"/>
    <mergeCell ref="GH83:GH84"/>
    <mergeCell ref="GI83:GI84"/>
    <mergeCell ref="GJ83:GJ84"/>
    <mergeCell ref="GK83:GK84"/>
    <mergeCell ref="GL83:GL84"/>
    <mergeCell ref="GM83:GM84"/>
    <mergeCell ref="GN83:GN84"/>
    <mergeCell ref="GO83:GO84"/>
    <mergeCell ref="GP83:GP84"/>
    <mergeCell ref="GQ83:GQ84"/>
    <mergeCell ref="GS83:GS84"/>
    <mergeCell ref="GT83:GT84"/>
    <mergeCell ref="FJ83:FJ84"/>
    <mergeCell ref="FK83:FK84"/>
    <mergeCell ref="FL83:FL84"/>
    <mergeCell ref="FM83:FM84"/>
    <mergeCell ref="FN83:FN84"/>
    <mergeCell ref="FO83:FO84"/>
    <mergeCell ref="FP83:FP84"/>
    <mergeCell ref="FQ83:FQ84"/>
    <mergeCell ref="FR83:FR84"/>
    <mergeCell ref="FT83:FT84"/>
    <mergeCell ref="FU83:FU84"/>
    <mergeCell ref="FV83:FV84"/>
    <mergeCell ref="FW83:FW84"/>
    <mergeCell ref="FX83:FX84"/>
    <mergeCell ref="FY83:FY84"/>
    <mergeCell ref="FZ83:FZ84"/>
    <mergeCell ref="GA83:GA84"/>
    <mergeCell ref="EQ83:EQ84"/>
    <mergeCell ref="ER83:ER84"/>
    <mergeCell ref="ES83:ES84"/>
    <mergeCell ref="ET83:ET84"/>
    <mergeCell ref="EV83:EV84"/>
    <mergeCell ref="EW83:EW84"/>
    <mergeCell ref="EX83:EX84"/>
    <mergeCell ref="EY83:EY84"/>
    <mergeCell ref="EZ83:EZ84"/>
    <mergeCell ref="FA83:FA84"/>
    <mergeCell ref="FB83:FB84"/>
    <mergeCell ref="FC83:FC84"/>
    <mergeCell ref="FD83:FD84"/>
    <mergeCell ref="FE83:FE84"/>
    <mergeCell ref="FF83:FF84"/>
    <mergeCell ref="FH83:FH84"/>
    <mergeCell ref="FI83:FI84"/>
    <mergeCell ref="DY83:DY84"/>
    <mergeCell ref="DZ83:DZ84"/>
    <mergeCell ref="EA83:EA84"/>
    <mergeCell ref="EB83:EB84"/>
    <mergeCell ref="EC83:EC84"/>
    <mergeCell ref="ED83:ED84"/>
    <mergeCell ref="EE83:EE84"/>
    <mergeCell ref="EF83:EF84"/>
    <mergeCell ref="EG83:EG84"/>
    <mergeCell ref="EH83:EH84"/>
    <mergeCell ref="EJ83:EJ84"/>
    <mergeCell ref="EK83:EK84"/>
    <mergeCell ref="EL83:EL84"/>
    <mergeCell ref="EM83:EM84"/>
    <mergeCell ref="EN83:EN84"/>
    <mergeCell ref="EO83:EO84"/>
    <mergeCell ref="EP83:EP84"/>
    <mergeCell ref="DF83:DF84"/>
    <mergeCell ref="DG83:DG84"/>
    <mergeCell ref="DH83:DH84"/>
    <mergeCell ref="DI83:DI84"/>
    <mergeCell ref="DJ83:DJ84"/>
    <mergeCell ref="DL83:DL84"/>
    <mergeCell ref="DM83:DM84"/>
    <mergeCell ref="DN83:DN84"/>
    <mergeCell ref="DO83:DO84"/>
    <mergeCell ref="DP83:DP84"/>
    <mergeCell ref="DQ83:DQ84"/>
    <mergeCell ref="DR83:DR84"/>
    <mergeCell ref="DS83:DS84"/>
    <mergeCell ref="DT83:DT84"/>
    <mergeCell ref="DU83:DU84"/>
    <mergeCell ref="DV83:DV84"/>
    <mergeCell ref="DX83:DX84"/>
    <mergeCell ref="CN83:CN84"/>
    <mergeCell ref="CO83:CO84"/>
    <mergeCell ref="CP83:CP84"/>
    <mergeCell ref="CQ83:CQ84"/>
    <mergeCell ref="CR83:CR84"/>
    <mergeCell ref="CS83:CS84"/>
    <mergeCell ref="CT83:CT84"/>
    <mergeCell ref="CU83:CU84"/>
    <mergeCell ref="CV83:CV84"/>
    <mergeCell ref="CW83:CW84"/>
    <mergeCell ref="CX83:CX84"/>
    <mergeCell ref="CZ83:CZ84"/>
    <mergeCell ref="DA83:DA84"/>
    <mergeCell ref="DB83:DB84"/>
    <mergeCell ref="DC83:DC84"/>
    <mergeCell ref="DD83:DD84"/>
    <mergeCell ref="DE83:DE84"/>
    <mergeCell ref="BU83:BU84"/>
    <mergeCell ref="BV83:BV84"/>
    <mergeCell ref="BW83:BW84"/>
    <mergeCell ref="BX83:BX84"/>
    <mergeCell ref="BY83:BY84"/>
    <mergeCell ref="BZ83:BZ84"/>
    <mergeCell ref="CB83:CB84"/>
    <mergeCell ref="CC83:CC84"/>
    <mergeCell ref="CD83:CD84"/>
    <mergeCell ref="CE83:CE84"/>
    <mergeCell ref="CF83:CF84"/>
    <mergeCell ref="CG83:CG84"/>
    <mergeCell ref="CH83:CH84"/>
    <mergeCell ref="CI83:CI84"/>
    <mergeCell ref="CJ83:CJ84"/>
    <mergeCell ref="CK83:CK84"/>
    <mergeCell ref="CL83:CL84"/>
    <mergeCell ref="BC83:BC84"/>
    <mergeCell ref="BD83:BD84"/>
    <mergeCell ref="BE83:BE84"/>
    <mergeCell ref="BF83:BF84"/>
    <mergeCell ref="BG83:BG84"/>
    <mergeCell ref="BH83:BH84"/>
    <mergeCell ref="BI83:BI84"/>
    <mergeCell ref="BJ83:BJ84"/>
    <mergeCell ref="BK83:BK84"/>
    <mergeCell ref="BL83:BL84"/>
    <mergeCell ref="BM83:BM84"/>
    <mergeCell ref="BN83:BN84"/>
    <mergeCell ref="BP83:BP84"/>
    <mergeCell ref="BQ83:BQ84"/>
    <mergeCell ref="BR83:BR84"/>
    <mergeCell ref="BS83:BS84"/>
    <mergeCell ref="BT83:BT84"/>
    <mergeCell ref="D81:D90"/>
    <mergeCell ref="E81:H82"/>
    <mergeCell ref="I81:Q82"/>
    <mergeCell ref="R81:U82"/>
    <mergeCell ref="V81:AA82"/>
    <mergeCell ref="AB81:AE82"/>
    <mergeCell ref="AF81:AI82"/>
    <mergeCell ref="AJ81:AK82"/>
    <mergeCell ref="AW81:AW82"/>
    <mergeCell ref="AX81:AX82"/>
    <mergeCell ref="E83:H84"/>
    <mergeCell ref="I83:Q84"/>
    <mergeCell ref="R83:U84"/>
    <mergeCell ref="V83:AA84"/>
    <mergeCell ref="AB83:AE84"/>
    <mergeCell ref="AF83:AI84"/>
    <mergeCell ref="AJ83:AK84"/>
    <mergeCell ref="E89:H90"/>
    <mergeCell ref="I89:V90"/>
    <mergeCell ref="W89:W90"/>
    <mergeCell ref="X89:AK90"/>
    <mergeCell ref="HM73:HM74"/>
    <mergeCell ref="HN73:HN74"/>
    <mergeCell ref="HO73:HO74"/>
    <mergeCell ref="E75:H76"/>
    <mergeCell ref="I75:AA76"/>
    <mergeCell ref="AB75:AE76"/>
    <mergeCell ref="AF75:AJ76"/>
    <mergeCell ref="AK75:AK76"/>
    <mergeCell ref="AY76:AZ76"/>
    <mergeCell ref="BA76:BB76"/>
    <mergeCell ref="E77:H78"/>
    <mergeCell ref="I77:K78"/>
    <mergeCell ref="L77:M78"/>
    <mergeCell ref="N77:Y78"/>
    <mergeCell ref="Z77:Z78"/>
    <mergeCell ref="AA77:AK78"/>
    <mergeCell ref="AW77:AW78"/>
    <mergeCell ref="AX77:AX78"/>
    <mergeCell ref="AY77:AY78"/>
    <mergeCell ref="AZ77:AZ78"/>
    <mergeCell ref="BA77:BA78"/>
    <mergeCell ref="BB77:BB78"/>
    <mergeCell ref="GU73:GU74"/>
    <mergeCell ref="GV73:GV74"/>
    <mergeCell ref="GW73:GW74"/>
    <mergeCell ref="GX73:GX74"/>
    <mergeCell ref="GY73:GY74"/>
    <mergeCell ref="GZ73:GZ74"/>
    <mergeCell ref="HA73:HA74"/>
    <mergeCell ref="HB73:HB74"/>
    <mergeCell ref="HC73:HC74"/>
    <mergeCell ref="HE73:HE74"/>
    <mergeCell ref="FW73:FW74"/>
    <mergeCell ref="FX73:FX74"/>
    <mergeCell ref="FY73:FY74"/>
    <mergeCell ref="FZ73:FZ74"/>
    <mergeCell ref="GA73:GA74"/>
    <mergeCell ref="HF73:HF74"/>
    <mergeCell ref="HG73:HG74"/>
    <mergeCell ref="HH73:HH74"/>
    <mergeCell ref="HI73:HI74"/>
    <mergeCell ref="HJ73:HJ74"/>
    <mergeCell ref="HK73:HK74"/>
    <mergeCell ref="HL73:HL74"/>
    <mergeCell ref="GB73:GB74"/>
    <mergeCell ref="GC73:GC74"/>
    <mergeCell ref="GD73:GD74"/>
    <mergeCell ref="GE73:GE74"/>
    <mergeCell ref="GG73:GG74"/>
    <mergeCell ref="GH73:GH74"/>
    <mergeCell ref="GI73:GI74"/>
    <mergeCell ref="GJ73:GJ74"/>
    <mergeCell ref="GK73:GK74"/>
    <mergeCell ref="GL73:GL74"/>
    <mergeCell ref="GM73:GM74"/>
    <mergeCell ref="GN73:GN74"/>
    <mergeCell ref="GO73:GO74"/>
    <mergeCell ref="GP73:GP74"/>
    <mergeCell ref="GQ73:GQ74"/>
    <mergeCell ref="GS73:GS74"/>
    <mergeCell ref="GT73:GT74"/>
    <mergeCell ref="FD73:FD74"/>
    <mergeCell ref="FE73:FE74"/>
    <mergeCell ref="FF73:FF74"/>
    <mergeCell ref="FH73:FH74"/>
    <mergeCell ref="FI73:FI74"/>
    <mergeCell ref="FJ73:FJ74"/>
    <mergeCell ref="FK73:FK74"/>
    <mergeCell ref="FL73:FL74"/>
    <mergeCell ref="FM73:FM74"/>
    <mergeCell ref="FN73:FN74"/>
    <mergeCell ref="FO73:FO74"/>
    <mergeCell ref="FP73:FP74"/>
    <mergeCell ref="FQ73:FQ74"/>
    <mergeCell ref="FR73:FR74"/>
    <mergeCell ref="FT73:FT74"/>
    <mergeCell ref="FU73:FU74"/>
    <mergeCell ref="FV73:FV74"/>
    <mergeCell ref="EL73:EL74"/>
    <mergeCell ref="EM73:EM74"/>
    <mergeCell ref="EN73:EN74"/>
    <mergeCell ref="EO73:EO74"/>
    <mergeCell ref="EP73:EP74"/>
    <mergeCell ref="EQ73:EQ74"/>
    <mergeCell ref="ER73:ER74"/>
    <mergeCell ref="ES73:ES74"/>
    <mergeCell ref="ET73:ET74"/>
    <mergeCell ref="EV73:EV74"/>
    <mergeCell ref="EW73:EW74"/>
    <mergeCell ref="EX73:EX74"/>
    <mergeCell ref="EY73:EY74"/>
    <mergeCell ref="EZ73:EZ74"/>
    <mergeCell ref="FA73:FA74"/>
    <mergeCell ref="FB73:FB74"/>
    <mergeCell ref="FC73:FC74"/>
    <mergeCell ref="DS73:DS74"/>
    <mergeCell ref="DT73:DT74"/>
    <mergeCell ref="DU73:DU74"/>
    <mergeCell ref="DV73:DV74"/>
    <mergeCell ref="DX73:DX74"/>
    <mergeCell ref="DY73:DY74"/>
    <mergeCell ref="DZ73:DZ74"/>
    <mergeCell ref="EA73:EA74"/>
    <mergeCell ref="EB73:EB74"/>
    <mergeCell ref="EC73:EC74"/>
    <mergeCell ref="ED73:ED74"/>
    <mergeCell ref="EE73:EE74"/>
    <mergeCell ref="EF73:EF74"/>
    <mergeCell ref="EG73:EG74"/>
    <mergeCell ref="EH73:EH74"/>
    <mergeCell ref="EJ73:EJ74"/>
    <mergeCell ref="EK73:EK74"/>
    <mergeCell ref="DA73:DA74"/>
    <mergeCell ref="DB73:DB74"/>
    <mergeCell ref="DC73:DC74"/>
    <mergeCell ref="DD73:DD74"/>
    <mergeCell ref="DE73:DE74"/>
    <mergeCell ref="DF73:DF74"/>
    <mergeCell ref="DG73:DG74"/>
    <mergeCell ref="DH73:DH74"/>
    <mergeCell ref="DI73:DI74"/>
    <mergeCell ref="DJ73:DJ74"/>
    <mergeCell ref="DL73:DL74"/>
    <mergeCell ref="DM73:DM74"/>
    <mergeCell ref="DN73:DN74"/>
    <mergeCell ref="DO73:DO74"/>
    <mergeCell ref="DP73:DP74"/>
    <mergeCell ref="DQ73:DQ74"/>
    <mergeCell ref="DR73:DR74"/>
    <mergeCell ref="CH73:CH74"/>
    <mergeCell ref="CI73:CI74"/>
    <mergeCell ref="CJ73:CJ74"/>
    <mergeCell ref="CK73:CK74"/>
    <mergeCell ref="CL73:CL74"/>
    <mergeCell ref="CN73:CN74"/>
    <mergeCell ref="CO73:CO74"/>
    <mergeCell ref="CP73:CP74"/>
    <mergeCell ref="CQ73:CQ74"/>
    <mergeCell ref="CR73:CR74"/>
    <mergeCell ref="CS73:CS74"/>
    <mergeCell ref="CT73:CT74"/>
    <mergeCell ref="CU73:CU74"/>
    <mergeCell ref="CV73:CV74"/>
    <mergeCell ref="CW73:CW74"/>
    <mergeCell ref="CX73:CX74"/>
    <mergeCell ref="CZ73:CZ74"/>
    <mergeCell ref="BP73:BP74"/>
    <mergeCell ref="BQ73:BQ74"/>
    <mergeCell ref="BR73:BR74"/>
    <mergeCell ref="BS73:BS74"/>
    <mergeCell ref="BT73:BT74"/>
    <mergeCell ref="BU73:BU74"/>
    <mergeCell ref="BV73:BV74"/>
    <mergeCell ref="BW73:BW74"/>
    <mergeCell ref="BX73:BX74"/>
    <mergeCell ref="BY73:BY74"/>
    <mergeCell ref="BZ73:BZ74"/>
    <mergeCell ref="CB73:CB74"/>
    <mergeCell ref="CC73:CC74"/>
    <mergeCell ref="CD73:CD74"/>
    <mergeCell ref="CE73:CE74"/>
    <mergeCell ref="CF73:CF74"/>
    <mergeCell ref="CG73:CG74"/>
    <mergeCell ref="D71:D80"/>
    <mergeCell ref="E71:H72"/>
    <mergeCell ref="I71:Q72"/>
    <mergeCell ref="R71:U72"/>
    <mergeCell ref="V71:AA72"/>
    <mergeCell ref="AB71:AE72"/>
    <mergeCell ref="AF71:AI72"/>
    <mergeCell ref="AJ71:AK72"/>
    <mergeCell ref="AW71:AW72"/>
    <mergeCell ref="AX71:AX72"/>
    <mergeCell ref="E73:H74"/>
    <mergeCell ref="I73:Q74"/>
    <mergeCell ref="R73:U74"/>
    <mergeCell ref="V73:AA74"/>
    <mergeCell ref="AB73:AE74"/>
    <mergeCell ref="AF73:AI74"/>
    <mergeCell ref="AJ73:AK74"/>
    <mergeCell ref="E79:H80"/>
    <mergeCell ref="I79:V80"/>
    <mergeCell ref="W79:W80"/>
    <mergeCell ref="X79:AK80"/>
    <mergeCell ref="DT175:DT176"/>
    <mergeCell ref="DU175:DU176"/>
    <mergeCell ref="DV175:DV176"/>
    <mergeCell ref="DX175:DX176"/>
    <mergeCell ref="DY175:DY176"/>
    <mergeCell ref="DZ175:DZ176"/>
    <mergeCell ref="EA175:EA176"/>
    <mergeCell ref="EB175:EB176"/>
    <mergeCell ref="EC175:EC176"/>
    <mergeCell ref="O66:U66"/>
    <mergeCell ref="V66:AK66"/>
    <mergeCell ref="O67:U68"/>
    <mergeCell ref="V67:AK67"/>
    <mergeCell ref="V68:AK68"/>
    <mergeCell ref="BC73:BC74"/>
    <mergeCell ref="BD73:BD74"/>
    <mergeCell ref="BE73:BE74"/>
    <mergeCell ref="BF73:BF74"/>
    <mergeCell ref="BG73:BG74"/>
    <mergeCell ref="BH73:BH74"/>
    <mergeCell ref="BI73:BI74"/>
    <mergeCell ref="BJ73:BJ74"/>
    <mergeCell ref="BK73:BK74"/>
    <mergeCell ref="BL73:BL74"/>
    <mergeCell ref="BM73:BM74"/>
    <mergeCell ref="BN73:BN74"/>
    <mergeCell ref="BQ175:BQ176"/>
    <mergeCell ref="BR175:BR176"/>
    <mergeCell ref="BS175:BS176"/>
    <mergeCell ref="BT175:BT176"/>
    <mergeCell ref="BU175:BU176"/>
    <mergeCell ref="BV175:BV176"/>
    <mergeCell ref="GP175:GP176"/>
    <mergeCell ref="GQ175:GQ176"/>
    <mergeCell ref="GS175:GS176"/>
    <mergeCell ref="GT175:GT176"/>
    <mergeCell ref="GU175:GU176"/>
    <mergeCell ref="GV175:GV176"/>
    <mergeCell ref="GW175:GW176"/>
    <mergeCell ref="GX175:GX176"/>
    <mergeCell ref="GY175:GY176"/>
    <mergeCell ref="GZ175:GZ176"/>
    <mergeCell ref="HA175:HA176"/>
    <mergeCell ref="GJ175:GJ176"/>
    <mergeCell ref="GK175:GK176"/>
    <mergeCell ref="FA175:FA176"/>
    <mergeCell ref="FB175:FB176"/>
    <mergeCell ref="FC175:FC176"/>
    <mergeCell ref="FD175:FD176"/>
    <mergeCell ref="FE175:FE176"/>
    <mergeCell ref="FF175:FF176"/>
    <mergeCell ref="FH175:FH176"/>
    <mergeCell ref="FI175:FI176"/>
    <mergeCell ref="FJ175:FJ176"/>
    <mergeCell ref="FK175:FK176"/>
    <mergeCell ref="FL175:FL176"/>
    <mergeCell ref="FM175:FM176"/>
    <mergeCell ref="FN175:FN176"/>
    <mergeCell ref="FO175:FO176"/>
    <mergeCell ref="FP175:FP176"/>
    <mergeCell ref="GL175:GL176"/>
    <mergeCell ref="GM175:GM176"/>
    <mergeCell ref="GN175:GN176"/>
    <mergeCell ref="GO175:GO176"/>
    <mergeCell ref="ED175:ED176"/>
    <mergeCell ref="EE175:EE176"/>
    <mergeCell ref="DN175:DN176"/>
    <mergeCell ref="DO175:DO176"/>
    <mergeCell ref="CE175:CE176"/>
    <mergeCell ref="CF175:CF176"/>
    <mergeCell ref="CG175:CG176"/>
    <mergeCell ref="CH175:CH176"/>
    <mergeCell ref="CI175:CI176"/>
    <mergeCell ref="CJ175:CJ176"/>
    <mergeCell ref="CK175:CK176"/>
    <mergeCell ref="CL175:CL176"/>
    <mergeCell ref="CN175:CN176"/>
    <mergeCell ref="CO175:CO176"/>
    <mergeCell ref="CP175:CP176"/>
    <mergeCell ref="CQ175:CQ176"/>
    <mergeCell ref="CR175:CR176"/>
    <mergeCell ref="CS175:CS176"/>
    <mergeCell ref="CT175:CT176"/>
    <mergeCell ref="CU175:CU176"/>
    <mergeCell ref="CV175:CV176"/>
    <mergeCell ref="CW175:CW176"/>
    <mergeCell ref="CX175:CX176"/>
    <mergeCell ref="CZ175:CZ176"/>
    <mergeCell ref="DA175:DA176"/>
    <mergeCell ref="DB175:DB176"/>
    <mergeCell ref="DC175:DC176"/>
    <mergeCell ref="DD175:DD176"/>
    <mergeCell ref="DE175:DE176"/>
    <mergeCell ref="DF175:DF176"/>
    <mergeCell ref="DG175:DG176"/>
    <mergeCell ref="DH175:DH176"/>
    <mergeCell ref="BW175:BW176"/>
    <mergeCell ref="BX175:BX176"/>
    <mergeCell ref="BY175:BY176"/>
    <mergeCell ref="BZ175:BZ176"/>
    <mergeCell ref="CB175:CB176"/>
    <mergeCell ref="CC175:CC176"/>
    <mergeCell ref="CD175:CD176"/>
    <mergeCell ref="AY169:AY170"/>
    <mergeCell ref="AZ169:AZ170"/>
    <mergeCell ref="BA169:BA170"/>
    <mergeCell ref="BB169:BB170"/>
    <mergeCell ref="BC175:BC176"/>
    <mergeCell ref="BD175:BD176"/>
    <mergeCell ref="BE175:BE176"/>
    <mergeCell ref="BF175:BF176"/>
    <mergeCell ref="BG175:BG176"/>
    <mergeCell ref="BH175:BH176"/>
    <mergeCell ref="BI175:BI176"/>
    <mergeCell ref="BJ175:BJ176"/>
    <mergeCell ref="BK175:BK176"/>
    <mergeCell ref="BL175:BL176"/>
    <mergeCell ref="BM175:BM176"/>
    <mergeCell ref="BN175:BN176"/>
    <mergeCell ref="BP175:BP176"/>
    <mergeCell ref="BC165:BC166"/>
    <mergeCell ref="BD165:BD166"/>
    <mergeCell ref="BE165:BE166"/>
    <mergeCell ref="BF165:BF166"/>
    <mergeCell ref="BG165:BG166"/>
    <mergeCell ref="BH165:BH166"/>
    <mergeCell ref="BI165:BI166"/>
    <mergeCell ref="BJ165:BJ166"/>
    <mergeCell ref="BK165:BK166"/>
    <mergeCell ref="BL165:BL166"/>
    <mergeCell ref="BM165:BM166"/>
    <mergeCell ref="BN165:BN166"/>
    <mergeCell ref="BP165:BP166"/>
    <mergeCell ref="BQ165:BQ166"/>
    <mergeCell ref="GW165:GW166"/>
    <mergeCell ref="GX165:GX166"/>
    <mergeCell ref="FN165:FN166"/>
    <mergeCell ref="FO165:FO166"/>
    <mergeCell ref="FP165:FP166"/>
    <mergeCell ref="FQ165:FQ166"/>
    <mergeCell ref="FR165:FR166"/>
    <mergeCell ref="FT165:FT166"/>
    <mergeCell ref="FU165:FU166"/>
    <mergeCell ref="FV165:FV166"/>
    <mergeCell ref="FW165:FW166"/>
    <mergeCell ref="FX165:FX166"/>
    <mergeCell ref="FY165:FY166"/>
    <mergeCell ref="FZ165:FZ166"/>
    <mergeCell ref="GA165:GA166"/>
    <mergeCell ref="GB165:GB166"/>
    <mergeCell ref="GC165:GC166"/>
    <mergeCell ref="FL165:FL166"/>
    <mergeCell ref="EC165:EC166"/>
    <mergeCell ref="ED165:ED166"/>
    <mergeCell ref="EE165:EE166"/>
    <mergeCell ref="EF165:EF166"/>
    <mergeCell ref="EG165:EG166"/>
    <mergeCell ref="EH165:EH166"/>
    <mergeCell ref="EJ165:EJ166"/>
    <mergeCell ref="EK165:EK166"/>
    <mergeCell ref="EL165:EL166"/>
    <mergeCell ref="EM165:EM166"/>
    <mergeCell ref="EN165:EN166"/>
    <mergeCell ref="EO165:EO166"/>
    <mergeCell ref="EP165:EP166"/>
    <mergeCell ref="EQ165:EQ166"/>
    <mergeCell ref="ER165:ER166"/>
    <mergeCell ref="EA165:EA166"/>
    <mergeCell ref="EB165:EB166"/>
    <mergeCell ref="CR165:CR166"/>
    <mergeCell ref="CS165:CS166"/>
    <mergeCell ref="CT165:CT166"/>
    <mergeCell ref="CU165:CU166"/>
    <mergeCell ref="CV165:CV166"/>
    <mergeCell ref="CW165:CW166"/>
    <mergeCell ref="CX165:CX166"/>
    <mergeCell ref="CZ165:CZ166"/>
    <mergeCell ref="DA165:DA166"/>
    <mergeCell ref="DB165:DB166"/>
    <mergeCell ref="DC165:DC166"/>
    <mergeCell ref="DD165:DD166"/>
    <mergeCell ref="DE165:DE166"/>
    <mergeCell ref="DF165:DF166"/>
    <mergeCell ref="DG165:DG166"/>
    <mergeCell ref="CJ165:CJ166"/>
    <mergeCell ref="CK165:CK166"/>
    <mergeCell ref="CL165:CL166"/>
    <mergeCell ref="CN165:CN166"/>
    <mergeCell ref="CO165:CO166"/>
    <mergeCell ref="CP165:CP166"/>
    <mergeCell ref="CQ165:CQ166"/>
    <mergeCell ref="HM155:HM156"/>
    <mergeCell ref="HN155:HN156"/>
    <mergeCell ref="GD155:GD156"/>
    <mergeCell ref="GE155:GE156"/>
    <mergeCell ref="GG155:GG156"/>
    <mergeCell ref="GH155:GH156"/>
    <mergeCell ref="GI155:GI156"/>
    <mergeCell ref="GJ155:GJ156"/>
    <mergeCell ref="GK155:GK156"/>
    <mergeCell ref="GL155:GL156"/>
    <mergeCell ref="GM155:GM156"/>
    <mergeCell ref="GN155:GN156"/>
    <mergeCell ref="GO155:GO156"/>
    <mergeCell ref="GP155:GP156"/>
    <mergeCell ref="GQ155:GQ156"/>
    <mergeCell ref="GS155:GS156"/>
    <mergeCell ref="GT155:GT156"/>
    <mergeCell ref="HI155:HI156"/>
    <mergeCell ref="HJ155:HJ156"/>
    <mergeCell ref="HK155:HK156"/>
    <mergeCell ref="HL155:HL156"/>
    <mergeCell ref="HC155:HC156"/>
    <mergeCell ref="HE155:HE156"/>
    <mergeCell ref="HF155:HF156"/>
    <mergeCell ref="HG155:HG156"/>
    <mergeCell ref="ES155:ES156"/>
    <mergeCell ref="ET155:ET156"/>
    <mergeCell ref="EV155:EV156"/>
    <mergeCell ref="EW155:EW156"/>
    <mergeCell ref="EX155:EX156"/>
    <mergeCell ref="EY155:EY156"/>
    <mergeCell ref="EZ155:EZ156"/>
    <mergeCell ref="FA155:FA156"/>
    <mergeCell ref="FB155:FB156"/>
    <mergeCell ref="FC155:FC156"/>
    <mergeCell ref="FD155:FD156"/>
    <mergeCell ref="FE155:FE156"/>
    <mergeCell ref="FF155:FF156"/>
    <mergeCell ref="FH155:FH156"/>
    <mergeCell ref="FI155:FI156"/>
    <mergeCell ref="EQ155:EQ156"/>
    <mergeCell ref="ER155:ER156"/>
    <mergeCell ref="BX155:BX156"/>
    <mergeCell ref="BY155:BY156"/>
    <mergeCell ref="BZ155:BZ156"/>
    <mergeCell ref="CB155:CB156"/>
    <mergeCell ref="CC155:CC156"/>
    <mergeCell ref="CD155:CD156"/>
    <mergeCell ref="CE155:CE156"/>
    <mergeCell ref="CF155:CF156"/>
    <mergeCell ref="CG155:CG156"/>
    <mergeCell ref="CH155:CH156"/>
    <mergeCell ref="CI155:CI156"/>
    <mergeCell ref="CJ155:CJ156"/>
    <mergeCell ref="CK155:CK156"/>
    <mergeCell ref="CL155:CL156"/>
    <mergeCell ref="CN155:CN156"/>
    <mergeCell ref="CO155:CO156"/>
    <mergeCell ref="CP155:CP156"/>
    <mergeCell ref="CQ155:CQ156"/>
    <mergeCell ref="CR155:CR156"/>
    <mergeCell ref="CS155:CS156"/>
    <mergeCell ref="CT155:CT156"/>
    <mergeCell ref="CU155:CU156"/>
    <mergeCell ref="CV155:CV156"/>
    <mergeCell ref="CW155:CW156"/>
    <mergeCell ref="CX155:CX156"/>
    <mergeCell ref="CZ155:CZ156"/>
    <mergeCell ref="DA155:DA156"/>
    <mergeCell ref="DB155:DB156"/>
    <mergeCell ref="DC155:DC156"/>
    <mergeCell ref="DD155:DD156"/>
    <mergeCell ref="DE155:DE156"/>
    <mergeCell ref="GU145:GU146"/>
    <mergeCell ref="GV145:GV146"/>
    <mergeCell ref="GW145:GW146"/>
    <mergeCell ref="FH145:FH146"/>
    <mergeCell ref="FI145:FI146"/>
    <mergeCell ref="DY145:DY146"/>
    <mergeCell ref="DZ145:DZ146"/>
    <mergeCell ref="EA145:EA146"/>
    <mergeCell ref="EB145:EB146"/>
    <mergeCell ref="EC145:EC146"/>
    <mergeCell ref="ED145:ED146"/>
    <mergeCell ref="EE145:EE146"/>
    <mergeCell ref="EF145:EF146"/>
    <mergeCell ref="EG145:EG146"/>
    <mergeCell ref="EH145:EH146"/>
    <mergeCell ref="EJ145:EJ146"/>
    <mergeCell ref="EK145:EK146"/>
    <mergeCell ref="EL145:EL146"/>
    <mergeCell ref="GX145:GX146"/>
    <mergeCell ref="GY145:GY146"/>
    <mergeCell ref="GZ145:GZ146"/>
    <mergeCell ref="HA145:HA146"/>
    <mergeCell ref="HB145:HB146"/>
    <mergeCell ref="HC145:HC146"/>
    <mergeCell ref="HE145:HE146"/>
    <mergeCell ref="HF145:HF146"/>
    <mergeCell ref="HG145:HG146"/>
    <mergeCell ref="HH145:HH146"/>
    <mergeCell ref="HI145:HI146"/>
    <mergeCell ref="HJ145:HJ146"/>
    <mergeCell ref="GS145:GS146"/>
    <mergeCell ref="GT145:GT146"/>
    <mergeCell ref="FP145:FP146"/>
    <mergeCell ref="FQ145:FQ146"/>
    <mergeCell ref="FR145:FR146"/>
    <mergeCell ref="FT145:FT146"/>
    <mergeCell ref="FU145:FU146"/>
    <mergeCell ref="FV145:FV146"/>
    <mergeCell ref="FW145:FW146"/>
    <mergeCell ref="FX145:FX146"/>
    <mergeCell ref="FY145:FY146"/>
    <mergeCell ref="EM145:EM146"/>
    <mergeCell ref="EN145:EN146"/>
    <mergeCell ref="FN145:FN146"/>
    <mergeCell ref="FO145:FO146"/>
    <mergeCell ref="DV145:DV146"/>
    <mergeCell ref="DX145:DX146"/>
    <mergeCell ref="CN145:CN146"/>
    <mergeCell ref="CO145:CO146"/>
    <mergeCell ref="CP145:CP146"/>
    <mergeCell ref="CQ145:CQ146"/>
    <mergeCell ref="CR145:CR146"/>
    <mergeCell ref="CS145:CS146"/>
    <mergeCell ref="CT145:CT146"/>
    <mergeCell ref="CU145:CU146"/>
    <mergeCell ref="CV145:CV146"/>
    <mergeCell ref="CW145:CW146"/>
    <mergeCell ref="CX145:CX146"/>
    <mergeCell ref="CZ145:CZ146"/>
    <mergeCell ref="DA145:DA146"/>
    <mergeCell ref="DB145:DB146"/>
    <mergeCell ref="DC145:DC146"/>
    <mergeCell ref="DD145:DD146"/>
    <mergeCell ref="DE145:DE146"/>
    <mergeCell ref="DF145:DF146"/>
    <mergeCell ref="DG145:DG146"/>
    <mergeCell ref="DH145:DH146"/>
    <mergeCell ref="DI145:DI146"/>
    <mergeCell ref="DJ145:DJ146"/>
    <mergeCell ref="DL145:DL146"/>
    <mergeCell ref="DM145:DM146"/>
    <mergeCell ref="DN145:DN146"/>
    <mergeCell ref="DO145:DO146"/>
    <mergeCell ref="DP145:DP146"/>
    <mergeCell ref="DQ145:DQ146"/>
    <mergeCell ref="DR145:DR146"/>
    <mergeCell ref="DS145:DS146"/>
    <mergeCell ref="CD145:CD146"/>
    <mergeCell ref="CE145:CE146"/>
    <mergeCell ref="CF145:CF146"/>
    <mergeCell ref="CG145:CG146"/>
    <mergeCell ref="CH145:CH146"/>
    <mergeCell ref="CI145:CI146"/>
    <mergeCell ref="CJ145:CJ146"/>
    <mergeCell ref="CK145:CK146"/>
    <mergeCell ref="CL145:CL146"/>
    <mergeCell ref="HI135:HI136"/>
    <mergeCell ref="HJ135:HJ136"/>
    <mergeCell ref="FZ135:FZ136"/>
    <mergeCell ref="GA135:GA136"/>
    <mergeCell ref="GB135:GB136"/>
    <mergeCell ref="GC135:GC136"/>
    <mergeCell ref="GD135:GD136"/>
    <mergeCell ref="GE135:GE136"/>
    <mergeCell ref="GG135:GG136"/>
    <mergeCell ref="GH135:GH136"/>
    <mergeCell ref="GI135:GI136"/>
    <mergeCell ref="GJ135:GJ136"/>
    <mergeCell ref="GK135:GK136"/>
    <mergeCell ref="GL135:GL136"/>
    <mergeCell ref="GM135:GM136"/>
    <mergeCell ref="GN135:GN136"/>
    <mergeCell ref="GO135:GO136"/>
    <mergeCell ref="FX135:FX136"/>
    <mergeCell ref="FY135:FY136"/>
    <mergeCell ref="FB135:FB136"/>
    <mergeCell ref="FC135:FC136"/>
    <mergeCell ref="FD135:FD136"/>
    <mergeCell ref="EM135:EM136"/>
    <mergeCell ref="EN135:EN136"/>
    <mergeCell ref="DD135:DD136"/>
    <mergeCell ref="DE135:DE136"/>
    <mergeCell ref="DF135:DF136"/>
    <mergeCell ref="DG135:DG136"/>
    <mergeCell ref="DH135:DH136"/>
    <mergeCell ref="DI135:DI136"/>
    <mergeCell ref="DJ135:DJ136"/>
    <mergeCell ref="DL135:DL136"/>
    <mergeCell ref="DM135:DM136"/>
    <mergeCell ref="DN135:DN136"/>
    <mergeCell ref="DO135:DO136"/>
    <mergeCell ref="DP135:DP136"/>
    <mergeCell ref="DQ135:DQ136"/>
    <mergeCell ref="DR135:DR136"/>
    <mergeCell ref="DS135:DS136"/>
    <mergeCell ref="EK135:EK136"/>
    <mergeCell ref="EL135:EL136"/>
    <mergeCell ref="DT135:DT136"/>
    <mergeCell ref="DU135:DU136"/>
    <mergeCell ref="CW135:CW136"/>
    <mergeCell ref="CX135:CX136"/>
    <mergeCell ref="EO135:EO136"/>
    <mergeCell ref="EP135:EP136"/>
    <mergeCell ref="EQ135:EQ136"/>
    <mergeCell ref="ER135:ER136"/>
    <mergeCell ref="EX135:EX136"/>
    <mergeCell ref="EY135:EY136"/>
    <mergeCell ref="EZ135:EZ136"/>
    <mergeCell ref="FA135:FA136"/>
    <mergeCell ref="ES135:ES136"/>
    <mergeCell ref="ET135:ET136"/>
    <mergeCell ref="EV135:EV136"/>
    <mergeCell ref="EW135:EW136"/>
    <mergeCell ref="CZ135:CZ136"/>
    <mergeCell ref="DA135:DA136"/>
    <mergeCell ref="EA135:EA136"/>
    <mergeCell ref="EB135:EB136"/>
    <mergeCell ref="EC135:EC136"/>
    <mergeCell ref="ED135:ED136"/>
    <mergeCell ref="EE135:EE136"/>
    <mergeCell ref="EF135:EF136"/>
    <mergeCell ref="EG135:EG136"/>
    <mergeCell ref="EH135:EH136"/>
    <mergeCell ref="EJ135:EJ136"/>
    <mergeCell ref="DB135:DB136"/>
    <mergeCell ref="DC135:DC136"/>
    <mergeCell ref="DV135:DV136"/>
    <mergeCell ref="DX135:DX136"/>
    <mergeCell ref="DY135:DY136"/>
    <mergeCell ref="DZ135:DZ136"/>
    <mergeCell ref="CE135:CE136"/>
    <mergeCell ref="CF135:CF136"/>
    <mergeCell ref="CG135:CG136"/>
    <mergeCell ref="CH135:CH136"/>
    <mergeCell ref="CI135:CI136"/>
    <mergeCell ref="CJ135:CJ136"/>
    <mergeCell ref="CK135:CK136"/>
    <mergeCell ref="CL135:CL136"/>
    <mergeCell ref="CN135:CN136"/>
    <mergeCell ref="CO135:CO136"/>
    <mergeCell ref="CP135:CP136"/>
    <mergeCell ref="CQ135:CQ136"/>
    <mergeCell ref="CR135:CR136"/>
    <mergeCell ref="CS135:CS136"/>
    <mergeCell ref="CT135:CT136"/>
    <mergeCell ref="CU135:CU136"/>
    <mergeCell ref="CV135:CV136"/>
    <mergeCell ref="BC135:BC136"/>
    <mergeCell ref="BD135:BD136"/>
    <mergeCell ref="BE135:BE136"/>
    <mergeCell ref="BF135:BF136"/>
    <mergeCell ref="BG135:BG136"/>
    <mergeCell ref="BH135:BH136"/>
    <mergeCell ref="BI135:BI136"/>
    <mergeCell ref="BJ135:BJ136"/>
    <mergeCell ref="BK135:BK136"/>
    <mergeCell ref="BL135:BL136"/>
    <mergeCell ref="BM135:BM136"/>
    <mergeCell ref="BN135:BN136"/>
    <mergeCell ref="BP135:BP136"/>
    <mergeCell ref="BQ135:BQ136"/>
    <mergeCell ref="BR135:BR136"/>
    <mergeCell ref="BS135:BS136"/>
    <mergeCell ref="BT135:BT136"/>
    <mergeCell ref="BU135:BU136"/>
    <mergeCell ref="BV135:BV136"/>
    <mergeCell ref="BW135:BW136"/>
    <mergeCell ref="BX135:BX136"/>
    <mergeCell ref="BY135:BY136"/>
    <mergeCell ref="BZ135:BZ136"/>
    <mergeCell ref="CB135:CB136"/>
    <mergeCell ref="CC135:CC136"/>
    <mergeCell ref="CD135:CD136"/>
    <mergeCell ref="FQ41:FQ42"/>
    <mergeCell ref="FR41:FR42"/>
    <mergeCell ref="FH51:FH52"/>
    <mergeCell ref="FI51:FI52"/>
    <mergeCell ref="FJ51:FJ52"/>
    <mergeCell ref="FK51:FK52"/>
    <mergeCell ref="FL51:FL52"/>
    <mergeCell ref="FM51:FM52"/>
    <mergeCell ref="FN51:FN52"/>
    <mergeCell ref="FO51:FO52"/>
    <mergeCell ref="FP51:FP52"/>
    <mergeCell ref="FQ51:FQ52"/>
    <mergeCell ref="FR51:FR52"/>
    <mergeCell ref="FH41:FH42"/>
    <mergeCell ref="FI41:FI42"/>
    <mergeCell ref="FJ41:FJ42"/>
    <mergeCell ref="FK41:FK42"/>
    <mergeCell ref="FL41:FL42"/>
    <mergeCell ref="FM41:FM42"/>
    <mergeCell ref="FN41:FN42"/>
    <mergeCell ref="FO41:FO42"/>
    <mergeCell ref="FP41:FP42"/>
    <mergeCell ref="FE41:FE42"/>
    <mergeCell ref="FF41:FF42"/>
    <mergeCell ref="EV51:EV52"/>
    <mergeCell ref="EW51:EW52"/>
    <mergeCell ref="EX51:EX52"/>
    <mergeCell ref="EY51:EY52"/>
    <mergeCell ref="EZ51:EZ52"/>
    <mergeCell ref="FA51:FA52"/>
    <mergeCell ref="FQ21:FQ22"/>
    <mergeCell ref="FR21:FR22"/>
    <mergeCell ref="FH31:FH32"/>
    <mergeCell ref="FI31:FI32"/>
    <mergeCell ref="FJ31:FJ32"/>
    <mergeCell ref="FK31:FK32"/>
    <mergeCell ref="FL31:FL32"/>
    <mergeCell ref="FM31:FM32"/>
    <mergeCell ref="FN31:FN32"/>
    <mergeCell ref="FO31:FO32"/>
    <mergeCell ref="FP31:FP32"/>
    <mergeCell ref="FQ31:FQ32"/>
    <mergeCell ref="FR31:FR32"/>
    <mergeCell ref="FH21:FH22"/>
    <mergeCell ref="FI21:FI22"/>
    <mergeCell ref="FJ21:FJ22"/>
    <mergeCell ref="FK21:FK22"/>
    <mergeCell ref="FL21:FL22"/>
    <mergeCell ref="FM21:FM22"/>
    <mergeCell ref="FN21:FN22"/>
    <mergeCell ref="FO21:FO22"/>
    <mergeCell ref="FP21:FP22"/>
    <mergeCell ref="FB51:FB52"/>
    <mergeCell ref="FC51:FC52"/>
    <mergeCell ref="FD51:FD52"/>
    <mergeCell ref="FQ6:FQ7"/>
    <mergeCell ref="FR6:FR7"/>
    <mergeCell ref="FH11:FH12"/>
    <mergeCell ref="FI11:FI12"/>
    <mergeCell ref="FJ11:FJ12"/>
    <mergeCell ref="FK11:FK12"/>
    <mergeCell ref="FL11:FL12"/>
    <mergeCell ref="FM11:FM12"/>
    <mergeCell ref="FN11:FN12"/>
    <mergeCell ref="FO11:FO12"/>
    <mergeCell ref="FP11:FP12"/>
    <mergeCell ref="FQ11:FQ12"/>
    <mergeCell ref="FR11:FR12"/>
    <mergeCell ref="FH6:FH7"/>
    <mergeCell ref="FI6:FI7"/>
    <mergeCell ref="FJ6:FJ7"/>
    <mergeCell ref="FK6:FK7"/>
    <mergeCell ref="FL6:FL7"/>
    <mergeCell ref="FM6:FM7"/>
    <mergeCell ref="FN6:FN7"/>
    <mergeCell ref="FO6:FO7"/>
    <mergeCell ref="FP6:FP7"/>
    <mergeCell ref="FE51:FE52"/>
    <mergeCell ref="FF51:FF52"/>
    <mergeCell ref="EV41:EV42"/>
    <mergeCell ref="EW41:EW42"/>
    <mergeCell ref="EX41:EX42"/>
    <mergeCell ref="EY41:EY42"/>
    <mergeCell ref="EZ41:EZ42"/>
    <mergeCell ref="FA41:FA42"/>
    <mergeCell ref="FB41:FB42"/>
    <mergeCell ref="FC41:FC42"/>
    <mergeCell ref="FD41:FD42"/>
    <mergeCell ref="FE21:FE22"/>
    <mergeCell ref="FF21:FF22"/>
    <mergeCell ref="EV31:EV32"/>
    <mergeCell ref="EW31:EW32"/>
    <mergeCell ref="EX31:EX32"/>
    <mergeCell ref="EY31:EY32"/>
    <mergeCell ref="EZ31:EZ32"/>
    <mergeCell ref="FA31:FA32"/>
    <mergeCell ref="FB31:FB32"/>
    <mergeCell ref="FC31:FC32"/>
    <mergeCell ref="FD31:FD32"/>
    <mergeCell ref="FE31:FE32"/>
    <mergeCell ref="FF31:FF32"/>
    <mergeCell ref="EV21:EV22"/>
    <mergeCell ref="EW21:EW22"/>
    <mergeCell ref="EX21:EX22"/>
    <mergeCell ref="EY21:EY22"/>
    <mergeCell ref="EZ21:EZ22"/>
    <mergeCell ref="FA21:FA22"/>
    <mergeCell ref="FB21:FB22"/>
    <mergeCell ref="FC21:FC22"/>
    <mergeCell ref="FD21:FD22"/>
    <mergeCell ref="FE6:FE7"/>
    <mergeCell ref="FF6:FF7"/>
    <mergeCell ref="EV11:EV12"/>
    <mergeCell ref="EW11:EW12"/>
    <mergeCell ref="EX11:EX12"/>
    <mergeCell ref="EY11:EY12"/>
    <mergeCell ref="EZ11:EZ12"/>
    <mergeCell ref="FA11:FA12"/>
    <mergeCell ref="FB11:FB12"/>
    <mergeCell ref="FC11:FC12"/>
    <mergeCell ref="FD11:FD12"/>
    <mergeCell ref="FE11:FE12"/>
    <mergeCell ref="FF11:FF12"/>
    <mergeCell ref="EV6:EV7"/>
    <mergeCell ref="EW6:EW7"/>
    <mergeCell ref="EX6:EX7"/>
    <mergeCell ref="EY6:EY7"/>
    <mergeCell ref="EZ6:EZ7"/>
    <mergeCell ref="FA6:FA7"/>
    <mergeCell ref="FB6:FB7"/>
    <mergeCell ref="FC6:FC7"/>
    <mergeCell ref="FD6:FD7"/>
    <mergeCell ref="ES41:ES42"/>
    <mergeCell ref="ET41:ET42"/>
    <mergeCell ref="EJ51:EJ52"/>
    <mergeCell ref="EK51:EK52"/>
    <mergeCell ref="EL51:EL52"/>
    <mergeCell ref="EM51:EM52"/>
    <mergeCell ref="EN51:EN52"/>
    <mergeCell ref="EO51:EO52"/>
    <mergeCell ref="EP51:EP52"/>
    <mergeCell ref="EQ51:EQ52"/>
    <mergeCell ref="ER51:ER52"/>
    <mergeCell ref="ES51:ES52"/>
    <mergeCell ref="ET51:ET52"/>
    <mergeCell ref="EJ41:EJ42"/>
    <mergeCell ref="EK41:EK42"/>
    <mergeCell ref="EL41:EL42"/>
    <mergeCell ref="EM41:EM42"/>
    <mergeCell ref="EN41:EN42"/>
    <mergeCell ref="EO41:EO42"/>
    <mergeCell ref="EP41:EP42"/>
    <mergeCell ref="EQ41:EQ42"/>
    <mergeCell ref="ER41:ER42"/>
    <mergeCell ref="ES21:ES22"/>
    <mergeCell ref="ET21:ET22"/>
    <mergeCell ref="EJ31:EJ32"/>
    <mergeCell ref="EK31:EK32"/>
    <mergeCell ref="EL31:EL32"/>
    <mergeCell ref="EM31:EM32"/>
    <mergeCell ref="EN31:EN32"/>
    <mergeCell ref="EO31:EO32"/>
    <mergeCell ref="EP31:EP32"/>
    <mergeCell ref="EQ31:EQ32"/>
    <mergeCell ref="ER31:ER32"/>
    <mergeCell ref="ES31:ES32"/>
    <mergeCell ref="ET31:ET32"/>
    <mergeCell ref="EJ21:EJ22"/>
    <mergeCell ref="EK21:EK22"/>
    <mergeCell ref="EL21:EL22"/>
    <mergeCell ref="EM21:EM22"/>
    <mergeCell ref="EN21:EN22"/>
    <mergeCell ref="EO21:EO22"/>
    <mergeCell ref="EP21:EP22"/>
    <mergeCell ref="EQ21:EQ22"/>
    <mergeCell ref="ER21:ER22"/>
    <mergeCell ref="ES6:ES7"/>
    <mergeCell ref="ET6:ET7"/>
    <mergeCell ref="EJ11:EJ12"/>
    <mergeCell ref="EK11:EK12"/>
    <mergeCell ref="EL11:EL12"/>
    <mergeCell ref="EM11:EM12"/>
    <mergeCell ref="EN11:EN12"/>
    <mergeCell ref="EO11:EO12"/>
    <mergeCell ref="EP11:EP12"/>
    <mergeCell ref="EQ11:EQ12"/>
    <mergeCell ref="ER11:ER12"/>
    <mergeCell ref="ES11:ES12"/>
    <mergeCell ref="ET11:ET12"/>
    <mergeCell ref="EJ6:EJ7"/>
    <mergeCell ref="EK6:EK7"/>
    <mergeCell ref="EL6:EL7"/>
    <mergeCell ref="EM6:EM7"/>
    <mergeCell ref="EN6:EN7"/>
    <mergeCell ref="EO6:EO7"/>
    <mergeCell ref="EP6:EP7"/>
    <mergeCell ref="EQ6:EQ7"/>
    <mergeCell ref="ER6:ER7"/>
    <mergeCell ref="EG41:EG42"/>
    <mergeCell ref="EH41:EH42"/>
    <mergeCell ref="DX51:DX52"/>
    <mergeCell ref="DY51:DY52"/>
    <mergeCell ref="DZ51:DZ52"/>
    <mergeCell ref="EA51:EA52"/>
    <mergeCell ref="EB51:EB52"/>
    <mergeCell ref="EC51:EC52"/>
    <mergeCell ref="ED51:ED52"/>
    <mergeCell ref="EE51:EE52"/>
    <mergeCell ref="EF51:EF52"/>
    <mergeCell ref="EG51:EG52"/>
    <mergeCell ref="EH51:EH52"/>
    <mergeCell ref="DX41:DX42"/>
    <mergeCell ref="DY41:DY42"/>
    <mergeCell ref="DZ41:DZ42"/>
    <mergeCell ref="EA41:EA42"/>
    <mergeCell ref="EB41:EB42"/>
    <mergeCell ref="EC41:EC42"/>
    <mergeCell ref="ED41:ED42"/>
    <mergeCell ref="EE41:EE42"/>
    <mergeCell ref="EF41:EF42"/>
    <mergeCell ref="EG21:EG22"/>
    <mergeCell ref="EH21:EH22"/>
    <mergeCell ref="DX31:DX32"/>
    <mergeCell ref="DY31:DY32"/>
    <mergeCell ref="DZ31:DZ32"/>
    <mergeCell ref="EA31:EA32"/>
    <mergeCell ref="EB31:EB32"/>
    <mergeCell ref="EC31:EC32"/>
    <mergeCell ref="ED31:ED32"/>
    <mergeCell ref="EE31:EE32"/>
    <mergeCell ref="EF31:EF32"/>
    <mergeCell ref="EG31:EG32"/>
    <mergeCell ref="EH31:EH32"/>
    <mergeCell ref="DX21:DX22"/>
    <mergeCell ref="DY21:DY22"/>
    <mergeCell ref="DZ21:DZ22"/>
    <mergeCell ref="EA21:EA22"/>
    <mergeCell ref="EB21:EB22"/>
    <mergeCell ref="EC21:EC22"/>
    <mergeCell ref="ED21:ED22"/>
    <mergeCell ref="EE21:EE22"/>
    <mergeCell ref="EF21:EF22"/>
    <mergeCell ref="EG6:EG7"/>
    <mergeCell ref="EH6:EH7"/>
    <mergeCell ref="DX11:DX12"/>
    <mergeCell ref="DY11:DY12"/>
    <mergeCell ref="DZ11:DZ12"/>
    <mergeCell ref="EA11:EA12"/>
    <mergeCell ref="EB11:EB12"/>
    <mergeCell ref="EC11:EC12"/>
    <mergeCell ref="ED11:ED12"/>
    <mergeCell ref="EE11:EE12"/>
    <mergeCell ref="EF11:EF12"/>
    <mergeCell ref="EG11:EG12"/>
    <mergeCell ref="EH11:EH12"/>
    <mergeCell ref="DX6:DX7"/>
    <mergeCell ref="DY6:DY7"/>
    <mergeCell ref="DZ6:DZ7"/>
    <mergeCell ref="EA6:EA7"/>
    <mergeCell ref="EB6:EB7"/>
    <mergeCell ref="EC6:EC7"/>
    <mergeCell ref="ED6:ED7"/>
    <mergeCell ref="EE6:EE7"/>
    <mergeCell ref="EF6:EF7"/>
    <mergeCell ref="DU41:DU42"/>
    <mergeCell ref="DV41:DV42"/>
    <mergeCell ref="DL51:DL52"/>
    <mergeCell ref="DM51:DM52"/>
    <mergeCell ref="DN51:DN52"/>
    <mergeCell ref="DO51:DO52"/>
    <mergeCell ref="DP51:DP52"/>
    <mergeCell ref="DQ51:DQ52"/>
    <mergeCell ref="DR51:DR52"/>
    <mergeCell ref="DS51:DS52"/>
    <mergeCell ref="DT51:DT52"/>
    <mergeCell ref="DU51:DU52"/>
    <mergeCell ref="DV51:DV52"/>
    <mergeCell ref="DL41:DL42"/>
    <mergeCell ref="DM41:DM42"/>
    <mergeCell ref="DN41:DN42"/>
    <mergeCell ref="DO41:DO42"/>
    <mergeCell ref="DP41:DP42"/>
    <mergeCell ref="DQ41:DQ42"/>
    <mergeCell ref="DR41:DR42"/>
    <mergeCell ref="DS41:DS42"/>
    <mergeCell ref="DT41:DT42"/>
    <mergeCell ref="DU21:DU22"/>
    <mergeCell ref="DV21:DV22"/>
    <mergeCell ref="DL31:DL32"/>
    <mergeCell ref="DM31:DM32"/>
    <mergeCell ref="DN31:DN32"/>
    <mergeCell ref="DO31:DO32"/>
    <mergeCell ref="DP31:DP32"/>
    <mergeCell ref="DQ31:DQ32"/>
    <mergeCell ref="DR31:DR32"/>
    <mergeCell ref="DS31:DS32"/>
    <mergeCell ref="DT31:DT32"/>
    <mergeCell ref="DU31:DU32"/>
    <mergeCell ref="DV31:DV32"/>
    <mergeCell ref="DL21:DL22"/>
    <mergeCell ref="DM21:DM22"/>
    <mergeCell ref="DN21:DN22"/>
    <mergeCell ref="DO21:DO22"/>
    <mergeCell ref="DP21:DP22"/>
    <mergeCell ref="DQ21:DQ22"/>
    <mergeCell ref="DR21:DR22"/>
    <mergeCell ref="DS21:DS22"/>
    <mergeCell ref="DT21:DT22"/>
    <mergeCell ref="DU6:DU7"/>
    <mergeCell ref="DV6:DV7"/>
    <mergeCell ref="DL11:DL12"/>
    <mergeCell ref="DM11:DM12"/>
    <mergeCell ref="DN11:DN12"/>
    <mergeCell ref="DO11:DO12"/>
    <mergeCell ref="DP11:DP12"/>
    <mergeCell ref="DQ11:DQ12"/>
    <mergeCell ref="DR11:DR12"/>
    <mergeCell ref="DS11:DS12"/>
    <mergeCell ref="DT11:DT12"/>
    <mergeCell ref="DU11:DU12"/>
    <mergeCell ref="DV11:DV12"/>
    <mergeCell ref="DL6:DL7"/>
    <mergeCell ref="DM6:DM7"/>
    <mergeCell ref="DN6:DN7"/>
    <mergeCell ref="DO6:DO7"/>
    <mergeCell ref="DP6:DP7"/>
    <mergeCell ref="DQ6:DQ7"/>
    <mergeCell ref="DR6:DR7"/>
    <mergeCell ref="DS6:DS7"/>
    <mergeCell ref="DT6:DT7"/>
    <mergeCell ref="DI41:DI42"/>
    <mergeCell ref="DJ41:DJ42"/>
    <mergeCell ref="CZ51:CZ52"/>
    <mergeCell ref="DA51:DA52"/>
    <mergeCell ref="DB51:DB52"/>
    <mergeCell ref="DC51:DC52"/>
    <mergeCell ref="DD51:DD52"/>
    <mergeCell ref="DE51:DE52"/>
    <mergeCell ref="DF51:DF52"/>
    <mergeCell ref="DG51:DG52"/>
    <mergeCell ref="DH51:DH52"/>
    <mergeCell ref="DI51:DI52"/>
    <mergeCell ref="DJ51:DJ52"/>
    <mergeCell ref="CZ41:CZ42"/>
    <mergeCell ref="DA41:DA42"/>
    <mergeCell ref="DB41:DB42"/>
    <mergeCell ref="DC41:DC42"/>
    <mergeCell ref="DD41:DD42"/>
    <mergeCell ref="DE41:DE42"/>
    <mergeCell ref="DF41:DF42"/>
    <mergeCell ref="DG41:DG42"/>
    <mergeCell ref="DH41:DH42"/>
    <mergeCell ref="DI21:DI22"/>
    <mergeCell ref="DJ21:DJ22"/>
    <mergeCell ref="CZ31:CZ32"/>
    <mergeCell ref="DA31:DA32"/>
    <mergeCell ref="DB31:DB32"/>
    <mergeCell ref="DC31:DC32"/>
    <mergeCell ref="DD31:DD32"/>
    <mergeCell ref="DE31:DE32"/>
    <mergeCell ref="DF31:DF32"/>
    <mergeCell ref="DG31:DG32"/>
    <mergeCell ref="DH31:DH32"/>
    <mergeCell ref="DI31:DI32"/>
    <mergeCell ref="DJ31:DJ32"/>
    <mergeCell ref="CZ21:CZ22"/>
    <mergeCell ref="DA21:DA22"/>
    <mergeCell ref="DB21:DB22"/>
    <mergeCell ref="DC21:DC22"/>
    <mergeCell ref="DD21:DD22"/>
    <mergeCell ref="DE21:DE22"/>
    <mergeCell ref="DF21:DF22"/>
    <mergeCell ref="DG21:DG22"/>
    <mergeCell ref="DH21:DH22"/>
    <mergeCell ref="DI6:DI7"/>
    <mergeCell ref="DJ6:DJ7"/>
    <mergeCell ref="CZ11:CZ12"/>
    <mergeCell ref="DA11:DA12"/>
    <mergeCell ref="DB11:DB12"/>
    <mergeCell ref="DC11:DC12"/>
    <mergeCell ref="DD11:DD12"/>
    <mergeCell ref="DE11:DE12"/>
    <mergeCell ref="DF11:DF12"/>
    <mergeCell ref="DG11:DG12"/>
    <mergeCell ref="DH11:DH12"/>
    <mergeCell ref="DI11:DI12"/>
    <mergeCell ref="DJ11:DJ12"/>
    <mergeCell ref="CZ6:CZ7"/>
    <mergeCell ref="DA6:DA7"/>
    <mergeCell ref="DB6:DB7"/>
    <mergeCell ref="DC6:DC7"/>
    <mergeCell ref="DD6:DD7"/>
    <mergeCell ref="DE6:DE7"/>
    <mergeCell ref="DF6:DF7"/>
    <mergeCell ref="DG6:DG7"/>
    <mergeCell ref="DH6:DH7"/>
    <mergeCell ref="CK41:CK42"/>
    <mergeCell ref="CL41:CL42"/>
    <mergeCell ref="CB51:CB52"/>
    <mergeCell ref="CC51:CC52"/>
    <mergeCell ref="CD51:CD52"/>
    <mergeCell ref="CE51:CE52"/>
    <mergeCell ref="CF51:CF52"/>
    <mergeCell ref="CG51:CG52"/>
    <mergeCell ref="CH51:CH52"/>
    <mergeCell ref="CI51:CI52"/>
    <mergeCell ref="CJ51:CJ52"/>
    <mergeCell ref="CK51:CK52"/>
    <mergeCell ref="CL51:CL52"/>
    <mergeCell ref="CB41:CB42"/>
    <mergeCell ref="CC41:CC42"/>
    <mergeCell ref="CD41:CD42"/>
    <mergeCell ref="CE41:CE42"/>
    <mergeCell ref="CF41:CF42"/>
    <mergeCell ref="CG41:CG42"/>
    <mergeCell ref="CH41:CH42"/>
    <mergeCell ref="CI41:CI42"/>
    <mergeCell ref="CJ41:CJ42"/>
    <mergeCell ref="CJ21:CJ22"/>
    <mergeCell ref="CK21:CK22"/>
    <mergeCell ref="CL21:CL22"/>
    <mergeCell ref="CB31:CB32"/>
    <mergeCell ref="CC31:CC32"/>
    <mergeCell ref="CD31:CD32"/>
    <mergeCell ref="CE31:CE32"/>
    <mergeCell ref="CF31:CF32"/>
    <mergeCell ref="CG31:CG32"/>
    <mergeCell ref="CH31:CH32"/>
    <mergeCell ref="CI31:CI32"/>
    <mergeCell ref="CJ31:CJ32"/>
    <mergeCell ref="CK31:CK32"/>
    <mergeCell ref="CL31:CL32"/>
    <mergeCell ref="CK6:CK7"/>
    <mergeCell ref="CL6:CL7"/>
    <mergeCell ref="CB11:CB12"/>
    <mergeCell ref="CC11:CC12"/>
    <mergeCell ref="CD11:CD12"/>
    <mergeCell ref="CE11:CE12"/>
    <mergeCell ref="CF11:CF12"/>
    <mergeCell ref="CG11:CG12"/>
    <mergeCell ref="CH11:CH12"/>
    <mergeCell ref="CI11:CI12"/>
    <mergeCell ref="CJ11:CJ12"/>
    <mergeCell ref="CK11:CK12"/>
    <mergeCell ref="CL11:CL12"/>
    <mergeCell ref="CB6:CB7"/>
    <mergeCell ref="CC6:CC7"/>
    <mergeCell ref="CD6:CD7"/>
    <mergeCell ref="CE6:CE7"/>
    <mergeCell ref="CF6:CF7"/>
    <mergeCell ref="CG6:CG7"/>
    <mergeCell ref="CH6:CH7"/>
    <mergeCell ref="CI6:CI7"/>
    <mergeCell ref="CJ6:CJ7"/>
    <mergeCell ref="HL51:HL52"/>
    <mergeCell ref="HM51:HM52"/>
    <mergeCell ref="HN51:HN52"/>
    <mergeCell ref="HO51:HO52"/>
    <mergeCell ref="GX51:GX52"/>
    <mergeCell ref="GY51:GY52"/>
    <mergeCell ref="GZ51:GZ52"/>
    <mergeCell ref="HA51:HA52"/>
    <mergeCell ref="HB51:HB52"/>
    <mergeCell ref="HC51:HC52"/>
    <mergeCell ref="HE51:HE52"/>
    <mergeCell ref="HF51:HF52"/>
    <mergeCell ref="HG51:HG52"/>
    <mergeCell ref="GS51:GS52"/>
    <mergeCell ref="GT51:GT52"/>
    <mergeCell ref="GU51:GU52"/>
    <mergeCell ref="GV51:GV52"/>
    <mergeCell ref="GW51:GW52"/>
    <mergeCell ref="HH51:HH52"/>
    <mergeCell ref="HI51:HI52"/>
    <mergeCell ref="HJ51:HJ52"/>
    <mergeCell ref="HK51:HK52"/>
    <mergeCell ref="HO41:HO42"/>
    <mergeCell ref="FT51:FT52"/>
    <mergeCell ref="FU51:FU52"/>
    <mergeCell ref="FV51:FV52"/>
    <mergeCell ref="FW51:FW52"/>
    <mergeCell ref="FX51:FX52"/>
    <mergeCell ref="FY51:FY52"/>
    <mergeCell ref="FZ51:FZ52"/>
    <mergeCell ref="GA51:GA52"/>
    <mergeCell ref="GB51:GB52"/>
    <mergeCell ref="GC51:GC52"/>
    <mergeCell ref="GD51:GD52"/>
    <mergeCell ref="GE51:GE52"/>
    <mergeCell ref="GG51:GG52"/>
    <mergeCell ref="GH51:GH52"/>
    <mergeCell ref="GI51:GI52"/>
    <mergeCell ref="GJ51:GJ52"/>
    <mergeCell ref="GK51:GK52"/>
    <mergeCell ref="GL51:GL52"/>
    <mergeCell ref="GM51:GM52"/>
    <mergeCell ref="GN51:GN52"/>
    <mergeCell ref="GO51:GO52"/>
    <mergeCell ref="GP51:GP52"/>
    <mergeCell ref="GQ51:GQ52"/>
    <mergeCell ref="HF41:HF42"/>
    <mergeCell ref="HG41:HG42"/>
    <mergeCell ref="HH41:HH42"/>
    <mergeCell ref="HI41:HI42"/>
    <mergeCell ref="HJ41:HJ42"/>
    <mergeCell ref="HK41:HK42"/>
    <mergeCell ref="HL41:HL42"/>
    <mergeCell ref="HM41:HM42"/>
    <mergeCell ref="HN41:HN42"/>
    <mergeCell ref="GV41:GV42"/>
    <mergeCell ref="GW41:GW42"/>
    <mergeCell ref="GX41:GX42"/>
    <mergeCell ref="GY41:GY42"/>
    <mergeCell ref="GZ41:GZ42"/>
    <mergeCell ref="HA41:HA42"/>
    <mergeCell ref="HB41:HB42"/>
    <mergeCell ref="HC41:HC42"/>
    <mergeCell ref="HE41:HE42"/>
    <mergeCell ref="HI31:HI32"/>
    <mergeCell ref="HJ31:HJ32"/>
    <mergeCell ref="HK31:HK32"/>
    <mergeCell ref="HL31:HL32"/>
    <mergeCell ref="HM31:HM32"/>
    <mergeCell ref="HN31:HN32"/>
    <mergeCell ref="HO31:HO32"/>
    <mergeCell ref="FT41:FT42"/>
    <mergeCell ref="FU41:FU42"/>
    <mergeCell ref="FV41:FV42"/>
    <mergeCell ref="FW41:FW42"/>
    <mergeCell ref="FX41:FX42"/>
    <mergeCell ref="FY41:FY42"/>
    <mergeCell ref="FZ41:FZ42"/>
    <mergeCell ref="GA41:GA42"/>
    <mergeCell ref="GB41:GB42"/>
    <mergeCell ref="GC41:GC42"/>
    <mergeCell ref="GD41:GD42"/>
    <mergeCell ref="GE41:GE42"/>
    <mergeCell ref="GG41:GG42"/>
    <mergeCell ref="GH41:GH42"/>
    <mergeCell ref="GI41:GI42"/>
    <mergeCell ref="GJ41:GJ42"/>
    <mergeCell ref="GK41:GK42"/>
    <mergeCell ref="GY31:GY32"/>
    <mergeCell ref="GZ31:GZ32"/>
    <mergeCell ref="HA31:HA32"/>
    <mergeCell ref="HB31:HB32"/>
    <mergeCell ref="HC31:HC32"/>
    <mergeCell ref="HE31:HE32"/>
    <mergeCell ref="HF31:HF32"/>
    <mergeCell ref="HG31:HG32"/>
    <mergeCell ref="HH31:HH32"/>
    <mergeCell ref="GO31:GO32"/>
    <mergeCell ref="GP31:GP32"/>
    <mergeCell ref="GQ31:GQ32"/>
    <mergeCell ref="GS31:GS32"/>
    <mergeCell ref="GT31:GT32"/>
    <mergeCell ref="GU31:GU32"/>
    <mergeCell ref="GV31:GV32"/>
    <mergeCell ref="GW31:GW32"/>
    <mergeCell ref="GX31:GX32"/>
    <mergeCell ref="GL41:GL42"/>
    <mergeCell ref="GM41:GM42"/>
    <mergeCell ref="GN41:GN42"/>
    <mergeCell ref="GO41:GO42"/>
    <mergeCell ref="GP41:GP42"/>
    <mergeCell ref="GQ41:GQ42"/>
    <mergeCell ref="GS41:GS42"/>
    <mergeCell ref="GT41:GT42"/>
    <mergeCell ref="GU41:GU42"/>
    <mergeCell ref="HJ21:HJ22"/>
    <mergeCell ref="HK21:HK22"/>
    <mergeCell ref="HL21:HL22"/>
    <mergeCell ref="HM21:HM22"/>
    <mergeCell ref="HN21:HN22"/>
    <mergeCell ref="HO21:HO22"/>
    <mergeCell ref="FT31:FT32"/>
    <mergeCell ref="FU31:FU32"/>
    <mergeCell ref="FV31:FV32"/>
    <mergeCell ref="FW31:FW32"/>
    <mergeCell ref="FX31:FX32"/>
    <mergeCell ref="FY31:FY32"/>
    <mergeCell ref="FZ31:FZ32"/>
    <mergeCell ref="GA31:GA32"/>
    <mergeCell ref="GB31:GB32"/>
    <mergeCell ref="GC31:GC32"/>
    <mergeCell ref="GD31:GD32"/>
    <mergeCell ref="GE31:GE32"/>
    <mergeCell ref="GG31:GG32"/>
    <mergeCell ref="GH31:GH32"/>
    <mergeCell ref="GI31:GI32"/>
    <mergeCell ref="GJ31:GJ32"/>
    <mergeCell ref="GK31:GK32"/>
    <mergeCell ref="GL31:GL32"/>
    <mergeCell ref="GZ21:GZ22"/>
    <mergeCell ref="HA21:HA22"/>
    <mergeCell ref="HB21:HB22"/>
    <mergeCell ref="HC21:HC22"/>
    <mergeCell ref="HE21:HE22"/>
    <mergeCell ref="HF21:HF22"/>
    <mergeCell ref="HG21:HG22"/>
    <mergeCell ref="HH21:HH22"/>
    <mergeCell ref="HI21:HI22"/>
    <mergeCell ref="GP21:GP22"/>
    <mergeCell ref="GQ21:GQ22"/>
    <mergeCell ref="GS21:GS22"/>
    <mergeCell ref="GT21:GT22"/>
    <mergeCell ref="GU21:GU22"/>
    <mergeCell ref="GV21:GV22"/>
    <mergeCell ref="GW21:GW22"/>
    <mergeCell ref="GX21:GX22"/>
    <mergeCell ref="GY21:GY22"/>
    <mergeCell ref="HM11:HM12"/>
    <mergeCell ref="HN11:HN12"/>
    <mergeCell ref="HO11:HO12"/>
    <mergeCell ref="FT21:FT22"/>
    <mergeCell ref="FU21:FU22"/>
    <mergeCell ref="FV21:FV22"/>
    <mergeCell ref="FW21:FW22"/>
    <mergeCell ref="FX21:FX22"/>
    <mergeCell ref="FY21:FY22"/>
    <mergeCell ref="FZ21:FZ22"/>
    <mergeCell ref="GA21:GA22"/>
    <mergeCell ref="GB21:GB22"/>
    <mergeCell ref="GC21:GC22"/>
    <mergeCell ref="GD21:GD22"/>
    <mergeCell ref="GE21:GE22"/>
    <mergeCell ref="GG21:GG22"/>
    <mergeCell ref="GH21:GH22"/>
    <mergeCell ref="GI21:GI22"/>
    <mergeCell ref="GJ21:GJ22"/>
    <mergeCell ref="GK21:GK22"/>
    <mergeCell ref="GL21:GL22"/>
    <mergeCell ref="GM21:GM22"/>
    <mergeCell ref="GN21:GN22"/>
    <mergeCell ref="GO21:GO22"/>
    <mergeCell ref="HC11:HC12"/>
    <mergeCell ref="HE11:HE12"/>
    <mergeCell ref="HF11:HF12"/>
    <mergeCell ref="HG11:HG12"/>
    <mergeCell ref="HH11:HH12"/>
    <mergeCell ref="HI11:HI12"/>
    <mergeCell ref="HJ11:HJ12"/>
    <mergeCell ref="HK11:HK12"/>
    <mergeCell ref="HL11:HL12"/>
    <mergeCell ref="HL6:HL7"/>
    <mergeCell ref="HM6:HM7"/>
    <mergeCell ref="HN6:HN7"/>
    <mergeCell ref="HO6:HO7"/>
    <mergeCell ref="GH11:GH12"/>
    <mergeCell ref="GI11:GI12"/>
    <mergeCell ref="GJ11:GJ12"/>
    <mergeCell ref="GK11:GK12"/>
    <mergeCell ref="GL11:GL12"/>
    <mergeCell ref="GM11:GM12"/>
    <mergeCell ref="GN11:GN12"/>
    <mergeCell ref="GO11:GO12"/>
    <mergeCell ref="GP11:GP12"/>
    <mergeCell ref="GQ11:GQ12"/>
    <mergeCell ref="GS11:GS12"/>
    <mergeCell ref="GT11:GT12"/>
    <mergeCell ref="GU11:GU12"/>
    <mergeCell ref="GV11:GV12"/>
    <mergeCell ref="GW11:GW12"/>
    <mergeCell ref="GX11:GX12"/>
    <mergeCell ref="GY11:GY12"/>
    <mergeCell ref="GZ11:GZ12"/>
    <mergeCell ref="HA11:HA12"/>
    <mergeCell ref="HB11:HB12"/>
    <mergeCell ref="HB6:HB7"/>
    <mergeCell ref="HC6:HC7"/>
    <mergeCell ref="HE6:HE7"/>
    <mergeCell ref="HF6:HF7"/>
    <mergeCell ref="HG6:HG7"/>
    <mergeCell ref="HH6:HH7"/>
    <mergeCell ref="HI6:HI7"/>
    <mergeCell ref="HJ6:HJ7"/>
    <mergeCell ref="HK6:HK7"/>
    <mergeCell ref="GO6:GO7"/>
    <mergeCell ref="GP6:GP7"/>
    <mergeCell ref="GQ6:GQ7"/>
    <mergeCell ref="GS6:GS7"/>
    <mergeCell ref="GW6:GW7"/>
    <mergeCell ref="GX6:GX7"/>
    <mergeCell ref="GY6:GY7"/>
    <mergeCell ref="GZ6:GZ7"/>
    <mergeCell ref="HA6:HA7"/>
    <mergeCell ref="GT6:GT7"/>
    <mergeCell ref="GU6:GU7"/>
    <mergeCell ref="GV6:GV7"/>
    <mergeCell ref="GJ6:GJ7"/>
    <mergeCell ref="GK6:GK7"/>
    <mergeCell ref="GL6:GL7"/>
    <mergeCell ref="GM6:GM7"/>
    <mergeCell ref="GN6:GN7"/>
    <mergeCell ref="GM31:GM32"/>
    <mergeCell ref="GN31:GN32"/>
    <mergeCell ref="FY11:FY12"/>
    <mergeCell ref="FZ11:FZ12"/>
    <mergeCell ref="GA11:GA12"/>
    <mergeCell ref="GB11:GB12"/>
    <mergeCell ref="GC11:GC12"/>
    <mergeCell ref="AY24:AZ24"/>
    <mergeCell ref="BA24:BB24"/>
    <mergeCell ref="AZ25:AZ26"/>
    <mergeCell ref="BB25:BB26"/>
    <mergeCell ref="FT11:FT12"/>
    <mergeCell ref="CB21:CB22"/>
    <mergeCell ref="CC21:CC22"/>
    <mergeCell ref="CD21:CD22"/>
    <mergeCell ref="CE21:CE22"/>
    <mergeCell ref="CF21:CF22"/>
    <mergeCell ref="CG21:CG22"/>
    <mergeCell ref="CH21:CH22"/>
    <mergeCell ref="CI21:CI22"/>
    <mergeCell ref="GD11:GD12"/>
    <mergeCell ref="GE11:GE12"/>
    <mergeCell ref="GG11:GG12"/>
    <mergeCell ref="FU6:FU7"/>
    <mergeCell ref="FV6:FV7"/>
    <mergeCell ref="FW6:FW7"/>
    <mergeCell ref="FX6:FX7"/>
    <mergeCell ref="FY6:FY7"/>
    <mergeCell ref="FZ6:FZ7"/>
    <mergeCell ref="GA6:GA7"/>
    <mergeCell ref="GB6:GB7"/>
    <mergeCell ref="GC6:GC7"/>
    <mergeCell ref="GD6:GD7"/>
    <mergeCell ref="GE6:GE7"/>
    <mergeCell ref="GG6:GG7"/>
    <mergeCell ref="GH6:GH7"/>
    <mergeCell ref="GI6:GI7"/>
    <mergeCell ref="FU11:FU12"/>
    <mergeCell ref="FV11:FV12"/>
    <mergeCell ref="FW11:FW12"/>
    <mergeCell ref="FX11:FX12"/>
    <mergeCell ref="BC21:BC22"/>
    <mergeCell ref="BC31:BC32"/>
    <mergeCell ref="BC41:BC42"/>
    <mergeCell ref="CW21:CW22"/>
    <mergeCell ref="CX21:CX22"/>
    <mergeCell ref="CN31:CN32"/>
    <mergeCell ref="CO31:CO32"/>
    <mergeCell ref="CP31:CP32"/>
    <mergeCell ref="CQ31:CQ32"/>
    <mergeCell ref="CR31:CR32"/>
    <mergeCell ref="CS31:CS32"/>
    <mergeCell ref="CT31:CT32"/>
    <mergeCell ref="CU31:CU32"/>
    <mergeCell ref="CV31:CV32"/>
    <mergeCell ref="CW31:CW32"/>
    <mergeCell ref="CX31:CX32"/>
    <mergeCell ref="CN21:CN22"/>
    <mergeCell ref="CO21:CO22"/>
    <mergeCell ref="BC51:BC52"/>
    <mergeCell ref="CW41:CW42"/>
    <mergeCell ref="CX41:CX42"/>
    <mergeCell ref="CN51:CN52"/>
    <mergeCell ref="CO51:CO52"/>
    <mergeCell ref="CP51:CP52"/>
    <mergeCell ref="CV51:CV52"/>
    <mergeCell ref="CW51:CW52"/>
    <mergeCell ref="CX51:CX52"/>
    <mergeCell ref="CN41:CN42"/>
    <mergeCell ref="CO41:CO42"/>
    <mergeCell ref="CP41:CP42"/>
    <mergeCell ref="CQ41:CQ42"/>
    <mergeCell ref="CR41:CR42"/>
    <mergeCell ref="CS41:CS42"/>
    <mergeCell ref="CT41:CT42"/>
    <mergeCell ref="CU41:CU42"/>
    <mergeCell ref="CV41:CV42"/>
    <mergeCell ref="CQ51:CQ52"/>
    <mergeCell ref="CR51:CR52"/>
    <mergeCell ref="CS51:CS52"/>
    <mergeCell ref="CT51:CT52"/>
    <mergeCell ref="CU51:CU52"/>
    <mergeCell ref="BY41:BY42"/>
    <mergeCell ref="BZ41:BZ42"/>
    <mergeCell ref="BP51:BP52"/>
    <mergeCell ref="BQ51:BQ52"/>
    <mergeCell ref="BR51:BR52"/>
    <mergeCell ref="BS51:BS52"/>
    <mergeCell ref="BT51:BT52"/>
    <mergeCell ref="BU51:BU52"/>
    <mergeCell ref="BV51:BV52"/>
    <mergeCell ref="CP21:CP22"/>
    <mergeCell ref="CQ21:CQ22"/>
    <mergeCell ref="CR21:CR22"/>
    <mergeCell ref="CS21:CS22"/>
    <mergeCell ref="CT21:CT22"/>
    <mergeCell ref="CU21:CU22"/>
    <mergeCell ref="CV21:CV22"/>
    <mergeCell ref="CW6:CW7"/>
    <mergeCell ref="CX6:CX7"/>
    <mergeCell ref="CN11:CN12"/>
    <mergeCell ref="CO11:CO12"/>
    <mergeCell ref="CP11:CP12"/>
    <mergeCell ref="CQ11:CQ12"/>
    <mergeCell ref="CR11:CR12"/>
    <mergeCell ref="CS11:CS12"/>
    <mergeCell ref="CT11:CT12"/>
    <mergeCell ref="CU11:CU12"/>
    <mergeCell ref="CV11:CV12"/>
    <mergeCell ref="CW11:CW12"/>
    <mergeCell ref="CX11:CX12"/>
    <mergeCell ref="CN6:CN7"/>
    <mergeCell ref="CO6:CO7"/>
    <mergeCell ref="CP6:CP7"/>
    <mergeCell ref="CQ6:CQ7"/>
    <mergeCell ref="CR6:CR7"/>
    <mergeCell ref="CS6:CS7"/>
    <mergeCell ref="CT6:CT7"/>
    <mergeCell ref="CU6:CU7"/>
    <mergeCell ref="CV6:CV7"/>
    <mergeCell ref="BW51:BW52"/>
    <mergeCell ref="BX51:BX52"/>
    <mergeCell ref="BY51:BY52"/>
    <mergeCell ref="BZ51:BZ52"/>
    <mergeCell ref="BP41:BP42"/>
    <mergeCell ref="BQ41:BQ42"/>
    <mergeCell ref="BR41:BR42"/>
    <mergeCell ref="BS41:BS42"/>
    <mergeCell ref="BT41:BT42"/>
    <mergeCell ref="BU41:BU42"/>
    <mergeCell ref="BV41:BV42"/>
    <mergeCell ref="BW41:BW42"/>
    <mergeCell ref="BX41:BX42"/>
    <mergeCell ref="BY21:BY22"/>
    <mergeCell ref="BZ21:BZ22"/>
    <mergeCell ref="BP31:BP32"/>
    <mergeCell ref="BQ31:BQ32"/>
    <mergeCell ref="BR31:BR32"/>
    <mergeCell ref="BS31:BS32"/>
    <mergeCell ref="BT31:BT32"/>
    <mergeCell ref="BU31:BU32"/>
    <mergeCell ref="BV31:BV32"/>
    <mergeCell ref="BW31:BW32"/>
    <mergeCell ref="BX31:BX32"/>
    <mergeCell ref="BY31:BY32"/>
    <mergeCell ref="BZ31:BZ32"/>
    <mergeCell ref="BP21:BP22"/>
    <mergeCell ref="BQ21:BQ22"/>
    <mergeCell ref="BR21:BR22"/>
    <mergeCell ref="BS21:BS22"/>
    <mergeCell ref="BT21:BT22"/>
    <mergeCell ref="BU21:BU22"/>
    <mergeCell ref="BV21:BV22"/>
    <mergeCell ref="BW21:BW22"/>
    <mergeCell ref="BX21:BX22"/>
    <mergeCell ref="BY6:BY7"/>
    <mergeCell ref="BZ6:BZ7"/>
    <mergeCell ref="BP11:BP12"/>
    <mergeCell ref="BQ11:BQ12"/>
    <mergeCell ref="BR11:BR12"/>
    <mergeCell ref="BS11:BS12"/>
    <mergeCell ref="BT11:BT12"/>
    <mergeCell ref="BU11:BU12"/>
    <mergeCell ref="BV11:BV12"/>
    <mergeCell ref="BW11:BW12"/>
    <mergeCell ref="BX11:BX12"/>
    <mergeCell ref="BY11:BY12"/>
    <mergeCell ref="BZ11:BZ12"/>
    <mergeCell ref="BP6:BP7"/>
    <mergeCell ref="BQ6:BQ7"/>
    <mergeCell ref="BR6:BR7"/>
    <mergeCell ref="BS6:BS7"/>
    <mergeCell ref="BT6:BT7"/>
    <mergeCell ref="BU6:BU7"/>
    <mergeCell ref="BV6:BV7"/>
    <mergeCell ref="BW6:BW7"/>
    <mergeCell ref="BX6:BX7"/>
    <mergeCell ref="BM51:BM52"/>
    <mergeCell ref="BN51:BN52"/>
    <mergeCell ref="BD6:BD7"/>
    <mergeCell ref="BE6:BE7"/>
    <mergeCell ref="BF6:BF7"/>
    <mergeCell ref="BG6:BG7"/>
    <mergeCell ref="BH6:BH7"/>
    <mergeCell ref="BI6:BI7"/>
    <mergeCell ref="BJ6:BJ7"/>
    <mergeCell ref="BK6:BK7"/>
    <mergeCell ref="BL6:BL7"/>
    <mergeCell ref="BM6:BM7"/>
    <mergeCell ref="BN6:BN7"/>
    <mergeCell ref="BD51:BD52"/>
    <mergeCell ref="BE51:BE52"/>
    <mergeCell ref="BF51:BF52"/>
    <mergeCell ref="BG51:BG52"/>
    <mergeCell ref="BH51:BH52"/>
    <mergeCell ref="BI51:BI52"/>
    <mergeCell ref="BJ51:BJ52"/>
    <mergeCell ref="BK51:BK52"/>
    <mergeCell ref="BL51:BL52"/>
    <mergeCell ref="BM31:BM32"/>
    <mergeCell ref="BN31:BN32"/>
    <mergeCell ref="BM41:BM42"/>
    <mergeCell ref="BN41:BN42"/>
    <mergeCell ref="BD31:BD32"/>
    <mergeCell ref="BE31:BE32"/>
    <mergeCell ref="BF31:BF32"/>
    <mergeCell ref="BG31:BG32"/>
    <mergeCell ref="BH31:BH32"/>
    <mergeCell ref="BI31:BI32"/>
    <mergeCell ref="BJ31:BJ32"/>
    <mergeCell ref="BK31:BK32"/>
    <mergeCell ref="BL31:BL32"/>
    <mergeCell ref="BD41:BD42"/>
    <mergeCell ref="BE41:BE42"/>
    <mergeCell ref="BF41:BF42"/>
    <mergeCell ref="BG41:BG42"/>
    <mergeCell ref="BH41:BH42"/>
    <mergeCell ref="BI41:BI42"/>
    <mergeCell ref="BJ41:BJ42"/>
    <mergeCell ref="BK41:BK42"/>
    <mergeCell ref="BL41:BL42"/>
    <mergeCell ref="BN11:BN12"/>
    <mergeCell ref="BD21:BD22"/>
    <mergeCell ref="BE21:BE22"/>
    <mergeCell ref="BF21:BF22"/>
    <mergeCell ref="BG21:BG22"/>
    <mergeCell ref="BH21:BH22"/>
    <mergeCell ref="BI21:BI22"/>
    <mergeCell ref="BJ21:BJ22"/>
    <mergeCell ref="BK21:BK22"/>
    <mergeCell ref="BL21:BL22"/>
    <mergeCell ref="BM21:BM22"/>
    <mergeCell ref="BN21:BN22"/>
    <mergeCell ref="BE11:BE12"/>
    <mergeCell ref="BF11:BF12"/>
    <mergeCell ref="BG11:BG12"/>
    <mergeCell ref="BH11:BH12"/>
    <mergeCell ref="BI11:BI12"/>
    <mergeCell ref="BJ11:BJ12"/>
    <mergeCell ref="BK11:BK12"/>
    <mergeCell ref="BL11:BL12"/>
    <mergeCell ref="BM11:BM12"/>
    <mergeCell ref="AW39:AW40"/>
    <mergeCell ref="AX39:AX40"/>
    <mergeCell ref="AW45:AW46"/>
    <mergeCell ref="AX45:AX46"/>
    <mergeCell ref="AY45:AY46"/>
    <mergeCell ref="BA45:BA46"/>
    <mergeCell ref="AW49:AW50"/>
    <mergeCell ref="AX49:AX50"/>
    <mergeCell ref="AW55:AW56"/>
    <mergeCell ref="AX55:AX56"/>
    <mergeCell ref="AY55:AY56"/>
    <mergeCell ref="BA55:BA56"/>
    <mergeCell ref="AZ45:AZ46"/>
    <mergeCell ref="AY44:AZ44"/>
    <mergeCell ref="BA44:BB44"/>
    <mergeCell ref="BB45:BB46"/>
    <mergeCell ref="AY54:AZ54"/>
    <mergeCell ref="BA54:BB54"/>
    <mergeCell ref="AZ55:AZ56"/>
    <mergeCell ref="BB55:BB56"/>
    <mergeCell ref="AW29:AW30"/>
    <mergeCell ref="AX29:AX30"/>
    <mergeCell ref="AW35:AW36"/>
    <mergeCell ref="AX35:AX36"/>
    <mergeCell ref="AY35:AY36"/>
    <mergeCell ref="BA35:BA36"/>
    <mergeCell ref="BA25:BA26"/>
    <mergeCell ref="AY25:AY26"/>
    <mergeCell ref="AX25:AX26"/>
    <mergeCell ref="AW25:AW26"/>
    <mergeCell ref="AY34:AZ34"/>
    <mergeCell ref="BA34:BB34"/>
    <mergeCell ref="AZ35:AZ36"/>
    <mergeCell ref="BB35:BB36"/>
    <mergeCell ref="AW9:AW10"/>
    <mergeCell ref="AW19:AW20"/>
    <mergeCell ref="AX9:AX10"/>
    <mergeCell ref="AX19:AX20"/>
    <mergeCell ref="AW15:AW16"/>
    <mergeCell ref="AX15:AX16"/>
    <mergeCell ref="AY15:AY16"/>
    <mergeCell ref="BA15:BA16"/>
    <mergeCell ref="BD11:BD12"/>
    <mergeCell ref="BC11:BC12"/>
    <mergeCell ref="AY14:AZ14"/>
    <mergeCell ref="AZ15:AZ16"/>
    <mergeCell ref="BA14:BB14"/>
    <mergeCell ref="BB15:BB16"/>
    <mergeCell ref="I51:Q52"/>
    <mergeCell ref="R51:U52"/>
    <mergeCell ref="V51:AA52"/>
    <mergeCell ref="AB51:AE52"/>
    <mergeCell ref="W57:W58"/>
    <mergeCell ref="X57:AK58"/>
    <mergeCell ref="AA55:AK56"/>
    <mergeCell ref="AF49:AI50"/>
    <mergeCell ref="AJ49:AK50"/>
    <mergeCell ref="N55:Y56"/>
    <mergeCell ref="Z55:Z56"/>
    <mergeCell ref="AF53:AJ54"/>
    <mergeCell ref="AK53:AK54"/>
    <mergeCell ref="AF51:AI52"/>
    <mergeCell ref="AJ51:AK52"/>
    <mergeCell ref="N15:Y16"/>
    <mergeCell ref="Z15:Z16"/>
    <mergeCell ref="AA15:AK16"/>
    <mergeCell ref="AJ21:AK22"/>
    <mergeCell ref="AF21:AI22"/>
    <mergeCell ref="W17:W18"/>
    <mergeCell ref="AB53:AE54"/>
    <mergeCell ref="I53:AA54"/>
    <mergeCell ref="L15:M16"/>
    <mergeCell ref="AB19:AE20"/>
    <mergeCell ref="AJ41:AK42"/>
    <mergeCell ref="AB39:AE40"/>
    <mergeCell ref="AF39:AI40"/>
    <mergeCell ref="AJ39:AK40"/>
    <mergeCell ref="AB41:AE42"/>
    <mergeCell ref="AF41:AI42"/>
    <mergeCell ref="AB43:AE44"/>
    <mergeCell ref="AF19:AI20"/>
    <mergeCell ref="AJ19:AK20"/>
    <mergeCell ref="I27:V28"/>
    <mergeCell ref="W27:W28"/>
    <mergeCell ref="X27:AK28"/>
    <mergeCell ref="R29:U30"/>
    <mergeCell ref="AB29:AE30"/>
    <mergeCell ref="E15:H16"/>
    <mergeCell ref="I15:K16"/>
    <mergeCell ref="E25:H26"/>
    <mergeCell ref="I25:K26"/>
    <mergeCell ref="V49:AA50"/>
    <mergeCell ref="AB49:AE50"/>
    <mergeCell ref="R49:U50"/>
    <mergeCell ref="D49:D58"/>
    <mergeCell ref="E49:H50"/>
    <mergeCell ref="I49:Q50"/>
    <mergeCell ref="E53:H54"/>
    <mergeCell ref="E57:H58"/>
    <mergeCell ref="I57:V58"/>
    <mergeCell ref="E55:H56"/>
    <mergeCell ref="E51:H52"/>
    <mergeCell ref="I55:K56"/>
    <mergeCell ref="L55:M56"/>
    <mergeCell ref="D9:D18"/>
    <mergeCell ref="E9:H10"/>
    <mergeCell ref="R9:U10"/>
    <mergeCell ref="I9:Q10"/>
    <mergeCell ref="D19:D28"/>
    <mergeCell ref="R19:U20"/>
    <mergeCell ref="V19:AA20"/>
    <mergeCell ref="AJ11:AK12"/>
    <mergeCell ref="AF11:AI12"/>
    <mergeCell ref="AB13:AE14"/>
    <mergeCell ref="AB11:AE12"/>
    <mergeCell ref="AF13:AJ14"/>
    <mergeCell ref="AK13:AK14"/>
    <mergeCell ref="F59:AK60"/>
    <mergeCell ref="E17:H18"/>
    <mergeCell ref="I17:V18"/>
    <mergeCell ref="I23:AA24"/>
    <mergeCell ref="AF23:AJ24"/>
    <mergeCell ref="AK23:AK24"/>
    <mergeCell ref="X17:AK18"/>
    <mergeCell ref="R21:U22"/>
    <mergeCell ref="V21:AA22"/>
    <mergeCell ref="E27:H28"/>
    <mergeCell ref="I13:AA14"/>
    <mergeCell ref="E11:H12"/>
    <mergeCell ref="R11:U12"/>
    <mergeCell ref="I11:Q12"/>
    <mergeCell ref="V11:AA12"/>
    <mergeCell ref="E13:H14"/>
    <mergeCell ref="E19:H20"/>
    <mergeCell ref="I19:Q20"/>
    <mergeCell ref="E21:H22"/>
    <mergeCell ref="I21:Q22"/>
    <mergeCell ref="AB21:AE22"/>
    <mergeCell ref="E23:H24"/>
    <mergeCell ref="N25:Y26"/>
    <mergeCell ref="Z25:Z26"/>
    <mergeCell ref="AF29:AI30"/>
    <mergeCell ref="AJ29:AK30"/>
    <mergeCell ref="V31:AA32"/>
    <mergeCell ref="AB31:AE32"/>
    <mergeCell ref="AF31:AI32"/>
    <mergeCell ref="AA25:AK26"/>
    <mergeCell ref="AB23:AE24"/>
    <mergeCell ref="L25:M26"/>
    <mergeCell ref="AJ31:AK32"/>
    <mergeCell ref="R31:U32"/>
    <mergeCell ref="D29:D38"/>
    <mergeCell ref="E29:H30"/>
    <mergeCell ref="I29:Q30"/>
    <mergeCell ref="E31:H32"/>
    <mergeCell ref="I31:Q32"/>
    <mergeCell ref="E33:H34"/>
    <mergeCell ref="E37:H38"/>
    <mergeCell ref="I37:V38"/>
    <mergeCell ref="V29:AA30"/>
    <mergeCell ref="E35:H36"/>
    <mergeCell ref="X37:AK38"/>
    <mergeCell ref="I35:K36"/>
    <mergeCell ref="L35:M36"/>
    <mergeCell ref="N35:Y36"/>
    <mergeCell ref="Z35:Z36"/>
    <mergeCell ref="AA35:AK36"/>
    <mergeCell ref="I33:AA34"/>
    <mergeCell ref="AF33:AJ34"/>
    <mergeCell ref="AB33:AE34"/>
    <mergeCell ref="AK33:AK34"/>
    <mergeCell ref="W37:W38"/>
    <mergeCell ref="R41:U42"/>
    <mergeCell ref="E43:H44"/>
    <mergeCell ref="E47:H48"/>
    <mergeCell ref="I47:V48"/>
    <mergeCell ref="V39:AA40"/>
    <mergeCell ref="V41:AA42"/>
    <mergeCell ref="E45:H46"/>
    <mergeCell ref="W47:W48"/>
    <mergeCell ref="X47:AK48"/>
    <mergeCell ref="I45:K46"/>
    <mergeCell ref="L45:M46"/>
    <mergeCell ref="AK43:AK44"/>
    <mergeCell ref="N45:Y46"/>
    <mergeCell ref="Z45:Z46"/>
    <mergeCell ref="AA45:AK46"/>
    <mergeCell ref="I43:AA44"/>
    <mergeCell ref="AF43:AJ44"/>
    <mergeCell ref="D143:D152"/>
    <mergeCell ref="E151:H152"/>
    <mergeCell ref="I151:V152"/>
    <mergeCell ref="W151:W152"/>
    <mergeCell ref="X151:AK152"/>
    <mergeCell ref="D153:D162"/>
    <mergeCell ref="E153:H154"/>
    <mergeCell ref="I153:Q154"/>
    <mergeCell ref="O4:U4"/>
    <mergeCell ref="V4:AK4"/>
    <mergeCell ref="V6:AK6"/>
    <mergeCell ref="V5:AK5"/>
    <mergeCell ref="O5:U6"/>
    <mergeCell ref="AJ9:AK10"/>
    <mergeCell ref="AF9:AI10"/>
    <mergeCell ref="V9:AA10"/>
    <mergeCell ref="AB9:AE10"/>
    <mergeCell ref="V129:AK129"/>
    <mergeCell ref="V130:AK130"/>
    <mergeCell ref="E143:H144"/>
    <mergeCell ref="I143:Q144"/>
    <mergeCell ref="R143:U144"/>
    <mergeCell ref="V143:AA144"/>
    <mergeCell ref="AB143:AE144"/>
    <mergeCell ref="AF143:AI144"/>
    <mergeCell ref="AJ143:AK144"/>
    <mergeCell ref="D39:D48"/>
    <mergeCell ref="E39:H40"/>
    <mergeCell ref="I39:Q40"/>
    <mergeCell ref="R39:U40"/>
    <mergeCell ref="E41:H42"/>
    <mergeCell ref="I41:Q42"/>
    <mergeCell ref="O252:U252"/>
    <mergeCell ref="V252:AK252"/>
    <mergeCell ref="O253:U254"/>
    <mergeCell ref="V253:AK253"/>
    <mergeCell ref="V254:AK254"/>
    <mergeCell ref="D257:D266"/>
    <mergeCell ref="E257:H258"/>
    <mergeCell ref="I257:Q258"/>
    <mergeCell ref="R257:U258"/>
    <mergeCell ref="V257:AA258"/>
    <mergeCell ref="AB257:AE258"/>
    <mergeCell ref="AF257:AI258"/>
    <mergeCell ref="AJ257:AK258"/>
    <mergeCell ref="E259:H260"/>
    <mergeCell ref="I259:Q260"/>
    <mergeCell ref="R259:U260"/>
    <mergeCell ref="V259:AA260"/>
    <mergeCell ref="AB259:AE260"/>
    <mergeCell ref="AF259:AI260"/>
    <mergeCell ref="AJ259:AK260"/>
    <mergeCell ref="E261:H262"/>
    <mergeCell ref="I261:AA262"/>
    <mergeCell ref="AB261:AE262"/>
    <mergeCell ref="AF261:AJ262"/>
    <mergeCell ref="AK261:AK262"/>
    <mergeCell ref="E263:H264"/>
    <mergeCell ref="I263:K264"/>
    <mergeCell ref="L263:M264"/>
    <mergeCell ref="N263:Y264"/>
    <mergeCell ref="Z263:Z264"/>
    <mergeCell ref="AA263:AK264"/>
    <mergeCell ref="E265:H266"/>
    <mergeCell ref="I265:V266"/>
    <mergeCell ref="W265:W266"/>
    <mergeCell ref="X265:AK266"/>
    <mergeCell ref="D267:D276"/>
    <mergeCell ref="E267:H268"/>
    <mergeCell ref="I267:Q268"/>
    <mergeCell ref="R267:U268"/>
    <mergeCell ref="V267:AA268"/>
    <mergeCell ref="AB267:AE268"/>
    <mergeCell ref="AF267:AI268"/>
    <mergeCell ref="AJ267:AK268"/>
    <mergeCell ref="E269:H270"/>
    <mergeCell ref="I269:Q270"/>
    <mergeCell ref="R269:U270"/>
    <mergeCell ref="V269:AA270"/>
    <mergeCell ref="AB269:AE270"/>
    <mergeCell ref="AF269:AI270"/>
    <mergeCell ref="AJ269:AK270"/>
    <mergeCell ref="E271:H272"/>
    <mergeCell ref="I271:AA272"/>
    <mergeCell ref="AB271:AE272"/>
    <mergeCell ref="AF271:AJ272"/>
    <mergeCell ref="AK271:AK272"/>
    <mergeCell ref="E273:H274"/>
    <mergeCell ref="I273:K274"/>
    <mergeCell ref="L273:M274"/>
    <mergeCell ref="N273:Y274"/>
    <mergeCell ref="Z273:Z274"/>
    <mergeCell ref="AA273:AK274"/>
    <mergeCell ref="E275:H276"/>
    <mergeCell ref="I275:V276"/>
    <mergeCell ref="W275:W276"/>
    <mergeCell ref="X275:AK276"/>
    <mergeCell ref="D277:D286"/>
    <mergeCell ref="E277:H278"/>
    <mergeCell ref="I277:Q278"/>
    <mergeCell ref="R277:U278"/>
    <mergeCell ref="V277:AA278"/>
    <mergeCell ref="AB277:AE278"/>
    <mergeCell ref="AF277:AI278"/>
    <mergeCell ref="AJ277:AK278"/>
    <mergeCell ref="E279:H280"/>
    <mergeCell ref="I279:Q280"/>
    <mergeCell ref="R279:U280"/>
    <mergeCell ref="V279:AA280"/>
    <mergeCell ref="AB279:AE280"/>
    <mergeCell ref="AF279:AI280"/>
    <mergeCell ref="AJ279:AK280"/>
    <mergeCell ref="E281:H282"/>
    <mergeCell ref="I281:AA282"/>
    <mergeCell ref="AB281:AE282"/>
    <mergeCell ref="AF281:AJ282"/>
    <mergeCell ref="AK281:AK282"/>
    <mergeCell ref="E283:H284"/>
    <mergeCell ref="I283:K284"/>
    <mergeCell ref="L283:M284"/>
    <mergeCell ref="N283:Y284"/>
    <mergeCell ref="Z283:Z284"/>
    <mergeCell ref="AA283:AK284"/>
    <mergeCell ref="E285:H286"/>
    <mergeCell ref="I285:V286"/>
    <mergeCell ref="W285:W286"/>
    <mergeCell ref="X285:AK286"/>
    <mergeCell ref="D287:D296"/>
    <mergeCell ref="E287:H288"/>
    <mergeCell ref="I287:Q288"/>
    <mergeCell ref="R287:U288"/>
    <mergeCell ref="V287:AA288"/>
    <mergeCell ref="AB287:AE288"/>
    <mergeCell ref="AF287:AI288"/>
    <mergeCell ref="AJ287:AK288"/>
    <mergeCell ref="E289:H290"/>
    <mergeCell ref="I289:Q290"/>
    <mergeCell ref="R289:U290"/>
    <mergeCell ref="V289:AA290"/>
    <mergeCell ref="AB289:AE290"/>
    <mergeCell ref="AF289:AI290"/>
    <mergeCell ref="AJ289:AK290"/>
    <mergeCell ref="E291:H292"/>
    <mergeCell ref="I291:AA292"/>
    <mergeCell ref="AB291:AE292"/>
    <mergeCell ref="AF291:AJ292"/>
    <mergeCell ref="AK291:AK292"/>
    <mergeCell ref="E293:H294"/>
    <mergeCell ref="I293:K294"/>
    <mergeCell ref="L293:M294"/>
    <mergeCell ref="N293:Y294"/>
    <mergeCell ref="Z293:Z294"/>
    <mergeCell ref="AA293:AK294"/>
    <mergeCell ref="E295:H296"/>
    <mergeCell ref="I295:V296"/>
    <mergeCell ref="W295:W296"/>
    <mergeCell ref="X295:AK296"/>
    <mergeCell ref="D297:D306"/>
    <mergeCell ref="E297:H298"/>
    <mergeCell ref="I297:Q298"/>
    <mergeCell ref="R297:U298"/>
    <mergeCell ref="V297:AA298"/>
    <mergeCell ref="AB297:AE298"/>
    <mergeCell ref="AF297:AI298"/>
    <mergeCell ref="AJ297:AK298"/>
    <mergeCell ref="E299:H300"/>
    <mergeCell ref="I299:Q300"/>
    <mergeCell ref="R299:U300"/>
    <mergeCell ref="V299:AA300"/>
    <mergeCell ref="AB299:AE300"/>
    <mergeCell ref="AF299:AI300"/>
    <mergeCell ref="AJ299:AK300"/>
    <mergeCell ref="E301:H302"/>
    <mergeCell ref="I301:AA302"/>
    <mergeCell ref="AB301:AE302"/>
    <mergeCell ref="AF301:AJ302"/>
    <mergeCell ref="AK301:AK302"/>
    <mergeCell ref="E303:H304"/>
    <mergeCell ref="I303:K304"/>
    <mergeCell ref="L303:M304"/>
    <mergeCell ref="N303:Y304"/>
    <mergeCell ref="Z303:Z304"/>
    <mergeCell ref="AA303:AK304"/>
    <mergeCell ref="E305:H306"/>
    <mergeCell ref="I305:V306"/>
    <mergeCell ref="W305:W306"/>
    <mergeCell ref="X305:AK306"/>
    <mergeCell ref="F307:AK308"/>
    <mergeCell ref="O315:U315"/>
    <mergeCell ref="V315:AK315"/>
    <mergeCell ref="O316:U317"/>
    <mergeCell ref="V316:AK316"/>
    <mergeCell ref="V317:AK317"/>
    <mergeCell ref="D320:D329"/>
    <mergeCell ref="E320:H321"/>
    <mergeCell ref="I320:Q321"/>
    <mergeCell ref="R320:U321"/>
    <mergeCell ref="V320:AA321"/>
    <mergeCell ref="AB320:AE321"/>
    <mergeCell ref="AF320:AI321"/>
    <mergeCell ref="AJ320:AK321"/>
    <mergeCell ref="E322:H323"/>
    <mergeCell ref="I322:Q323"/>
    <mergeCell ref="R322:U323"/>
    <mergeCell ref="V322:AA323"/>
    <mergeCell ref="AB322:AE323"/>
    <mergeCell ref="AF322:AI323"/>
    <mergeCell ref="AJ322:AK323"/>
    <mergeCell ref="E324:H325"/>
    <mergeCell ref="I324:AA325"/>
    <mergeCell ref="AB324:AE325"/>
    <mergeCell ref="AF324:AJ325"/>
    <mergeCell ref="AK324:AK325"/>
    <mergeCell ref="E326:H327"/>
    <mergeCell ref="I326:K327"/>
    <mergeCell ref="L326:M327"/>
    <mergeCell ref="N326:Y327"/>
    <mergeCell ref="Z326:Z327"/>
    <mergeCell ref="AA326:AK327"/>
    <mergeCell ref="E328:H329"/>
    <mergeCell ref="I328:V329"/>
    <mergeCell ref="W328:W329"/>
    <mergeCell ref="X328:AK329"/>
    <mergeCell ref="D330:D339"/>
    <mergeCell ref="E330:H331"/>
    <mergeCell ref="I330:Q331"/>
    <mergeCell ref="R330:U331"/>
    <mergeCell ref="V330:AA331"/>
    <mergeCell ref="AB330:AE331"/>
    <mergeCell ref="AF330:AI331"/>
    <mergeCell ref="AJ330:AK331"/>
    <mergeCell ref="E332:H333"/>
    <mergeCell ref="I332:Q333"/>
    <mergeCell ref="R332:U333"/>
    <mergeCell ref="V332:AA333"/>
    <mergeCell ref="AB332:AE333"/>
    <mergeCell ref="AF332:AI333"/>
    <mergeCell ref="AJ332:AK333"/>
    <mergeCell ref="E334:H335"/>
    <mergeCell ref="I334:AA335"/>
    <mergeCell ref="AB334:AE335"/>
    <mergeCell ref="AF334:AJ335"/>
    <mergeCell ref="AK334:AK335"/>
    <mergeCell ref="E336:H337"/>
    <mergeCell ref="I336:K337"/>
    <mergeCell ref="L336:M337"/>
    <mergeCell ref="N336:Y337"/>
    <mergeCell ref="Z336:Z337"/>
    <mergeCell ref="AA336:AK337"/>
    <mergeCell ref="E338:H339"/>
    <mergeCell ref="I338:V339"/>
    <mergeCell ref="W338:W339"/>
    <mergeCell ref="X338:AK339"/>
    <mergeCell ref="D340:D349"/>
    <mergeCell ref="E340:H341"/>
    <mergeCell ref="I340:Q341"/>
    <mergeCell ref="R340:U341"/>
    <mergeCell ref="V340:AA341"/>
    <mergeCell ref="AB340:AE341"/>
    <mergeCell ref="AF340:AI341"/>
    <mergeCell ref="AJ340:AK341"/>
    <mergeCell ref="E342:H343"/>
    <mergeCell ref="I342:Q343"/>
    <mergeCell ref="R342:U343"/>
    <mergeCell ref="V342:AA343"/>
    <mergeCell ref="AB342:AE343"/>
    <mergeCell ref="AF342:AI343"/>
    <mergeCell ref="AJ342:AK343"/>
    <mergeCell ref="E344:H345"/>
    <mergeCell ref="I344:AA345"/>
    <mergeCell ref="AB344:AE345"/>
    <mergeCell ref="AF344:AJ345"/>
    <mergeCell ref="AK344:AK345"/>
    <mergeCell ref="E346:H347"/>
    <mergeCell ref="I346:K347"/>
    <mergeCell ref="L346:M347"/>
    <mergeCell ref="N346:Y347"/>
    <mergeCell ref="Z346:Z347"/>
    <mergeCell ref="AA346:AK347"/>
    <mergeCell ref="E348:H349"/>
    <mergeCell ref="I348:V349"/>
    <mergeCell ref="W348:W349"/>
    <mergeCell ref="X348:AK349"/>
    <mergeCell ref="D350:D359"/>
    <mergeCell ref="E350:H351"/>
    <mergeCell ref="I350:Q351"/>
    <mergeCell ref="R350:U351"/>
    <mergeCell ref="V350:AA351"/>
    <mergeCell ref="AB350:AE351"/>
    <mergeCell ref="AF350:AI351"/>
    <mergeCell ref="AJ350:AK351"/>
    <mergeCell ref="E352:H353"/>
    <mergeCell ref="I352:Q353"/>
    <mergeCell ref="R352:U353"/>
    <mergeCell ref="V352:AA353"/>
    <mergeCell ref="AB352:AE353"/>
    <mergeCell ref="AF352:AI353"/>
    <mergeCell ref="AJ352:AK353"/>
    <mergeCell ref="E354:H355"/>
    <mergeCell ref="I354:AA355"/>
    <mergeCell ref="AB354:AE355"/>
    <mergeCell ref="AF354:AJ355"/>
    <mergeCell ref="AK354:AK355"/>
    <mergeCell ref="E356:H357"/>
    <mergeCell ref="I356:K357"/>
    <mergeCell ref="L356:M357"/>
    <mergeCell ref="N356:Y357"/>
    <mergeCell ref="Z356:Z357"/>
    <mergeCell ref="AA356:AK357"/>
    <mergeCell ref="E358:H359"/>
    <mergeCell ref="I358:V359"/>
    <mergeCell ref="W358:W359"/>
    <mergeCell ref="X358:AK359"/>
    <mergeCell ref="F370:AK371"/>
    <mergeCell ref="D360:D369"/>
    <mergeCell ref="E360:H361"/>
    <mergeCell ref="I360:Q361"/>
    <mergeCell ref="R360:U361"/>
    <mergeCell ref="V360:AA361"/>
    <mergeCell ref="AB360:AE361"/>
    <mergeCell ref="AF360:AI361"/>
    <mergeCell ref="AJ360:AK361"/>
    <mergeCell ref="E362:H363"/>
    <mergeCell ref="I362:Q363"/>
    <mergeCell ref="R362:U363"/>
    <mergeCell ref="V362:AA363"/>
    <mergeCell ref="AB362:AE363"/>
    <mergeCell ref="AF362:AI363"/>
    <mergeCell ref="AJ362:AK363"/>
    <mergeCell ref="E364:H365"/>
    <mergeCell ref="I364:AA365"/>
    <mergeCell ref="AB364:AE365"/>
    <mergeCell ref="AF364:AJ365"/>
    <mergeCell ref="AK364:AK365"/>
    <mergeCell ref="E366:H367"/>
    <mergeCell ref="I366:K367"/>
    <mergeCell ref="L366:M367"/>
    <mergeCell ref="N366:Y367"/>
    <mergeCell ref="Z366:Z367"/>
    <mergeCell ref="AA366:AK367"/>
    <mergeCell ref="E368:H369"/>
    <mergeCell ref="I368:V369"/>
    <mergeCell ref="W368:W369"/>
    <mergeCell ref="X368:AK369"/>
    <mergeCell ref="AK397:AK398"/>
    <mergeCell ref="E399:H400"/>
    <mergeCell ref="I399:K400"/>
    <mergeCell ref="O378:U378"/>
    <mergeCell ref="V378:AK378"/>
    <mergeCell ref="O379:U380"/>
    <mergeCell ref="V379:AK379"/>
    <mergeCell ref="V380:AK380"/>
    <mergeCell ref="D383:D392"/>
    <mergeCell ref="E383:H384"/>
    <mergeCell ref="I383:Q384"/>
    <mergeCell ref="R383:U384"/>
    <mergeCell ref="V383:AA384"/>
    <mergeCell ref="AB383:AE384"/>
    <mergeCell ref="AF383:AI384"/>
    <mergeCell ref="AJ383:AK384"/>
    <mergeCell ref="E385:H386"/>
    <mergeCell ref="I385:Q386"/>
    <mergeCell ref="R385:U386"/>
    <mergeCell ref="V385:AA386"/>
    <mergeCell ref="AB385:AE386"/>
    <mergeCell ref="AF385:AI386"/>
    <mergeCell ref="AJ385:AK386"/>
    <mergeCell ref="E387:H388"/>
    <mergeCell ref="I387:AA388"/>
    <mergeCell ref="AB387:AE388"/>
    <mergeCell ref="AF387:AJ388"/>
    <mergeCell ref="AK387:AK388"/>
    <mergeCell ref="I409:K410"/>
    <mergeCell ref="L409:M410"/>
    <mergeCell ref="N409:Y410"/>
    <mergeCell ref="E389:H390"/>
    <mergeCell ref="I389:K390"/>
    <mergeCell ref="L389:M390"/>
    <mergeCell ref="N389:Y390"/>
    <mergeCell ref="Z389:Z390"/>
    <mergeCell ref="AA389:AK390"/>
    <mergeCell ref="E391:H392"/>
    <mergeCell ref="I391:V392"/>
    <mergeCell ref="W391:W392"/>
    <mergeCell ref="X391:AK392"/>
    <mergeCell ref="D393:D402"/>
    <mergeCell ref="E393:H394"/>
    <mergeCell ref="I393:Q394"/>
    <mergeCell ref="R393:U394"/>
    <mergeCell ref="V393:AA394"/>
    <mergeCell ref="AB393:AE394"/>
    <mergeCell ref="AF393:AI394"/>
    <mergeCell ref="AJ393:AK394"/>
    <mergeCell ref="E395:H396"/>
    <mergeCell ref="I395:Q396"/>
    <mergeCell ref="R395:U396"/>
    <mergeCell ref="V395:AA396"/>
    <mergeCell ref="AB395:AE396"/>
    <mergeCell ref="AF395:AI396"/>
    <mergeCell ref="AJ395:AK396"/>
    <mergeCell ref="E397:H398"/>
    <mergeCell ref="I397:AA398"/>
    <mergeCell ref="AB397:AE398"/>
    <mergeCell ref="AF397:AJ398"/>
    <mergeCell ref="N419:Y420"/>
    <mergeCell ref="Z419:Z420"/>
    <mergeCell ref="AA419:AK420"/>
    <mergeCell ref="L399:M400"/>
    <mergeCell ref="N399:Y400"/>
    <mergeCell ref="Z399:Z400"/>
    <mergeCell ref="AA399:AK400"/>
    <mergeCell ref="E401:H402"/>
    <mergeCell ref="I401:V402"/>
    <mergeCell ref="W401:W402"/>
    <mergeCell ref="X401:AK402"/>
    <mergeCell ref="D403:D412"/>
    <mergeCell ref="E403:H404"/>
    <mergeCell ref="I403:Q404"/>
    <mergeCell ref="R403:U404"/>
    <mergeCell ref="V403:AA404"/>
    <mergeCell ref="AB403:AE404"/>
    <mergeCell ref="AF403:AI404"/>
    <mergeCell ref="AJ403:AK404"/>
    <mergeCell ref="E405:H406"/>
    <mergeCell ref="I405:Q406"/>
    <mergeCell ref="R405:U406"/>
    <mergeCell ref="V405:AA406"/>
    <mergeCell ref="AB405:AE406"/>
    <mergeCell ref="AF405:AI406"/>
    <mergeCell ref="AJ405:AK406"/>
    <mergeCell ref="E407:H408"/>
    <mergeCell ref="I407:AA408"/>
    <mergeCell ref="AB407:AE408"/>
    <mergeCell ref="AF407:AJ408"/>
    <mergeCell ref="AK407:AK408"/>
    <mergeCell ref="E409:H410"/>
    <mergeCell ref="AA429:AK430"/>
    <mergeCell ref="E431:H432"/>
    <mergeCell ref="I431:V432"/>
    <mergeCell ref="Z409:Z410"/>
    <mergeCell ref="AA409:AK410"/>
    <mergeCell ref="E411:H412"/>
    <mergeCell ref="I411:V412"/>
    <mergeCell ref="W411:W412"/>
    <mergeCell ref="X411:AK412"/>
    <mergeCell ref="D413:D422"/>
    <mergeCell ref="E413:H414"/>
    <mergeCell ref="I413:Q414"/>
    <mergeCell ref="R413:U414"/>
    <mergeCell ref="V413:AA414"/>
    <mergeCell ref="AB413:AE414"/>
    <mergeCell ref="AF413:AI414"/>
    <mergeCell ref="AJ413:AK414"/>
    <mergeCell ref="E415:H416"/>
    <mergeCell ref="I415:Q416"/>
    <mergeCell ref="R415:U416"/>
    <mergeCell ref="V415:AA416"/>
    <mergeCell ref="AB415:AE416"/>
    <mergeCell ref="AF415:AI416"/>
    <mergeCell ref="AJ415:AK416"/>
    <mergeCell ref="E417:H418"/>
    <mergeCell ref="I417:AA418"/>
    <mergeCell ref="AB417:AE418"/>
    <mergeCell ref="AF417:AJ418"/>
    <mergeCell ref="AK417:AK418"/>
    <mergeCell ref="E419:H420"/>
    <mergeCell ref="I419:K420"/>
    <mergeCell ref="L419:M420"/>
    <mergeCell ref="W431:W432"/>
    <mergeCell ref="X431:AK432"/>
    <mergeCell ref="F433:AK434"/>
    <mergeCell ref="E421:H422"/>
    <mergeCell ref="I421:V422"/>
    <mergeCell ref="W421:W422"/>
    <mergeCell ref="X421:AK422"/>
    <mergeCell ref="D423:D432"/>
    <mergeCell ref="E423:H424"/>
    <mergeCell ref="I423:Q424"/>
    <mergeCell ref="R423:U424"/>
    <mergeCell ref="V423:AA424"/>
    <mergeCell ref="AB423:AE424"/>
    <mergeCell ref="AF423:AI424"/>
    <mergeCell ref="AJ423:AK424"/>
    <mergeCell ref="E425:H426"/>
    <mergeCell ref="I425:Q426"/>
    <mergeCell ref="R425:U426"/>
    <mergeCell ref="V425:AA426"/>
    <mergeCell ref="AB425:AE426"/>
    <mergeCell ref="AF425:AI426"/>
    <mergeCell ref="AJ425:AK426"/>
    <mergeCell ref="E427:H428"/>
    <mergeCell ref="I427:AA428"/>
    <mergeCell ref="AB427:AE428"/>
    <mergeCell ref="AF427:AJ428"/>
    <mergeCell ref="AK427:AK428"/>
    <mergeCell ref="E429:H430"/>
    <mergeCell ref="I429:K430"/>
    <mergeCell ref="L429:M430"/>
    <mergeCell ref="N429:Y430"/>
    <mergeCell ref="Z429:Z430"/>
  </mergeCells>
  <phoneticPr fontId="23"/>
  <dataValidations count="5">
    <dataValidation type="list" allowBlank="1" showInputMessage="1" showErrorMessage="1" sqref="I393 I19 I29 I267 I287 I257 I403 I143 I413 I9 I49 I81 I101 I39 I111 I71 I91 I163 I423 I173 I205 I320 I153 I225 I235 I297 I133 I215 I195 I277 I340 I350 I360 I330 I383">
      <formula1>$AO$3:$AO$6</formula1>
    </dataValidation>
    <dataValidation type="decimal" operator="greaterThanOrEqual" allowBlank="1" showInputMessage="1" showErrorMessage="1" errorTitle="再エネクレジットとして申請できません。" error="再エネクレジットとして認められるバイオマスは、バイオマス燃料の熱量の比率が、投入燃料全体の95%以上のものに限ります。" sqref="AF43 AF407 AF13 AF53 AF387 AF291 AF167 AF397 AF417 AF33 AF105 AF23 AF85 AF95 AF427 AF147 AF115 AF75 AF157 AF177 AF229 AF209 AF137 AF219 AF239 AF271 AF281 AF199 AF301 AF261 AF354 AF334 AF344 AF364 AF324">
      <formula1>95</formula1>
    </dataValidation>
    <dataValidation type="custom" allowBlank="1" showInputMessage="1" showErrorMessage="1" errorTitle="全角文字が含まれています。" error="半角文字（英数字・記号）のみを入力してください。" sqref="I141:V142 I411:V412 I17:V18 X17:AK18 I421:V422 X421:AK422 I401:V402 X411:AK412 I265:V266 X265:AK266 I391:V392 X391:AK392 X401:AK402 I431:V432 I27:V28 X27:AK28 I37:V38 X37:AK38 I47:V48 X47:AK48 X431:AK432 I79:V80 I57:V58 X57:AK58 X79:AK80 I89:V90 X89:AK90 I99:V100 X99:AK100 I109:V110 X141:AK142 I151:V152 X109:AK110 I119:V120 X119:AK120 X151:AK152 I161:V162 X161:AK162 I171:V172 X171:AK172 I203:V204 X203:AK204 I213:V214 I181:V182 X181:AK182 X213:AK214 I223:V224 X223:AK224 I233:V234 X233:AK234 I275:V276 X275:AK276 I285:V286 I243:V244 X243:AK244 X285:AK286 I295:V296 X295:AK296 I305:V306 X305:AK306 I328:V329 X328:AK329 I338:V339 X338:AK339 I348:V349 X348:AK349 I358:V359 X358:AK359 I368:V369 X368:AK369">
      <formula1>I17=ASC(I17)</formula1>
    </dataValidation>
    <dataValidation type="list" allowBlank="1" showInputMessage="1" showErrorMessage="1" sqref="V9:AA10">
      <formula1>INDIRECT($I$9)</formula1>
    </dataValidation>
    <dataValidation type="list" allowBlank="1" showInputMessage="1" showErrorMessage="1" sqref="V393:AA394 V403:AA404 V413:AA414 V423:AA424 V320:AA321 V19:AA20 V49:AA50 V39:AA40 V29:AA30 V101:AA102 V91:AA92 V81:AA82 V71:AA72 V173:AA174 V163:AA164 V153:AA154 V143:AA144 V383:AA384 V235:AA236 V225:AA226 V215:AA216 V205:AA206 V297:AA298 V133:AA134 V277:AA278 V267:AA268 V111:AA112 V257:AA258 V360:AA361 V330:AA331 V350:AA351 V340:AA341 V287:AA288 V195:AA196">
      <formula1>INDIRECT(I19)</formula1>
    </dataValidation>
  </dataValidations>
  <printOptions horizontalCentered="1"/>
  <pageMargins left="0.55118110236220474" right="0.39370078740157483" top="0.39370078740157483" bottom="0.39370078740157483" header="0.39370078740157483" footer="0.23622047244094491"/>
  <pageSetup paperSize="9" scale="95" orientation="portrait" r:id="rId1"/>
  <headerFooter alignWithMargins="0">
    <oddHeader>&amp;L(&amp;P/&amp;N)</oddHeader>
  </headerFooter>
  <rowBreaks count="6" manualBreakCount="6">
    <brk id="63" min="1" max="38" man="1"/>
    <brk id="125" min="1" max="38" man="1"/>
    <brk id="187" min="1" max="38" man="1"/>
    <brk id="250" min="1" max="38" man="1"/>
    <brk id="312" min="1" max="38" man="1"/>
    <brk id="375" min="1" max="38"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E246"/>
  <sheetViews>
    <sheetView showGridLines="0" zoomScaleNormal="100" zoomScaleSheetLayoutView="100" workbookViewId="0">
      <selection activeCell="I9" sqref="I9:Q10"/>
    </sheetView>
  </sheetViews>
  <sheetFormatPr defaultColWidth="2.625" defaultRowHeight="13.5"/>
  <cols>
    <col min="1" max="1" width="2.125" style="32" customWidth="1"/>
    <col min="2" max="2" width="0.625" style="32" customWidth="1"/>
    <col min="3" max="3" width="2.625" style="32" customWidth="1"/>
    <col min="4" max="4" width="4.625" style="32" customWidth="1"/>
    <col min="5" max="37" width="2.625" style="32" customWidth="1"/>
    <col min="38" max="39" width="0.625" style="32" customWidth="1"/>
    <col min="40" max="40" width="2.125" style="32" customWidth="1"/>
    <col min="41" max="41" width="25.875" style="32" customWidth="1"/>
    <col min="42" max="42" width="4.5" style="32" customWidth="1"/>
    <col min="43" max="44" width="5.5" style="32" customWidth="1"/>
    <col min="45" max="45" width="5.5" style="32" bestFit="1" customWidth="1"/>
    <col min="46" max="46" width="26.5" style="32" bestFit="1" customWidth="1"/>
    <col min="47" max="47" width="16.125" style="32" bestFit="1" customWidth="1"/>
    <col min="48" max="48" width="11.5" style="32" bestFit="1" customWidth="1"/>
    <col min="49" max="49" width="7.5" style="32" bestFit="1" customWidth="1"/>
    <col min="50" max="50" width="9.5" style="32" bestFit="1" customWidth="1"/>
    <col min="51" max="51" width="7.5" style="32" bestFit="1" customWidth="1"/>
    <col min="52" max="53" width="18.875" style="32" customWidth="1"/>
    <col min="54" max="54" width="24.125" style="32" bestFit="1" customWidth="1"/>
    <col min="55" max="55" width="18.875" style="32" bestFit="1" customWidth="1"/>
    <col min="56" max="56" width="12.625" style="32" bestFit="1" customWidth="1"/>
    <col min="57" max="57" width="25.125" style="32" bestFit="1" customWidth="1"/>
    <col min="58" max="16384" width="2.625" style="32"/>
  </cols>
  <sheetData>
    <row r="1" spans="1:57" ht="13.5" customHeight="1">
      <c r="A1" s="32" t="s">
        <v>47</v>
      </c>
      <c r="AM1" s="33"/>
      <c r="AS1" s="32" t="s">
        <v>308</v>
      </c>
      <c r="AT1" s="32" t="s">
        <v>306</v>
      </c>
      <c r="AU1" s="32" t="s">
        <v>307</v>
      </c>
      <c r="AV1" s="32" t="s">
        <v>305</v>
      </c>
      <c r="AW1" s="32" t="s">
        <v>304</v>
      </c>
      <c r="AX1" s="32" t="s">
        <v>301</v>
      </c>
      <c r="AY1" s="32" t="s">
        <v>302</v>
      </c>
    </row>
    <row r="2" spans="1:57" ht="3.75" customHeight="1">
      <c r="B2" s="34"/>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6"/>
    </row>
    <row r="3" spans="1:57" ht="13.5" customHeight="1">
      <c r="B3" s="37"/>
      <c r="V3" s="38"/>
      <c r="W3" s="38"/>
      <c r="X3" s="38"/>
      <c r="Y3" s="38"/>
      <c r="Z3" s="38"/>
      <c r="AA3" s="38"/>
      <c r="AB3" s="38"/>
      <c r="AC3" s="38"/>
      <c r="AD3" s="38"/>
      <c r="AE3" s="38"/>
      <c r="AF3" s="38"/>
      <c r="AG3" s="38"/>
      <c r="AH3" s="38"/>
      <c r="AI3" s="38"/>
      <c r="AJ3" s="38"/>
      <c r="AK3" s="38"/>
      <c r="AM3" s="39"/>
      <c r="AO3" s="34"/>
      <c r="AP3" s="35"/>
      <c r="AQ3" s="36"/>
      <c r="AS3" s="89" t="s">
        <v>288</v>
      </c>
      <c r="AT3" s="84">
        <f>I9</f>
        <v>0</v>
      </c>
      <c r="AU3" s="90" t="str">
        <f>IFERROR(AF11,"")</f>
        <v/>
      </c>
      <c r="AV3" s="91"/>
      <c r="AW3" s="91" t="s">
        <v>303</v>
      </c>
      <c r="AX3" s="32">
        <v>11</v>
      </c>
      <c r="AY3" s="32">
        <v>10</v>
      </c>
      <c r="BB3" s="40" t="s">
        <v>123</v>
      </c>
    </row>
    <row r="4" spans="1:57" ht="13.5" customHeight="1">
      <c r="B4" s="37"/>
      <c r="O4" s="304" t="s">
        <v>25</v>
      </c>
      <c r="P4" s="305"/>
      <c r="Q4" s="305"/>
      <c r="R4" s="305"/>
      <c r="S4" s="305"/>
      <c r="T4" s="305"/>
      <c r="U4" s="306"/>
      <c r="V4" s="307" t="str">
        <f>IF(その1!$X$8="","",その1!$X$8)</f>
        <v/>
      </c>
      <c r="W4" s="308"/>
      <c r="X4" s="308"/>
      <c r="Y4" s="308"/>
      <c r="Z4" s="308"/>
      <c r="AA4" s="308"/>
      <c r="AB4" s="308"/>
      <c r="AC4" s="308"/>
      <c r="AD4" s="308"/>
      <c r="AE4" s="308"/>
      <c r="AF4" s="308"/>
      <c r="AG4" s="308"/>
      <c r="AH4" s="308"/>
      <c r="AI4" s="308"/>
      <c r="AJ4" s="308"/>
      <c r="AK4" s="309"/>
      <c r="AL4" s="40"/>
      <c r="AM4" s="39"/>
      <c r="AO4" s="37" t="s">
        <v>29</v>
      </c>
      <c r="AP4" s="32" t="s">
        <v>49</v>
      </c>
      <c r="AQ4" s="39" t="s">
        <v>50</v>
      </c>
      <c r="AS4" s="89" t="s">
        <v>289</v>
      </c>
      <c r="AT4" s="84">
        <f>I19</f>
        <v>0</v>
      </c>
      <c r="AU4" s="90" t="str">
        <f>IFERROR(AF21,"")</f>
        <v/>
      </c>
      <c r="AV4" s="91"/>
      <c r="AW4" s="91" t="s">
        <v>303</v>
      </c>
      <c r="AX4" s="32">
        <f>AX3+AY3</f>
        <v>21</v>
      </c>
      <c r="AY4" s="32">
        <v>10</v>
      </c>
      <c r="BB4" s="40" t="s">
        <v>124</v>
      </c>
    </row>
    <row r="5" spans="1:57" ht="13.5" customHeight="1">
      <c r="B5" s="37"/>
      <c r="O5" s="310" t="s">
        <v>26</v>
      </c>
      <c r="P5" s="311"/>
      <c r="Q5" s="311"/>
      <c r="R5" s="311"/>
      <c r="S5" s="311"/>
      <c r="T5" s="311"/>
      <c r="U5" s="312"/>
      <c r="V5" s="316" t="str">
        <f>IF(その1!$X$10="","",その1!$X$10)</f>
        <v/>
      </c>
      <c r="W5" s="317"/>
      <c r="X5" s="317"/>
      <c r="Y5" s="317"/>
      <c r="Z5" s="317"/>
      <c r="AA5" s="317"/>
      <c r="AB5" s="317"/>
      <c r="AC5" s="317"/>
      <c r="AD5" s="317"/>
      <c r="AE5" s="317"/>
      <c r="AF5" s="317"/>
      <c r="AG5" s="317"/>
      <c r="AH5" s="317"/>
      <c r="AI5" s="317"/>
      <c r="AJ5" s="317"/>
      <c r="AK5" s="318"/>
      <c r="AL5" s="40"/>
      <c r="AM5" s="39"/>
      <c r="AO5" s="37" t="s">
        <v>30</v>
      </c>
      <c r="AP5" s="32" t="s">
        <v>51</v>
      </c>
      <c r="AQ5" s="39" t="s">
        <v>51</v>
      </c>
      <c r="AS5" s="89" t="s">
        <v>290</v>
      </c>
      <c r="AT5" s="84">
        <f>I29</f>
        <v>0</v>
      </c>
      <c r="AU5" s="90" t="str">
        <f>IFERROR(AF31,"")</f>
        <v/>
      </c>
      <c r="AV5" s="91"/>
      <c r="AW5" s="91" t="s">
        <v>303</v>
      </c>
      <c r="AX5" s="32">
        <f t="shared" ref="AX5:AX22" si="0">AX4+AY4</f>
        <v>31</v>
      </c>
      <c r="AY5" s="32">
        <v>10</v>
      </c>
      <c r="BB5" s="40" t="s">
        <v>125</v>
      </c>
    </row>
    <row r="6" spans="1:57" ht="13.5" customHeight="1">
      <c r="B6" s="37"/>
      <c r="O6" s="313"/>
      <c r="P6" s="314"/>
      <c r="Q6" s="314"/>
      <c r="R6" s="314"/>
      <c r="S6" s="314"/>
      <c r="T6" s="314"/>
      <c r="U6" s="315"/>
      <c r="V6" s="319" t="str">
        <f>IF(その1!$X$12="","",その1!$X$12)</f>
        <v/>
      </c>
      <c r="W6" s="320"/>
      <c r="X6" s="320"/>
      <c r="Y6" s="320"/>
      <c r="Z6" s="320"/>
      <c r="AA6" s="320"/>
      <c r="AB6" s="320"/>
      <c r="AC6" s="320"/>
      <c r="AD6" s="320"/>
      <c r="AE6" s="320"/>
      <c r="AF6" s="320"/>
      <c r="AG6" s="320"/>
      <c r="AH6" s="320"/>
      <c r="AI6" s="320"/>
      <c r="AJ6" s="320"/>
      <c r="AK6" s="321"/>
      <c r="AL6" s="40"/>
      <c r="AM6" s="39"/>
      <c r="AO6" s="43" t="s">
        <v>31</v>
      </c>
      <c r="AP6" s="38" t="s">
        <v>49</v>
      </c>
      <c r="AQ6" s="55" t="s">
        <v>50</v>
      </c>
      <c r="AS6" s="89" t="s">
        <v>291</v>
      </c>
      <c r="AT6" s="84">
        <f>I39</f>
        <v>0</v>
      </c>
      <c r="AU6" s="90" t="str">
        <f>IFERROR(AF41,"")</f>
        <v/>
      </c>
      <c r="AV6" s="91"/>
      <c r="AW6" s="91" t="s">
        <v>303</v>
      </c>
      <c r="AX6" s="32">
        <f t="shared" si="0"/>
        <v>41</v>
      </c>
      <c r="AY6" s="32">
        <v>10</v>
      </c>
      <c r="BB6" s="40" t="s">
        <v>126</v>
      </c>
    </row>
    <row r="7" spans="1:57" ht="13.5" customHeight="1">
      <c r="B7" s="37"/>
      <c r="X7" s="41"/>
      <c r="Y7" s="41"/>
      <c r="Z7" s="41"/>
      <c r="AA7" s="41"/>
      <c r="AB7" s="41"/>
      <c r="AC7" s="40"/>
      <c r="AD7" s="40"/>
      <c r="AE7" s="40"/>
      <c r="AF7" s="40"/>
      <c r="AG7" s="40"/>
      <c r="AH7" s="40"/>
      <c r="AI7" s="40"/>
      <c r="AJ7" s="40"/>
      <c r="AK7" s="40"/>
      <c r="AL7" s="40"/>
      <c r="AM7" s="39"/>
      <c r="AO7" s="56"/>
      <c r="AS7" s="89" t="s">
        <v>292</v>
      </c>
      <c r="AT7" s="84">
        <f>I49</f>
        <v>0</v>
      </c>
      <c r="AU7" s="90" t="str">
        <f>IFERROR(AF51,"")</f>
        <v/>
      </c>
      <c r="AV7" s="91"/>
      <c r="AW7" s="91" t="s">
        <v>303</v>
      </c>
      <c r="AX7" s="32">
        <f t="shared" si="0"/>
        <v>51</v>
      </c>
      <c r="AY7" s="32">
        <v>21</v>
      </c>
    </row>
    <row r="8" spans="1:57" ht="13.5" customHeight="1" thickBot="1">
      <c r="B8" s="37"/>
      <c r="C8" s="32">
        <v>1</v>
      </c>
      <c r="D8" s="42" t="s">
        <v>27</v>
      </c>
      <c r="E8" s="40"/>
      <c r="R8" s="40"/>
      <c r="S8" s="40"/>
      <c r="T8" s="40"/>
      <c r="U8" s="40"/>
      <c r="V8" s="40"/>
      <c r="W8" s="40"/>
      <c r="AM8" s="39"/>
      <c r="AO8" s="57" t="s">
        <v>32</v>
      </c>
      <c r="AP8" s="45"/>
      <c r="AS8" s="89" t="s">
        <v>293</v>
      </c>
      <c r="AT8" s="84">
        <f>I70</f>
        <v>0</v>
      </c>
      <c r="AU8" s="90" t="str">
        <f>IFERROR(AF72,"")</f>
        <v/>
      </c>
      <c r="AV8" s="91"/>
      <c r="AW8" s="91" t="s">
        <v>303</v>
      </c>
      <c r="AX8" s="32">
        <f t="shared" si="0"/>
        <v>72</v>
      </c>
      <c r="AY8" s="32">
        <v>10</v>
      </c>
    </row>
    <row r="9" spans="1:57" ht="13.5" customHeight="1">
      <c r="B9" s="37"/>
      <c r="D9" s="228" t="s">
        <v>54</v>
      </c>
      <c r="E9" s="231" t="s">
        <v>42</v>
      </c>
      <c r="F9" s="232"/>
      <c r="G9" s="232"/>
      <c r="H9" s="233"/>
      <c r="I9" s="331"/>
      <c r="J9" s="332"/>
      <c r="K9" s="332"/>
      <c r="L9" s="332"/>
      <c r="M9" s="332"/>
      <c r="N9" s="332"/>
      <c r="O9" s="332"/>
      <c r="P9" s="332"/>
      <c r="Q9" s="333"/>
      <c r="R9" s="243" t="s">
        <v>43</v>
      </c>
      <c r="S9" s="244"/>
      <c r="T9" s="244"/>
      <c r="U9" s="245"/>
      <c r="V9" s="337"/>
      <c r="W9" s="338"/>
      <c r="X9" s="338"/>
      <c r="Y9" s="338"/>
      <c r="Z9" s="338"/>
      <c r="AA9" s="339"/>
      <c r="AB9" s="255" t="s">
        <v>40</v>
      </c>
      <c r="AC9" s="256"/>
      <c r="AD9" s="256"/>
      <c r="AE9" s="257"/>
      <c r="AF9" s="261"/>
      <c r="AG9" s="262"/>
      <c r="AH9" s="262"/>
      <c r="AI9" s="262"/>
      <c r="AJ9" s="265" t="str">
        <f>IF(I9="","",VLOOKUP(I9,$AO$4:$AT$6,2,FALSE))</f>
        <v/>
      </c>
      <c r="AK9" s="266"/>
      <c r="AL9" s="40"/>
      <c r="AM9" s="39"/>
      <c r="AO9" s="57" t="s">
        <v>33</v>
      </c>
      <c r="AP9" s="45"/>
      <c r="AS9" s="89" t="s">
        <v>271</v>
      </c>
      <c r="AT9" s="84">
        <f>I80</f>
        <v>0</v>
      </c>
      <c r="AU9" s="90" t="str">
        <f>IFERROR(AF82,"")</f>
        <v/>
      </c>
      <c r="AV9" s="91"/>
      <c r="AW9" s="91" t="s">
        <v>303</v>
      </c>
      <c r="AX9" s="32">
        <f t="shared" si="0"/>
        <v>82</v>
      </c>
      <c r="AY9" s="32">
        <v>10</v>
      </c>
      <c r="BC9" s="84" t="s">
        <v>127</v>
      </c>
      <c r="BD9" s="84" t="s">
        <v>128</v>
      </c>
      <c r="BE9" s="84" t="s">
        <v>131</v>
      </c>
    </row>
    <row r="10" spans="1:57" ht="13.5" customHeight="1">
      <c r="B10" s="37"/>
      <c r="D10" s="229"/>
      <c r="E10" s="234"/>
      <c r="F10" s="235"/>
      <c r="G10" s="235"/>
      <c r="H10" s="236"/>
      <c r="I10" s="334"/>
      <c r="J10" s="335"/>
      <c r="K10" s="335"/>
      <c r="L10" s="335"/>
      <c r="M10" s="335"/>
      <c r="N10" s="335"/>
      <c r="O10" s="335"/>
      <c r="P10" s="335"/>
      <c r="Q10" s="336"/>
      <c r="R10" s="246"/>
      <c r="S10" s="247"/>
      <c r="T10" s="247"/>
      <c r="U10" s="248"/>
      <c r="V10" s="340"/>
      <c r="W10" s="341"/>
      <c r="X10" s="341"/>
      <c r="Y10" s="341"/>
      <c r="Z10" s="341"/>
      <c r="AA10" s="342"/>
      <c r="AB10" s="258"/>
      <c r="AC10" s="259"/>
      <c r="AD10" s="259"/>
      <c r="AE10" s="260"/>
      <c r="AF10" s="263"/>
      <c r="AG10" s="264"/>
      <c r="AH10" s="264"/>
      <c r="AI10" s="264"/>
      <c r="AJ10" s="267"/>
      <c r="AK10" s="268"/>
      <c r="AL10" s="40"/>
      <c r="AM10" s="39"/>
      <c r="AO10" s="57" t="s">
        <v>34</v>
      </c>
      <c r="AP10" s="45"/>
      <c r="AS10" s="89" t="s">
        <v>272</v>
      </c>
      <c r="AT10" s="84">
        <f>I90</f>
        <v>0</v>
      </c>
      <c r="AU10" s="90" t="str">
        <f>IFERROR(AF92,"")</f>
        <v/>
      </c>
      <c r="AV10" s="91"/>
      <c r="AW10" s="91" t="s">
        <v>303</v>
      </c>
      <c r="AX10" s="32">
        <f t="shared" si="0"/>
        <v>92</v>
      </c>
      <c r="AY10" s="32">
        <v>10</v>
      </c>
      <c r="BC10" s="322" t="str">
        <f>IF(I9="グリーン電力証書",1,IF(I9="グリーン熱証書",2,IF(I9="新エネルギー等電気相当量",3,"-")))</f>
        <v>-</v>
      </c>
      <c r="BD10" s="322" t="str">
        <f>IF(V9="太陽光発電",1,IF(V9="風力発電",2,IF(V9="地熱発電",3,IF(V9="バイオマス発電",4,IF(V9="特定小水力発電",5,IF(V9="太陽熱",6,"-"))))))</f>
        <v>-</v>
      </c>
      <c r="BE10" s="322" t="str">
        <f>IF(AND(BC10="-",BD10="-"),"FALSE",BC10&amp;"-"&amp;BD10)</f>
        <v>FALSE</v>
      </c>
    </row>
    <row r="11" spans="1:57" ht="13.5" customHeight="1">
      <c r="B11" s="37"/>
      <c r="D11" s="229"/>
      <c r="E11" s="269" t="s">
        <v>64</v>
      </c>
      <c r="F11" s="270"/>
      <c r="G11" s="270"/>
      <c r="H11" s="271"/>
      <c r="I11" s="272"/>
      <c r="J11" s="273"/>
      <c r="K11" s="273"/>
      <c r="L11" s="273"/>
      <c r="M11" s="273"/>
      <c r="N11" s="273"/>
      <c r="O11" s="273"/>
      <c r="P11" s="273"/>
      <c r="Q11" s="274"/>
      <c r="R11" s="278" t="s">
        <v>41</v>
      </c>
      <c r="S11" s="279"/>
      <c r="T11" s="279"/>
      <c r="U11" s="280"/>
      <c r="V11" s="343"/>
      <c r="W11" s="344"/>
      <c r="X11" s="344"/>
      <c r="Y11" s="344"/>
      <c r="Z11" s="344"/>
      <c r="AA11" s="345"/>
      <c r="AB11" s="269" t="s">
        <v>28</v>
      </c>
      <c r="AC11" s="270"/>
      <c r="AD11" s="270"/>
      <c r="AE11" s="271"/>
      <c r="AF11" s="287" t="e">
        <f>HLOOKUP($BE17,その2!$BD$4:$FR$7,3,FALSE)</f>
        <v>#N/A</v>
      </c>
      <c r="AG11" s="288"/>
      <c r="AH11" s="288"/>
      <c r="AI11" s="288"/>
      <c r="AJ11" s="289" t="str">
        <f>IF(I9="","",VLOOKUP(I9,$AO$4:$AT$6,3,FALSE))</f>
        <v/>
      </c>
      <c r="AK11" s="290"/>
      <c r="AL11" s="40"/>
      <c r="AM11" s="39"/>
      <c r="AO11" s="57" t="s">
        <v>35</v>
      </c>
      <c r="AP11" s="45"/>
      <c r="AS11" s="89" t="s">
        <v>273</v>
      </c>
      <c r="AT11" s="84">
        <f>I100</f>
        <v>0</v>
      </c>
      <c r="AU11" s="90" t="str">
        <f>IFERROR(AF102,"")</f>
        <v/>
      </c>
      <c r="AV11" s="91"/>
      <c r="AW11" s="91" t="s">
        <v>303</v>
      </c>
      <c r="AX11" s="32">
        <f t="shared" si="0"/>
        <v>102</v>
      </c>
      <c r="AY11" s="32">
        <v>10</v>
      </c>
      <c r="BC11" s="322"/>
      <c r="BD11" s="322"/>
      <c r="BE11" s="322"/>
    </row>
    <row r="12" spans="1:57" ht="13.5" customHeight="1">
      <c r="B12" s="37"/>
      <c r="D12" s="229"/>
      <c r="E12" s="246"/>
      <c r="F12" s="247"/>
      <c r="G12" s="247"/>
      <c r="H12" s="248"/>
      <c r="I12" s="275"/>
      <c r="J12" s="276"/>
      <c r="K12" s="276"/>
      <c r="L12" s="276"/>
      <c r="M12" s="276"/>
      <c r="N12" s="276"/>
      <c r="O12" s="276"/>
      <c r="P12" s="276"/>
      <c r="Q12" s="277"/>
      <c r="R12" s="258"/>
      <c r="S12" s="259"/>
      <c r="T12" s="259"/>
      <c r="U12" s="260"/>
      <c r="V12" s="346"/>
      <c r="W12" s="347"/>
      <c r="X12" s="347"/>
      <c r="Y12" s="347"/>
      <c r="Z12" s="347"/>
      <c r="AA12" s="348"/>
      <c r="AB12" s="246"/>
      <c r="AC12" s="247"/>
      <c r="AD12" s="247"/>
      <c r="AE12" s="248"/>
      <c r="AF12" s="263"/>
      <c r="AG12" s="264"/>
      <c r="AH12" s="264"/>
      <c r="AI12" s="264"/>
      <c r="AJ12" s="267"/>
      <c r="AK12" s="268"/>
      <c r="AL12" s="40"/>
      <c r="AM12" s="39"/>
      <c r="AO12" s="58" t="s">
        <v>44</v>
      </c>
      <c r="AP12" s="45"/>
      <c r="AS12" s="89" t="s">
        <v>274</v>
      </c>
      <c r="AT12" s="84">
        <f>I110</f>
        <v>0</v>
      </c>
      <c r="AU12" s="90" t="str">
        <f>IFERROR(AF112,"")</f>
        <v/>
      </c>
      <c r="AV12" s="91"/>
      <c r="AW12" s="91" t="s">
        <v>303</v>
      </c>
      <c r="AX12" s="32">
        <f t="shared" si="0"/>
        <v>112</v>
      </c>
      <c r="AY12" s="32">
        <v>21</v>
      </c>
    </row>
    <row r="13" spans="1:57" ht="13.5" customHeight="1">
      <c r="B13" s="37"/>
      <c r="D13" s="229"/>
      <c r="E13" s="269" t="s">
        <v>38</v>
      </c>
      <c r="F13" s="270"/>
      <c r="G13" s="270"/>
      <c r="H13" s="271"/>
      <c r="I13" s="291"/>
      <c r="J13" s="292"/>
      <c r="K13" s="292"/>
      <c r="L13" s="292"/>
      <c r="M13" s="292"/>
      <c r="N13" s="292"/>
      <c r="O13" s="292"/>
      <c r="P13" s="292"/>
      <c r="Q13" s="292"/>
      <c r="R13" s="292"/>
      <c r="S13" s="292"/>
      <c r="T13" s="292"/>
      <c r="U13" s="292"/>
      <c r="V13" s="292"/>
      <c r="W13" s="292"/>
      <c r="X13" s="292"/>
      <c r="Y13" s="292"/>
      <c r="Z13" s="292"/>
      <c r="AA13" s="293"/>
      <c r="AB13" s="269" t="s">
        <v>39</v>
      </c>
      <c r="AC13" s="270"/>
      <c r="AD13" s="270"/>
      <c r="AE13" s="271"/>
      <c r="AF13" s="294"/>
      <c r="AG13" s="295"/>
      <c r="AH13" s="295"/>
      <c r="AI13" s="295"/>
      <c r="AJ13" s="295"/>
      <c r="AK13" s="290" t="s">
        <v>55</v>
      </c>
      <c r="AL13" s="40"/>
      <c r="AM13" s="39"/>
      <c r="AO13" s="56"/>
      <c r="AP13" s="45"/>
      <c r="AS13" s="89" t="s">
        <v>294</v>
      </c>
      <c r="AT13" s="84">
        <f>I131</f>
        <v>0</v>
      </c>
      <c r="AU13" s="90" t="str">
        <f>IFERROR(AF133,"")</f>
        <v/>
      </c>
      <c r="AV13" s="91"/>
      <c r="AW13" s="91" t="s">
        <v>303</v>
      </c>
      <c r="AX13" s="32">
        <f t="shared" si="0"/>
        <v>133</v>
      </c>
      <c r="AY13" s="32">
        <v>10</v>
      </c>
      <c r="BC13" s="84" t="s">
        <v>129</v>
      </c>
      <c r="BD13" s="84" t="s">
        <v>130</v>
      </c>
      <c r="BE13" s="84" t="s">
        <v>131</v>
      </c>
    </row>
    <row r="14" spans="1:57" ht="13.5" customHeight="1">
      <c r="B14" s="37"/>
      <c r="D14" s="229"/>
      <c r="E14" s="246"/>
      <c r="F14" s="247"/>
      <c r="G14" s="247"/>
      <c r="H14" s="248"/>
      <c r="I14" s="252"/>
      <c r="J14" s="253"/>
      <c r="K14" s="253"/>
      <c r="L14" s="253"/>
      <c r="M14" s="253"/>
      <c r="N14" s="253"/>
      <c r="O14" s="253"/>
      <c r="P14" s="253"/>
      <c r="Q14" s="253"/>
      <c r="R14" s="253"/>
      <c r="S14" s="253"/>
      <c r="T14" s="253"/>
      <c r="U14" s="253"/>
      <c r="V14" s="253"/>
      <c r="W14" s="253"/>
      <c r="X14" s="253"/>
      <c r="Y14" s="253"/>
      <c r="Z14" s="253"/>
      <c r="AA14" s="254"/>
      <c r="AB14" s="246"/>
      <c r="AC14" s="247"/>
      <c r="AD14" s="247"/>
      <c r="AE14" s="248"/>
      <c r="AF14" s="296"/>
      <c r="AG14" s="297"/>
      <c r="AH14" s="297"/>
      <c r="AI14" s="297"/>
      <c r="AJ14" s="297"/>
      <c r="AK14" s="268"/>
      <c r="AL14" s="40"/>
      <c r="AM14" s="39"/>
      <c r="AO14" s="59" t="s">
        <v>36</v>
      </c>
      <c r="AP14" s="45"/>
      <c r="AS14" s="89" t="s">
        <v>276</v>
      </c>
      <c r="AT14" s="84">
        <f>I141</f>
        <v>0</v>
      </c>
      <c r="AU14" s="90" t="str">
        <f>IFERROR(AF143,"")</f>
        <v/>
      </c>
      <c r="AV14" s="91"/>
      <c r="AW14" s="91" t="s">
        <v>303</v>
      </c>
      <c r="AX14" s="32">
        <f t="shared" si="0"/>
        <v>143</v>
      </c>
      <c r="AY14" s="32">
        <v>10</v>
      </c>
      <c r="BC14" s="322" t="e">
        <f>IF(AND(2010&lt;=I15,I15&lt;=2014),"1期",IF(AND(2015&lt;=I15,I15&lt;=2019),"2期",IF(AND(2020&lt;=I15,I15&lt;=2024),"3期",IF(AND(2025&lt;=I15,I15&lt;=2029),"4期","-"))))</f>
        <v>#NUM!</v>
      </c>
      <c r="BD14" s="322" t="str">
        <f>IF(AND(2010&lt;=BD16,BD16&lt;=2014),"1期",IF(AND(2015&lt;=BD16,BD16&lt;=2019),"2期",IF(AND(2020&lt;=BD16,BD16&lt;=2024),"3期",IF(AND(2025&lt;=BD16,BD16&lt;=2029),"4期","-"))))</f>
        <v>-</v>
      </c>
      <c r="BE14" s="322" t="str">
        <f>IF(OR(BD14="",BD14="-"),"計画期間未入力です","（発電："&amp;BC14&amp;"/"&amp;"発行："&amp;BD14&amp;"）")</f>
        <v>計画期間未入力です</v>
      </c>
    </row>
    <row r="15" spans="1:57" ht="13.5" customHeight="1">
      <c r="B15" s="37"/>
      <c r="D15" s="229"/>
      <c r="E15" s="269" t="s">
        <v>74</v>
      </c>
      <c r="F15" s="270"/>
      <c r="G15" s="270"/>
      <c r="H15" s="271"/>
      <c r="I15" s="298" t="e">
        <f>YEAR(EDATE(AA15,-3))</f>
        <v>#NUM!</v>
      </c>
      <c r="J15" s="289"/>
      <c r="K15" s="289"/>
      <c r="L15" s="289" t="s">
        <v>37</v>
      </c>
      <c r="M15" s="289"/>
      <c r="N15" s="344"/>
      <c r="O15" s="344"/>
      <c r="P15" s="344"/>
      <c r="Q15" s="344"/>
      <c r="R15" s="344"/>
      <c r="S15" s="344"/>
      <c r="T15" s="344"/>
      <c r="U15" s="344"/>
      <c r="V15" s="344"/>
      <c r="W15" s="344"/>
      <c r="X15" s="344"/>
      <c r="Y15" s="344"/>
      <c r="Z15" s="300" t="s">
        <v>56</v>
      </c>
      <c r="AA15" s="344"/>
      <c r="AB15" s="344"/>
      <c r="AC15" s="344"/>
      <c r="AD15" s="344"/>
      <c r="AE15" s="344"/>
      <c r="AF15" s="344"/>
      <c r="AG15" s="344"/>
      <c r="AH15" s="344"/>
      <c r="AI15" s="344"/>
      <c r="AJ15" s="344"/>
      <c r="AK15" s="349"/>
      <c r="AL15" s="40"/>
      <c r="AM15" s="39"/>
      <c r="AS15" s="89" t="s">
        <v>277</v>
      </c>
      <c r="AT15" s="84">
        <f>I151</f>
        <v>0</v>
      </c>
      <c r="AU15" s="90" t="str">
        <f>IFERROR(AF153,"")</f>
        <v/>
      </c>
      <c r="AV15" s="91"/>
      <c r="AW15" s="91" t="s">
        <v>303</v>
      </c>
      <c r="AX15" s="32">
        <f t="shared" si="0"/>
        <v>153</v>
      </c>
      <c r="AY15" s="32">
        <v>10</v>
      </c>
      <c r="BC15" s="322"/>
      <c r="BD15" s="322"/>
      <c r="BE15" s="322"/>
    </row>
    <row r="16" spans="1:57" ht="13.5" customHeight="1">
      <c r="B16" s="37"/>
      <c r="D16" s="229"/>
      <c r="E16" s="246"/>
      <c r="F16" s="247"/>
      <c r="G16" s="247"/>
      <c r="H16" s="248"/>
      <c r="I16" s="299"/>
      <c r="J16" s="267"/>
      <c r="K16" s="267"/>
      <c r="L16" s="267"/>
      <c r="M16" s="267"/>
      <c r="N16" s="347"/>
      <c r="O16" s="347"/>
      <c r="P16" s="347"/>
      <c r="Q16" s="347"/>
      <c r="R16" s="347"/>
      <c r="S16" s="347"/>
      <c r="T16" s="347"/>
      <c r="U16" s="347"/>
      <c r="V16" s="347"/>
      <c r="W16" s="347"/>
      <c r="X16" s="347"/>
      <c r="Y16" s="347"/>
      <c r="Z16" s="301"/>
      <c r="AA16" s="347"/>
      <c r="AB16" s="347"/>
      <c r="AC16" s="347"/>
      <c r="AD16" s="347"/>
      <c r="AE16" s="347"/>
      <c r="AF16" s="347"/>
      <c r="AG16" s="347"/>
      <c r="AH16" s="347"/>
      <c r="AI16" s="347"/>
      <c r="AJ16" s="347"/>
      <c r="AK16" s="350"/>
      <c r="AL16" s="40"/>
      <c r="AM16" s="39"/>
      <c r="AS16" s="89" t="s">
        <v>278</v>
      </c>
      <c r="AT16" s="84">
        <f>I161</f>
        <v>0</v>
      </c>
      <c r="AU16" s="90" t="str">
        <f>IFERROR(AF163,"")</f>
        <v/>
      </c>
      <c r="AV16" s="91"/>
      <c r="AW16" s="91" t="s">
        <v>303</v>
      </c>
      <c r="AX16" s="32">
        <f t="shared" si="0"/>
        <v>163</v>
      </c>
      <c r="AY16" s="32">
        <v>10</v>
      </c>
      <c r="BD16" s="32" t="str">
        <f>IF(V11="","",YEAR(V11)-IF(MONTH(V11)&lt;4,1,0))</f>
        <v/>
      </c>
    </row>
    <row r="17" spans="2:57" ht="13.5" customHeight="1">
      <c r="B17" s="37"/>
      <c r="D17" s="229"/>
      <c r="E17" s="220" t="s">
        <v>57</v>
      </c>
      <c r="F17" s="221"/>
      <c r="G17" s="221"/>
      <c r="H17" s="222"/>
      <c r="I17" s="226"/>
      <c r="J17" s="214"/>
      <c r="K17" s="214"/>
      <c r="L17" s="214"/>
      <c r="M17" s="214"/>
      <c r="N17" s="214"/>
      <c r="O17" s="214"/>
      <c r="P17" s="214"/>
      <c r="Q17" s="214"/>
      <c r="R17" s="214"/>
      <c r="S17" s="214"/>
      <c r="T17" s="214"/>
      <c r="U17" s="214"/>
      <c r="V17" s="214"/>
      <c r="W17" s="212" t="s">
        <v>56</v>
      </c>
      <c r="X17" s="214"/>
      <c r="Y17" s="214"/>
      <c r="Z17" s="214"/>
      <c r="AA17" s="214"/>
      <c r="AB17" s="214"/>
      <c r="AC17" s="214"/>
      <c r="AD17" s="214"/>
      <c r="AE17" s="214"/>
      <c r="AF17" s="214"/>
      <c r="AG17" s="214"/>
      <c r="AH17" s="214"/>
      <c r="AI17" s="214"/>
      <c r="AJ17" s="214"/>
      <c r="AK17" s="215"/>
      <c r="AL17" s="40"/>
      <c r="AM17" s="39"/>
      <c r="AS17" s="89" t="s">
        <v>279</v>
      </c>
      <c r="AT17" s="84">
        <f>I171</f>
        <v>0</v>
      </c>
      <c r="AU17" s="90" t="str">
        <f>IFERROR(AF173,"")</f>
        <v/>
      </c>
      <c r="AV17" s="91"/>
      <c r="AW17" s="91" t="s">
        <v>303</v>
      </c>
      <c r="AX17" s="32">
        <f t="shared" si="0"/>
        <v>173</v>
      </c>
      <c r="AY17" s="32">
        <v>21</v>
      </c>
      <c r="BE17" s="32" t="str">
        <f>BE14&amp;"："&amp;BE10</f>
        <v>計画期間未入力です：FALSE</v>
      </c>
    </row>
    <row r="18" spans="2:57" ht="13.5" customHeight="1" thickBot="1">
      <c r="B18" s="37"/>
      <c r="D18" s="230"/>
      <c r="E18" s="223"/>
      <c r="F18" s="224"/>
      <c r="G18" s="224"/>
      <c r="H18" s="225"/>
      <c r="I18" s="227"/>
      <c r="J18" s="216"/>
      <c r="K18" s="216"/>
      <c r="L18" s="216"/>
      <c r="M18" s="216"/>
      <c r="N18" s="216"/>
      <c r="O18" s="216"/>
      <c r="P18" s="216"/>
      <c r="Q18" s="216"/>
      <c r="R18" s="216"/>
      <c r="S18" s="216"/>
      <c r="T18" s="216"/>
      <c r="U18" s="216"/>
      <c r="V18" s="216"/>
      <c r="W18" s="213"/>
      <c r="X18" s="216"/>
      <c r="Y18" s="216"/>
      <c r="Z18" s="216"/>
      <c r="AA18" s="216"/>
      <c r="AB18" s="216"/>
      <c r="AC18" s="216"/>
      <c r="AD18" s="216"/>
      <c r="AE18" s="216"/>
      <c r="AF18" s="216"/>
      <c r="AG18" s="216"/>
      <c r="AH18" s="216"/>
      <c r="AI18" s="216"/>
      <c r="AJ18" s="216"/>
      <c r="AK18" s="217"/>
      <c r="AL18" s="40"/>
      <c r="AM18" s="39"/>
      <c r="AS18" s="89" t="s">
        <v>295</v>
      </c>
      <c r="AT18" s="84">
        <f>I192</f>
        <v>0</v>
      </c>
      <c r="AU18" s="90" t="str">
        <f>IFERROR(AF194,"")</f>
        <v/>
      </c>
      <c r="AV18" s="91"/>
      <c r="AW18" s="91" t="s">
        <v>303</v>
      </c>
      <c r="AX18" s="32">
        <f t="shared" si="0"/>
        <v>194</v>
      </c>
      <c r="AY18" s="32">
        <v>10</v>
      </c>
    </row>
    <row r="19" spans="2:57" ht="13.5" customHeight="1">
      <c r="B19" s="37"/>
      <c r="D19" s="228" t="s">
        <v>58</v>
      </c>
      <c r="E19" s="231" t="s">
        <v>42</v>
      </c>
      <c r="F19" s="232"/>
      <c r="G19" s="232"/>
      <c r="H19" s="233"/>
      <c r="I19" s="331"/>
      <c r="J19" s="332"/>
      <c r="K19" s="332"/>
      <c r="L19" s="332"/>
      <c r="M19" s="332"/>
      <c r="N19" s="332"/>
      <c r="O19" s="332"/>
      <c r="P19" s="332"/>
      <c r="Q19" s="333"/>
      <c r="R19" s="243" t="s">
        <v>43</v>
      </c>
      <c r="S19" s="244"/>
      <c r="T19" s="244"/>
      <c r="U19" s="245"/>
      <c r="V19" s="337"/>
      <c r="W19" s="338"/>
      <c r="X19" s="338"/>
      <c r="Y19" s="338"/>
      <c r="Z19" s="338"/>
      <c r="AA19" s="339"/>
      <c r="AB19" s="255" t="s">
        <v>40</v>
      </c>
      <c r="AC19" s="256"/>
      <c r="AD19" s="256"/>
      <c r="AE19" s="257"/>
      <c r="AF19" s="261"/>
      <c r="AG19" s="262"/>
      <c r="AH19" s="262"/>
      <c r="AI19" s="262"/>
      <c r="AJ19" s="265" t="str">
        <f>IF(I19="","",VLOOKUP(I19,$AO$4:$AT$6,2,FALSE))</f>
        <v/>
      </c>
      <c r="AK19" s="266"/>
      <c r="AL19" s="40"/>
      <c r="AM19" s="39"/>
      <c r="AS19" s="89" t="s">
        <v>281</v>
      </c>
      <c r="AT19" s="84">
        <f>I202</f>
        <v>0</v>
      </c>
      <c r="AU19" s="90" t="str">
        <f>IFERROR(AF204,"")</f>
        <v/>
      </c>
      <c r="AV19" s="91"/>
      <c r="AW19" s="91" t="s">
        <v>303</v>
      </c>
      <c r="AX19" s="32">
        <f t="shared" si="0"/>
        <v>204</v>
      </c>
      <c r="AY19" s="32">
        <v>10</v>
      </c>
      <c r="BC19" s="84" t="s">
        <v>127</v>
      </c>
      <c r="BD19" s="84" t="s">
        <v>101</v>
      </c>
      <c r="BE19" s="84" t="s">
        <v>108</v>
      </c>
    </row>
    <row r="20" spans="2:57" ht="13.5" customHeight="1">
      <c r="B20" s="37"/>
      <c r="D20" s="229"/>
      <c r="E20" s="234"/>
      <c r="F20" s="235"/>
      <c r="G20" s="235"/>
      <c r="H20" s="236"/>
      <c r="I20" s="334"/>
      <c r="J20" s="335"/>
      <c r="K20" s="335"/>
      <c r="L20" s="335"/>
      <c r="M20" s="335"/>
      <c r="N20" s="335"/>
      <c r="O20" s="335"/>
      <c r="P20" s="335"/>
      <c r="Q20" s="336"/>
      <c r="R20" s="246"/>
      <c r="S20" s="247"/>
      <c r="T20" s="247"/>
      <c r="U20" s="248"/>
      <c r="V20" s="340"/>
      <c r="W20" s="341"/>
      <c r="X20" s="341"/>
      <c r="Y20" s="341"/>
      <c r="Z20" s="341"/>
      <c r="AA20" s="342"/>
      <c r="AB20" s="258"/>
      <c r="AC20" s="259"/>
      <c r="AD20" s="259"/>
      <c r="AE20" s="260"/>
      <c r="AF20" s="263"/>
      <c r="AG20" s="264"/>
      <c r="AH20" s="264"/>
      <c r="AI20" s="264"/>
      <c r="AJ20" s="267"/>
      <c r="AK20" s="268"/>
      <c r="AL20" s="40"/>
      <c r="AM20" s="39"/>
      <c r="AS20" s="89" t="s">
        <v>282</v>
      </c>
      <c r="AT20" s="84">
        <f>I212</f>
        <v>0</v>
      </c>
      <c r="AU20" s="90" t="str">
        <f>IFERROR(AF214,"")</f>
        <v/>
      </c>
      <c r="AV20" s="91"/>
      <c r="AW20" s="91" t="s">
        <v>303</v>
      </c>
      <c r="AX20" s="32">
        <f t="shared" si="0"/>
        <v>214</v>
      </c>
      <c r="AY20" s="32">
        <v>10</v>
      </c>
      <c r="BC20" s="322" t="str">
        <f>IF(I19="グリーン電力証書",1,IF(I19="グリーン熱証書",2,IF(I19="新エネルギー等電気相当量",3,"-")))</f>
        <v>-</v>
      </c>
      <c r="BD20" s="322" t="str">
        <f>IF(V19="太陽光発電",1,IF(V19="風力発電",2,IF(V19="地熱発電",3,IF(V19="バイオマス発電",4,IF(V19="特定小水力発電",5,IF(V19="太陽熱",6,"-"))))))</f>
        <v>-</v>
      </c>
      <c r="BE20" s="322" t="str">
        <f>IF(AND(BC20="-",BD20="-"),"FALSE",BC20&amp;"-"&amp;BD20)</f>
        <v>FALSE</v>
      </c>
    </row>
    <row r="21" spans="2:57" ht="13.5" customHeight="1">
      <c r="B21" s="37"/>
      <c r="D21" s="229"/>
      <c r="E21" s="269" t="s">
        <v>64</v>
      </c>
      <c r="F21" s="270"/>
      <c r="G21" s="270"/>
      <c r="H21" s="271"/>
      <c r="I21" s="272"/>
      <c r="J21" s="273"/>
      <c r="K21" s="273"/>
      <c r="L21" s="273"/>
      <c r="M21" s="273"/>
      <c r="N21" s="273"/>
      <c r="O21" s="273"/>
      <c r="P21" s="273"/>
      <c r="Q21" s="274"/>
      <c r="R21" s="278" t="s">
        <v>41</v>
      </c>
      <c r="S21" s="279"/>
      <c r="T21" s="279"/>
      <c r="U21" s="280"/>
      <c r="V21" s="343"/>
      <c r="W21" s="344"/>
      <c r="X21" s="344"/>
      <c r="Y21" s="344"/>
      <c r="Z21" s="344"/>
      <c r="AA21" s="345"/>
      <c r="AB21" s="269" t="s">
        <v>28</v>
      </c>
      <c r="AC21" s="270"/>
      <c r="AD21" s="270"/>
      <c r="AE21" s="271"/>
      <c r="AF21" s="287" t="e">
        <f>HLOOKUP($BE27,その2!$BD$4:$FR$7,3,FALSE)</f>
        <v>#N/A</v>
      </c>
      <c r="AG21" s="288"/>
      <c r="AH21" s="288"/>
      <c r="AI21" s="288"/>
      <c r="AJ21" s="289" t="str">
        <f>IF(I19="","",VLOOKUP(I19,$AO$4:$AT$6,3,FALSE))</f>
        <v/>
      </c>
      <c r="AK21" s="290"/>
      <c r="AL21" s="40"/>
      <c r="AM21" s="39"/>
      <c r="AS21" s="89" t="s">
        <v>283</v>
      </c>
      <c r="AT21" s="84">
        <f>I222</f>
        <v>0</v>
      </c>
      <c r="AU21" s="90" t="str">
        <f>IFERROR(AF224,"")</f>
        <v/>
      </c>
      <c r="AV21" s="91"/>
      <c r="AW21" s="91" t="s">
        <v>303</v>
      </c>
      <c r="AX21" s="32">
        <f t="shared" si="0"/>
        <v>224</v>
      </c>
      <c r="AY21" s="32">
        <v>10</v>
      </c>
      <c r="BC21" s="322"/>
      <c r="BD21" s="322"/>
      <c r="BE21" s="322"/>
    </row>
    <row r="22" spans="2:57" ht="13.5" customHeight="1">
      <c r="B22" s="37"/>
      <c r="D22" s="229"/>
      <c r="E22" s="246"/>
      <c r="F22" s="247"/>
      <c r="G22" s="247"/>
      <c r="H22" s="248"/>
      <c r="I22" s="275"/>
      <c r="J22" s="276"/>
      <c r="K22" s="276"/>
      <c r="L22" s="276"/>
      <c r="M22" s="276"/>
      <c r="N22" s="276"/>
      <c r="O22" s="276"/>
      <c r="P22" s="276"/>
      <c r="Q22" s="277"/>
      <c r="R22" s="258"/>
      <c r="S22" s="259"/>
      <c r="T22" s="259"/>
      <c r="U22" s="260"/>
      <c r="V22" s="346"/>
      <c r="W22" s="347"/>
      <c r="X22" s="347"/>
      <c r="Y22" s="347"/>
      <c r="Z22" s="347"/>
      <c r="AA22" s="348"/>
      <c r="AB22" s="246"/>
      <c r="AC22" s="247"/>
      <c r="AD22" s="247"/>
      <c r="AE22" s="248"/>
      <c r="AF22" s="263"/>
      <c r="AG22" s="264"/>
      <c r="AH22" s="264"/>
      <c r="AI22" s="264"/>
      <c r="AJ22" s="267"/>
      <c r="AK22" s="268"/>
      <c r="AL22" s="40"/>
      <c r="AM22" s="39"/>
      <c r="AS22" s="89" t="s">
        <v>284</v>
      </c>
      <c r="AT22" s="84">
        <f>I232</f>
        <v>0</v>
      </c>
      <c r="AU22" s="90" t="str">
        <f>IFERROR(AF234,"")</f>
        <v/>
      </c>
      <c r="AV22" s="91"/>
      <c r="AW22" s="91" t="s">
        <v>303</v>
      </c>
      <c r="AX22" s="32">
        <f t="shared" si="0"/>
        <v>234</v>
      </c>
      <c r="AY22" s="32">
        <v>21</v>
      </c>
    </row>
    <row r="23" spans="2:57" ht="13.5" customHeight="1">
      <c r="B23" s="37"/>
      <c r="D23" s="229"/>
      <c r="E23" s="269" t="s">
        <v>38</v>
      </c>
      <c r="F23" s="270"/>
      <c r="G23" s="270"/>
      <c r="H23" s="271"/>
      <c r="I23" s="291"/>
      <c r="J23" s="292"/>
      <c r="K23" s="292"/>
      <c r="L23" s="292"/>
      <c r="M23" s="292"/>
      <c r="N23" s="292"/>
      <c r="O23" s="292"/>
      <c r="P23" s="292"/>
      <c r="Q23" s="292"/>
      <c r="R23" s="292"/>
      <c r="S23" s="292"/>
      <c r="T23" s="292"/>
      <c r="U23" s="292"/>
      <c r="V23" s="292"/>
      <c r="W23" s="292"/>
      <c r="X23" s="292"/>
      <c r="Y23" s="292"/>
      <c r="Z23" s="292"/>
      <c r="AA23" s="293"/>
      <c r="AB23" s="269" t="s">
        <v>39</v>
      </c>
      <c r="AC23" s="270"/>
      <c r="AD23" s="270"/>
      <c r="AE23" s="271"/>
      <c r="AF23" s="294"/>
      <c r="AG23" s="295"/>
      <c r="AH23" s="295"/>
      <c r="AI23" s="295"/>
      <c r="AJ23" s="295"/>
      <c r="AK23" s="290" t="s">
        <v>55</v>
      </c>
      <c r="AL23" s="40"/>
      <c r="AM23" s="39"/>
      <c r="AO23" s="91"/>
      <c r="BC23" s="84" t="s">
        <v>121</v>
      </c>
      <c r="BD23" s="84" t="s">
        <v>122</v>
      </c>
      <c r="BE23" s="84" t="s">
        <v>108</v>
      </c>
    </row>
    <row r="24" spans="2:57" ht="13.5" customHeight="1">
      <c r="B24" s="37"/>
      <c r="D24" s="229"/>
      <c r="E24" s="246"/>
      <c r="F24" s="247"/>
      <c r="G24" s="247"/>
      <c r="H24" s="248"/>
      <c r="I24" s="252"/>
      <c r="J24" s="253"/>
      <c r="K24" s="253"/>
      <c r="L24" s="253"/>
      <c r="M24" s="253"/>
      <c r="N24" s="253"/>
      <c r="O24" s="253"/>
      <c r="P24" s="253"/>
      <c r="Q24" s="253"/>
      <c r="R24" s="253"/>
      <c r="S24" s="253"/>
      <c r="T24" s="253"/>
      <c r="U24" s="253"/>
      <c r="V24" s="253"/>
      <c r="W24" s="253"/>
      <c r="X24" s="253"/>
      <c r="Y24" s="253"/>
      <c r="Z24" s="253"/>
      <c r="AA24" s="254"/>
      <c r="AB24" s="246"/>
      <c r="AC24" s="247"/>
      <c r="AD24" s="247"/>
      <c r="AE24" s="248"/>
      <c r="AF24" s="296"/>
      <c r="AG24" s="297"/>
      <c r="AH24" s="297"/>
      <c r="AI24" s="297"/>
      <c r="AJ24" s="297"/>
      <c r="AK24" s="268"/>
      <c r="AL24" s="40"/>
      <c r="AM24" s="39"/>
      <c r="AT24" s="32" t="s">
        <v>300</v>
      </c>
      <c r="AU24" s="32" t="s">
        <v>296</v>
      </c>
      <c r="BC24" s="322" t="e">
        <f>IF(AND(2010&lt;=I25,I25&lt;=2014),"1期",IF(AND(2015&lt;=I25,I25&lt;=2019),"2期",IF(AND(2020&lt;=I25,I25&lt;=2024),"3期",IF(AND(2025&lt;=I25,I25&lt;=2029),"4期","-"))))</f>
        <v>#NUM!</v>
      </c>
      <c r="BD24" s="322" t="str">
        <f>IF(AND(2010&lt;=BD26,BD26&lt;=2014),"1期",IF(AND(2015&lt;=BD26,BD26&lt;=2019),"2期",IF(AND(2020&lt;=BD26,BD26&lt;=2024),"3期",IF(AND(2025&lt;=BD26,BD26&lt;=2029),"4期","-"))))</f>
        <v>-</v>
      </c>
      <c r="BE24" s="322" t="str">
        <f>IF(OR(BD24="",BD24="-"),"計画期間未入力です","（発電："&amp;BC24&amp;"/"&amp;"発行："&amp;BD24&amp;"）")</f>
        <v>計画期間未入力です</v>
      </c>
    </row>
    <row r="25" spans="2:57" ht="13.5" customHeight="1">
      <c r="B25" s="37"/>
      <c r="D25" s="229"/>
      <c r="E25" s="269" t="s">
        <v>74</v>
      </c>
      <c r="F25" s="270"/>
      <c r="G25" s="270"/>
      <c r="H25" s="271"/>
      <c r="I25" s="298" t="e">
        <f>YEAR(EDATE(AA25,-3))</f>
        <v>#NUM!</v>
      </c>
      <c r="J25" s="289"/>
      <c r="K25" s="289"/>
      <c r="L25" s="289" t="s">
        <v>37</v>
      </c>
      <c r="M25" s="289"/>
      <c r="N25" s="344"/>
      <c r="O25" s="344"/>
      <c r="P25" s="344"/>
      <c r="Q25" s="344"/>
      <c r="R25" s="344"/>
      <c r="S25" s="344"/>
      <c r="T25" s="344"/>
      <c r="U25" s="344"/>
      <c r="V25" s="344"/>
      <c r="W25" s="344"/>
      <c r="X25" s="344"/>
      <c r="Y25" s="344"/>
      <c r="Z25" s="300" t="s">
        <v>56</v>
      </c>
      <c r="AA25" s="344"/>
      <c r="AB25" s="344"/>
      <c r="AC25" s="344"/>
      <c r="AD25" s="344"/>
      <c r="AE25" s="344"/>
      <c r="AF25" s="344"/>
      <c r="AG25" s="344"/>
      <c r="AH25" s="344"/>
      <c r="AI25" s="344"/>
      <c r="AJ25" s="344"/>
      <c r="AK25" s="349"/>
      <c r="AL25" s="40"/>
      <c r="AM25" s="39"/>
      <c r="AT25" s="84" t="s">
        <v>297</v>
      </c>
      <c r="AU25" s="84">
        <f>SUMIFS($AU$3:$AU$22,$AT$3:$AT$22,AT25)</f>
        <v>0</v>
      </c>
      <c r="BC25" s="322"/>
      <c r="BD25" s="322"/>
      <c r="BE25" s="322"/>
    </row>
    <row r="26" spans="2:57" ht="13.5" customHeight="1">
      <c r="B26" s="37"/>
      <c r="D26" s="229"/>
      <c r="E26" s="246"/>
      <c r="F26" s="247"/>
      <c r="G26" s="247"/>
      <c r="H26" s="248"/>
      <c r="I26" s="299"/>
      <c r="J26" s="267"/>
      <c r="K26" s="267"/>
      <c r="L26" s="267"/>
      <c r="M26" s="267"/>
      <c r="N26" s="347"/>
      <c r="O26" s="347"/>
      <c r="P26" s="347"/>
      <c r="Q26" s="347"/>
      <c r="R26" s="347"/>
      <c r="S26" s="347"/>
      <c r="T26" s="347"/>
      <c r="U26" s="347"/>
      <c r="V26" s="347"/>
      <c r="W26" s="347"/>
      <c r="X26" s="347"/>
      <c r="Y26" s="347"/>
      <c r="Z26" s="301"/>
      <c r="AA26" s="347"/>
      <c r="AB26" s="347"/>
      <c r="AC26" s="347"/>
      <c r="AD26" s="347"/>
      <c r="AE26" s="347"/>
      <c r="AF26" s="347"/>
      <c r="AG26" s="347"/>
      <c r="AH26" s="347"/>
      <c r="AI26" s="347"/>
      <c r="AJ26" s="347"/>
      <c r="AK26" s="350"/>
      <c r="AL26" s="40"/>
      <c r="AM26" s="39"/>
      <c r="AT26" s="84" t="s">
        <v>298</v>
      </c>
      <c r="AU26" s="84">
        <f t="shared" ref="AU26:AU27" si="1">SUMIFS($AU$3:$AU$22,$AT$3:$AT$22,AT26)</f>
        <v>0</v>
      </c>
      <c r="BD26" s="32" t="str">
        <f>IF(V21="","",YEAR(V21)-IF(MONTH(V21)&lt;4,1,0))</f>
        <v/>
      </c>
    </row>
    <row r="27" spans="2:57" ht="13.5" customHeight="1">
      <c r="B27" s="37"/>
      <c r="D27" s="229"/>
      <c r="E27" s="220" t="s">
        <v>57</v>
      </c>
      <c r="F27" s="221"/>
      <c r="G27" s="221"/>
      <c r="H27" s="222"/>
      <c r="I27" s="226"/>
      <c r="J27" s="214"/>
      <c r="K27" s="214"/>
      <c r="L27" s="214"/>
      <c r="M27" s="214"/>
      <c r="N27" s="214"/>
      <c r="O27" s="214"/>
      <c r="P27" s="214"/>
      <c r="Q27" s="214"/>
      <c r="R27" s="214"/>
      <c r="S27" s="214"/>
      <c r="T27" s="214"/>
      <c r="U27" s="214"/>
      <c r="V27" s="214"/>
      <c r="W27" s="212" t="s">
        <v>56</v>
      </c>
      <c r="X27" s="214"/>
      <c r="Y27" s="214"/>
      <c r="Z27" s="214"/>
      <c r="AA27" s="214"/>
      <c r="AB27" s="214"/>
      <c r="AC27" s="214"/>
      <c r="AD27" s="214"/>
      <c r="AE27" s="214"/>
      <c r="AF27" s="214"/>
      <c r="AG27" s="214"/>
      <c r="AH27" s="214"/>
      <c r="AI27" s="214"/>
      <c r="AJ27" s="214"/>
      <c r="AK27" s="215"/>
      <c r="AL27" s="40"/>
      <c r="AM27" s="39"/>
      <c r="AT27" s="84" t="s">
        <v>299</v>
      </c>
      <c r="AU27" s="84">
        <f t="shared" si="1"/>
        <v>0</v>
      </c>
      <c r="BE27" s="32" t="str">
        <f>BE24&amp;"："&amp;BE20</f>
        <v>計画期間未入力です：FALSE</v>
      </c>
    </row>
    <row r="28" spans="2:57" ht="13.5" customHeight="1" thickBot="1">
      <c r="B28" s="37"/>
      <c r="D28" s="230"/>
      <c r="E28" s="223"/>
      <c r="F28" s="224"/>
      <c r="G28" s="224"/>
      <c r="H28" s="225"/>
      <c r="I28" s="227"/>
      <c r="J28" s="216"/>
      <c r="K28" s="216"/>
      <c r="L28" s="216"/>
      <c r="M28" s="216"/>
      <c r="N28" s="216"/>
      <c r="O28" s="216"/>
      <c r="P28" s="216"/>
      <c r="Q28" s="216"/>
      <c r="R28" s="216"/>
      <c r="S28" s="216"/>
      <c r="T28" s="216"/>
      <c r="U28" s="216"/>
      <c r="V28" s="216"/>
      <c r="W28" s="213"/>
      <c r="X28" s="216"/>
      <c r="Y28" s="216"/>
      <c r="Z28" s="216"/>
      <c r="AA28" s="216"/>
      <c r="AB28" s="216"/>
      <c r="AC28" s="216"/>
      <c r="AD28" s="216"/>
      <c r="AE28" s="216"/>
      <c r="AF28" s="216"/>
      <c r="AG28" s="216"/>
      <c r="AH28" s="216"/>
      <c r="AI28" s="216"/>
      <c r="AJ28" s="216"/>
      <c r="AK28" s="217"/>
      <c r="AL28" s="40"/>
      <c r="AM28" s="39"/>
    </row>
    <row r="29" spans="2:57" ht="13.5" customHeight="1">
      <c r="B29" s="37"/>
      <c r="D29" s="228" t="s">
        <v>59</v>
      </c>
      <c r="E29" s="231" t="s">
        <v>42</v>
      </c>
      <c r="F29" s="232"/>
      <c r="G29" s="232"/>
      <c r="H29" s="233"/>
      <c r="I29" s="331"/>
      <c r="J29" s="332"/>
      <c r="K29" s="332"/>
      <c r="L29" s="332"/>
      <c r="M29" s="332"/>
      <c r="N29" s="332"/>
      <c r="O29" s="332"/>
      <c r="P29" s="332"/>
      <c r="Q29" s="333"/>
      <c r="R29" s="243" t="s">
        <v>43</v>
      </c>
      <c r="S29" s="244"/>
      <c r="T29" s="244"/>
      <c r="U29" s="245"/>
      <c r="V29" s="337"/>
      <c r="W29" s="338"/>
      <c r="X29" s="338"/>
      <c r="Y29" s="338"/>
      <c r="Z29" s="338"/>
      <c r="AA29" s="339"/>
      <c r="AB29" s="255" t="s">
        <v>40</v>
      </c>
      <c r="AC29" s="256"/>
      <c r="AD29" s="256"/>
      <c r="AE29" s="257"/>
      <c r="AF29" s="261"/>
      <c r="AG29" s="262"/>
      <c r="AH29" s="262"/>
      <c r="AI29" s="262"/>
      <c r="AJ29" s="265" t="str">
        <f>IF(I29="","",VLOOKUP(I29,$AO$4:$AT$6,2,FALSE))</f>
        <v/>
      </c>
      <c r="AK29" s="266"/>
      <c r="AL29" s="40"/>
      <c r="AM29" s="39"/>
      <c r="BC29" s="84" t="s">
        <v>127</v>
      </c>
      <c r="BD29" s="84" t="s">
        <v>101</v>
      </c>
      <c r="BE29" s="84" t="s">
        <v>108</v>
      </c>
    </row>
    <row r="30" spans="2:57" ht="13.5" customHeight="1">
      <c r="B30" s="37"/>
      <c r="D30" s="229"/>
      <c r="E30" s="234"/>
      <c r="F30" s="235"/>
      <c r="G30" s="235"/>
      <c r="H30" s="236"/>
      <c r="I30" s="334"/>
      <c r="J30" s="335"/>
      <c r="K30" s="335"/>
      <c r="L30" s="335"/>
      <c r="M30" s="335"/>
      <c r="N30" s="335"/>
      <c r="O30" s="335"/>
      <c r="P30" s="335"/>
      <c r="Q30" s="336"/>
      <c r="R30" s="246"/>
      <c r="S30" s="247"/>
      <c r="T30" s="247"/>
      <c r="U30" s="248"/>
      <c r="V30" s="340"/>
      <c r="W30" s="341"/>
      <c r="X30" s="341"/>
      <c r="Y30" s="341"/>
      <c r="Z30" s="341"/>
      <c r="AA30" s="342"/>
      <c r="AB30" s="258"/>
      <c r="AC30" s="259"/>
      <c r="AD30" s="259"/>
      <c r="AE30" s="260"/>
      <c r="AF30" s="263"/>
      <c r="AG30" s="264"/>
      <c r="AH30" s="264"/>
      <c r="AI30" s="264"/>
      <c r="AJ30" s="267"/>
      <c r="AK30" s="268"/>
      <c r="AL30" s="40"/>
      <c r="AM30" s="39"/>
      <c r="BC30" s="322" t="str">
        <f>IF(I29="グリーン電力証書",1,IF(I29="グリーン熱証書",2,IF(I29="新エネルギー等電気相当量",3,"-")))</f>
        <v>-</v>
      </c>
      <c r="BD30" s="322" t="str">
        <f>IF(V29="太陽光発電",1,IF(V29="風力発電",2,IF(V29="地熱発電",3,IF(V29="バイオマス発電",4,IF(V29="特定小水力発電",5,IF(V29="太陽熱",6,"-"))))))</f>
        <v>-</v>
      </c>
      <c r="BE30" s="322" t="str">
        <f>IF(AND(BC30="-",BD30="-"),"FALSE",BC30&amp;"-"&amp;BD30)</f>
        <v>FALSE</v>
      </c>
    </row>
    <row r="31" spans="2:57" ht="13.5" customHeight="1">
      <c r="B31" s="37"/>
      <c r="D31" s="229"/>
      <c r="E31" s="269" t="s">
        <v>64</v>
      </c>
      <c r="F31" s="270"/>
      <c r="G31" s="270"/>
      <c r="H31" s="271"/>
      <c r="I31" s="272"/>
      <c r="J31" s="273"/>
      <c r="K31" s="273"/>
      <c r="L31" s="273"/>
      <c r="M31" s="273"/>
      <c r="N31" s="273"/>
      <c r="O31" s="273"/>
      <c r="P31" s="273"/>
      <c r="Q31" s="274"/>
      <c r="R31" s="278" t="s">
        <v>41</v>
      </c>
      <c r="S31" s="279"/>
      <c r="T31" s="279"/>
      <c r="U31" s="280"/>
      <c r="V31" s="343"/>
      <c r="W31" s="344"/>
      <c r="X31" s="344"/>
      <c r="Y31" s="344"/>
      <c r="Z31" s="344"/>
      <c r="AA31" s="345"/>
      <c r="AB31" s="269" t="s">
        <v>28</v>
      </c>
      <c r="AC31" s="270"/>
      <c r="AD31" s="270"/>
      <c r="AE31" s="271"/>
      <c r="AF31" s="287" t="e">
        <f>HLOOKUP($BE37,その2!$BD$4:$FR$7,3,FALSE)</f>
        <v>#N/A</v>
      </c>
      <c r="AG31" s="288"/>
      <c r="AH31" s="288"/>
      <c r="AI31" s="288"/>
      <c r="AJ31" s="289" t="str">
        <f>IF(I29="","",VLOOKUP(I29,$AO$4:$AT$6,3,FALSE))</f>
        <v/>
      </c>
      <c r="AK31" s="290"/>
      <c r="AL31" s="40"/>
      <c r="AM31" s="39"/>
      <c r="BC31" s="322"/>
      <c r="BD31" s="322"/>
      <c r="BE31" s="322"/>
    </row>
    <row r="32" spans="2:57" ht="13.5" customHeight="1">
      <c r="B32" s="37"/>
      <c r="D32" s="229"/>
      <c r="E32" s="246"/>
      <c r="F32" s="247"/>
      <c r="G32" s="247"/>
      <c r="H32" s="248"/>
      <c r="I32" s="275"/>
      <c r="J32" s="276"/>
      <c r="K32" s="276"/>
      <c r="L32" s="276"/>
      <c r="M32" s="276"/>
      <c r="N32" s="276"/>
      <c r="O32" s="276"/>
      <c r="P32" s="276"/>
      <c r="Q32" s="277"/>
      <c r="R32" s="258"/>
      <c r="S32" s="259"/>
      <c r="T32" s="259"/>
      <c r="U32" s="260"/>
      <c r="V32" s="346"/>
      <c r="W32" s="347"/>
      <c r="X32" s="347"/>
      <c r="Y32" s="347"/>
      <c r="Z32" s="347"/>
      <c r="AA32" s="348"/>
      <c r="AB32" s="246"/>
      <c r="AC32" s="247"/>
      <c r="AD32" s="247"/>
      <c r="AE32" s="248"/>
      <c r="AF32" s="263"/>
      <c r="AG32" s="264"/>
      <c r="AH32" s="264"/>
      <c r="AI32" s="264"/>
      <c r="AJ32" s="267"/>
      <c r="AK32" s="268"/>
      <c r="AL32" s="40"/>
      <c r="AM32" s="39"/>
    </row>
    <row r="33" spans="2:57" ht="13.5" customHeight="1">
      <c r="B33" s="37"/>
      <c r="D33" s="229"/>
      <c r="E33" s="269" t="s">
        <v>38</v>
      </c>
      <c r="F33" s="270"/>
      <c r="G33" s="270"/>
      <c r="H33" s="271"/>
      <c r="I33" s="291"/>
      <c r="J33" s="292"/>
      <c r="K33" s="292"/>
      <c r="L33" s="292"/>
      <c r="M33" s="292"/>
      <c r="N33" s="292"/>
      <c r="O33" s="292"/>
      <c r="P33" s="292"/>
      <c r="Q33" s="292"/>
      <c r="R33" s="292"/>
      <c r="S33" s="292"/>
      <c r="T33" s="292"/>
      <c r="U33" s="292"/>
      <c r="V33" s="292"/>
      <c r="W33" s="292"/>
      <c r="X33" s="292"/>
      <c r="Y33" s="292"/>
      <c r="Z33" s="292"/>
      <c r="AA33" s="293"/>
      <c r="AB33" s="269" t="s">
        <v>39</v>
      </c>
      <c r="AC33" s="270"/>
      <c r="AD33" s="270"/>
      <c r="AE33" s="271"/>
      <c r="AF33" s="294"/>
      <c r="AG33" s="295"/>
      <c r="AH33" s="295"/>
      <c r="AI33" s="295"/>
      <c r="AJ33" s="295"/>
      <c r="AK33" s="290" t="s">
        <v>55</v>
      </c>
      <c r="AL33" s="40"/>
      <c r="AM33" s="39"/>
      <c r="BC33" s="84" t="s">
        <v>121</v>
      </c>
      <c r="BD33" s="84" t="s">
        <v>122</v>
      </c>
      <c r="BE33" s="84" t="s">
        <v>108</v>
      </c>
    </row>
    <row r="34" spans="2:57" ht="13.5" customHeight="1">
      <c r="B34" s="37"/>
      <c r="D34" s="229"/>
      <c r="E34" s="246"/>
      <c r="F34" s="247"/>
      <c r="G34" s="247"/>
      <c r="H34" s="248"/>
      <c r="I34" s="252"/>
      <c r="J34" s="253"/>
      <c r="K34" s="253"/>
      <c r="L34" s="253"/>
      <c r="M34" s="253"/>
      <c r="N34" s="253"/>
      <c r="O34" s="253"/>
      <c r="P34" s="253"/>
      <c r="Q34" s="253"/>
      <c r="R34" s="253"/>
      <c r="S34" s="253"/>
      <c r="T34" s="253"/>
      <c r="U34" s="253"/>
      <c r="V34" s="253"/>
      <c r="W34" s="253"/>
      <c r="X34" s="253"/>
      <c r="Y34" s="253"/>
      <c r="Z34" s="253"/>
      <c r="AA34" s="254"/>
      <c r="AB34" s="246"/>
      <c r="AC34" s="247"/>
      <c r="AD34" s="247"/>
      <c r="AE34" s="248"/>
      <c r="AF34" s="296"/>
      <c r="AG34" s="297"/>
      <c r="AH34" s="297"/>
      <c r="AI34" s="297"/>
      <c r="AJ34" s="297"/>
      <c r="AK34" s="268"/>
      <c r="AL34" s="40"/>
      <c r="AM34" s="39"/>
      <c r="BC34" s="322" t="e">
        <f>IF(AND(2010&lt;=I35,I35&lt;=2014),"1期",IF(AND(2015&lt;=I35,I35&lt;=2019),"2期",IF(AND(2020&lt;=I35,I35&lt;=2024),"3期",IF(AND(2025&lt;=I35,I35&lt;=2029),"4期","-"))))</f>
        <v>#NUM!</v>
      </c>
      <c r="BD34" s="322" t="str">
        <f>IF(AND(2010&lt;=BD36,BD36&lt;=2014),"1期",IF(AND(2015&lt;=BD36,BD36&lt;=2019),"2期",IF(AND(2020&lt;=BD36,BD36&lt;=2024),"3期",IF(AND(2025&lt;=BD36,BD36&lt;=2029),"4期","-"))))</f>
        <v>-</v>
      </c>
      <c r="BE34" s="322" t="str">
        <f>IF(OR(BD34="",BD34="-"),"計画期間未入力です","（発電："&amp;BC34&amp;"/"&amp;"発行："&amp;BD34&amp;"）")</f>
        <v>計画期間未入力です</v>
      </c>
    </row>
    <row r="35" spans="2:57" ht="13.5" customHeight="1">
      <c r="B35" s="37"/>
      <c r="D35" s="229"/>
      <c r="E35" s="269" t="s">
        <v>74</v>
      </c>
      <c r="F35" s="270"/>
      <c r="G35" s="270"/>
      <c r="H35" s="271"/>
      <c r="I35" s="298" t="e">
        <f>YEAR(EDATE(AA35,-3))</f>
        <v>#NUM!</v>
      </c>
      <c r="J35" s="289"/>
      <c r="K35" s="289"/>
      <c r="L35" s="289" t="s">
        <v>37</v>
      </c>
      <c r="M35" s="289"/>
      <c r="N35" s="344"/>
      <c r="O35" s="344"/>
      <c r="P35" s="344"/>
      <c r="Q35" s="344"/>
      <c r="R35" s="344"/>
      <c r="S35" s="344"/>
      <c r="T35" s="344"/>
      <c r="U35" s="344"/>
      <c r="V35" s="344"/>
      <c r="W35" s="344"/>
      <c r="X35" s="344"/>
      <c r="Y35" s="344"/>
      <c r="Z35" s="300" t="s">
        <v>56</v>
      </c>
      <c r="AA35" s="344"/>
      <c r="AB35" s="344"/>
      <c r="AC35" s="344"/>
      <c r="AD35" s="344"/>
      <c r="AE35" s="344"/>
      <c r="AF35" s="344"/>
      <c r="AG35" s="344"/>
      <c r="AH35" s="344"/>
      <c r="AI35" s="344"/>
      <c r="AJ35" s="344"/>
      <c r="AK35" s="349"/>
      <c r="AL35" s="40"/>
      <c r="AM35" s="39"/>
      <c r="BC35" s="322"/>
      <c r="BD35" s="322"/>
      <c r="BE35" s="322"/>
    </row>
    <row r="36" spans="2:57" ht="13.5" customHeight="1">
      <c r="B36" s="37"/>
      <c r="D36" s="229"/>
      <c r="E36" s="246"/>
      <c r="F36" s="247"/>
      <c r="G36" s="247"/>
      <c r="H36" s="248"/>
      <c r="I36" s="299"/>
      <c r="J36" s="267"/>
      <c r="K36" s="267"/>
      <c r="L36" s="267"/>
      <c r="M36" s="267"/>
      <c r="N36" s="347"/>
      <c r="O36" s="347"/>
      <c r="P36" s="347"/>
      <c r="Q36" s="347"/>
      <c r="R36" s="347"/>
      <c r="S36" s="347"/>
      <c r="T36" s="347"/>
      <c r="U36" s="347"/>
      <c r="V36" s="347"/>
      <c r="W36" s="347"/>
      <c r="X36" s="347"/>
      <c r="Y36" s="347"/>
      <c r="Z36" s="301"/>
      <c r="AA36" s="347"/>
      <c r="AB36" s="347"/>
      <c r="AC36" s="347"/>
      <c r="AD36" s="347"/>
      <c r="AE36" s="347"/>
      <c r="AF36" s="347"/>
      <c r="AG36" s="347"/>
      <c r="AH36" s="347"/>
      <c r="AI36" s="347"/>
      <c r="AJ36" s="347"/>
      <c r="AK36" s="350"/>
      <c r="AL36" s="40"/>
      <c r="AM36" s="39"/>
      <c r="BD36" s="32" t="str">
        <f>IF(V31="","",YEAR(V31)-IF(MONTH(V31)&lt;4,1,0))</f>
        <v/>
      </c>
    </row>
    <row r="37" spans="2:57" ht="13.5" customHeight="1">
      <c r="B37" s="37"/>
      <c r="D37" s="229"/>
      <c r="E37" s="220" t="s">
        <v>57</v>
      </c>
      <c r="F37" s="221"/>
      <c r="G37" s="221"/>
      <c r="H37" s="222"/>
      <c r="I37" s="226"/>
      <c r="J37" s="214"/>
      <c r="K37" s="214"/>
      <c r="L37" s="214"/>
      <c r="M37" s="214"/>
      <c r="N37" s="214"/>
      <c r="O37" s="214"/>
      <c r="P37" s="214"/>
      <c r="Q37" s="214"/>
      <c r="R37" s="214"/>
      <c r="S37" s="214"/>
      <c r="T37" s="214"/>
      <c r="U37" s="214"/>
      <c r="V37" s="214"/>
      <c r="W37" s="212" t="s">
        <v>56</v>
      </c>
      <c r="X37" s="214"/>
      <c r="Y37" s="214"/>
      <c r="Z37" s="214"/>
      <c r="AA37" s="214"/>
      <c r="AB37" s="214"/>
      <c r="AC37" s="214"/>
      <c r="AD37" s="214"/>
      <c r="AE37" s="214"/>
      <c r="AF37" s="214"/>
      <c r="AG37" s="214"/>
      <c r="AH37" s="214"/>
      <c r="AI37" s="214"/>
      <c r="AJ37" s="214"/>
      <c r="AK37" s="215"/>
      <c r="AL37" s="40"/>
      <c r="AM37" s="39"/>
      <c r="BE37" s="32" t="str">
        <f>BE34&amp;"："&amp;BE30</f>
        <v>計画期間未入力です：FALSE</v>
      </c>
    </row>
    <row r="38" spans="2:57" ht="13.5" customHeight="1" thickBot="1">
      <c r="B38" s="37"/>
      <c r="D38" s="230"/>
      <c r="E38" s="223"/>
      <c r="F38" s="224"/>
      <c r="G38" s="224"/>
      <c r="H38" s="225"/>
      <c r="I38" s="227"/>
      <c r="J38" s="216"/>
      <c r="K38" s="216"/>
      <c r="L38" s="216"/>
      <c r="M38" s="216"/>
      <c r="N38" s="216"/>
      <c r="O38" s="216"/>
      <c r="P38" s="216"/>
      <c r="Q38" s="216"/>
      <c r="R38" s="216"/>
      <c r="S38" s="216"/>
      <c r="T38" s="216"/>
      <c r="U38" s="216"/>
      <c r="V38" s="216"/>
      <c r="W38" s="213"/>
      <c r="X38" s="216"/>
      <c r="Y38" s="216"/>
      <c r="Z38" s="216"/>
      <c r="AA38" s="216"/>
      <c r="AB38" s="216"/>
      <c r="AC38" s="216"/>
      <c r="AD38" s="216"/>
      <c r="AE38" s="216"/>
      <c r="AF38" s="216"/>
      <c r="AG38" s="216"/>
      <c r="AH38" s="216"/>
      <c r="AI38" s="216"/>
      <c r="AJ38" s="216"/>
      <c r="AK38" s="217"/>
      <c r="AL38" s="40"/>
      <c r="AM38" s="39"/>
    </row>
    <row r="39" spans="2:57" ht="13.5" customHeight="1">
      <c r="B39" s="37"/>
      <c r="D39" s="228" t="s">
        <v>60</v>
      </c>
      <c r="E39" s="231" t="s">
        <v>42</v>
      </c>
      <c r="F39" s="232"/>
      <c r="G39" s="232"/>
      <c r="H39" s="233"/>
      <c r="I39" s="331"/>
      <c r="J39" s="332"/>
      <c r="K39" s="332"/>
      <c r="L39" s="332"/>
      <c r="M39" s="332"/>
      <c r="N39" s="332"/>
      <c r="O39" s="332"/>
      <c r="P39" s="332"/>
      <c r="Q39" s="333"/>
      <c r="R39" s="243" t="s">
        <v>43</v>
      </c>
      <c r="S39" s="244"/>
      <c r="T39" s="244"/>
      <c r="U39" s="245"/>
      <c r="V39" s="337"/>
      <c r="W39" s="338"/>
      <c r="X39" s="338"/>
      <c r="Y39" s="338"/>
      <c r="Z39" s="338"/>
      <c r="AA39" s="339"/>
      <c r="AB39" s="255" t="s">
        <v>40</v>
      </c>
      <c r="AC39" s="256"/>
      <c r="AD39" s="256"/>
      <c r="AE39" s="257"/>
      <c r="AF39" s="261"/>
      <c r="AG39" s="262"/>
      <c r="AH39" s="262"/>
      <c r="AI39" s="262"/>
      <c r="AJ39" s="265" t="str">
        <f>IF(I39="","",VLOOKUP(I39,$AO$4:$AT$6,2,FALSE))</f>
        <v/>
      </c>
      <c r="AK39" s="266"/>
      <c r="AL39" s="40"/>
      <c r="AM39" s="39"/>
      <c r="BC39" s="84" t="s">
        <v>127</v>
      </c>
      <c r="BD39" s="84" t="s">
        <v>101</v>
      </c>
      <c r="BE39" s="84" t="s">
        <v>108</v>
      </c>
    </row>
    <row r="40" spans="2:57" ht="13.5" customHeight="1">
      <c r="B40" s="37"/>
      <c r="D40" s="229"/>
      <c r="E40" s="234"/>
      <c r="F40" s="235"/>
      <c r="G40" s="235"/>
      <c r="H40" s="236"/>
      <c r="I40" s="334"/>
      <c r="J40" s="335"/>
      <c r="K40" s="335"/>
      <c r="L40" s="335"/>
      <c r="M40" s="335"/>
      <c r="N40" s="335"/>
      <c r="O40" s="335"/>
      <c r="P40" s="335"/>
      <c r="Q40" s="336"/>
      <c r="R40" s="246"/>
      <c r="S40" s="247"/>
      <c r="T40" s="247"/>
      <c r="U40" s="248"/>
      <c r="V40" s="340"/>
      <c r="W40" s="341"/>
      <c r="X40" s="341"/>
      <c r="Y40" s="341"/>
      <c r="Z40" s="341"/>
      <c r="AA40" s="342"/>
      <c r="AB40" s="258"/>
      <c r="AC40" s="259"/>
      <c r="AD40" s="259"/>
      <c r="AE40" s="260"/>
      <c r="AF40" s="263"/>
      <c r="AG40" s="264"/>
      <c r="AH40" s="264"/>
      <c r="AI40" s="264"/>
      <c r="AJ40" s="267"/>
      <c r="AK40" s="268"/>
      <c r="AL40" s="40"/>
      <c r="AM40" s="39"/>
      <c r="BC40" s="322" t="str">
        <f>IF(I39="グリーン電力証書",1,IF(I39="グリーン熱証書",2,IF(I39="新エネルギー等電気相当量",3,"-")))</f>
        <v>-</v>
      </c>
      <c r="BD40" s="322" t="str">
        <f>IF(V39="太陽光発電",1,IF(V39="風力発電",2,IF(V39="地熱発電",3,IF(V39="バイオマス発電",4,IF(V39="特定小水力発電",5,IF(V39="太陽熱",6,"-"))))))</f>
        <v>-</v>
      </c>
      <c r="BE40" s="322" t="str">
        <f>IF(AND(BC40="-",BD40="-"),"FALSE",BC40&amp;"-"&amp;BD40)</f>
        <v>FALSE</v>
      </c>
    </row>
    <row r="41" spans="2:57" ht="13.5" customHeight="1">
      <c r="B41" s="37"/>
      <c r="D41" s="229"/>
      <c r="E41" s="269" t="s">
        <v>64</v>
      </c>
      <c r="F41" s="270"/>
      <c r="G41" s="270"/>
      <c r="H41" s="271"/>
      <c r="I41" s="272"/>
      <c r="J41" s="273"/>
      <c r="K41" s="273"/>
      <c r="L41" s="273"/>
      <c r="M41" s="273"/>
      <c r="N41" s="273"/>
      <c r="O41" s="273"/>
      <c r="P41" s="273"/>
      <c r="Q41" s="274"/>
      <c r="R41" s="278" t="s">
        <v>41</v>
      </c>
      <c r="S41" s="279"/>
      <c r="T41" s="279"/>
      <c r="U41" s="280"/>
      <c r="V41" s="343"/>
      <c r="W41" s="344"/>
      <c r="X41" s="344"/>
      <c r="Y41" s="344"/>
      <c r="Z41" s="344"/>
      <c r="AA41" s="345"/>
      <c r="AB41" s="269" t="s">
        <v>28</v>
      </c>
      <c r="AC41" s="270"/>
      <c r="AD41" s="270"/>
      <c r="AE41" s="271"/>
      <c r="AF41" s="287" t="e">
        <f>HLOOKUP($BE47,その2!$BD$4:$FR$7,3,FALSE)</f>
        <v>#N/A</v>
      </c>
      <c r="AG41" s="288"/>
      <c r="AH41" s="288"/>
      <c r="AI41" s="288"/>
      <c r="AJ41" s="289" t="str">
        <f>IF(I39="","",VLOOKUP(I39,$AO$4:$AT$6,3,FALSE))</f>
        <v/>
      </c>
      <c r="AK41" s="290"/>
      <c r="AL41" s="40"/>
      <c r="AM41" s="39"/>
      <c r="BC41" s="322"/>
      <c r="BD41" s="322"/>
      <c r="BE41" s="322"/>
    </row>
    <row r="42" spans="2:57" ht="13.5" customHeight="1">
      <c r="B42" s="37"/>
      <c r="D42" s="229"/>
      <c r="E42" s="246"/>
      <c r="F42" s="247"/>
      <c r="G42" s="247"/>
      <c r="H42" s="248"/>
      <c r="I42" s="275"/>
      <c r="J42" s="276"/>
      <c r="K42" s="276"/>
      <c r="L42" s="276"/>
      <c r="M42" s="276"/>
      <c r="N42" s="276"/>
      <c r="O42" s="276"/>
      <c r="P42" s="276"/>
      <c r="Q42" s="277"/>
      <c r="R42" s="258"/>
      <c r="S42" s="259"/>
      <c r="T42" s="259"/>
      <c r="U42" s="260"/>
      <c r="V42" s="346"/>
      <c r="W42" s="347"/>
      <c r="X42" s="347"/>
      <c r="Y42" s="347"/>
      <c r="Z42" s="347"/>
      <c r="AA42" s="348"/>
      <c r="AB42" s="246"/>
      <c r="AC42" s="247"/>
      <c r="AD42" s="247"/>
      <c r="AE42" s="248"/>
      <c r="AF42" s="263"/>
      <c r="AG42" s="264"/>
      <c r="AH42" s="264"/>
      <c r="AI42" s="264"/>
      <c r="AJ42" s="267"/>
      <c r="AK42" s="268"/>
      <c r="AL42" s="40"/>
      <c r="AM42" s="39"/>
    </row>
    <row r="43" spans="2:57" ht="13.5" customHeight="1">
      <c r="B43" s="37"/>
      <c r="D43" s="229"/>
      <c r="E43" s="269" t="s">
        <v>38</v>
      </c>
      <c r="F43" s="270"/>
      <c r="G43" s="270"/>
      <c r="H43" s="271"/>
      <c r="I43" s="291"/>
      <c r="J43" s="292"/>
      <c r="K43" s="292"/>
      <c r="L43" s="292"/>
      <c r="M43" s="292"/>
      <c r="N43" s="292"/>
      <c r="O43" s="292"/>
      <c r="P43" s="292"/>
      <c r="Q43" s="292"/>
      <c r="R43" s="292"/>
      <c r="S43" s="292"/>
      <c r="T43" s="292"/>
      <c r="U43" s="292"/>
      <c r="V43" s="292"/>
      <c r="W43" s="292"/>
      <c r="X43" s="292"/>
      <c r="Y43" s="292"/>
      <c r="Z43" s="292"/>
      <c r="AA43" s="293"/>
      <c r="AB43" s="269" t="s">
        <v>39</v>
      </c>
      <c r="AC43" s="270"/>
      <c r="AD43" s="270"/>
      <c r="AE43" s="271"/>
      <c r="AF43" s="294"/>
      <c r="AG43" s="295"/>
      <c r="AH43" s="295"/>
      <c r="AI43" s="295"/>
      <c r="AJ43" s="295"/>
      <c r="AK43" s="290" t="s">
        <v>55</v>
      </c>
      <c r="AL43" s="40"/>
      <c r="AM43" s="39"/>
      <c r="BC43" s="84" t="s">
        <v>121</v>
      </c>
      <c r="BD43" s="84" t="s">
        <v>122</v>
      </c>
      <c r="BE43" s="84" t="s">
        <v>108</v>
      </c>
    </row>
    <row r="44" spans="2:57" ht="13.5" customHeight="1">
      <c r="B44" s="37"/>
      <c r="D44" s="229"/>
      <c r="E44" s="246"/>
      <c r="F44" s="247"/>
      <c r="G44" s="247"/>
      <c r="H44" s="248"/>
      <c r="I44" s="252"/>
      <c r="J44" s="253"/>
      <c r="K44" s="253"/>
      <c r="L44" s="253"/>
      <c r="M44" s="253"/>
      <c r="N44" s="253"/>
      <c r="O44" s="253"/>
      <c r="P44" s="253"/>
      <c r="Q44" s="253"/>
      <c r="R44" s="253"/>
      <c r="S44" s="253"/>
      <c r="T44" s="253"/>
      <c r="U44" s="253"/>
      <c r="V44" s="253"/>
      <c r="W44" s="253"/>
      <c r="X44" s="253"/>
      <c r="Y44" s="253"/>
      <c r="Z44" s="253"/>
      <c r="AA44" s="254"/>
      <c r="AB44" s="246"/>
      <c r="AC44" s="247"/>
      <c r="AD44" s="247"/>
      <c r="AE44" s="248"/>
      <c r="AF44" s="296"/>
      <c r="AG44" s="297"/>
      <c r="AH44" s="297"/>
      <c r="AI44" s="297"/>
      <c r="AJ44" s="297"/>
      <c r="AK44" s="268"/>
      <c r="AL44" s="40"/>
      <c r="AM44" s="39"/>
      <c r="BC44" s="322" t="e">
        <f>IF(AND(2010&lt;=I45,I45&lt;=2014),"1期",IF(AND(2015&lt;=I45,I45&lt;=2019),"2期",IF(AND(2020&lt;=I45,I45&lt;=2024),"3期",IF(AND(2025&lt;=I45,I45&lt;=2029),"4期","-"))))</f>
        <v>#NUM!</v>
      </c>
      <c r="BD44" s="322" t="str">
        <f>IF(AND(2010&lt;=BD46,BD46&lt;=2014),"1期",IF(AND(2015&lt;=BD46,BD46&lt;=2019),"2期",IF(AND(2020&lt;=BD46,BD46&lt;=2024),"3期",IF(AND(2025&lt;=BD46,BD46&lt;=2029),"4期","-"))))</f>
        <v>-</v>
      </c>
      <c r="BE44" s="322" t="str">
        <f>IF(OR(BD44="",BD44="-"),"計画期間未入力です","（発電："&amp;BC44&amp;"/"&amp;"発行："&amp;BD44&amp;"）")</f>
        <v>計画期間未入力です</v>
      </c>
    </row>
    <row r="45" spans="2:57" ht="13.5" customHeight="1">
      <c r="B45" s="37"/>
      <c r="D45" s="229"/>
      <c r="E45" s="269" t="s">
        <v>74</v>
      </c>
      <c r="F45" s="270"/>
      <c r="G45" s="270"/>
      <c r="H45" s="271"/>
      <c r="I45" s="298" t="e">
        <f>YEAR(EDATE(AA45,-3))</f>
        <v>#NUM!</v>
      </c>
      <c r="J45" s="289"/>
      <c r="K45" s="289"/>
      <c r="L45" s="289" t="s">
        <v>37</v>
      </c>
      <c r="M45" s="289"/>
      <c r="N45" s="344"/>
      <c r="O45" s="344"/>
      <c r="P45" s="344"/>
      <c r="Q45" s="344"/>
      <c r="R45" s="344"/>
      <c r="S45" s="344"/>
      <c r="T45" s="344"/>
      <c r="U45" s="344"/>
      <c r="V45" s="344"/>
      <c r="W45" s="344"/>
      <c r="X45" s="344"/>
      <c r="Y45" s="344"/>
      <c r="Z45" s="300" t="s">
        <v>56</v>
      </c>
      <c r="AA45" s="344"/>
      <c r="AB45" s="344"/>
      <c r="AC45" s="344"/>
      <c r="AD45" s="344"/>
      <c r="AE45" s="344"/>
      <c r="AF45" s="344"/>
      <c r="AG45" s="344"/>
      <c r="AH45" s="344"/>
      <c r="AI45" s="344"/>
      <c r="AJ45" s="344"/>
      <c r="AK45" s="349"/>
      <c r="AL45" s="33"/>
      <c r="AM45" s="39"/>
      <c r="BC45" s="322"/>
      <c r="BD45" s="322"/>
      <c r="BE45" s="322"/>
    </row>
    <row r="46" spans="2:57" ht="13.5" customHeight="1">
      <c r="B46" s="37"/>
      <c r="D46" s="229"/>
      <c r="E46" s="246"/>
      <c r="F46" s="247"/>
      <c r="G46" s="247"/>
      <c r="H46" s="248"/>
      <c r="I46" s="299"/>
      <c r="J46" s="267"/>
      <c r="K46" s="267"/>
      <c r="L46" s="267"/>
      <c r="M46" s="267"/>
      <c r="N46" s="347"/>
      <c r="O46" s="347"/>
      <c r="P46" s="347"/>
      <c r="Q46" s="347"/>
      <c r="R46" s="347"/>
      <c r="S46" s="347"/>
      <c r="T46" s="347"/>
      <c r="U46" s="347"/>
      <c r="V46" s="347"/>
      <c r="W46" s="347"/>
      <c r="X46" s="347"/>
      <c r="Y46" s="347"/>
      <c r="Z46" s="301"/>
      <c r="AA46" s="347"/>
      <c r="AB46" s="347"/>
      <c r="AC46" s="347"/>
      <c r="AD46" s="347"/>
      <c r="AE46" s="347"/>
      <c r="AF46" s="347"/>
      <c r="AG46" s="347"/>
      <c r="AH46" s="347"/>
      <c r="AI46" s="347"/>
      <c r="AJ46" s="347"/>
      <c r="AK46" s="350"/>
      <c r="AL46" s="33"/>
      <c r="AM46" s="39"/>
      <c r="BD46" s="32" t="str">
        <f>IF(V41="","",YEAR(V41)-IF(MONTH(V41)&lt;4,1,0))</f>
        <v/>
      </c>
    </row>
    <row r="47" spans="2:57" ht="13.5" customHeight="1">
      <c r="B47" s="37"/>
      <c r="D47" s="229"/>
      <c r="E47" s="220" t="s">
        <v>57</v>
      </c>
      <c r="F47" s="221"/>
      <c r="G47" s="221"/>
      <c r="H47" s="222"/>
      <c r="I47" s="226"/>
      <c r="J47" s="214"/>
      <c r="K47" s="214"/>
      <c r="L47" s="214"/>
      <c r="M47" s="214"/>
      <c r="N47" s="214"/>
      <c r="O47" s="214"/>
      <c r="P47" s="214"/>
      <c r="Q47" s="214"/>
      <c r="R47" s="214"/>
      <c r="S47" s="214"/>
      <c r="T47" s="214"/>
      <c r="U47" s="214"/>
      <c r="V47" s="214"/>
      <c r="W47" s="212" t="s">
        <v>56</v>
      </c>
      <c r="X47" s="214"/>
      <c r="Y47" s="214"/>
      <c r="Z47" s="214"/>
      <c r="AA47" s="214"/>
      <c r="AB47" s="214"/>
      <c r="AC47" s="214"/>
      <c r="AD47" s="214"/>
      <c r="AE47" s="214"/>
      <c r="AF47" s="214"/>
      <c r="AG47" s="214"/>
      <c r="AH47" s="214"/>
      <c r="AI47" s="214"/>
      <c r="AJ47" s="214"/>
      <c r="AK47" s="215"/>
      <c r="AL47" s="40"/>
      <c r="AM47" s="39"/>
      <c r="BE47" s="32" t="str">
        <f>BE44&amp;"："&amp;BE40</f>
        <v>計画期間未入力です：FALSE</v>
      </c>
    </row>
    <row r="48" spans="2:57" ht="13.5" customHeight="1" thickBot="1">
      <c r="B48" s="37"/>
      <c r="D48" s="230"/>
      <c r="E48" s="223"/>
      <c r="F48" s="224"/>
      <c r="G48" s="224"/>
      <c r="H48" s="225"/>
      <c r="I48" s="227"/>
      <c r="J48" s="216"/>
      <c r="K48" s="216"/>
      <c r="L48" s="216"/>
      <c r="M48" s="216"/>
      <c r="N48" s="216"/>
      <c r="O48" s="216"/>
      <c r="P48" s="216"/>
      <c r="Q48" s="216"/>
      <c r="R48" s="216"/>
      <c r="S48" s="216"/>
      <c r="T48" s="216"/>
      <c r="U48" s="216"/>
      <c r="V48" s="216"/>
      <c r="W48" s="213"/>
      <c r="X48" s="216"/>
      <c r="Y48" s="216"/>
      <c r="Z48" s="216"/>
      <c r="AA48" s="216"/>
      <c r="AB48" s="216"/>
      <c r="AC48" s="216"/>
      <c r="AD48" s="216"/>
      <c r="AE48" s="216"/>
      <c r="AF48" s="216"/>
      <c r="AG48" s="216"/>
      <c r="AH48" s="216"/>
      <c r="AI48" s="216"/>
      <c r="AJ48" s="216"/>
      <c r="AK48" s="217"/>
      <c r="AL48" s="40"/>
      <c r="AM48" s="39"/>
    </row>
    <row r="49" spans="2:57" ht="13.5" customHeight="1">
      <c r="B49" s="37"/>
      <c r="D49" s="228" t="s">
        <v>269</v>
      </c>
      <c r="E49" s="231" t="s">
        <v>42</v>
      </c>
      <c r="F49" s="232"/>
      <c r="G49" s="232"/>
      <c r="H49" s="233"/>
      <c r="I49" s="331"/>
      <c r="J49" s="332"/>
      <c r="K49" s="332"/>
      <c r="L49" s="332"/>
      <c r="M49" s="332"/>
      <c r="N49" s="332"/>
      <c r="O49" s="332"/>
      <c r="P49" s="332"/>
      <c r="Q49" s="333"/>
      <c r="R49" s="243" t="s">
        <v>43</v>
      </c>
      <c r="S49" s="244"/>
      <c r="T49" s="244"/>
      <c r="U49" s="245"/>
      <c r="V49" s="337"/>
      <c r="W49" s="338"/>
      <c r="X49" s="338"/>
      <c r="Y49" s="338"/>
      <c r="Z49" s="338"/>
      <c r="AA49" s="339"/>
      <c r="AB49" s="255" t="s">
        <v>40</v>
      </c>
      <c r="AC49" s="256"/>
      <c r="AD49" s="256"/>
      <c r="AE49" s="257"/>
      <c r="AF49" s="261"/>
      <c r="AG49" s="262"/>
      <c r="AH49" s="262"/>
      <c r="AI49" s="262"/>
      <c r="AJ49" s="265" t="str">
        <f>IF(I49="","",VLOOKUP(I49,$AO$4:$AT$6,2,FALSE))</f>
        <v/>
      </c>
      <c r="AK49" s="266"/>
      <c r="AL49" s="40"/>
      <c r="AM49" s="39"/>
      <c r="BC49" s="84" t="s">
        <v>127</v>
      </c>
      <c r="BD49" s="84" t="s">
        <v>101</v>
      </c>
      <c r="BE49" s="84" t="s">
        <v>108</v>
      </c>
    </row>
    <row r="50" spans="2:57" ht="13.5" customHeight="1">
      <c r="B50" s="37"/>
      <c r="D50" s="229"/>
      <c r="E50" s="234"/>
      <c r="F50" s="235"/>
      <c r="G50" s="235"/>
      <c r="H50" s="236"/>
      <c r="I50" s="334"/>
      <c r="J50" s="335"/>
      <c r="K50" s="335"/>
      <c r="L50" s="335"/>
      <c r="M50" s="335"/>
      <c r="N50" s="335"/>
      <c r="O50" s="335"/>
      <c r="P50" s="335"/>
      <c r="Q50" s="336"/>
      <c r="R50" s="246"/>
      <c r="S50" s="247"/>
      <c r="T50" s="247"/>
      <c r="U50" s="248"/>
      <c r="V50" s="340"/>
      <c r="W50" s="341"/>
      <c r="X50" s="341"/>
      <c r="Y50" s="341"/>
      <c r="Z50" s="341"/>
      <c r="AA50" s="342"/>
      <c r="AB50" s="258"/>
      <c r="AC50" s="259"/>
      <c r="AD50" s="259"/>
      <c r="AE50" s="260"/>
      <c r="AF50" s="263"/>
      <c r="AG50" s="264"/>
      <c r="AH50" s="264"/>
      <c r="AI50" s="264"/>
      <c r="AJ50" s="267"/>
      <c r="AK50" s="268"/>
      <c r="AL50" s="40"/>
      <c r="AM50" s="39"/>
      <c r="BC50" s="322" t="str">
        <f>IF(I49="グリーン電力証書",1,IF(I49="グリーン熱証書",2,IF(I49="新エネルギー等電気相当量",3,"-")))</f>
        <v>-</v>
      </c>
      <c r="BD50" s="322" t="str">
        <f>IF(V49="太陽光発電",1,IF(V49="風力発電",2,IF(V49="地熱発電",3,IF(V49="バイオマス発電",4,IF(V49="特定小水力発電",5,IF(V49="太陽熱",6,"-"))))))</f>
        <v>-</v>
      </c>
      <c r="BE50" s="322" t="str">
        <f>IF(AND(BC50="-",BD50="-"),"FALSE",BC50&amp;"-"&amp;BD50)</f>
        <v>FALSE</v>
      </c>
    </row>
    <row r="51" spans="2:57" ht="13.5" customHeight="1">
      <c r="B51" s="37"/>
      <c r="D51" s="229"/>
      <c r="E51" s="269" t="s">
        <v>64</v>
      </c>
      <c r="F51" s="270"/>
      <c r="G51" s="270"/>
      <c r="H51" s="271"/>
      <c r="I51" s="272"/>
      <c r="J51" s="273"/>
      <c r="K51" s="273"/>
      <c r="L51" s="273"/>
      <c r="M51" s="273"/>
      <c r="N51" s="273"/>
      <c r="O51" s="273"/>
      <c r="P51" s="273"/>
      <c r="Q51" s="274"/>
      <c r="R51" s="278" t="s">
        <v>41</v>
      </c>
      <c r="S51" s="279"/>
      <c r="T51" s="279"/>
      <c r="U51" s="280"/>
      <c r="V51" s="343"/>
      <c r="W51" s="344"/>
      <c r="X51" s="344"/>
      <c r="Y51" s="344"/>
      <c r="Z51" s="344"/>
      <c r="AA51" s="345"/>
      <c r="AB51" s="269" t="s">
        <v>28</v>
      </c>
      <c r="AC51" s="270"/>
      <c r="AD51" s="270"/>
      <c r="AE51" s="271"/>
      <c r="AF51" s="287" t="e">
        <f>HLOOKUP($BE57,その2!$BD$4:$FR$7,3,FALSE)</f>
        <v>#N/A</v>
      </c>
      <c r="AG51" s="288"/>
      <c r="AH51" s="288"/>
      <c r="AI51" s="288"/>
      <c r="AJ51" s="289" t="str">
        <f>IF(I49="","",VLOOKUP(I49,$AO$4:$AT$6,3,FALSE))</f>
        <v/>
      </c>
      <c r="AK51" s="290"/>
      <c r="AL51" s="40"/>
      <c r="AM51" s="39"/>
      <c r="BC51" s="322"/>
      <c r="BD51" s="322"/>
      <c r="BE51" s="322"/>
    </row>
    <row r="52" spans="2:57" ht="13.5" customHeight="1">
      <c r="B52" s="37"/>
      <c r="D52" s="229"/>
      <c r="E52" s="246"/>
      <c r="F52" s="247"/>
      <c r="G52" s="247"/>
      <c r="H52" s="248"/>
      <c r="I52" s="275"/>
      <c r="J52" s="276"/>
      <c r="K52" s="276"/>
      <c r="L52" s="276"/>
      <c r="M52" s="276"/>
      <c r="N52" s="276"/>
      <c r="O52" s="276"/>
      <c r="P52" s="276"/>
      <c r="Q52" s="277"/>
      <c r="R52" s="258"/>
      <c r="S52" s="259"/>
      <c r="T52" s="259"/>
      <c r="U52" s="260"/>
      <c r="V52" s="346"/>
      <c r="W52" s="347"/>
      <c r="X52" s="347"/>
      <c r="Y52" s="347"/>
      <c r="Z52" s="347"/>
      <c r="AA52" s="348"/>
      <c r="AB52" s="246"/>
      <c r="AC52" s="247"/>
      <c r="AD52" s="247"/>
      <c r="AE52" s="248"/>
      <c r="AF52" s="263"/>
      <c r="AG52" s="264"/>
      <c r="AH52" s="264"/>
      <c r="AI52" s="264"/>
      <c r="AJ52" s="267"/>
      <c r="AK52" s="268"/>
      <c r="AL52" s="40"/>
      <c r="AM52" s="39"/>
    </row>
    <row r="53" spans="2:57" ht="13.5" customHeight="1">
      <c r="B53" s="37"/>
      <c r="D53" s="229"/>
      <c r="E53" s="269" t="s">
        <v>38</v>
      </c>
      <c r="F53" s="270"/>
      <c r="G53" s="270"/>
      <c r="H53" s="271"/>
      <c r="I53" s="291"/>
      <c r="J53" s="292"/>
      <c r="K53" s="292"/>
      <c r="L53" s="292"/>
      <c r="M53" s="292"/>
      <c r="N53" s="292"/>
      <c r="O53" s="292"/>
      <c r="P53" s="292"/>
      <c r="Q53" s="292"/>
      <c r="R53" s="292"/>
      <c r="S53" s="292"/>
      <c r="T53" s="292"/>
      <c r="U53" s="292"/>
      <c r="V53" s="292"/>
      <c r="W53" s="292"/>
      <c r="X53" s="292"/>
      <c r="Y53" s="292"/>
      <c r="Z53" s="292"/>
      <c r="AA53" s="293"/>
      <c r="AB53" s="269" t="s">
        <v>39</v>
      </c>
      <c r="AC53" s="270"/>
      <c r="AD53" s="270"/>
      <c r="AE53" s="271"/>
      <c r="AF53" s="294"/>
      <c r="AG53" s="295"/>
      <c r="AH53" s="295"/>
      <c r="AI53" s="295"/>
      <c r="AJ53" s="295"/>
      <c r="AK53" s="290" t="s">
        <v>55</v>
      </c>
      <c r="AL53" s="40"/>
      <c r="AM53" s="39"/>
      <c r="BC53" s="84" t="s">
        <v>121</v>
      </c>
      <c r="BD53" s="84" t="s">
        <v>122</v>
      </c>
      <c r="BE53" s="84" t="s">
        <v>108</v>
      </c>
    </row>
    <row r="54" spans="2:57" ht="13.5" customHeight="1">
      <c r="B54" s="37"/>
      <c r="D54" s="229"/>
      <c r="E54" s="246"/>
      <c r="F54" s="247"/>
      <c r="G54" s="247"/>
      <c r="H54" s="248"/>
      <c r="I54" s="252"/>
      <c r="J54" s="253"/>
      <c r="K54" s="253"/>
      <c r="L54" s="253"/>
      <c r="M54" s="253"/>
      <c r="N54" s="253"/>
      <c r="O54" s="253"/>
      <c r="P54" s="253"/>
      <c r="Q54" s="253"/>
      <c r="R54" s="253"/>
      <c r="S54" s="253"/>
      <c r="T54" s="253"/>
      <c r="U54" s="253"/>
      <c r="V54" s="253"/>
      <c r="W54" s="253"/>
      <c r="X54" s="253"/>
      <c r="Y54" s="253"/>
      <c r="Z54" s="253"/>
      <c r="AA54" s="254"/>
      <c r="AB54" s="246"/>
      <c r="AC54" s="247"/>
      <c r="AD54" s="247"/>
      <c r="AE54" s="248"/>
      <c r="AF54" s="296"/>
      <c r="AG54" s="297"/>
      <c r="AH54" s="297"/>
      <c r="AI54" s="297"/>
      <c r="AJ54" s="297"/>
      <c r="AK54" s="268"/>
      <c r="AL54" s="40"/>
      <c r="AM54" s="39"/>
      <c r="BC54" s="322" t="e">
        <f>IF(AND(2010&lt;=I55,I55&lt;=2014),"1期",IF(AND(2015&lt;=I55,I55&lt;=2019),"2期",IF(AND(2020&lt;=I55,I55&lt;=2024),"3期",IF(AND(2025&lt;=I55,I55&lt;=2029),"4期","-"))))</f>
        <v>#NUM!</v>
      </c>
      <c r="BD54" s="322" t="str">
        <f>IF(AND(2010&lt;=BD56,BD56&lt;=2014),"1期",IF(AND(2015&lt;=BD56,BD56&lt;=2019),"2期",IF(AND(2020&lt;=BD56,BD56&lt;=2024),"3期",IF(AND(2025&lt;=BD56,BD56&lt;=2029),"4期","-"))))</f>
        <v>-</v>
      </c>
      <c r="BE54" s="322" t="str">
        <f>IF(OR(BD54="",BD54="-"),"計画期間未入力です","（発電："&amp;BC54&amp;"/"&amp;"発行："&amp;BD54&amp;"）")</f>
        <v>計画期間未入力です</v>
      </c>
    </row>
    <row r="55" spans="2:57" ht="13.5" customHeight="1">
      <c r="B55" s="37"/>
      <c r="D55" s="229"/>
      <c r="E55" s="269" t="s">
        <v>74</v>
      </c>
      <c r="F55" s="270"/>
      <c r="G55" s="270"/>
      <c r="H55" s="271"/>
      <c r="I55" s="298" t="e">
        <f>YEAR(EDATE(AA55,-3))</f>
        <v>#NUM!</v>
      </c>
      <c r="J55" s="289"/>
      <c r="K55" s="289"/>
      <c r="L55" s="289" t="s">
        <v>37</v>
      </c>
      <c r="M55" s="289"/>
      <c r="N55" s="344"/>
      <c r="O55" s="344"/>
      <c r="P55" s="344"/>
      <c r="Q55" s="344"/>
      <c r="R55" s="344"/>
      <c r="S55" s="344"/>
      <c r="T55" s="344"/>
      <c r="U55" s="344"/>
      <c r="V55" s="344"/>
      <c r="W55" s="344"/>
      <c r="X55" s="344"/>
      <c r="Y55" s="344"/>
      <c r="Z55" s="300" t="s">
        <v>56</v>
      </c>
      <c r="AA55" s="344"/>
      <c r="AB55" s="344"/>
      <c r="AC55" s="344"/>
      <c r="AD55" s="344"/>
      <c r="AE55" s="344"/>
      <c r="AF55" s="344"/>
      <c r="AG55" s="344"/>
      <c r="AH55" s="344"/>
      <c r="AI55" s="344"/>
      <c r="AJ55" s="344"/>
      <c r="AK55" s="349"/>
      <c r="AL55" s="33"/>
      <c r="AM55" s="39"/>
      <c r="BC55" s="322"/>
      <c r="BD55" s="322"/>
      <c r="BE55" s="322"/>
    </row>
    <row r="56" spans="2:57" ht="13.5" customHeight="1">
      <c r="B56" s="37"/>
      <c r="D56" s="229"/>
      <c r="E56" s="246"/>
      <c r="F56" s="247"/>
      <c r="G56" s="247"/>
      <c r="H56" s="248"/>
      <c r="I56" s="299"/>
      <c r="J56" s="267"/>
      <c r="K56" s="267"/>
      <c r="L56" s="267"/>
      <c r="M56" s="267"/>
      <c r="N56" s="347"/>
      <c r="O56" s="347"/>
      <c r="P56" s="347"/>
      <c r="Q56" s="347"/>
      <c r="R56" s="347"/>
      <c r="S56" s="347"/>
      <c r="T56" s="347"/>
      <c r="U56" s="347"/>
      <c r="V56" s="347"/>
      <c r="W56" s="347"/>
      <c r="X56" s="347"/>
      <c r="Y56" s="347"/>
      <c r="Z56" s="301"/>
      <c r="AA56" s="347"/>
      <c r="AB56" s="347"/>
      <c r="AC56" s="347"/>
      <c r="AD56" s="347"/>
      <c r="AE56" s="347"/>
      <c r="AF56" s="347"/>
      <c r="AG56" s="347"/>
      <c r="AH56" s="347"/>
      <c r="AI56" s="347"/>
      <c r="AJ56" s="347"/>
      <c r="AK56" s="350"/>
      <c r="AL56" s="33"/>
      <c r="AM56" s="39"/>
      <c r="BD56" s="32" t="str">
        <f>IF(V51="","",YEAR(V51)-IF(MONTH(V51)&lt;4,1,0))</f>
        <v/>
      </c>
    </row>
    <row r="57" spans="2:57" ht="13.5" customHeight="1">
      <c r="B57" s="37"/>
      <c r="D57" s="229"/>
      <c r="E57" s="220" t="s">
        <v>57</v>
      </c>
      <c r="F57" s="221"/>
      <c r="G57" s="221"/>
      <c r="H57" s="222"/>
      <c r="I57" s="226"/>
      <c r="J57" s="214"/>
      <c r="K57" s="214"/>
      <c r="L57" s="214"/>
      <c r="M57" s="214"/>
      <c r="N57" s="214"/>
      <c r="O57" s="214"/>
      <c r="P57" s="214"/>
      <c r="Q57" s="214"/>
      <c r="R57" s="214"/>
      <c r="S57" s="214"/>
      <c r="T57" s="214"/>
      <c r="U57" s="214"/>
      <c r="V57" s="214"/>
      <c r="W57" s="212" t="s">
        <v>56</v>
      </c>
      <c r="X57" s="214"/>
      <c r="Y57" s="214"/>
      <c r="Z57" s="214"/>
      <c r="AA57" s="214"/>
      <c r="AB57" s="214"/>
      <c r="AC57" s="214"/>
      <c r="AD57" s="214"/>
      <c r="AE57" s="214"/>
      <c r="AF57" s="214"/>
      <c r="AG57" s="214"/>
      <c r="AH57" s="214"/>
      <c r="AI57" s="214"/>
      <c r="AJ57" s="214"/>
      <c r="AK57" s="215"/>
      <c r="AL57" s="40"/>
      <c r="AM57" s="39"/>
      <c r="BE57" s="32" t="str">
        <f>BE54&amp;"："&amp;BE50</f>
        <v>計画期間未入力です：FALSE</v>
      </c>
    </row>
    <row r="58" spans="2:57" ht="13.5" customHeight="1" thickBot="1">
      <c r="B58" s="37"/>
      <c r="D58" s="230"/>
      <c r="E58" s="223"/>
      <c r="F58" s="224"/>
      <c r="G58" s="224"/>
      <c r="H58" s="225"/>
      <c r="I58" s="227"/>
      <c r="J58" s="216"/>
      <c r="K58" s="216"/>
      <c r="L58" s="216"/>
      <c r="M58" s="216"/>
      <c r="N58" s="216"/>
      <c r="O58" s="216"/>
      <c r="P58" s="216"/>
      <c r="Q58" s="216"/>
      <c r="R58" s="216"/>
      <c r="S58" s="216"/>
      <c r="T58" s="216"/>
      <c r="U58" s="216"/>
      <c r="V58" s="216"/>
      <c r="W58" s="213"/>
      <c r="X58" s="216"/>
      <c r="Y58" s="216"/>
      <c r="Z58" s="216"/>
      <c r="AA58" s="216"/>
      <c r="AB58" s="216"/>
      <c r="AC58" s="216"/>
      <c r="AD58" s="216"/>
      <c r="AE58" s="216"/>
      <c r="AF58" s="216"/>
      <c r="AG58" s="216"/>
      <c r="AH58" s="216"/>
      <c r="AI58" s="216"/>
      <c r="AJ58" s="216"/>
      <c r="AK58" s="217"/>
      <c r="AL58" s="40"/>
      <c r="AM58" s="39"/>
    </row>
    <row r="59" spans="2:57" ht="15.75" customHeight="1">
      <c r="B59" s="37"/>
      <c r="D59" s="42" t="s">
        <v>72</v>
      </c>
      <c r="E59" s="40"/>
      <c r="F59" s="218" t="s">
        <v>65</v>
      </c>
      <c r="G59" s="218"/>
      <c r="H59" s="218"/>
      <c r="I59" s="218"/>
      <c r="J59" s="218"/>
      <c r="K59" s="218"/>
      <c r="L59" s="218"/>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40"/>
      <c r="AM59" s="39"/>
    </row>
    <row r="60" spans="2:57" ht="15.75" customHeight="1">
      <c r="B60" s="37"/>
      <c r="D60" s="40"/>
      <c r="E60" s="40"/>
      <c r="F60" s="219"/>
      <c r="G60" s="219"/>
      <c r="H60" s="219"/>
      <c r="I60" s="219"/>
      <c r="J60" s="219"/>
      <c r="K60" s="219"/>
      <c r="L60" s="219"/>
      <c r="M60" s="219"/>
      <c r="N60" s="219"/>
      <c r="O60" s="219"/>
      <c r="P60" s="219"/>
      <c r="Q60" s="219"/>
      <c r="R60" s="219"/>
      <c r="S60" s="219"/>
      <c r="T60" s="219"/>
      <c r="U60" s="219"/>
      <c r="V60" s="219"/>
      <c r="W60" s="219"/>
      <c r="X60" s="219"/>
      <c r="Y60" s="219"/>
      <c r="Z60" s="219"/>
      <c r="AA60" s="219"/>
      <c r="AB60" s="219"/>
      <c r="AC60" s="219"/>
      <c r="AD60" s="219"/>
      <c r="AE60" s="219"/>
      <c r="AF60" s="219"/>
      <c r="AG60" s="219"/>
      <c r="AH60" s="219"/>
      <c r="AI60" s="219"/>
      <c r="AJ60" s="219"/>
      <c r="AK60" s="219"/>
      <c r="AL60" s="40"/>
      <c r="AM60" s="39"/>
    </row>
    <row r="61" spans="2:57" ht="15.75" customHeight="1">
      <c r="B61" s="37"/>
      <c r="D61" s="40"/>
      <c r="E61" s="40"/>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40"/>
      <c r="AM61" s="39"/>
    </row>
    <row r="62" spans="2:57" ht="15.75" customHeight="1">
      <c r="B62" s="37"/>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33"/>
      <c r="AL62" s="40"/>
      <c r="AM62" s="39"/>
    </row>
    <row r="63" spans="2:57" ht="15.75" customHeight="1">
      <c r="B63" s="37"/>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33"/>
      <c r="AL63" s="40"/>
      <c r="AM63" s="39"/>
    </row>
    <row r="64" spans="2:57" ht="15.75" customHeight="1">
      <c r="B64" s="37"/>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33"/>
      <c r="AL64" s="40"/>
      <c r="AM64" s="39"/>
    </row>
    <row r="65" spans="2:57" ht="13.5" customHeight="1">
      <c r="B65" s="37"/>
      <c r="O65" s="304" t="s">
        <v>25</v>
      </c>
      <c r="P65" s="305"/>
      <c r="Q65" s="305"/>
      <c r="R65" s="305"/>
      <c r="S65" s="305"/>
      <c r="T65" s="305"/>
      <c r="U65" s="306"/>
      <c r="V65" s="307" t="str">
        <f>IF(その1!$X$8="","",その1!$X$8)</f>
        <v/>
      </c>
      <c r="W65" s="308"/>
      <c r="X65" s="308"/>
      <c r="Y65" s="308"/>
      <c r="Z65" s="308"/>
      <c r="AA65" s="308"/>
      <c r="AB65" s="308"/>
      <c r="AC65" s="308"/>
      <c r="AD65" s="308"/>
      <c r="AE65" s="308"/>
      <c r="AF65" s="308"/>
      <c r="AG65" s="308"/>
      <c r="AH65" s="308"/>
      <c r="AI65" s="308"/>
      <c r="AJ65" s="308"/>
      <c r="AK65" s="309"/>
      <c r="AL65" s="40"/>
      <c r="AM65" s="39"/>
      <c r="AO65" s="37" t="s">
        <v>29</v>
      </c>
      <c r="AP65" s="32" t="s">
        <v>49</v>
      </c>
      <c r="AQ65" s="39" t="s">
        <v>50</v>
      </c>
      <c r="BB65" s="40" t="s">
        <v>124</v>
      </c>
    </row>
    <row r="66" spans="2:57" ht="13.5" customHeight="1">
      <c r="B66" s="37"/>
      <c r="O66" s="310" t="s">
        <v>26</v>
      </c>
      <c r="P66" s="311"/>
      <c r="Q66" s="311"/>
      <c r="R66" s="311"/>
      <c r="S66" s="311"/>
      <c r="T66" s="311"/>
      <c r="U66" s="312"/>
      <c r="V66" s="316" t="str">
        <f>IF(その1!$X$10="","",その1!$X$10)</f>
        <v/>
      </c>
      <c r="W66" s="317"/>
      <c r="X66" s="317"/>
      <c r="Y66" s="317"/>
      <c r="Z66" s="317"/>
      <c r="AA66" s="317"/>
      <c r="AB66" s="317"/>
      <c r="AC66" s="317"/>
      <c r="AD66" s="317"/>
      <c r="AE66" s="317"/>
      <c r="AF66" s="317"/>
      <c r="AG66" s="317"/>
      <c r="AH66" s="317"/>
      <c r="AI66" s="317"/>
      <c r="AJ66" s="317"/>
      <c r="AK66" s="318"/>
      <c r="AL66" s="40"/>
      <c r="AM66" s="39"/>
      <c r="AO66" s="37" t="s">
        <v>30</v>
      </c>
      <c r="AP66" s="32" t="s">
        <v>51</v>
      </c>
      <c r="AQ66" s="39" t="s">
        <v>51</v>
      </c>
      <c r="BB66" s="40" t="s">
        <v>125</v>
      </c>
    </row>
    <row r="67" spans="2:57" ht="13.5" customHeight="1">
      <c r="B67" s="37"/>
      <c r="O67" s="313"/>
      <c r="P67" s="314"/>
      <c r="Q67" s="314"/>
      <c r="R67" s="314"/>
      <c r="S67" s="314"/>
      <c r="T67" s="314"/>
      <c r="U67" s="315"/>
      <c r="V67" s="319" t="str">
        <f>IF(その1!$X$12="","",その1!$X$12)</f>
        <v/>
      </c>
      <c r="W67" s="320"/>
      <c r="X67" s="320"/>
      <c r="Y67" s="320"/>
      <c r="Z67" s="320"/>
      <c r="AA67" s="320"/>
      <c r="AB67" s="320"/>
      <c r="AC67" s="320"/>
      <c r="AD67" s="320"/>
      <c r="AE67" s="320"/>
      <c r="AF67" s="320"/>
      <c r="AG67" s="320"/>
      <c r="AH67" s="320"/>
      <c r="AI67" s="320"/>
      <c r="AJ67" s="320"/>
      <c r="AK67" s="321"/>
      <c r="AL67" s="40"/>
      <c r="AM67" s="39"/>
      <c r="AO67" s="43" t="s">
        <v>31</v>
      </c>
      <c r="AP67" s="38" t="s">
        <v>49</v>
      </c>
      <c r="AQ67" s="55" t="s">
        <v>50</v>
      </c>
      <c r="BB67" s="40" t="s">
        <v>126</v>
      </c>
    </row>
    <row r="68" spans="2:57" ht="13.5" customHeight="1">
      <c r="B68" s="37"/>
      <c r="X68" s="41"/>
      <c r="Y68" s="41"/>
      <c r="Z68" s="41"/>
      <c r="AA68" s="41"/>
      <c r="AB68" s="41"/>
      <c r="AC68" s="40"/>
      <c r="AD68" s="40"/>
      <c r="AE68" s="40"/>
      <c r="AF68" s="40"/>
      <c r="AG68" s="40"/>
      <c r="AH68" s="40"/>
      <c r="AI68" s="40"/>
      <c r="AJ68" s="40"/>
      <c r="AK68" s="40"/>
      <c r="AL68" s="40"/>
      <c r="AM68" s="39"/>
      <c r="AO68" s="56"/>
    </row>
    <row r="69" spans="2:57" ht="13.5" customHeight="1" thickBot="1">
      <c r="B69" s="37"/>
      <c r="C69" s="32">
        <v>1</v>
      </c>
      <c r="D69" s="42" t="s">
        <v>27</v>
      </c>
      <c r="E69" s="40"/>
      <c r="R69" s="40"/>
      <c r="S69" s="40"/>
      <c r="T69" s="40"/>
      <c r="U69" s="40"/>
      <c r="V69" s="40"/>
      <c r="W69" s="40"/>
      <c r="AM69" s="39"/>
      <c r="AO69" s="57" t="s">
        <v>32</v>
      </c>
      <c r="AP69" s="45"/>
    </row>
    <row r="70" spans="2:57" ht="13.5" customHeight="1">
      <c r="B70" s="37"/>
      <c r="D70" s="228" t="s">
        <v>270</v>
      </c>
      <c r="E70" s="231" t="s">
        <v>42</v>
      </c>
      <c r="F70" s="232"/>
      <c r="G70" s="232"/>
      <c r="H70" s="233"/>
      <c r="I70" s="331"/>
      <c r="J70" s="332"/>
      <c r="K70" s="332"/>
      <c r="L70" s="332"/>
      <c r="M70" s="332"/>
      <c r="N70" s="332"/>
      <c r="O70" s="332"/>
      <c r="P70" s="332"/>
      <c r="Q70" s="333"/>
      <c r="R70" s="243" t="s">
        <v>43</v>
      </c>
      <c r="S70" s="244"/>
      <c r="T70" s="244"/>
      <c r="U70" s="245"/>
      <c r="V70" s="337"/>
      <c r="W70" s="338"/>
      <c r="X70" s="338"/>
      <c r="Y70" s="338"/>
      <c r="Z70" s="338"/>
      <c r="AA70" s="339"/>
      <c r="AB70" s="255" t="s">
        <v>40</v>
      </c>
      <c r="AC70" s="256"/>
      <c r="AD70" s="256"/>
      <c r="AE70" s="257"/>
      <c r="AF70" s="261"/>
      <c r="AG70" s="262"/>
      <c r="AH70" s="262"/>
      <c r="AI70" s="262"/>
      <c r="AJ70" s="265" t="str">
        <f>IF(I70="","",VLOOKUP(I70,$AO$4:$AT$6,2,FALSE))</f>
        <v/>
      </c>
      <c r="AK70" s="266"/>
      <c r="AL70" s="40"/>
      <c r="AM70" s="39"/>
      <c r="AO70" s="57" t="s">
        <v>33</v>
      </c>
      <c r="AP70" s="45"/>
      <c r="BC70" s="84" t="s">
        <v>127</v>
      </c>
      <c r="BD70" s="84" t="s">
        <v>101</v>
      </c>
      <c r="BE70" s="84" t="s">
        <v>108</v>
      </c>
    </row>
    <row r="71" spans="2:57" ht="13.5" customHeight="1">
      <c r="B71" s="37"/>
      <c r="D71" s="229"/>
      <c r="E71" s="234"/>
      <c r="F71" s="235"/>
      <c r="G71" s="235"/>
      <c r="H71" s="236"/>
      <c r="I71" s="334"/>
      <c r="J71" s="335"/>
      <c r="K71" s="335"/>
      <c r="L71" s="335"/>
      <c r="M71" s="335"/>
      <c r="N71" s="335"/>
      <c r="O71" s="335"/>
      <c r="P71" s="335"/>
      <c r="Q71" s="336"/>
      <c r="R71" s="246"/>
      <c r="S71" s="247"/>
      <c r="T71" s="247"/>
      <c r="U71" s="248"/>
      <c r="V71" s="340"/>
      <c r="W71" s="341"/>
      <c r="X71" s="341"/>
      <c r="Y71" s="341"/>
      <c r="Z71" s="341"/>
      <c r="AA71" s="342"/>
      <c r="AB71" s="258"/>
      <c r="AC71" s="259"/>
      <c r="AD71" s="259"/>
      <c r="AE71" s="260"/>
      <c r="AF71" s="263"/>
      <c r="AG71" s="264"/>
      <c r="AH71" s="264"/>
      <c r="AI71" s="264"/>
      <c r="AJ71" s="267"/>
      <c r="AK71" s="268"/>
      <c r="AL71" s="40"/>
      <c r="AM71" s="39"/>
      <c r="AO71" s="57" t="s">
        <v>34</v>
      </c>
      <c r="AP71" s="45"/>
      <c r="BC71" s="322" t="str">
        <f>IF(I70="グリーン電力証書",1,IF(I70="グリーン熱証書",2,IF(I70="新エネルギー等電気相当量",3,"-")))</f>
        <v>-</v>
      </c>
      <c r="BD71" s="322" t="str">
        <f>IF(V70="太陽光発電",1,IF(V70="風力発電",2,IF(V70="地熱発電",3,IF(V70="バイオマス発電",4,IF(V70="特定小水力発電",5,IF(V70="太陽熱",6,"-"))))))</f>
        <v>-</v>
      </c>
      <c r="BE71" s="322" t="str">
        <f>IF(AND(BC71="-",BD71="-"),"FALSE",BC71&amp;"-"&amp;BD71)</f>
        <v>FALSE</v>
      </c>
    </row>
    <row r="72" spans="2:57" ht="13.5" customHeight="1">
      <c r="B72" s="37"/>
      <c r="D72" s="229"/>
      <c r="E72" s="269" t="s">
        <v>64</v>
      </c>
      <c r="F72" s="270"/>
      <c r="G72" s="270"/>
      <c r="H72" s="271"/>
      <c r="I72" s="272"/>
      <c r="J72" s="273"/>
      <c r="K72" s="273"/>
      <c r="L72" s="273"/>
      <c r="M72" s="273"/>
      <c r="N72" s="273"/>
      <c r="O72" s="273"/>
      <c r="P72" s="273"/>
      <c r="Q72" s="274"/>
      <c r="R72" s="278" t="s">
        <v>41</v>
      </c>
      <c r="S72" s="279"/>
      <c r="T72" s="279"/>
      <c r="U72" s="280"/>
      <c r="V72" s="343"/>
      <c r="W72" s="344"/>
      <c r="X72" s="344"/>
      <c r="Y72" s="344"/>
      <c r="Z72" s="344"/>
      <c r="AA72" s="345"/>
      <c r="AB72" s="269" t="s">
        <v>28</v>
      </c>
      <c r="AC72" s="270"/>
      <c r="AD72" s="270"/>
      <c r="AE72" s="271"/>
      <c r="AF72" s="287" t="e">
        <f>HLOOKUP($BE78,その2!$BD$4:$FR$7,3,FALSE)</f>
        <v>#N/A</v>
      </c>
      <c r="AG72" s="288"/>
      <c r="AH72" s="288"/>
      <c r="AI72" s="288"/>
      <c r="AJ72" s="289" t="str">
        <f>IF(I70="","",VLOOKUP(I70,$AO$4:$AT$6,3,FALSE))</f>
        <v/>
      </c>
      <c r="AK72" s="290"/>
      <c r="AL72" s="40"/>
      <c r="AM72" s="39"/>
      <c r="AO72" s="57" t="s">
        <v>35</v>
      </c>
      <c r="AP72" s="45"/>
      <c r="BC72" s="322"/>
      <c r="BD72" s="322"/>
      <c r="BE72" s="322"/>
    </row>
    <row r="73" spans="2:57" ht="13.5" customHeight="1">
      <c r="B73" s="37"/>
      <c r="D73" s="229"/>
      <c r="E73" s="246"/>
      <c r="F73" s="247"/>
      <c r="G73" s="247"/>
      <c r="H73" s="248"/>
      <c r="I73" s="275"/>
      <c r="J73" s="276"/>
      <c r="K73" s="276"/>
      <c r="L73" s="276"/>
      <c r="M73" s="276"/>
      <c r="N73" s="276"/>
      <c r="O73" s="276"/>
      <c r="P73" s="276"/>
      <c r="Q73" s="277"/>
      <c r="R73" s="258"/>
      <c r="S73" s="259"/>
      <c r="T73" s="259"/>
      <c r="U73" s="260"/>
      <c r="V73" s="346"/>
      <c r="W73" s="347"/>
      <c r="X73" s="347"/>
      <c r="Y73" s="347"/>
      <c r="Z73" s="347"/>
      <c r="AA73" s="348"/>
      <c r="AB73" s="246"/>
      <c r="AC73" s="247"/>
      <c r="AD73" s="247"/>
      <c r="AE73" s="248"/>
      <c r="AF73" s="263"/>
      <c r="AG73" s="264"/>
      <c r="AH73" s="264"/>
      <c r="AI73" s="264"/>
      <c r="AJ73" s="267"/>
      <c r="AK73" s="268"/>
      <c r="AL73" s="40"/>
      <c r="AM73" s="39"/>
      <c r="AO73" s="58" t="s">
        <v>44</v>
      </c>
      <c r="AP73" s="45"/>
    </row>
    <row r="74" spans="2:57" ht="13.5" customHeight="1">
      <c r="B74" s="37"/>
      <c r="D74" s="229"/>
      <c r="E74" s="269" t="s">
        <v>38</v>
      </c>
      <c r="F74" s="270"/>
      <c r="G74" s="270"/>
      <c r="H74" s="271"/>
      <c r="I74" s="291"/>
      <c r="J74" s="292"/>
      <c r="K74" s="292"/>
      <c r="L74" s="292"/>
      <c r="M74" s="292"/>
      <c r="N74" s="292"/>
      <c r="O74" s="292"/>
      <c r="P74" s="292"/>
      <c r="Q74" s="292"/>
      <c r="R74" s="292"/>
      <c r="S74" s="292"/>
      <c r="T74" s="292"/>
      <c r="U74" s="292"/>
      <c r="V74" s="292"/>
      <c r="W74" s="292"/>
      <c r="X74" s="292"/>
      <c r="Y74" s="292"/>
      <c r="Z74" s="292"/>
      <c r="AA74" s="293"/>
      <c r="AB74" s="269" t="s">
        <v>39</v>
      </c>
      <c r="AC74" s="270"/>
      <c r="AD74" s="270"/>
      <c r="AE74" s="271"/>
      <c r="AF74" s="294"/>
      <c r="AG74" s="295"/>
      <c r="AH74" s="295"/>
      <c r="AI74" s="295"/>
      <c r="AJ74" s="295"/>
      <c r="AK74" s="290" t="s">
        <v>55</v>
      </c>
      <c r="AL74" s="40"/>
      <c r="AM74" s="39"/>
      <c r="AO74" s="56"/>
      <c r="AP74" s="45"/>
      <c r="BC74" s="84" t="s">
        <v>121</v>
      </c>
      <c r="BD74" s="84" t="s">
        <v>122</v>
      </c>
      <c r="BE74" s="84" t="s">
        <v>108</v>
      </c>
    </row>
    <row r="75" spans="2:57" ht="13.5" customHeight="1">
      <c r="B75" s="37"/>
      <c r="D75" s="229"/>
      <c r="E75" s="246"/>
      <c r="F75" s="247"/>
      <c r="G75" s="247"/>
      <c r="H75" s="248"/>
      <c r="I75" s="252"/>
      <c r="J75" s="253"/>
      <c r="K75" s="253"/>
      <c r="L75" s="253"/>
      <c r="M75" s="253"/>
      <c r="N75" s="253"/>
      <c r="O75" s="253"/>
      <c r="P75" s="253"/>
      <c r="Q75" s="253"/>
      <c r="R75" s="253"/>
      <c r="S75" s="253"/>
      <c r="T75" s="253"/>
      <c r="U75" s="253"/>
      <c r="V75" s="253"/>
      <c r="W75" s="253"/>
      <c r="X75" s="253"/>
      <c r="Y75" s="253"/>
      <c r="Z75" s="253"/>
      <c r="AA75" s="254"/>
      <c r="AB75" s="246"/>
      <c r="AC75" s="247"/>
      <c r="AD75" s="247"/>
      <c r="AE75" s="248"/>
      <c r="AF75" s="296"/>
      <c r="AG75" s="297"/>
      <c r="AH75" s="297"/>
      <c r="AI75" s="297"/>
      <c r="AJ75" s="297"/>
      <c r="AK75" s="268"/>
      <c r="AL75" s="40"/>
      <c r="AM75" s="39"/>
      <c r="AO75" s="59" t="s">
        <v>36</v>
      </c>
      <c r="AP75" s="45"/>
      <c r="BC75" s="322" t="e">
        <f>IF(AND(2010&lt;=I76,I76&lt;=2014),"1期",IF(AND(2015&lt;=I76,I76&lt;=2019),"2期",IF(AND(2020&lt;=I76,I76&lt;=2024),"3期",IF(AND(2025&lt;=I76,I76&lt;=2029),"4期","-"))))</f>
        <v>#NUM!</v>
      </c>
      <c r="BD75" s="322" t="str">
        <f>IF(AND(2010&lt;=BD77,BD77&lt;=2014),"1期",IF(AND(2015&lt;=BD77,BD77&lt;=2019),"2期",IF(AND(2020&lt;=BD77,BD77&lt;=2024),"3期",IF(AND(2025&lt;=BD77,BD77&lt;=2029),"4期","-"))))</f>
        <v>-</v>
      </c>
      <c r="BE75" s="322" t="str">
        <f>IF(OR(BD75="",BD75="-"),"計画期間未入力です","（発電："&amp;BC75&amp;"/"&amp;"発行："&amp;BD75&amp;"）")</f>
        <v>計画期間未入力です</v>
      </c>
    </row>
    <row r="76" spans="2:57" ht="13.5" customHeight="1">
      <c r="B76" s="37"/>
      <c r="D76" s="229"/>
      <c r="E76" s="269" t="s">
        <v>74</v>
      </c>
      <c r="F76" s="270"/>
      <c r="G76" s="270"/>
      <c r="H76" s="271"/>
      <c r="I76" s="298" t="e">
        <f>YEAR(EDATE(AA76,-3))</f>
        <v>#NUM!</v>
      </c>
      <c r="J76" s="289"/>
      <c r="K76" s="289"/>
      <c r="L76" s="289" t="s">
        <v>37</v>
      </c>
      <c r="M76" s="289"/>
      <c r="N76" s="344"/>
      <c r="O76" s="344"/>
      <c r="P76" s="344"/>
      <c r="Q76" s="344"/>
      <c r="R76" s="344"/>
      <c r="S76" s="344"/>
      <c r="T76" s="344"/>
      <c r="U76" s="344"/>
      <c r="V76" s="344"/>
      <c r="W76" s="344"/>
      <c r="X76" s="344"/>
      <c r="Y76" s="344"/>
      <c r="Z76" s="300" t="s">
        <v>56</v>
      </c>
      <c r="AA76" s="344"/>
      <c r="AB76" s="344"/>
      <c r="AC76" s="344"/>
      <c r="AD76" s="344"/>
      <c r="AE76" s="344"/>
      <c r="AF76" s="344"/>
      <c r="AG76" s="344"/>
      <c r="AH76" s="344"/>
      <c r="AI76" s="344"/>
      <c r="AJ76" s="344"/>
      <c r="AK76" s="349"/>
      <c r="AL76" s="40"/>
      <c r="AM76" s="39"/>
      <c r="BC76" s="322"/>
      <c r="BD76" s="322"/>
      <c r="BE76" s="322"/>
    </row>
    <row r="77" spans="2:57" ht="13.5" customHeight="1">
      <c r="B77" s="37"/>
      <c r="D77" s="229"/>
      <c r="E77" s="246"/>
      <c r="F77" s="247"/>
      <c r="G77" s="247"/>
      <c r="H77" s="248"/>
      <c r="I77" s="299"/>
      <c r="J77" s="267"/>
      <c r="K77" s="267"/>
      <c r="L77" s="267"/>
      <c r="M77" s="267"/>
      <c r="N77" s="347"/>
      <c r="O77" s="347"/>
      <c r="P77" s="347"/>
      <c r="Q77" s="347"/>
      <c r="R77" s="347"/>
      <c r="S77" s="347"/>
      <c r="T77" s="347"/>
      <c r="U77" s="347"/>
      <c r="V77" s="347"/>
      <c r="W77" s="347"/>
      <c r="X77" s="347"/>
      <c r="Y77" s="347"/>
      <c r="Z77" s="301"/>
      <c r="AA77" s="347"/>
      <c r="AB77" s="347"/>
      <c r="AC77" s="347"/>
      <c r="AD77" s="347"/>
      <c r="AE77" s="347"/>
      <c r="AF77" s="347"/>
      <c r="AG77" s="347"/>
      <c r="AH77" s="347"/>
      <c r="AI77" s="347"/>
      <c r="AJ77" s="347"/>
      <c r="AK77" s="350"/>
      <c r="AL77" s="40"/>
      <c r="AM77" s="39"/>
      <c r="BD77" s="32" t="str">
        <f>IF(V72="","",YEAR(V72)-IF(MONTH(V72)&lt;4,1,0))</f>
        <v/>
      </c>
    </row>
    <row r="78" spans="2:57" ht="13.5" customHeight="1">
      <c r="B78" s="37"/>
      <c r="D78" s="229"/>
      <c r="E78" s="220" t="s">
        <v>57</v>
      </c>
      <c r="F78" s="221"/>
      <c r="G78" s="221"/>
      <c r="H78" s="222"/>
      <c r="I78" s="226"/>
      <c r="J78" s="292"/>
      <c r="K78" s="292"/>
      <c r="L78" s="292"/>
      <c r="M78" s="292"/>
      <c r="N78" s="292"/>
      <c r="O78" s="292"/>
      <c r="P78" s="292"/>
      <c r="Q78" s="292"/>
      <c r="R78" s="292"/>
      <c r="S78" s="292"/>
      <c r="T78" s="292"/>
      <c r="U78" s="292"/>
      <c r="V78" s="292"/>
      <c r="W78" s="212" t="s">
        <v>56</v>
      </c>
      <c r="X78" s="214"/>
      <c r="Y78" s="292"/>
      <c r="Z78" s="292"/>
      <c r="AA78" s="292"/>
      <c r="AB78" s="292"/>
      <c r="AC78" s="292"/>
      <c r="AD78" s="292"/>
      <c r="AE78" s="292"/>
      <c r="AF78" s="292"/>
      <c r="AG78" s="292"/>
      <c r="AH78" s="292"/>
      <c r="AI78" s="292"/>
      <c r="AJ78" s="292"/>
      <c r="AK78" s="353"/>
      <c r="AL78" s="40"/>
      <c r="AM78" s="39"/>
      <c r="BE78" s="32" t="str">
        <f>BE75&amp;"："&amp;BE71</f>
        <v>計画期間未入力です：FALSE</v>
      </c>
    </row>
    <row r="79" spans="2:57" ht="13.5" customHeight="1" thickBot="1">
      <c r="B79" s="37"/>
      <c r="D79" s="230"/>
      <c r="E79" s="223"/>
      <c r="F79" s="224"/>
      <c r="G79" s="224"/>
      <c r="H79" s="225"/>
      <c r="I79" s="351"/>
      <c r="J79" s="352"/>
      <c r="K79" s="352"/>
      <c r="L79" s="352"/>
      <c r="M79" s="352"/>
      <c r="N79" s="352"/>
      <c r="O79" s="352"/>
      <c r="P79" s="352"/>
      <c r="Q79" s="352"/>
      <c r="R79" s="352"/>
      <c r="S79" s="352"/>
      <c r="T79" s="352"/>
      <c r="U79" s="352"/>
      <c r="V79" s="352"/>
      <c r="W79" s="213"/>
      <c r="X79" s="352"/>
      <c r="Y79" s="352"/>
      <c r="Z79" s="352"/>
      <c r="AA79" s="352"/>
      <c r="AB79" s="352"/>
      <c r="AC79" s="352"/>
      <c r="AD79" s="352"/>
      <c r="AE79" s="352"/>
      <c r="AF79" s="352"/>
      <c r="AG79" s="352"/>
      <c r="AH79" s="352"/>
      <c r="AI79" s="352"/>
      <c r="AJ79" s="352"/>
      <c r="AK79" s="354"/>
      <c r="AL79" s="40"/>
      <c r="AM79" s="39"/>
    </row>
    <row r="80" spans="2:57" ht="13.5" customHeight="1">
      <c r="B80" s="37"/>
      <c r="D80" s="228" t="s">
        <v>271</v>
      </c>
      <c r="E80" s="231" t="s">
        <v>42</v>
      </c>
      <c r="F80" s="232"/>
      <c r="G80" s="232"/>
      <c r="H80" s="233"/>
      <c r="I80" s="331"/>
      <c r="J80" s="332"/>
      <c r="K80" s="332"/>
      <c r="L80" s="332"/>
      <c r="M80" s="332"/>
      <c r="N80" s="332"/>
      <c r="O80" s="332"/>
      <c r="P80" s="332"/>
      <c r="Q80" s="333"/>
      <c r="R80" s="243" t="s">
        <v>43</v>
      </c>
      <c r="S80" s="244"/>
      <c r="T80" s="244"/>
      <c r="U80" s="245"/>
      <c r="V80" s="337"/>
      <c r="W80" s="338"/>
      <c r="X80" s="338"/>
      <c r="Y80" s="338"/>
      <c r="Z80" s="338"/>
      <c r="AA80" s="339"/>
      <c r="AB80" s="255" t="s">
        <v>40</v>
      </c>
      <c r="AC80" s="256"/>
      <c r="AD80" s="256"/>
      <c r="AE80" s="257"/>
      <c r="AF80" s="261"/>
      <c r="AG80" s="262"/>
      <c r="AH80" s="262"/>
      <c r="AI80" s="262"/>
      <c r="AJ80" s="265" t="str">
        <f>IF(I80="","",VLOOKUP(I80,$AO$4:$AT$6,2,FALSE))</f>
        <v/>
      </c>
      <c r="AK80" s="266"/>
      <c r="AL80" s="40"/>
      <c r="AM80" s="39"/>
      <c r="BC80" s="84" t="s">
        <v>127</v>
      </c>
      <c r="BD80" s="84" t="s">
        <v>101</v>
      </c>
      <c r="BE80" s="84" t="s">
        <v>108</v>
      </c>
    </row>
    <row r="81" spans="2:57" ht="13.5" customHeight="1">
      <c r="B81" s="37"/>
      <c r="D81" s="229"/>
      <c r="E81" s="234"/>
      <c r="F81" s="235"/>
      <c r="G81" s="235"/>
      <c r="H81" s="236"/>
      <c r="I81" s="334"/>
      <c r="J81" s="335"/>
      <c r="K81" s="335"/>
      <c r="L81" s="335"/>
      <c r="M81" s="335"/>
      <c r="N81" s="335"/>
      <c r="O81" s="335"/>
      <c r="P81" s="335"/>
      <c r="Q81" s="336"/>
      <c r="R81" s="246"/>
      <c r="S81" s="247"/>
      <c r="T81" s="247"/>
      <c r="U81" s="248"/>
      <c r="V81" s="340"/>
      <c r="W81" s="341"/>
      <c r="X81" s="341"/>
      <c r="Y81" s="341"/>
      <c r="Z81" s="341"/>
      <c r="AA81" s="342"/>
      <c r="AB81" s="258"/>
      <c r="AC81" s="259"/>
      <c r="AD81" s="259"/>
      <c r="AE81" s="260"/>
      <c r="AF81" s="263"/>
      <c r="AG81" s="264"/>
      <c r="AH81" s="264"/>
      <c r="AI81" s="264"/>
      <c r="AJ81" s="267"/>
      <c r="AK81" s="268"/>
      <c r="AL81" s="40"/>
      <c r="AM81" s="39"/>
      <c r="BC81" s="322" t="str">
        <f>IF(I80="グリーン電力証書",1,IF(I80="グリーン熱証書",2,IF(I80="新エネルギー等電気相当量",3,"-")))</f>
        <v>-</v>
      </c>
      <c r="BD81" s="322" t="str">
        <f>IF(V80="太陽光発電",1,IF(V80="風力発電",2,IF(V80="地熱発電",3,IF(V80="バイオマス発電",4,IF(V80="特定小水力発電",5,IF(V80="太陽熱",6,"-"))))))</f>
        <v>-</v>
      </c>
      <c r="BE81" s="322" t="str">
        <f>IF(AND(BC81="-",BD81="-"),"FALSE",BC81&amp;"-"&amp;BD81)</f>
        <v>FALSE</v>
      </c>
    </row>
    <row r="82" spans="2:57" ht="13.5" customHeight="1">
      <c r="B82" s="37"/>
      <c r="D82" s="229"/>
      <c r="E82" s="269" t="s">
        <v>64</v>
      </c>
      <c r="F82" s="270"/>
      <c r="G82" s="270"/>
      <c r="H82" s="271"/>
      <c r="I82" s="272"/>
      <c r="J82" s="273"/>
      <c r="K82" s="273"/>
      <c r="L82" s="273"/>
      <c r="M82" s="273"/>
      <c r="N82" s="273"/>
      <c r="O82" s="273"/>
      <c r="P82" s="273"/>
      <c r="Q82" s="274"/>
      <c r="R82" s="278" t="s">
        <v>41</v>
      </c>
      <c r="S82" s="279"/>
      <c r="T82" s="279"/>
      <c r="U82" s="280"/>
      <c r="V82" s="343"/>
      <c r="W82" s="344"/>
      <c r="X82" s="344"/>
      <c r="Y82" s="344"/>
      <c r="Z82" s="344"/>
      <c r="AA82" s="345"/>
      <c r="AB82" s="269" t="s">
        <v>28</v>
      </c>
      <c r="AC82" s="270"/>
      <c r="AD82" s="270"/>
      <c r="AE82" s="271"/>
      <c r="AF82" s="287" t="e">
        <f>HLOOKUP($BE88,その2!$BD$4:$FR$7,3,FALSE)</f>
        <v>#N/A</v>
      </c>
      <c r="AG82" s="288"/>
      <c r="AH82" s="288"/>
      <c r="AI82" s="288"/>
      <c r="AJ82" s="289" t="str">
        <f>IF(I80="","",VLOOKUP(I80,$AO$4:$AT$6,3,FALSE))</f>
        <v/>
      </c>
      <c r="AK82" s="290"/>
      <c r="AL82" s="40"/>
      <c r="AM82" s="39"/>
      <c r="BC82" s="322"/>
      <c r="BD82" s="322"/>
      <c r="BE82" s="322"/>
    </row>
    <row r="83" spans="2:57" ht="13.5" customHeight="1">
      <c r="B83" s="37"/>
      <c r="D83" s="229"/>
      <c r="E83" s="246"/>
      <c r="F83" s="247"/>
      <c r="G83" s="247"/>
      <c r="H83" s="248"/>
      <c r="I83" s="275"/>
      <c r="J83" s="276"/>
      <c r="K83" s="276"/>
      <c r="L83" s="276"/>
      <c r="M83" s="276"/>
      <c r="N83" s="276"/>
      <c r="O83" s="276"/>
      <c r="P83" s="276"/>
      <c r="Q83" s="277"/>
      <c r="R83" s="258"/>
      <c r="S83" s="259"/>
      <c r="T83" s="259"/>
      <c r="U83" s="260"/>
      <c r="V83" s="346"/>
      <c r="W83" s="347"/>
      <c r="X83" s="347"/>
      <c r="Y83" s="347"/>
      <c r="Z83" s="347"/>
      <c r="AA83" s="348"/>
      <c r="AB83" s="246"/>
      <c r="AC83" s="247"/>
      <c r="AD83" s="247"/>
      <c r="AE83" s="248"/>
      <c r="AF83" s="263"/>
      <c r="AG83" s="264"/>
      <c r="AH83" s="264"/>
      <c r="AI83" s="264"/>
      <c r="AJ83" s="267"/>
      <c r="AK83" s="268"/>
      <c r="AL83" s="40"/>
      <c r="AM83" s="39"/>
    </row>
    <row r="84" spans="2:57" ht="13.5" customHeight="1">
      <c r="B84" s="37"/>
      <c r="D84" s="229"/>
      <c r="E84" s="269" t="s">
        <v>38</v>
      </c>
      <c r="F84" s="270"/>
      <c r="G84" s="270"/>
      <c r="H84" s="271"/>
      <c r="I84" s="291"/>
      <c r="J84" s="292"/>
      <c r="K84" s="292"/>
      <c r="L84" s="292"/>
      <c r="M84" s="292"/>
      <c r="N84" s="292"/>
      <c r="O84" s="292"/>
      <c r="P84" s="292"/>
      <c r="Q84" s="292"/>
      <c r="R84" s="292"/>
      <c r="S84" s="292"/>
      <c r="T84" s="292"/>
      <c r="U84" s="292"/>
      <c r="V84" s="292"/>
      <c r="W84" s="292"/>
      <c r="X84" s="292"/>
      <c r="Y84" s="292"/>
      <c r="Z84" s="292"/>
      <c r="AA84" s="293"/>
      <c r="AB84" s="269" t="s">
        <v>39</v>
      </c>
      <c r="AC84" s="270"/>
      <c r="AD84" s="270"/>
      <c r="AE84" s="271"/>
      <c r="AF84" s="294"/>
      <c r="AG84" s="295"/>
      <c r="AH84" s="295"/>
      <c r="AI84" s="295"/>
      <c r="AJ84" s="295"/>
      <c r="AK84" s="290" t="s">
        <v>55</v>
      </c>
      <c r="AL84" s="40"/>
      <c r="AM84" s="39"/>
      <c r="BC84" s="84" t="s">
        <v>121</v>
      </c>
      <c r="BD84" s="84" t="s">
        <v>122</v>
      </c>
      <c r="BE84" s="84" t="s">
        <v>108</v>
      </c>
    </row>
    <row r="85" spans="2:57" ht="13.5" customHeight="1">
      <c r="B85" s="37"/>
      <c r="D85" s="229"/>
      <c r="E85" s="246"/>
      <c r="F85" s="247"/>
      <c r="G85" s="247"/>
      <c r="H85" s="248"/>
      <c r="I85" s="252"/>
      <c r="J85" s="253"/>
      <c r="K85" s="253"/>
      <c r="L85" s="253"/>
      <c r="M85" s="253"/>
      <c r="N85" s="253"/>
      <c r="O85" s="253"/>
      <c r="P85" s="253"/>
      <c r="Q85" s="253"/>
      <c r="R85" s="253"/>
      <c r="S85" s="253"/>
      <c r="T85" s="253"/>
      <c r="U85" s="253"/>
      <c r="V85" s="253"/>
      <c r="W85" s="253"/>
      <c r="X85" s="253"/>
      <c r="Y85" s="253"/>
      <c r="Z85" s="253"/>
      <c r="AA85" s="254"/>
      <c r="AB85" s="246"/>
      <c r="AC85" s="247"/>
      <c r="AD85" s="247"/>
      <c r="AE85" s="248"/>
      <c r="AF85" s="296"/>
      <c r="AG85" s="297"/>
      <c r="AH85" s="297"/>
      <c r="AI85" s="297"/>
      <c r="AJ85" s="297"/>
      <c r="AK85" s="268"/>
      <c r="AL85" s="40"/>
      <c r="AM85" s="39"/>
      <c r="BC85" s="322" t="e">
        <f>IF(AND(2010&lt;=I86,I86&lt;=2014),"1期",IF(AND(2015&lt;=I86,I86&lt;=2019),"2期",IF(AND(2020&lt;=I86,I86&lt;=2024),"3期",IF(AND(2025&lt;=I86,I86&lt;=2029),"4期","-"))))</f>
        <v>#NUM!</v>
      </c>
      <c r="BD85" s="322" t="str">
        <f>IF(AND(2010&lt;=BD87,BD87&lt;=2014),"1期",IF(AND(2015&lt;=BD87,BD87&lt;=2019),"2期",IF(AND(2020&lt;=BD87,BD87&lt;=2024),"3期",IF(AND(2025&lt;=BD87,BD87&lt;=2029),"4期","-"))))</f>
        <v>-</v>
      </c>
      <c r="BE85" s="322" t="str">
        <f>IF(OR(BD85="",BD85="-"),"計画期間未入力です","（発電："&amp;BC85&amp;"/"&amp;"発行："&amp;BD85&amp;"）")</f>
        <v>計画期間未入力です</v>
      </c>
    </row>
    <row r="86" spans="2:57" ht="13.5" customHeight="1">
      <c r="B86" s="37"/>
      <c r="D86" s="229"/>
      <c r="E86" s="269" t="s">
        <v>74</v>
      </c>
      <c r="F86" s="270"/>
      <c r="G86" s="270"/>
      <c r="H86" s="271"/>
      <c r="I86" s="298" t="e">
        <f>YEAR(EDATE(AA86,-3))</f>
        <v>#NUM!</v>
      </c>
      <c r="J86" s="289"/>
      <c r="K86" s="289"/>
      <c r="L86" s="289" t="s">
        <v>37</v>
      </c>
      <c r="M86" s="289"/>
      <c r="N86" s="344"/>
      <c r="O86" s="344"/>
      <c r="P86" s="344"/>
      <c r="Q86" s="344"/>
      <c r="R86" s="344"/>
      <c r="S86" s="344"/>
      <c r="T86" s="344"/>
      <c r="U86" s="344"/>
      <c r="V86" s="344"/>
      <c r="W86" s="344"/>
      <c r="X86" s="344"/>
      <c r="Y86" s="344"/>
      <c r="Z86" s="300" t="s">
        <v>56</v>
      </c>
      <c r="AA86" s="344"/>
      <c r="AB86" s="344"/>
      <c r="AC86" s="344"/>
      <c r="AD86" s="344"/>
      <c r="AE86" s="344"/>
      <c r="AF86" s="344"/>
      <c r="AG86" s="344"/>
      <c r="AH86" s="344"/>
      <c r="AI86" s="344"/>
      <c r="AJ86" s="344"/>
      <c r="AK86" s="349"/>
      <c r="AL86" s="40"/>
      <c r="AM86" s="39"/>
      <c r="BC86" s="322"/>
      <c r="BD86" s="322"/>
      <c r="BE86" s="322"/>
    </row>
    <row r="87" spans="2:57" ht="13.5" customHeight="1">
      <c r="B87" s="37"/>
      <c r="D87" s="229"/>
      <c r="E87" s="246"/>
      <c r="F87" s="247"/>
      <c r="G87" s="247"/>
      <c r="H87" s="248"/>
      <c r="I87" s="299"/>
      <c r="J87" s="267"/>
      <c r="K87" s="267"/>
      <c r="L87" s="267"/>
      <c r="M87" s="267"/>
      <c r="N87" s="347"/>
      <c r="O87" s="347"/>
      <c r="P87" s="347"/>
      <c r="Q87" s="347"/>
      <c r="R87" s="347"/>
      <c r="S87" s="347"/>
      <c r="T87" s="347"/>
      <c r="U87" s="347"/>
      <c r="V87" s="347"/>
      <c r="W87" s="347"/>
      <c r="X87" s="347"/>
      <c r="Y87" s="347"/>
      <c r="Z87" s="301"/>
      <c r="AA87" s="347"/>
      <c r="AB87" s="347"/>
      <c r="AC87" s="347"/>
      <c r="AD87" s="347"/>
      <c r="AE87" s="347"/>
      <c r="AF87" s="347"/>
      <c r="AG87" s="347"/>
      <c r="AH87" s="347"/>
      <c r="AI87" s="347"/>
      <c r="AJ87" s="347"/>
      <c r="AK87" s="350"/>
      <c r="AL87" s="40"/>
      <c r="AM87" s="39"/>
      <c r="BD87" s="32" t="str">
        <f>IF(V82="","",YEAR(V82)-IF(MONTH(V82)&lt;4,1,0))</f>
        <v/>
      </c>
    </row>
    <row r="88" spans="2:57" ht="13.5" customHeight="1">
      <c r="B88" s="37"/>
      <c r="D88" s="229"/>
      <c r="E88" s="220" t="s">
        <v>57</v>
      </c>
      <c r="F88" s="221"/>
      <c r="G88" s="221"/>
      <c r="H88" s="222"/>
      <c r="I88" s="291"/>
      <c r="J88" s="292"/>
      <c r="K88" s="292"/>
      <c r="L88" s="292"/>
      <c r="M88" s="292"/>
      <c r="N88" s="292"/>
      <c r="O88" s="292"/>
      <c r="P88" s="292"/>
      <c r="Q88" s="292"/>
      <c r="R88" s="292"/>
      <c r="S88" s="292"/>
      <c r="T88" s="292"/>
      <c r="U88" s="292"/>
      <c r="V88" s="292"/>
      <c r="W88" s="212" t="s">
        <v>56</v>
      </c>
      <c r="X88" s="292"/>
      <c r="Y88" s="292"/>
      <c r="Z88" s="292"/>
      <c r="AA88" s="292"/>
      <c r="AB88" s="292"/>
      <c r="AC88" s="292"/>
      <c r="AD88" s="292"/>
      <c r="AE88" s="292"/>
      <c r="AF88" s="292"/>
      <c r="AG88" s="292"/>
      <c r="AH88" s="292"/>
      <c r="AI88" s="292"/>
      <c r="AJ88" s="292"/>
      <c r="AK88" s="353"/>
      <c r="AL88" s="40"/>
      <c r="AM88" s="39"/>
      <c r="BE88" s="32" t="str">
        <f>BE85&amp;"："&amp;BE81</f>
        <v>計画期間未入力です：FALSE</v>
      </c>
    </row>
    <row r="89" spans="2:57" ht="13.5" customHeight="1" thickBot="1">
      <c r="B89" s="37"/>
      <c r="D89" s="230"/>
      <c r="E89" s="223"/>
      <c r="F89" s="224"/>
      <c r="G89" s="224"/>
      <c r="H89" s="225"/>
      <c r="I89" s="351"/>
      <c r="J89" s="352"/>
      <c r="K89" s="352"/>
      <c r="L89" s="352"/>
      <c r="M89" s="352"/>
      <c r="N89" s="352"/>
      <c r="O89" s="352"/>
      <c r="P89" s="352"/>
      <c r="Q89" s="352"/>
      <c r="R89" s="352"/>
      <c r="S89" s="352"/>
      <c r="T89" s="352"/>
      <c r="U89" s="352"/>
      <c r="V89" s="352"/>
      <c r="W89" s="213"/>
      <c r="X89" s="352"/>
      <c r="Y89" s="352"/>
      <c r="Z89" s="352"/>
      <c r="AA89" s="352"/>
      <c r="AB89" s="352"/>
      <c r="AC89" s="352"/>
      <c r="AD89" s="352"/>
      <c r="AE89" s="352"/>
      <c r="AF89" s="352"/>
      <c r="AG89" s="352"/>
      <c r="AH89" s="352"/>
      <c r="AI89" s="352"/>
      <c r="AJ89" s="352"/>
      <c r="AK89" s="354"/>
      <c r="AL89" s="40"/>
      <c r="AM89" s="39"/>
    </row>
    <row r="90" spans="2:57" ht="13.5" customHeight="1">
      <c r="B90" s="37"/>
      <c r="D90" s="228" t="s">
        <v>272</v>
      </c>
      <c r="E90" s="231" t="s">
        <v>42</v>
      </c>
      <c r="F90" s="232"/>
      <c r="G90" s="232"/>
      <c r="H90" s="233"/>
      <c r="I90" s="331"/>
      <c r="J90" s="332"/>
      <c r="K90" s="332"/>
      <c r="L90" s="332"/>
      <c r="M90" s="332"/>
      <c r="N90" s="332"/>
      <c r="O90" s="332"/>
      <c r="P90" s="332"/>
      <c r="Q90" s="333"/>
      <c r="R90" s="243" t="s">
        <v>43</v>
      </c>
      <c r="S90" s="244"/>
      <c r="T90" s="244"/>
      <c r="U90" s="245"/>
      <c r="V90" s="337"/>
      <c r="W90" s="338"/>
      <c r="X90" s="338"/>
      <c r="Y90" s="338"/>
      <c r="Z90" s="338"/>
      <c r="AA90" s="339"/>
      <c r="AB90" s="255" t="s">
        <v>40</v>
      </c>
      <c r="AC90" s="256"/>
      <c r="AD90" s="256"/>
      <c r="AE90" s="257"/>
      <c r="AF90" s="261"/>
      <c r="AG90" s="262"/>
      <c r="AH90" s="262"/>
      <c r="AI90" s="262"/>
      <c r="AJ90" s="265" t="str">
        <f>IF(I90="","",VLOOKUP(I90,$AO$4:$AT$6,2,FALSE))</f>
        <v/>
      </c>
      <c r="AK90" s="266"/>
      <c r="AL90" s="40"/>
      <c r="AM90" s="39"/>
      <c r="BC90" s="84" t="s">
        <v>127</v>
      </c>
      <c r="BD90" s="84" t="s">
        <v>101</v>
      </c>
      <c r="BE90" s="84" t="s">
        <v>108</v>
      </c>
    </row>
    <row r="91" spans="2:57" ht="13.5" customHeight="1">
      <c r="B91" s="37"/>
      <c r="D91" s="229"/>
      <c r="E91" s="234"/>
      <c r="F91" s="235"/>
      <c r="G91" s="235"/>
      <c r="H91" s="236"/>
      <c r="I91" s="334"/>
      <c r="J91" s="335"/>
      <c r="K91" s="335"/>
      <c r="L91" s="335"/>
      <c r="M91" s="335"/>
      <c r="N91" s="335"/>
      <c r="O91" s="335"/>
      <c r="P91" s="335"/>
      <c r="Q91" s="336"/>
      <c r="R91" s="246"/>
      <c r="S91" s="247"/>
      <c r="T91" s="247"/>
      <c r="U91" s="248"/>
      <c r="V91" s="340"/>
      <c r="W91" s="341"/>
      <c r="X91" s="341"/>
      <c r="Y91" s="341"/>
      <c r="Z91" s="341"/>
      <c r="AA91" s="342"/>
      <c r="AB91" s="258"/>
      <c r="AC91" s="259"/>
      <c r="AD91" s="259"/>
      <c r="AE91" s="260"/>
      <c r="AF91" s="263"/>
      <c r="AG91" s="264"/>
      <c r="AH91" s="264"/>
      <c r="AI91" s="264"/>
      <c r="AJ91" s="267"/>
      <c r="AK91" s="268"/>
      <c r="AL91" s="40"/>
      <c r="AM91" s="39"/>
      <c r="BC91" s="322" t="str">
        <f>IF(I90="グリーン電力証書",1,IF(I90="グリーン熱証書",2,IF(I90="新エネルギー等電気相当量",3,"-")))</f>
        <v>-</v>
      </c>
      <c r="BD91" s="322" t="str">
        <f>IF(V90="太陽光発電",1,IF(V90="風力発電",2,IF(V90="地熱発電",3,IF(V90="バイオマス発電",4,IF(V90="特定小水力発電",5,IF(V90="太陽熱",6,"-"))))))</f>
        <v>-</v>
      </c>
      <c r="BE91" s="322" t="str">
        <f>IF(AND(BC91="-",BD91="-"),"FALSE",BC91&amp;"-"&amp;BD91)</f>
        <v>FALSE</v>
      </c>
    </row>
    <row r="92" spans="2:57" ht="13.5" customHeight="1">
      <c r="B92" s="37"/>
      <c r="D92" s="229"/>
      <c r="E92" s="269" t="s">
        <v>64</v>
      </c>
      <c r="F92" s="270"/>
      <c r="G92" s="270"/>
      <c r="H92" s="271"/>
      <c r="I92" s="272"/>
      <c r="J92" s="273"/>
      <c r="K92" s="273"/>
      <c r="L92" s="273"/>
      <c r="M92" s="273"/>
      <c r="N92" s="273"/>
      <c r="O92" s="273"/>
      <c r="P92" s="273"/>
      <c r="Q92" s="274"/>
      <c r="R92" s="278" t="s">
        <v>41</v>
      </c>
      <c r="S92" s="279"/>
      <c r="T92" s="279"/>
      <c r="U92" s="280"/>
      <c r="V92" s="343"/>
      <c r="W92" s="344"/>
      <c r="X92" s="344"/>
      <c r="Y92" s="344"/>
      <c r="Z92" s="344"/>
      <c r="AA92" s="345"/>
      <c r="AB92" s="269" t="s">
        <v>28</v>
      </c>
      <c r="AC92" s="270"/>
      <c r="AD92" s="270"/>
      <c r="AE92" s="271"/>
      <c r="AF92" s="287" t="e">
        <f>HLOOKUP($BE98,その2!$BD$4:$FR$7,3,FALSE)</f>
        <v>#N/A</v>
      </c>
      <c r="AG92" s="288"/>
      <c r="AH92" s="288"/>
      <c r="AI92" s="288"/>
      <c r="AJ92" s="289" t="str">
        <f>IF(I90="","",VLOOKUP(I90,$AO$4:$AT$6,3,FALSE))</f>
        <v/>
      </c>
      <c r="AK92" s="290"/>
      <c r="AL92" s="40"/>
      <c r="AM92" s="39"/>
      <c r="BC92" s="322"/>
      <c r="BD92" s="322"/>
      <c r="BE92" s="322"/>
    </row>
    <row r="93" spans="2:57" ht="13.5" customHeight="1">
      <c r="B93" s="37"/>
      <c r="D93" s="229"/>
      <c r="E93" s="246"/>
      <c r="F93" s="247"/>
      <c r="G93" s="247"/>
      <c r="H93" s="248"/>
      <c r="I93" s="275"/>
      <c r="J93" s="276"/>
      <c r="K93" s="276"/>
      <c r="L93" s="276"/>
      <c r="M93" s="276"/>
      <c r="N93" s="276"/>
      <c r="O93" s="276"/>
      <c r="P93" s="276"/>
      <c r="Q93" s="277"/>
      <c r="R93" s="258"/>
      <c r="S93" s="259"/>
      <c r="T93" s="259"/>
      <c r="U93" s="260"/>
      <c r="V93" s="346"/>
      <c r="W93" s="347"/>
      <c r="X93" s="347"/>
      <c r="Y93" s="347"/>
      <c r="Z93" s="347"/>
      <c r="AA93" s="348"/>
      <c r="AB93" s="246"/>
      <c r="AC93" s="247"/>
      <c r="AD93" s="247"/>
      <c r="AE93" s="248"/>
      <c r="AF93" s="263"/>
      <c r="AG93" s="264"/>
      <c r="AH93" s="264"/>
      <c r="AI93" s="264"/>
      <c r="AJ93" s="267"/>
      <c r="AK93" s="268"/>
      <c r="AL93" s="40"/>
      <c r="AM93" s="39"/>
    </row>
    <row r="94" spans="2:57" ht="13.5" customHeight="1">
      <c r="B94" s="37"/>
      <c r="D94" s="229"/>
      <c r="E94" s="269" t="s">
        <v>38</v>
      </c>
      <c r="F94" s="270"/>
      <c r="G94" s="270"/>
      <c r="H94" s="271"/>
      <c r="I94" s="291"/>
      <c r="J94" s="292"/>
      <c r="K94" s="292"/>
      <c r="L94" s="292"/>
      <c r="M94" s="292"/>
      <c r="N94" s="292"/>
      <c r="O94" s="292"/>
      <c r="P94" s="292"/>
      <c r="Q94" s="292"/>
      <c r="R94" s="292"/>
      <c r="S94" s="292"/>
      <c r="T94" s="292"/>
      <c r="U94" s="292"/>
      <c r="V94" s="292"/>
      <c r="W94" s="292"/>
      <c r="X94" s="292"/>
      <c r="Y94" s="292"/>
      <c r="Z94" s="292"/>
      <c r="AA94" s="293"/>
      <c r="AB94" s="269" t="s">
        <v>39</v>
      </c>
      <c r="AC94" s="270"/>
      <c r="AD94" s="270"/>
      <c r="AE94" s="271"/>
      <c r="AF94" s="294"/>
      <c r="AG94" s="295"/>
      <c r="AH94" s="295"/>
      <c r="AI94" s="295"/>
      <c r="AJ94" s="295"/>
      <c r="AK94" s="290" t="s">
        <v>55</v>
      </c>
      <c r="AL94" s="40"/>
      <c r="AM94" s="39"/>
      <c r="BC94" s="84" t="s">
        <v>121</v>
      </c>
      <c r="BD94" s="84" t="s">
        <v>122</v>
      </c>
      <c r="BE94" s="84" t="s">
        <v>108</v>
      </c>
    </row>
    <row r="95" spans="2:57" ht="13.5" customHeight="1">
      <c r="B95" s="37"/>
      <c r="D95" s="229"/>
      <c r="E95" s="246"/>
      <c r="F95" s="247"/>
      <c r="G95" s="247"/>
      <c r="H95" s="248"/>
      <c r="I95" s="252"/>
      <c r="J95" s="253"/>
      <c r="K95" s="253"/>
      <c r="L95" s="253"/>
      <c r="M95" s="253"/>
      <c r="N95" s="253"/>
      <c r="O95" s="253"/>
      <c r="P95" s="253"/>
      <c r="Q95" s="253"/>
      <c r="R95" s="253"/>
      <c r="S95" s="253"/>
      <c r="T95" s="253"/>
      <c r="U95" s="253"/>
      <c r="V95" s="253"/>
      <c r="W95" s="253"/>
      <c r="X95" s="253"/>
      <c r="Y95" s="253"/>
      <c r="Z95" s="253"/>
      <c r="AA95" s="254"/>
      <c r="AB95" s="246"/>
      <c r="AC95" s="247"/>
      <c r="AD95" s="247"/>
      <c r="AE95" s="248"/>
      <c r="AF95" s="296"/>
      <c r="AG95" s="297"/>
      <c r="AH95" s="297"/>
      <c r="AI95" s="297"/>
      <c r="AJ95" s="297"/>
      <c r="AK95" s="268"/>
      <c r="AL95" s="40"/>
      <c r="AM95" s="39"/>
      <c r="BC95" s="322" t="e">
        <f>IF(AND(2010&lt;=I96,I96&lt;=2014),"1期",IF(AND(2015&lt;=I96,I96&lt;=2019),"2期",IF(AND(2020&lt;=I96,I96&lt;=2024),"3期",IF(AND(2025&lt;=I96,I96&lt;=2029),"4期","-"))))</f>
        <v>#NUM!</v>
      </c>
      <c r="BD95" s="322" t="str">
        <f>IF(AND(2010&lt;=BD97,BD97&lt;=2014),"1期",IF(AND(2015&lt;=BD97,BD97&lt;=2019),"2期",IF(AND(2020&lt;=BD97,BD97&lt;=2024),"3期",IF(AND(2025&lt;=BD97,BD97&lt;=2029),"4期","-"))))</f>
        <v>-</v>
      </c>
      <c r="BE95" s="322" t="str">
        <f>IF(OR(BD95="",BD95="-"),"計画期間未入力です","（発電："&amp;BC95&amp;"/"&amp;"発行："&amp;BD95&amp;"）")</f>
        <v>計画期間未入力です</v>
      </c>
    </row>
    <row r="96" spans="2:57" ht="13.5" customHeight="1">
      <c r="B96" s="37"/>
      <c r="D96" s="229"/>
      <c r="E96" s="269" t="s">
        <v>74</v>
      </c>
      <c r="F96" s="270"/>
      <c r="G96" s="270"/>
      <c r="H96" s="271"/>
      <c r="I96" s="298" t="e">
        <f>YEAR(EDATE(AA96,-3))</f>
        <v>#NUM!</v>
      </c>
      <c r="J96" s="289"/>
      <c r="K96" s="289"/>
      <c r="L96" s="289" t="s">
        <v>37</v>
      </c>
      <c r="M96" s="289"/>
      <c r="N96" s="344"/>
      <c r="O96" s="344"/>
      <c r="P96" s="344"/>
      <c r="Q96" s="344"/>
      <c r="R96" s="344"/>
      <c r="S96" s="344"/>
      <c r="T96" s="344"/>
      <c r="U96" s="344"/>
      <c r="V96" s="344"/>
      <c r="W96" s="344"/>
      <c r="X96" s="344"/>
      <c r="Y96" s="344"/>
      <c r="Z96" s="300" t="s">
        <v>56</v>
      </c>
      <c r="AA96" s="344"/>
      <c r="AB96" s="344"/>
      <c r="AC96" s="344"/>
      <c r="AD96" s="344"/>
      <c r="AE96" s="344"/>
      <c r="AF96" s="344"/>
      <c r="AG96" s="344"/>
      <c r="AH96" s="344"/>
      <c r="AI96" s="344"/>
      <c r="AJ96" s="344"/>
      <c r="AK96" s="349"/>
      <c r="AL96" s="40"/>
      <c r="AM96" s="39"/>
      <c r="BC96" s="322"/>
      <c r="BD96" s="322"/>
      <c r="BE96" s="322"/>
    </row>
    <row r="97" spans="2:57" ht="13.5" customHeight="1">
      <c r="B97" s="37"/>
      <c r="D97" s="229"/>
      <c r="E97" s="246"/>
      <c r="F97" s="247"/>
      <c r="G97" s="247"/>
      <c r="H97" s="248"/>
      <c r="I97" s="299"/>
      <c r="J97" s="267"/>
      <c r="K97" s="267"/>
      <c r="L97" s="267"/>
      <c r="M97" s="267"/>
      <c r="N97" s="347"/>
      <c r="O97" s="347"/>
      <c r="P97" s="347"/>
      <c r="Q97" s="347"/>
      <c r="R97" s="347"/>
      <c r="S97" s="347"/>
      <c r="T97" s="347"/>
      <c r="U97" s="347"/>
      <c r="V97" s="347"/>
      <c r="W97" s="347"/>
      <c r="X97" s="347"/>
      <c r="Y97" s="347"/>
      <c r="Z97" s="301"/>
      <c r="AA97" s="347"/>
      <c r="AB97" s="347"/>
      <c r="AC97" s="347"/>
      <c r="AD97" s="347"/>
      <c r="AE97" s="347"/>
      <c r="AF97" s="347"/>
      <c r="AG97" s="347"/>
      <c r="AH97" s="347"/>
      <c r="AI97" s="347"/>
      <c r="AJ97" s="347"/>
      <c r="AK97" s="350"/>
      <c r="AL97" s="40"/>
      <c r="AM97" s="39"/>
      <c r="BD97" s="32" t="str">
        <f>IF(V92="","",YEAR(V92)-IF(MONTH(V92)&lt;4,1,0))</f>
        <v/>
      </c>
    </row>
    <row r="98" spans="2:57" ht="13.5" customHeight="1">
      <c r="B98" s="37"/>
      <c r="D98" s="229"/>
      <c r="E98" s="220" t="s">
        <v>57</v>
      </c>
      <c r="F98" s="221"/>
      <c r="G98" s="221"/>
      <c r="H98" s="222"/>
      <c r="I98" s="291"/>
      <c r="J98" s="292"/>
      <c r="K98" s="292"/>
      <c r="L98" s="292"/>
      <c r="M98" s="292"/>
      <c r="N98" s="292"/>
      <c r="O98" s="292"/>
      <c r="P98" s="292"/>
      <c r="Q98" s="292"/>
      <c r="R98" s="292"/>
      <c r="S98" s="292"/>
      <c r="T98" s="292"/>
      <c r="U98" s="292"/>
      <c r="V98" s="292"/>
      <c r="W98" s="212" t="s">
        <v>56</v>
      </c>
      <c r="X98" s="292"/>
      <c r="Y98" s="292"/>
      <c r="Z98" s="292"/>
      <c r="AA98" s="292"/>
      <c r="AB98" s="292"/>
      <c r="AC98" s="292"/>
      <c r="AD98" s="292"/>
      <c r="AE98" s="292"/>
      <c r="AF98" s="292"/>
      <c r="AG98" s="292"/>
      <c r="AH98" s="292"/>
      <c r="AI98" s="292"/>
      <c r="AJ98" s="292"/>
      <c r="AK98" s="353"/>
      <c r="AL98" s="40"/>
      <c r="AM98" s="39"/>
      <c r="BE98" s="32" t="str">
        <f>BE95&amp;"："&amp;BE91</f>
        <v>計画期間未入力です：FALSE</v>
      </c>
    </row>
    <row r="99" spans="2:57" ht="13.5" customHeight="1" thickBot="1">
      <c r="B99" s="37"/>
      <c r="D99" s="230"/>
      <c r="E99" s="223"/>
      <c r="F99" s="224"/>
      <c r="G99" s="224"/>
      <c r="H99" s="225"/>
      <c r="I99" s="351"/>
      <c r="J99" s="352"/>
      <c r="K99" s="352"/>
      <c r="L99" s="352"/>
      <c r="M99" s="352"/>
      <c r="N99" s="352"/>
      <c r="O99" s="352"/>
      <c r="P99" s="352"/>
      <c r="Q99" s="352"/>
      <c r="R99" s="352"/>
      <c r="S99" s="352"/>
      <c r="T99" s="352"/>
      <c r="U99" s="352"/>
      <c r="V99" s="352"/>
      <c r="W99" s="213"/>
      <c r="X99" s="352"/>
      <c r="Y99" s="352"/>
      <c r="Z99" s="352"/>
      <c r="AA99" s="352"/>
      <c r="AB99" s="352"/>
      <c r="AC99" s="352"/>
      <c r="AD99" s="352"/>
      <c r="AE99" s="352"/>
      <c r="AF99" s="352"/>
      <c r="AG99" s="352"/>
      <c r="AH99" s="352"/>
      <c r="AI99" s="352"/>
      <c r="AJ99" s="352"/>
      <c r="AK99" s="354"/>
      <c r="AL99" s="40"/>
      <c r="AM99" s="39"/>
    </row>
    <row r="100" spans="2:57" ht="13.5" customHeight="1">
      <c r="B100" s="37"/>
      <c r="D100" s="228" t="s">
        <v>273</v>
      </c>
      <c r="E100" s="231" t="s">
        <v>42</v>
      </c>
      <c r="F100" s="232"/>
      <c r="G100" s="232"/>
      <c r="H100" s="233"/>
      <c r="I100" s="331"/>
      <c r="J100" s="332"/>
      <c r="K100" s="332"/>
      <c r="L100" s="332"/>
      <c r="M100" s="332"/>
      <c r="N100" s="332"/>
      <c r="O100" s="332"/>
      <c r="P100" s="332"/>
      <c r="Q100" s="333"/>
      <c r="R100" s="243" t="s">
        <v>43</v>
      </c>
      <c r="S100" s="244"/>
      <c r="T100" s="244"/>
      <c r="U100" s="245"/>
      <c r="V100" s="337"/>
      <c r="W100" s="338"/>
      <c r="X100" s="338"/>
      <c r="Y100" s="338"/>
      <c r="Z100" s="338"/>
      <c r="AA100" s="339"/>
      <c r="AB100" s="255" t="s">
        <v>40</v>
      </c>
      <c r="AC100" s="256"/>
      <c r="AD100" s="256"/>
      <c r="AE100" s="257"/>
      <c r="AF100" s="261"/>
      <c r="AG100" s="262"/>
      <c r="AH100" s="262"/>
      <c r="AI100" s="262"/>
      <c r="AJ100" s="265" t="str">
        <f>IF(I100="","",VLOOKUP(I100,$AO$4:$AT$6,2,FALSE))</f>
        <v/>
      </c>
      <c r="AK100" s="266"/>
      <c r="AL100" s="40"/>
      <c r="AM100" s="39"/>
      <c r="BC100" s="84" t="s">
        <v>127</v>
      </c>
      <c r="BD100" s="84" t="s">
        <v>101</v>
      </c>
      <c r="BE100" s="84" t="s">
        <v>108</v>
      </c>
    </row>
    <row r="101" spans="2:57" ht="13.5" customHeight="1">
      <c r="B101" s="37"/>
      <c r="D101" s="229"/>
      <c r="E101" s="234"/>
      <c r="F101" s="235"/>
      <c r="G101" s="235"/>
      <c r="H101" s="236"/>
      <c r="I101" s="334"/>
      <c r="J101" s="335"/>
      <c r="K101" s="335"/>
      <c r="L101" s="335"/>
      <c r="M101" s="335"/>
      <c r="N101" s="335"/>
      <c r="O101" s="335"/>
      <c r="P101" s="335"/>
      <c r="Q101" s="336"/>
      <c r="R101" s="246"/>
      <c r="S101" s="247"/>
      <c r="T101" s="247"/>
      <c r="U101" s="248"/>
      <c r="V101" s="340"/>
      <c r="W101" s="341"/>
      <c r="X101" s="341"/>
      <c r="Y101" s="341"/>
      <c r="Z101" s="341"/>
      <c r="AA101" s="342"/>
      <c r="AB101" s="258"/>
      <c r="AC101" s="259"/>
      <c r="AD101" s="259"/>
      <c r="AE101" s="260"/>
      <c r="AF101" s="263"/>
      <c r="AG101" s="264"/>
      <c r="AH101" s="264"/>
      <c r="AI101" s="264"/>
      <c r="AJ101" s="267"/>
      <c r="AK101" s="268"/>
      <c r="AL101" s="40"/>
      <c r="AM101" s="39"/>
      <c r="BC101" s="322" t="str">
        <f>IF(I100="グリーン電力証書",1,IF(I100="グリーン熱証書",2,IF(I100="新エネルギー等電気相当量",3,"-")))</f>
        <v>-</v>
      </c>
      <c r="BD101" s="322" t="str">
        <f>IF(V100="太陽光発電",1,IF(V100="風力発電",2,IF(V100="地熱発電",3,IF(V100="バイオマス発電",4,IF(V100="特定小水力発電",5,IF(V100="太陽熱",6,"-"))))))</f>
        <v>-</v>
      </c>
      <c r="BE101" s="322" t="str">
        <f>IF(AND(BC101="-",BD101="-"),"FALSE",BC101&amp;"-"&amp;BD101)</f>
        <v>FALSE</v>
      </c>
    </row>
    <row r="102" spans="2:57" ht="13.5" customHeight="1">
      <c r="B102" s="37"/>
      <c r="D102" s="229"/>
      <c r="E102" s="269" t="s">
        <v>64</v>
      </c>
      <c r="F102" s="270"/>
      <c r="G102" s="270"/>
      <c r="H102" s="271"/>
      <c r="I102" s="272"/>
      <c r="J102" s="273"/>
      <c r="K102" s="273"/>
      <c r="L102" s="273"/>
      <c r="M102" s="273"/>
      <c r="N102" s="273"/>
      <c r="O102" s="273"/>
      <c r="P102" s="273"/>
      <c r="Q102" s="274"/>
      <c r="R102" s="278" t="s">
        <v>41</v>
      </c>
      <c r="S102" s="279"/>
      <c r="T102" s="279"/>
      <c r="U102" s="280"/>
      <c r="V102" s="343"/>
      <c r="W102" s="344"/>
      <c r="X102" s="344"/>
      <c r="Y102" s="344"/>
      <c r="Z102" s="344"/>
      <c r="AA102" s="345"/>
      <c r="AB102" s="269" t="s">
        <v>28</v>
      </c>
      <c r="AC102" s="270"/>
      <c r="AD102" s="270"/>
      <c r="AE102" s="271"/>
      <c r="AF102" s="287" t="e">
        <f>HLOOKUP($BE108,その2!$BD$4:$FR$7,3,FALSE)</f>
        <v>#N/A</v>
      </c>
      <c r="AG102" s="288"/>
      <c r="AH102" s="288"/>
      <c r="AI102" s="288"/>
      <c r="AJ102" s="289" t="str">
        <f>IF(I100="","",VLOOKUP(I100,$AO$4:$AT$6,3,FALSE))</f>
        <v/>
      </c>
      <c r="AK102" s="290"/>
      <c r="AL102" s="40"/>
      <c r="AM102" s="39"/>
      <c r="BC102" s="322"/>
      <c r="BD102" s="322"/>
      <c r="BE102" s="322"/>
    </row>
    <row r="103" spans="2:57" ht="13.5" customHeight="1">
      <c r="B103" s="37"/>
      <c r="D103" s="229"/>
      <c r="E103" s="246"/>
      <c r="F103" s="247"/>
      <c r="G103" s="247"/>
      <c r="H103" s="248"/>
      <c r="I103" s="275"/>
      <c r="J103" s="276"/>
      <c r="K103" s="276"/>
      <c r="L103" s="276"/>
      <c r="M103" s="276"/>
      <c r="N103" s="276"/>
      <c r="O103" s="276"/>
      <c r="P103" s="276"/>
      <c r="Q103" s="277"/>
      <c r="R103" s="258"/>
      <c r="S103" s="259"/>
      <c r="T103" s="259"/>
      <c r="U103" s="260"/>
      <c r="V103" s="346"/>
      <c r="W103" s="347"/>
      <c r="X103" s="347"/>
      <c r="Y103" s="347"/>
      <c r="Z103" s="347"/>
      <c r="AA103" s="348"/>
      <c r="AB103" s="246"/>
      <c r="AC103" s="247"/>
      <c r="AD103" s="247"/>
      <c r="AE103" s="248"/>
      <c r="AF103" s="263"/>
      <c r="AG103" s="264"/>
      <c r="AH103" s="264"/>
      <c r="AI103" s="264"/>
      <c r="AJ103" s="267"/>
      <c r="AK103" s="268"/>
      <c r="AL103" s="40"/>
      <c r="AM103" s="39"/>
    </row>
    <row r="104" spans="2:57" ht="13.5" customHeight="1">
      <c r="B104" s="37"/>
      <c r="D104" s="229"/>
      <c r="E104" s="269" t="s">
        <v>38</v>
      </c>
      <c r="F104" s="270"/>
      <c r="G104" s="270"/>
      <c r="H104" s="271"/>
      <c r="I104" s="291"/>
      <c r="J104" s="292"/>
      <c r="K104" s="292"/>
      <c r="L104" s="292"/>
      <c r="M104" s="292"/>
      <c r="N104" s="292"/>
      <c r="O104" s="292"/>
      <c r="P104" s="292"/>
      <c r="Q104" s="292"/>
      <c r="R104" s="292"/>
      <c r="S104" s="292"/>
      <c r="T104" s="292"/>
      <c r="U104" s="292"/>
      <c r="V104" s="292"/>
      <c r="W104" s="292"/>
      <c r="X104" s="292"/>
      <c r="Y104" s="292"/>
      <c r="Z104" s="292"/>
      <c r="AA104" s="293"/>
      <c r="AB104" s="269" t="s">
        <v>39</v>
      </c>
      <c r="AC104" s="270"/>
      <c r="AD104" s="270"/>
      <c r="AE104" s="271"/>
      <c r="AF104" s="294"/>
      <c r="AG104" s="295"/>
      <c r="AH104" s="295"/>
      <c r="AI104" s="295"/>
      <c r="AJ104" s="295"/>
      <c r="AK104" s="290" t="s">
        <v>55</v>
      </c>
      <c r="AL104" s="40"/>
      <c r="AM104" s="39"/>
      <c r="BC104" s="84" t="s">
        <v>121</v>
      </c>
      <c r="BD104" s="84" t="s">
        <v>122</v>
      </c>
      <c r="BE104" s="84" t="s">
        <v>108</v>
      </c>
    </row>
    <row r="105" spans="2:57" ht="13.5" customHeight="1">
      <c r="B105" s="37"/>
      <c r="D105" s="229"/>
      <c r="E105" s="246"/>
      <c r="F105" s="247"/>
      <c r="G105" s="247"/>
      <c r="H105" s="248"/>
      <c r="I105" s="252"/>
      <c r="J105" s="253"/>
      <c r="K105" s="253"/>
      <c r="L105" s="253"/>
      <c r="M105" s="253"/>
      <c r="N105" s="253"/>
      <c r="O105" s="253"/>
      <c r="P105" s="253"/>
      <c r="Q105" s="253"/>
      <c r="R105" s="253"/>
      <c r="S105" s="253"/>
      <c r="T105" s="253"/>
      <c r="U105" s="253"/>
      <c r="V105" s="253"/>
      <c r="W105" s="253"/>
      <c r="X105" s="253"/>
      <c r="Y105" s="253"/>
      <c r="Z105" s="253"/>
      <c r="AA105" s="254"/>
      <c r="AB105" s="246"/>
      <c r="AC105" s="247"/>
      <c r="AD105" s="247"/>
      <c r="AE105" s="248"/>
      <c r="AF105" s="296"/>
      <c r="AG105" s="297"/>
      <c r="AH105" s="297"/>
      <c r="AI105" s="297"/>
      <c r="AJ105" s="297"/>
      <c r="AK105" s="268"/>
      <c r="AL105" s="40"/>
      <c r="AM105" s="39"/>
      <c r="BC105" s="322" t="e">
        <f>IF(AND(2010&lt;=I106,I106&lt;=2014),"1期",IF(AND(2015&lt;=I106,I106&lt;=2019),"2期",IF(AND(2020&lt;=I106,I106&lt;=2024),"3期",IF(AND(2025&lt;=I106,I106&lt;=2029),"4期","-"))))</f>
        <v>#NUM!</v>
      </c>
      <c r="BD105" s="322" t="str">
        <f>IF(AND(2010&lt;=BD107,BD107&lt;=2014),"1期",IF(AND(2015&lt;=BD107,BD107&lt;=2019),"2期",IF(AND(2020&lt;=BD107,BD107&lt;=2024),"3期",IF(AND(2025&lt;=BD107,BD107&lt;=2029),"4期","-"))))</f>
        <v>-</v>
      </c>
      <c r="BE105" s="322" t="str">
        <f>IF(OR(BD105="",BD105="-"),"計画期間未入力です","（発電："&amp;BC105&amp;"/"&amp;"発行："&amp;BD105&amp;"）")</f>
        <v>計画期間未入力です</v>
      </c>
    </row>
    <row r="106" spans="2:57" ht="13.5" customHeight="1">
      <c r="B106" s="37"/>
      <c r="D106" s="229"/>
      <c r="E106" s="269" t="s">
        <v>74</v>
      </c>
      <c r="F106" s="270"/>
      <c r="G106" s="270"/>
      <c r="H106" s="271"/>
      <c r="I106" s="298" t="e">
        <f>YEAR(EDATE(AA106,-3))</f>
        <v>#NUM!</v>
      </c>
      <c r="J106" s="289"/>
      <c r="K106" s="289"/>
      <c r="L106" s="289" t="s">
        <v>37</v>
      </c>
      <c r="M106" s="289"/>
      <c r="N106" s="344"/>
      <c r="O106" s="344"/>
      <c r="P106" s="344"/>
      <c r="Q106" s="344"/>
      <c r="R106" s="344"/>
      <c r="S106" s="344"/>
      <c r="T106" s="344"/>
      <c r="U106" s="344"/>
      <c r="V106" s="344"/>
      <c r="W106" s="344"/>
      <c r="X106" s="344"/>
      <c r="Y106" s="344"/>
      <c r="Z106" s="300" t="s">
        <v>56</v>
      </c>
      <c r="AA106" s="344"/>
      <c r="AB106" s="344"/>
      <c r="AC106" s="344"/>
      <c r="AD106" s="344"/>
      <c r="AE106" s="344"/>
      <c r="AF106" s="344"/>
      <c r="AG106" s="344"/>
      <c r="AH106" s="344"/>
      <c r="AI106" s="344"/>
      <c r="AJ106" s="344"/>
      <c r="AK106" s="349"/>
      <c r="AL106" s="33"/>
      <c r="AM106" s="39"/>
      <c r="BC106" s="322"/>
      <c r="BD106" s="322"/>
      <c r="BE106" s="322"/>
    </row>
    <row r="107" spans="2:57" ht="13.5" customHeight="1">
      <c r="B107" s="37"/>
      <c r="D107" s="229"/>
      <c r="E107" s="246"/>
      <c r="F107" s="247"/>
      <c r="G107" s="247"/>
      <c r="H107" s="248"/>
      <c r="I107" s="299"/>
      <c r="J107" s="267"/>
      <c r="K107" s="267"/>
      <c r="L107" s="267"/>
      <c r="M107" s="267"/>
      <c r="N107" s="347"/>
      <c r="O107" s="347"/>
      <c r="P107" s="347"/>
      <c r="Q107" s="347"/>
      <c r="R107" s="347"/>
      <c r="S107" s="347"/>
      <c r="T107" s="347"/>
      <c r="U107" s="347"/>
      <c r="V107" s="347"/>
      <c r="W107" s="347"/>
      <c r="X107" s="347"/>
      <c r="Y107" s="347"/>
      <c r="Z107" s="301"/>
      <c r="AA107" s="347"/>
      <c r="AB107" s="347"/>
      <c r="AC107" s="347"/>
      <c r="AD107" s="347"/>
      <c r="AE107" s="347"/>
      <c r="AF107" s="347"/>
      <c r="AG107" s="347"/>
      <c r="AH107" s="347"/>
      <c r="AI107" s="347"/>
      <c r="AJ107" s="347"/>
      <c r="AK107" s="350"/>
      <c r="AL107" s="33"/>
      <c r="AM107" s="39"/>
      <c r="BD107" s="32" t="str">
        <f>IF(V102="","",YEAR(V102)-IF(MONTH(V102)&lt;4,1,0))</f>
        <v/>
      </c>
    </row>
    <row r="108" spans="2:57" ht="13.5" customHeight="1">
      <c r="B108" s="37"/>
      <c r="D108" s="229"/>
      <c r="E108" s="220" t="s">
        <v>57</v>
      </c>
      <c r="F108" s="221"/>
      <c r="G108" s="221"/>
      <c r="H108" s="222"/>
      <c r="I108" s="291"/>
      <c r="J108" s="292"/>
      <c r="K108" s="292"/>
      <c r="L108" s="292"/>
      <c r="M108" s="292"/>
      <c r="N108" s="292"/>
      <c r="O108" s="292"/>
      <c r="P108" s="292"/>
      <c r="Q108" s="292"/>
      <c r="R108" s="292"/>
      <c r="S108" s="292"/>
      <c r="T108" s="292"/>
      <c r="U108" s="292"/>
      <c r="V108" s="292"/>
      <c r="W108" s="212" t="s">
        <v>56</v>
      </c>
      <c r="X108" s="292"/>
      <c r="Y108" s="292"/>
      <c r="Z108" s="292"/>
      <c r="AA108" s="292"/>
      <c r="AB108" s="292"/>
      <c r="AC108" s="292"/>
      <c r="AD108" s="292"/>
      <c r="AE108" s="292"/>
      <c r="AF108" s="292"/>
      <c r="AG108" s="292"/>
      <c r="AH108" s="292"/>
      <c r="AI108" s="292"/>
      <c r="AJ108" s="292"/>
      <c r="AK108" s="353"/>
      <c r="AL108" s="40"/>
      <c r="AM108" s="39"/>
      <c r="BE108" s="32" t="str">
        <f>BE105&amp;"："&amp;BE101</f>
        <v>計画期間未入力です：FALSE</v>
      </c>
    </row>
    <row r="109" spans="2:57" ht="13.5" customHeight="1" thickBot="1">
      <c r="B109" s="37"/>
      <c r="D109" s="230"/>
      <c r="E109" s="223"/>
      <c r="F109" s="224"/>
      <c r="G109" s="224"/>
      <c r="H109" s="225"/>
      <c r="I109" s="351"/>
      <c r="J109" s="352"/>
      <c r="K109" s="352"/>
      <c r="L109" s="352"/>
      <c r="M109" s="352"/>
      <c r="N109" s="352"/>
      <c r="O109" s="352"/>
      <c r="P109" s="352"/>
      <c r="Q109" s="352"/>
      <c r="R109" s="352"/>
      <c r="S109" s="352"/>
      <c r="T109" s="352"/>
      <c r="U109" s="352"/>
      <c r="V109" s="352"/>
      <c r="W109" s="213"/>
      <c r="X109" s="352"/>
      <c r="Y109" s="352"/>
      <c r="Z109" s="352"/>
      <c r="AA109" s="352"/>
      <c r="AB109" s="352"/>
      <c r="AC109" s="352"/>
      <c r="AD109" s="352"/>
      <c r="AE109" s="352"/>
      <c r="AF109" s="352"/>
      <c r="AG109" s="352"/>
      <c r="AH109" s="352"/>
      <c r="AI109" s="352"/>
      <c r="AJ109" s="352"/>
      <c r="AK109" s="354"/>
      <c r="AL109" s="40"/>
      <c r="AM109" s="39"/>
    </row>
    <row r="110" spans="2:57" ht="13.5" customHeight="1">
      <c r="B110" s="37"/>
      <c r="D110" s="228" t="s">
        <v>274</v>
      </c>
      <c r="E110" s="231" t="s">
        <v>42</v>
      </c>
      <c r="F110" s="232"/>
      <c r="G110" s="232"/>
      <c r="H110" s="233"/>
      <c r="I110" s="331"/>
      <c r="J110" s="332"/>
      <c r="K110" s="332"/>
      <c r="L110" s="332"/>
      <c r="M110" s="332"/>
      <c r="N110" s="332"/>
      <c r="O110" s="332"/>
      <c r="P110" s="332"/>
      <c r="Q110" s="333"/>
      <c r="R110" s="243" t="s">
        <v>43</v>
      </c>
      <c r="S110" s="244"/>
      <c r="T110" s="244"/>
      <c r="U110" s="245"/>
      <c r="V110" s="337"/>
      <c r="W110" s="338"/>
      <c r="X110" s="338"/>
      <c r="Y110" s="338"/>
      <c r="Z110" s="338"/>
      <c r="AA110" s="339"/>
      <c r="AB110" s="255" t="s">
        <v>40</v>
      </c>
      <c r="AC110" s="256"/>
      <c r="AD110" s="256"/>
      <c r="AE110" s="257"/>
      <c r="AF110" s="261"/>
      <c r="AG110" s="262"/>
      <c r="AH110" s="262"/>
      <c r="AI110" s="262"/>
      <c r="AJ110" s="265" t="str">
        <f>IF(I110="","",VLOOKUP(I110,$AO$4:$AT$6,2,FALSE))</f>
        <v/>
      </c>
      <c r="AK110" s="266"/>
      <c r="AL110" s="40"/>
      <c r="AM110" s="39"/>
      <c r="BC110" s="84" t="s">
        <v>127</v>
      </c>
      <c r="BD110" s="84" t="s">
        <v>101</v>
      </c>
      <c r="BE110" s="84" t="s">
        <v>108</v>
      </c>
    </row>
    <row r="111" spans="2:57" ht="13.5" customHeight="1">
      <c r="B111" s="37"/>
      <c r="D111" s="229"/>
      <c r="E111" s="234"/>
      <c r="F111" s="235"/>
      <c r="G111" s="235"/>
      <c r="H111" s="236"/>
      <c r="I111" s="334"/>
      <c r="J111" s="335"/>
      <c r="K111" s="335"/>
      <c r="L111" s="335"/>
      <c r="M111" s="335"/>
      <c r="N111" s="335"/>
      <c r="O111" s="335"/>
      <c r="P111" s="335"/>
      <c r="Q111" s="336"/>
      <c r="R111" s="246"/>
      <c r="S111" s="247"/>
      <c r="T111" s="247"/>
      <c r="U111" s="248"/>
      <c r="V111" s="340"/>
      <c r="W111" s="341"/>
      <c r="X111" s="341"/>
      <c r="Y111" s="341"/>
      <c r="Z111" s="341"/>
      <c r="AA111" s="342"/>
      <c r="AB111" s="258"/>
      <c r="AC111" s="259"/>
      <c r="AD111" s="259"/>
      <c r="AE111" s="260"/>
      <c r="AF111" s="263"/>
      <c r="AG111" s="264"/>
      <c r="AH111" s="264"/>
      <c r="AI111" s="264"/>
      <c r="AJ111" s="267"/>
      <c r="AK111" s="268"/>
      <c r="AL111" s="40"/>
      <c r="AM111" s="39"/>
      <c r="BC111" s="322" t="str">
        <f>IF(I110="グリーン電力証書",1,IF(I110="グリーン熱証書",2,IF(I110="新エネルギー等電気相当量",3,"-")))</f>
        <v>-</v>
      </c>
      <c r="BD111" s="322" t="str">
        <f>IF(V110="太陽光発電",1,IF(V110="風力発電",2,IF(V110="地熱発電",3,IF(V110="バイオマス発電",4,IF(V110="特定小水力発電",5,IF(V110="太陽熱",6,"-"))))))</f>
        <v>-</v>
      </c>
      <c r="BE111" s="322" t="str">
        <f>IF(AND(BC111="-",BD111="-"),"FALSE",BC111&amp;"-"&amp;BD111)</f>
        <v>FALSE</v>
      </c>
    </row>
    <row r="112" spans="2:57" ht="13.5" customHeight="1">
      <c r="B112" s="37"/>
      <c r="D112" s="229"/>
      <c r="E112" s="269" t="s">
        <v>64</v>
      </c>
      <c r="F112" s="270"/>
      <c r="G112" s="270"/>
      <c r="H112" s="271"/>
      <c r="I112" s="272"/>
      <c r="J112" s="273"/>
      <c r="K112" s="273"/>
      <c r="L112" s="273"/>
      <c r="M112" s="273"/>
      <c r="N112" s="273"/>
      <c r="O112" s="273"/>
      <c r="P112" s="273"/>
      <c r="Q112" s="274"/>
      <c r="R112" s="278" t="s">
        <v>41</v>
      </c>
      <c r="S112" s="279"/>
      <c r="T112" s="279"/>
      <c r="U112" s="280"/>
      <c r="V112" s="343"/>
      <c r="W112" s="344"/>
      <c r="X112" s="344"/>
      <c r="Y112" s="344"/>
      <c r="Z112" s="344"/>
      <c r="AA112" s="345"/>
      <c r="AB112" s="269" t="s">
        <v>28</v>
      </c>
      <c r="AC112" s="270"/>
      <c r="AD112" s="270"/>
      <c r="AE112" s="271"/>
      <c r="AF112" s="287" t="e">
        <f>HLOOKUP($BE118,その2!$BD$4:$FR$7,3,FALSE)</f>
        <v>#N/A</v>
      </c>
      <c r="AG112" s="288"/>
      <c r="AH112" s="288"/>
      <c r="AI112" s="288"/>
      <c r="AJ112" s="289" t="str">
        <f>IF(I110="","",VLOOKUP(I110,$AO$4:$AT$6,3,FALSE))</f>
        <v/>
      </c>
      <c r="AK112" s="290"/>
      <c r="AL112" s="40"/>
      <c r="AM112" s="39"/>
      <c r="BC112" s="322"/>
      <c r="BD112" s="322"/>
      <c r="BE112" s="322"/>
    </row>
    <row r="113" spans="2:57" ht="13.5" customHeight="1">
      <c r="B113" s="37"/>
      <c r="D113" s="229"/>
      <c r="E113" s="246"/>
      <c r="F113" s="247"/>
      <c r="G113" s="247"/>
      <c r="H113" s="248"/>
      <c r="I113" s="275"/>
      <c r="J113" s="276"/>
      <c r="K113" s="276"/>
      <c r="L113" s="276"/>
      <c r="M113" s="276"/>
      <c r="N113" s="276"/>
      <c r="O113" s="276"/>
      <c r="P113" s="276"/>
      <c r="Q113" s="277"/>
      <c r="R113" s="258"/>
      <c r="S113" s="259"/>
      <c r="T113" s="259"/>
      <c r="U113" s="260"/>
      <c r="V113" s="346"/>
      <c r="W113" s="347"/>
      <c r="X113" s="347"/>
      <c r="Y113" s="347"/>
      <c r="Z113" s="347"/>
      <c r="AA113" s="348"/>
      <c r="AB113" s="246"/>
      <c r="AC113" s="247"/>
      <c r="AD113" s="247"/>
      <c r="AE113" s="248"/>
      <c r="AF113" s="263"/>
      <c r="AG113" s="264"/>
      <c r="AH113" s="264"/>
      <c r="AI113" s="264"/>
      <c r="AJ113" s="267"/>
      <c r="AK113" s="268"/>
      <c r="AL113" s="40"/>
      <c r="AM113" s="39"/>
    </row>
    <row r="114" spans="2:57" ht="13.5" customHeight="1">
      <c r="B114" s="37"/>
      <c r="D114" s="229"/>
      <c r="E114" s="269" t="s">
        <v>38</v>
      </c>
      <c r="F114" s="270"/>
      <c r="G114" s="270"/>
      <c r="H114" s="271"/>
      <c r="I114" s="291"/>
      <c r="J114" s="292"/>
      <c r="K114" s="292"/>
      <c r="L114" s="292"/>
      <c r="M114" s="292"/>
      <c r="N114" s="292"/>
      <c r="O114" s="292"/>
      <c r="P114" s="292"/>
      <c r="Q114" s="292"/>
      <c r="R114" s="292"/>
      <c r="S114" s="292"/>
      <c r="T114" s="292"/>
      <c r="U114" s="292"/>
      <c r="V114" s="292"/>
      <c r="W114" s="292"/>
      <c r="X114" s="292"/>
      <c r="Y114" s="292"/>
      <c r="Z114" s="292"/>
      <c r="AA114" s="293"/>
      <c r="AB114" s="269" t="s">
        <v>39</v>
      </c>
      <c r="AC114" s="270"/>
      <c r="AD114" s="270"/>
      <c r="AE114" s="271"/>
      <c r="AF114" s="294"/>
      <c r="AG114" s="295"/>
      <c r="AH114" s="295"/>
      <c r="AI114" s="295"/>
      <c r="AJ114" s="295"/>
      <c r="AK114" s="290" t="s">
        <v>55</v>
      </c>
      <c r="AL114" s="40"/>
      <c r="AM114" s="39"/>
      <c r="BC114" s="84" t="s">
        <v>121</v>
      </c>
      <c r="BD114" s="84" t="s">
        <v>122</v>
      </c>
      <c r="BE114" s="84" t="s">
        <v>108</v>
      </c>
    </row>
    <row r="115" spans="2:57" ht="13.5" customHeight="1">
      <c r="B115" s="37"/>
      <c r="D115" s="229"/>
      <c r="E115" s="246"/>
      <c r="F115" s="247"/>
      <c r="G115" s="247"/>
      <c r="H115" s="248"/>
      <c r="I115" s="252"/>
      <c r="J115" s="253"/>
      <c r="K115" s="253"/>
      <c r="L115" s="253"/>
      <c r="M115" s="253"/>
      <c r="N115" s="253"/>
      <c r="O115" s="253"/>
      <c r="P115" s="253"/>
      <c r="Q115" s="253"/>
      <c r="R115" s="253"/>
      <c r="S115" s="253"/>
      <c r="T115" s="253"/>
      <c r="U115" s="253"/>
      <c r="V115" s="253"/>
      <c r="W115" s="253"/>
      <c r="X115" s="253"/>
      <c r="Y115" s="253"/>
      <c r="Z115" s="253"/>
      <c r="AA115" s="254"/>
      <c r="AB115" s="246"/>
      <c r="AC115" s="247"/>
      <c r="AD115" s="247"/>
      <c r="AE115" s="248"/>
      <c r="AF115" s="296"/>
      <c r="AG115" s="297"/>
      <c r="AH115" s="297"/>
      <c r="AI115" s="297"/>
      <c r="AJ115" s="297"/>
      <c r="AK115" s="268"/>
      <c r="AL115" s="40"/>
      <c r="AM115" s="39"/>
      <c r="BC115" s="322" t="e">
        <f>IF(AND(2010&lt;=I116,I116&lt;=2014),"1期",IF(AND(2015&lt;=I116,I116&lt;=2019),"2期",IF(AND(2020&lt;=I116,I116&lt;=2024),"3期",IF(AND(2025&lt;=I116,I116&lt;=2029),"4期","-"))))</f>
        <v>#NUM!</v>
      </c>
      <c r="BD115" s="322" t="str">
        <f>IF(AND(2010&lt;=BD117,BD117&lt;=2014),"1期",IF(AND(2015&lt;=BD117,BD117&lt;=2019),"2期",IF(AND(2020&lt;=BD117,BD117&lt;=2024),"3期",IF(AND(2025&lt;=BD117,BD117&lt;=2029),"4期","-"))))</f>
        <v>-</v>
      </c>
      <c r="BE115" s="322" t="str">
        <f>IF(OR(BD115="",BD115="-"),"計画期間未入力です","（発電："&amp;BC115&amp;"/"&amp;"発行："&amp;BD115&amp;"）")</f>
        <v>計画期間未入力です</v>
      </c>
    </row>
    <row r="116" spans="2:57" ht="13.5" customHeight="1">
      <c r="B116" s="37"/>
      <c r="D116" s="229"/>
      <c r="E116" s="269" t="s">
        <v>74</v>
      </c>
      <c r="F116" s="270"/>
      <c r="G116" s="270"/>
      <c r="H116" s="271"/>
      <c r="I116" s="298" t="e">
        <f>YEAR(EDATE(AA116,-3))</f>
        <v>#NUM!</v>
      </c>
      <c r="J116" s="289"/>
      <c r="K116" s="289"/>
      <c r="L116" s="289" t="s">
        <v>37</v>
      </c>
      <c r="M116" s="289"/>
      <c r="N116" s="344"/>
      <c r="O116" s="344"/>
      <c r="P116" s="344"/>
      <c r="Q116" s="344"/>
      <c r="R116" s="344"/>
      <c r="S116" s="344"/>
      <c r="T116" s="344"/>
      <c r="U116" s="344"/>
      <c r="V116" s="344"/>
      <c r="W116" s="344"/>
      <c r="X116" s="344"/>
      <c r="Y116" s="344"/>
      <c r="Z116" s="300" t="s">
        <v>56</v>
      </c>
      <c r="AA116" s="344"/>
      <c r="AB116" s="344"/>
      <c r="AC116" s="344"/>
      <c r="AD116" s="344"/>
      <c r="AE116" s="344"/>
      <c r="AF116" s="344"/>
      <c r="AG116" s="344"/>
      <c r="AH116" s="344"/>
      <c r="AI116" s="344"/>
      <c r="AJ116" s="344"/>
      <c r="AK116" s="349"/>
      <c r="AL116" s="40"/>
      <c r="AM116" s="39"/>
      <c r="BC116" s="322"/>
      <c r="BD116" s="322"/>
      <c r="BE116" s="322"/>
    </row>
    <row r="117" spans="2:57" ht="13.5" customHeight="1">
      <c r="B117" s="37"/>
      <c r="D117" s="229"/>
      <c r="E117" s="246"/>
      <c r="F117" s="247"/>
      <c r="G117" s="247"/>
      <c r="H117" s="248"/>
      <c r="I117" s="299"/>
      <c r="J117" s="267"/>
      <c r="K117" s="267"/>
      <c r="L117" s="267"/>
      <c r="M117" s="267"/>
      <c r="N117" s="347"/>
      <c r="O117" s="347"/>
      <c r="P117" s="347"/>
      <c r="Q117" s="347"/>
      <c r="R117" s="347"/>
      <c r="S117" s="347"/>
      <c r="T117" s="347"/>
      <c r="U117" s="347"/>
      <c r="V117" s="347"/>
      <c r="W117" s="347"/>
      <c r="X117" s="347"/>
      <c r="Y117" s="347"/>
      <c r="Z117" s="301"/>
      <c r="AA117" s="347"/>
      <c r="AB117" s="347"/>
      <c r="AC117" s="347"/>
      <c r="AD117" s="347"/>
      <c r="AE117" s="347"/>
      <c r="AF117" s="347"/>
      <c r="AG117" s="347"/>
      <c r="AH117" s="347"/>
      <c r="AI117" s="347"/>
      <c r="AJ117" s="347"/>
      <c r="AK117" s="350"/>
      <c r="AL117" s="40"/>
      <c r="AM117" s="39"/>
      <c r="BD117" s="32" t="str">
        <f>IF(V112="","",YEAR(V112)-IF(MONTH(V112)&lt;4,1,0))</f>
        <v/>
      </c>
    </row>
    <row r="118" spans="2:57" ht="13.5" customHeight="1">
      <c r="B118" s="37"/>
      <c r="D118" s="229"/>
      <c r="E118" s="220" t="s">
        <v>57</v>
      </c>
      <c r="F118" s="221"/>
      <c r="G118" s="221"/>
      <c r="H118" s="222"/>
      <c r="I118" s="291"/>
      <c r="J118" s="292"/>
      <c r="K118" s="292"/>
      <c r="L118" s="292"/>
      <c r="M118" s="292"/>
      <c r="N118" s="292"/>
      <c r="O118" s="292"/>
      <c r="P118" s="292"/>
      <c r="Q118" s="292"/>
      <c r="R118" s="292"/>
      <c r="S118" s="292"/>
      <c r="T118" s="292"/>
      <c r="U118" s="292"/>
      <c r="V118" s="292"/>
      <c r="W118" s="212" t="s">
        <v>56</v>
      </c>
      <c r="X118" s="292"/>
      <c r="Y118" s="292"/>
      <c r="Z118" s="292"/>
      <c r="AA118" s="292"/>
      <c r="AB118" s="292"/>
      <c r="AC118" s="292"/>
      <c r="AD118" s="292"/>
      <c r="AE118" s="292"/>
      <c r="AF118" s="292"/>
      <c r="AG118" s="292"/>
      <c r="AH118" s="292"/>
      <c r="AI118" s="292"/>
      <c r="AJ118" s="292"/>
      <c r="AK118" s="353"/>
      <c r="AL118" s="40"/>
      <c r="AM118" s="39"/>
      <c r="BE118" s="32" t="str">
        <f>BE115&amp;"："&amp;BE111</f>
        <v>計画期間未入力です：FALSE</v>
      </c>
    </row>
    <row r="119" spans="2:57" ht="13.5" customHeight="1" thickBot="1">
      <c r="B119" s="37"/>
      <c r="D119" s="230"/>
      <c r="E119" s="223"/>
      <c r="F119" s="224"/>
      <c r="G119" s="224"/>
      <c r="H119" s="225"/>
      <c r="I119" s="351"/>
      <c r="J119" s="352"/>
      <c r="K119" s="352"/>
      <c r="L119" s="352"/>
      <c r="M119" s="352"/>
      <c r="N119" s="352"/>
      <c r="O119" s="352"/>
      <c r="P119" s="352"/>
      <c r="Q119" s="352"/>
      <c r="R119" s="352"/>
      <c r="S119" s="352"/>
      <c r="T119" s="352"/>
      <c r="U119" s="352"/>
      <c r="V119" s="352"/>
      <c r="W119" s="213"/>
      <c r="X119" s="352"/>
      <c r="Y119" s="352"/>
      <c r="Z119" s="352"/>
      <c r="AA119" s="352"/>
      <c r="AB119" s="352"/>
      <c r="AC119" s="352"/>
      <c r="AD119" s="352"/>
      <c r="AE119" s="352"/>
      <c r="AF119" s="352"/>
      <c r="AG119" s="352"/>
      <c r="AH119" s="352"/>
      <c r="AI119" s="352"/>
      <c r="AJ119" s="352"/>
      <c r="AK119" s="354"/>
      <c r="AL119" s="40"/>
      <c r="AM119" s="39"/>
    </row>
    <row r="120" spans="2:57" ht="15.75" customHeight="1">
      <c r="B120" s="37"/>
      <c r="D120" s="42" t="s">
        <v>72</v>
      </c>
      <c r="E120" s="40"/>
      <c r="F120" s="218" t="s">
        <v>65</v>
      </c>
      <c r="G120" s="218"/>
      <c r="H120" s="218"/>
      <c r="I120" s="218"/>
      <c r="J120" s="218"/>
      <c r="K120" s="218"/>
      <c r="L120" s="218"/>
      <c r="M120" s="218"/>
      <c r="N120" s="218"/>
      <c r="O120" s="218"/>
      <c r="P120" s="218"/>
      <c r="Q120" s="218"/>
      <c r="R120" s="218"/>
      <c r="S120" s="218"/>
      <c r="T120" s="218"/>
      <c r="U120" s="218"/>
      <c r="V120" s="218"/>
      <c r="W120" s="218"/>
      <c r="X120" s="218"/>
      <c r="Y120" s="218"/>
      <c r="Z120" s="218"/>
      <c r="AA120" s="218"/>
      <c r="AB120" s="218"/>
      <c r="AC120" s="218"/>
      <c r="AD120" s="218"/>
      <c r="AE120" s="218"/>
      <c r="AF120" s="218"/>
      <c r="AG120" s="218"/>
      <c r="AH120" s="218"/>
      <c r="AI120" s="218"/>
      <c r="AJ120" s="218"/>
      <c r="AK120" s="218"/>
      <c r="AL120" s="40"/>
      <c r="AM120" s="39"/>
    </row>
    <row r="121" spans="2:57" ht="15.75" customHeight="1">
      <c r="B121" s="37"/>
      <c r="D121" s="40"/>
      <c r="E121" s="40"/>
      <c r="F121" s="219"/>
      <c r="G121" s="219"/>
      <c r="H121" s="219"/>
      <c r="I121" s="219"/>
      <c r="J121" s="219"/>
      <c r="K121" s="219"/>
      <c r="L121" s="219"/>
      <c r="M121" s="219"/>
      <c r="N121" s="219"/>
      <c r="O121" s="219"/>
      <c r="P121" s="219"/>
      <c r="Q121" s="219"/>
      <c r="R121" s="219"/>
      <c r="S121" s="219"/>
      <c r="T121" s="219"/>
      <c r="U121" s="219"/>
      <c r="V121" s="219"/>
      <c r="W121" s="219"/>
      <c r="X121" s="219"/>
      <c r="Y121" s="219"/>
      <c r="Z121" s="219"/>
      <c r="AA121" s="219"/>
      <c r="AB121" s="219"/>
      <c r="AC121" s="219"/>
      <c r="AD121" s="219"/>
      <c r="AE121" s="219"/>
      <c r="AF121" s="219"/>
      <c r="AG121" s="219"/>
      <c r="AH121" s="219"/>
      <c r="AI121" s="219"/>
      <c r="AJ121" s="219"/>
      <c r="AK121" s="219"/>
      <c r="AL121" s="40"/>
      <c r="AM121" s="39"/>
    </row>
    <row r="122" spans="2:57" ht="15.75" customHeight="1">
      <c r="B122" s="37"/>
      <c r="D122" s="40"/>
      <c r="E122" s="40"/>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40"/>
      <c r="AM122" s="39"/>
    </row>
    <row r="123" spans="2:57" ht="15.75" customHeight="1">
      <c r="B123" s="37"/>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33"/>
      <c r="AL123" s="40"/>
      <c r="AM123" s="39"/>
    </row>
    <row r="124" spans="2:57" ht="15.75" customHeight="1">
      <c r="B124" s="37"/>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33"/>
      <c r="AL124" s="40"/>
      <c r="AM124" s="39"/>
    </row>
    <row r="125" spans="2:57">
      <c r="B125" s="37"/>
      <c r="AL125" s="44"/>
      <c r="AM125" s="39"/>
    </row>
    <row r="126" spans="2:57" ht="13.5" customHeight="1">
      <c r="B126" s="37"/>
      <c r="O126" s="304" t="s">
        <v>25</v>
      </c>
      <c r="P126" s="305"/>
      <c r="Q126" s="305"/>
      <c r="R126" s="305"/>
      <c r="S126" s="305"/>
      <c r="T126" s="305"/>
      <c r="U126" s="306"/>
      <c r="V126" s="307" t="str">
        <f>IF(その1!$X$8="","",その1!$X$8)</f>
        <v/>
      </c>
      <c r="W126" s="308"/>
      <c r="X126" s="308"/>
      <c r="Y126" s="308"/>
      <c r="Z126" s="308"/>
      <c r="AA126" s="308"/>
      <c r="AB126" s="308"/>
      <c r="AC126" s="308"/>
      <c r="AD126" s="308"/>
      <c r="AE126" s="308"/>
      <c r="AF126" s="308"/>
      <c r="AG126" s="308"/>
      <c r="AH126" s="308"/>
      <c r="AI126" s="308"/>
      <c r="AJ126" s="308"/>
      <c r="AK126" s="309"/>
      <c r="AL126" s="40"/>
      <c r="AM126" s="39"/>
      <c r="AO126" s="37" t="s">
        <v>29</v>
      </c>
      <c r="AP126" s="32" t="s">
        <v>49</v>
      </c>
      <c r="AQ126" s="39" t="s">
        <v>50</v>
      </c>
      <c r="BB126" s="40" t="s">
        <v>124</v>
      </c>
    </row>
    <row r="127" spans="2:57" ht="13.5" customHeight="1">
      <c r="B127" s="37"/>
      <c r="O127" s="310" t="s">
        <v>26</v>
      </c>
      <c r="P127" s="311"/>
      <c r="Q127" s="311"/>
      <c r="R127" s="311"/>
      <c r="S127" s="311"/>
      <c r="T127" s="311"/>
      <c r="U127" s="312"/>
      <c r="V127" s="316" t="str">
        <f>IF(その1!$X$10="","",その1!$X$10)</f>
        <v/>
      </c>
      <c r="W127" s="317"/>
      <c r="X127" s="317"/>
      <c r="Y127" s="317"/>
      <c r="Z127" s="317"/>
      <c r="AA127" s="317"/>
      <c r="AB127" s="317"/>
      <c r="AC127" s="317"/>
      <c r="AD127" s="317"/>
      <c r="AE127" s="317"/>
      <c r="AF127" s="317"/>
      <c r="AG127" s="317"/>
      <c r="AH127" s="317"/>
      <c r="AI127" s="317"/>
      <c r="AJ127" s="317"/>
      <c r="AK127" s="318"/>
      <c r="AL127" s="40"/>
      <c r="AM127" s="39"/>
      <c r="AO127" s="37" t="s">
        <v>30</v>
      </c>
      <c r="AP127" s="32" t="s">
        <v>51</v>
      </c>
      <c r="AQ127" s="39" t="s">
        <v>51</v>
      </c>
      <c r="BB127" s="40" t="s">
        <v>125</v>
      </c>
    </row>
    <row r="128" spans="2:57" ht="13.5" customHeight="1">
      <c r="B128" s="37"/>
      <c r="O128" s="313"/>
      <c r="P128" s="314"/>
      <c r="Q128" s="314"/>
      <c r="R128" s="314"/>
      <c r="S128" s="314"/>
      <c r="T128" s="314"/>
      <c r="U128" s="315"/>
      <c r="V128" s="319" t="str">
        <f>IF(その1!$X$12="","",その1!$X$12)</f>
        <v/>
      </c>
      <c r="W128" s="320"/>
      <c r="X128" s="320"/>
      <c r="Y128" s="320"/>
      <c r="Z128" s="320"/>
      <c r="AA128" s="320"/>
      <c r="AB128" s="320"/>
      <c r="AC128" s="320"/>
      <c r="AD128" s="320"/>
      <c r="AE128" s="320"/>
      <c r="AF128" s="320"/>
      <c r="AG128" s="320"/>
      <c r="AH128" s="320"/>
      <c r="AI128" s="320"/>
      <c r="AJ128" s="320"/>
      <c r="AK128" s="321"/>
      <c r="AL128" s="40"/>
      <c r="AM128" s="39"/>
      <c r="AO128" s="43" t="s">
        <v>31</v>
      </c>
      <c r="AP128" s="38" t="s">
        <v>49</v>
      </c>
      <c r="AQ128" s="55" t="s">
        <v>50</v>
      </c>
      <c r="BB128" s="40" t="s">
        <v>126</v>
      </c>
    </row>
    <row r="129" spans="2:57" ht="13.5" customHeight="1">
      <c r="B129" s="37"/>
      <c r="X129" s="41"/>
      <c r="Y129" s="41"/>
      <c r="Z129" s="41"/>
      <c r="AA129" s="41"/>
      <c r="AB129" s="41"/>
      <c r="AC129" s="40"/>
      <c r="AD129" s="40"/>
      <c r="AE129" s="40"/>
      <c r="AF129" s="40"/>
      <c r="AG129" s="40"/>
      <c r="AH129" s="40"/>
      <c r="AI129" s="40"/>
      <c r="AJ129" s="40"/>
      <c r="AK129" s="40"/>
      <c r="AL129" s="40"/>
      <c r="AM129" s="39"/>
      <c r="AO129" s="56"/>
    </row>
    <row r="130" spans="2:57" ht="13.5" customHeight="1" thickBot="1">
      <c r="B130" s="37"/>
      <c r="C130" s="32">
        <v>1</v>
      </c>
      <c r="D130" s="42" t="s">
        <v>27</v>
      </c>
      <c r="E130" s="40"/>
      <c r="R130" s="40"/>
      <c r="S130" s="40"/>
      <c r="T130" s="40"/>
      <c r="U130" s="40"/>
      <c r="V130" s="40"/>
      <c r="W130" s="40"/>
      <c r="AM130" s="39"/>
      <c r="AO130" s="57" t="s">
        <v>32</v>
      </c>
      <c r="AP130" s="45"/>
    </row>
    <row r="131" spans="2:57" ht="13.5" customHeight="1">
      <c r="B131" s="37"/>
      <c r="D131" s="228" t="s">
        <v>275</v>
      </c>
      <c r="E131" s="231" t="s">
        <v>42</v>
      </c>
      <c r="F131" s="232"/>
      <c r="G131" s="232"/>
      <c r="H131" s="233"/>
      <c r="I131" s="331"/>
      <c r="J131" s="332"/>
      <c r="K131" s="332"/>
      <c r="L131" s="332"/>
      <c r="M131" s="332"/>
      <c r="N131" s="332"/>
      <c r="O131" s="332"/>
      <c r="P131" s="332"/>
      <c r="Q131" s="333"/>
      <c r="R131" s="243" t="s">
        <v>43</v>
      </c>
      <c r="S131" s="244"/>
      <c r="T131" s="244"/>
      <c r="U131" s="245"/>
      <c r="V131" s="337"/>
      <c r="W131" s="338"/>
      <c r="X131" s="338"/>
      <c r="Y131" s="338"/>
      <c r="Z131" s="338"/>
      <c r="AA131" s="339"/>
      <c r="AB131" s="255" t="s">
        <v>40</v>
      </c>
      <c r="AC131" s="256"/>
      <c r="AD131" s="256"/>
      <c r="AE131" s="257"/>
      <c r="AF131" s="261"/>
      <c r="AG131" s="262"/>
      <c r="AH131" s="262"/>
      <c r="AI131" s="262"/>
      <c r="AJ131" s="265" t="str">
        <f>IF(I131="","",VLOOKUP(I131,$AO$4:$AT$6,2,FALSE))</f>
        <v/>
      </c>
      <c r="AK131" s="266"/>
      <c r="AL131" s="40"/>
      <c r="AM131" s="39"/>
      <c r="AO131" s="57" t="s">
        <v>33</v>
      </c>
      <c r="AP131" s="45"/>
      <c r="BC131" s="84" t="s">
        <v>127</v>
      </c>
      <c r="BD131" s="84" t="s">
        <v>101</v>
      </c>
      <c r="BE131" s="84" t="s">
        <v>108</v>
      </c>
    </row>
    <row r="132" spans="2:57" ht="13.5" customHeight="1">
      <c r="B132" s="37"/>
      <c r="D132" s="229"/>
      <c r="E132" s="234"/>
      <c r="F132" s="235"/>
      <c r="G132" s="235"/>
      <c r="H132" s="236"/>
      <c r="I132" s="334"/>
      <c r="J132" s="335"/>
      <c r="K132" s="335"/>
      <c r="L132" s="335"/>
      <c r="M132" s="335"/>
      <c r="N132" s="335"/>
      <c r="O132" s="335"/>
      <c r="P132" s="335"/>
      <c r="Q132" s="336"/>
      <c r="R132" s="246"/>
      <c r="S132" s="247"/>
      <c r="T132" s="247"/>
      <c r="U132" s="248"/>
      <c r="V132" s="340"/>
      <c r="W132" s="341"/>
      <c r="X132" s="341"/>
      <c r="Y132" s="341"/>
      <c r="Z132" s="341"/>
      <c r="AA132" s="342"/>
      <c r="AB132" s="258"/>
      <c r="AC132" s="259"/>
      <c r="AD132" s="259"/>
      <c r="AE132" s="260"/>
      <c r="AF132" s="263"/>
      <c r="AG132" s="264"/>
      <c r="AH132" s="264"/>
      <c r="AI132" s="264"/>
      <c r="AJ132" s="267"/>
      <c r="AK132" s="268"/>
      <c r="AL132" s="40"/>
      <c r="AM132" s="39"/>
      <c r="AO132" s="57" t="s">
        <v>34</v>
      </c>
      <c r="AP132" s="45"/>
      <c r="BC132" s="322" t="str">
        <f>IF(I131="グリーン電力証書",1,IF(I131="グリーン熱証書",2,IF(I131="新エネルギー等電気相当量",3,"-")))</f>
        <v>-</v>
      </c>
      <c r="BD132" s="322" t="str">
        <f>IF(V131="太陽光発電",1,IF(V131="風力発電",2,IF(V131="地熱発電",3,IF(V131="バイオマス発電",4,IF(V131="特定小水力発電",5,IF(V131="太陽熱",6,"-"))))))</f>
        <v>-</v>
      </c>
      <c r="BE132" s="322" t="str">
        <f>IF(AND(BC132="-",BD132="-"),"FALSE",BC132&amp;"-"&amp;BD132)</f>
        <v>FALSE</v>
      </c>
    </row>
    <row r="133" spans="2:57" ht="13.5" customHeight="1">
      <c r="B133" s="37"/>
      <c r="D133" s="229"/>
      <c r="E133" s="269" t="s">
        <v>64</v>
      </c>
      <c r="F133" s="270"/>
      <c r="G133" s="270"/>
      <c r="H133" s="271"/>
      <c r="I133" s="272"/>
      <c r="J133" s="273"/>
      <c r="K133" s="273"/>
      <c r="L133" s="273"/>
      <c r="M133" s="273"/>
      <c r="N133" s="273"/>
      <c r="O133" s="273"/>
      <c r="P133" s="273"/>
      <c r="Q133" s="274"/>
      <c r="R133" s="278" t="s">
        <v>41</v>
      </c>
      <c r="S133" s="279"/>
      <c r="T133" s="279"/>
      <c r="U133" s="280"/>
      <c r="V133" s="343"/>
      <c r="W133" s="344"/>
      <c r="X133" s="344"/>
      <c r="Y133" s="344"/>
      <c r="Z133" s="344"/>
      <c r="AA133" s="345"/>
      <c r="AB133" s="269" t="s">
        <v>28</v>
      </c>
      <c r="AC133" s="270"/>
      <c r="AD133" s="270"/>
      <c r="AE133" s="271"/>
      <c r="AF133" s="287" t="e">
        <f>HLOOKUP($BE139,その2!$BD$4:$FR$7,3,FALSE)</f>
        <v>#N/A</v>
      </c>
      <c r="AG133" s="288"/>
      <c r="AH133" s="288"/>
      <c r="AI133" s="288"/>
      <c r="AJ133" s="289" t="str">
        <f>IF(I131="","",VLOOKUP(I131,$AO$4:$AT$6,3,FALSE))</f>
        <v/>
      </c>
      <c r="AK133" s="290"/>
      <c r="AL133" s="40"/>
      <c r="AM133" s="39"/>
      <c r="AO133" s="57" t="s">
        <v>35</v>
      </c>
      <c r="AP133" s="45"/>
      <c r="BC133" s="322"/>
      <c r="BD133" s="322"/>
      <c r="BE133" s="322"/>
    </row>
    <row r="134" spans="2:57" ht="13.5" customHeight="1">
      <c r="B134" s="37"/>
      <c r="D134" s="229"/>
      <c r="E134" s="246"/>
      <c r="F134" s="247"/>
      <c r="G134" s="247"/>
      <c r="H134" s="248"/>
      <c r="I134" s="275"/>
      <c r="J134" s="276"/>
      <c r="K134" s="276"/>
      <c r="L134" s="276"/>
      <c r="M134" s="276"/>
      <c r="N134" s="276"/>
      <c r="O134" s="276"/>
      <c r="P134" s="276"/>
      <c r="Q134" s="277"/>
      <c r="R134" s="258"/>
      <c r="S134" s="259"/>
      <c r="T134" s="259"/>
      <c r="U134" s="260"/>
      <c r="V134" s="346"/>
      <c r="W134" s="347"/>
      <c r="X134" s="347"/>
      <c r="Y134" s="347"/>
      <c r="Z134" s="347"/>
      <c r="AA134" s="348"/>
      <c r="AB134" s="246"/>
      <c r="AC134" s="247"/>
      <c r="AD134" s="247"/>
      <c r="AE134" s="248"/>
      <c r="AF134" s="263"/>
      <c r="AG134" s="264"/>
      <c r="AH134" s="264"/>
      <c r="AI134" s="264"/>
      <c r="AJ134" s="267"/>
      <c r="AK134" s="268"/>
      <c r="AL134" s="40"/>
      <c r="AM134" s="39"/>
      <c r="AO134" s="58" t="s">
        <v>44</v>
      </c>
      <c r="AP134" s="45"/>
    </row>
    <row r="135" spans="2:57" ht="13.5" customHeight="1">
      <c r="B135" s="37"/>
      <c r="D135" s="229"/>
      <c r="E135" s="269" t="s">
        <v>38</v>
      </c>
      <c r="F135" s="270"/>
      <c r="G135" s="270"/>
      <c r="H135" s="271"/>
      <c r="I135" s="291"/>
      <c r="J135" s="292"/>
      <c r="K135" s="292"/>
      <c r="L135" s="292"/>
      <c r="M135" s="292"/>
      <c r="N135" s="292"/>
      <c r="O135" s="292"/>
      <c r="P135" s="292"/>
      <c r="Q135" s="292"/>
      <c r="R135" s="292"/>
      <c r="S135" s="292"/>
      <c r="T135" s="292"/>
      <c r="U135" s="292"/>
      <c r="V135" s="292"/>
      <c r="W135" s="292"/>
      <c r="X135" s="292"/>
      <c r="Y135" s="292"/>
      <c r="Z135" s="292"/>
      <c r="AA135" s="293"/>
      <c r="AB135" s="269" t="s">
        <v>39</v>
      </c>
      <c r="AC135" s="270"/>
      <c r="AD135" s="270"/>
      <c r="AE135" s="271"/>
      <c r="AF135" s="294"/>
      <c r="AG135" s="295"/>
      <c r="AH135" s="295"/>
      <c r="AI135" s="295"/>
      <c r="AJ135" s="295"/>
      <c r="AK135" s="290" t="s">
        <v>55</v>
      </c>
      <c r="AL135" s="40"/>
      <c r="AM135" s="39"/>
      <c r="AO135" s="56"/>
      <c r="AP135" s="45"/>
      <c r="BC135" s="84" t="s">
        <v>121</v>
      </c>
      <c r="BD135" s="84" t="s">
        <v>122</v>
      </c>
      <c r="BE135" s="84" t="s">
        <v>108</v>
      </c>
    </row>
    <row r="136" spans="2:57" ht="13.5" customHeight="1">
      <c r="B136" s="37"/>
      <c r="D136" s="229"/>
      <c r="E136" s="246"/>
      <c r="F136" s="247"/>
      <c r="G136" s="247"/>
      <c r="H136" s="248"/>
      <c r="I136" s="252"/>
      <c r="J136" s="253"/>
      <c r="K136" s="253"/>
      <c r="L136" s="253"/>
      <c r="M136" s="253"/>
      <c r="N136" s="253"/>
      <c r="O136" s="253"/>
      <c r="P136" s="253"/>
      <c r="Q136" s="253"/>
      <c r="R136" s="253"/>
      <c r="S136" s="253"/>
      <c r="T136" s="253"/>
      <c r="U136" s="253"/>
      <c r="V136" s="253"/>
      <c r="W136" s="253"/>
      <c r="X136" s="253"/>
      <c r="Y136" s="253"/>
      <c r="Z136" s="253"/>
      <c r="AA136" s="254"/>
      <c r="AB136" s="246"/>
      <c r="AC136" s="247"/>
      <c r="AD136" s="247"/>
      <c r="AE136" s="248"/>
      <c r="AF136" s="296"/>
      <c r="AG136" s="297"/>
      <c r="AH136" s="297"/>
      <c r="AI136" s="297"/>
      <c r="AJ136" s="297"/>
      <c r="AK136" s="268"/>
      <c r="AL136" s="40"/>
      <c r="AM136" s="39"/>
      <c r="AO136" s="59" t="s">
        <v>36</v>
      </c>
      <c r="AP136" s="45"/>
      <c r="BC136" s="322" t="e">
        <f>IF(AND(2010&lt;=I137,I137&lt;=2014),"1期",IF(AND(2015&lt;=I137,I137&lt;=2019),"2期",IF(AND(2020&lt;=I137,I137&lt;=2024),"3期",IF(AND(2025&lt;=I137,I137&lt;=2029),"4期","-"))))</f>
        <v>#NUM!</v>
      </c>
      <c r="BD136" s="322" t="str">
        <f>IF(AND(2010&lt;=BD138,BD138&lt;=2014),"1期",IF(AND(2015&lt;=BD138,BD138&lt;=2019),"2期",IF(AND(2020&lt;=BD138,BD138&lt;=2024),"3期",IF(AND(2025&lt;=BD138,BD138&lt;=2029),"4期","-"))))</f>
        <v>-</v>
      </c>
      <c r="BE136" s="322" t="str">
        <f>IF(OR(BD136="",BD136="-"),"計画期間未入力です","（発電："&amp;BC136&amp;"/"&amp;"発行："&amp;BD136&amp;"）")</f>
        <v>計画期間未入力です</v>
      </c>
    </row>
    <row r="137" spans="2:57" ht="13.5" customHeight="1">
      <c r="B137" s="37"/>
      <c r="D137" s="229"/>
      <c r="E137" s="269" t="s">
        <v>74</v>
      </c>
      <c r="F137" s="270"/>
      <c r="G137" s="270"/>
      <c r="H137" s="271"/>
      <c r="I137" s="298" t="e">
        <f>YEAR(EDATE(AA137,-3))</f>
        <v>#NUM!</v>
      </c>
      <c r="J137" s="289"/>
      <c r="K137" s="289"/>
      <c r="L137" s="289" t="s">
        <v>37</v>
      </c>
      <c r="M137" s="289"/>
      <c r="N137" s="344"/>
      <c r="O137" s="344"/>
      <c r="P137" s="344"/>
      <c r="Q137" s="344"/>
      <c r="R137" s="344"/>
      <c r="S137" s="344"/>
      <c r="T137" s="344"/>
      <c r="U137" s="344"/>
      <c r="V137" s="344"/>
      <c r="W137" s="344"/>
      <c r="X137" s="344"/>
      <c r="Y137" s="344"/>
      <c r="Z137" s="300" t="s">
        <v>56</v>
      </c>
      <c r="AA137" s="344"/>
      <c r="AB137" s="344"/>
      <c r="AC137" s="344"/>
      <c r="AD137" s="344"/>
      <c r="AE137" s="344"/>
      <c r="AF137" s="344"/>
      <c r="AG137" s="344"/>
      <c r="AH137" s="344"/>
      <c r="AI137" s="344"/>
      <c r="AJ137" s="344"/>
      <c r="AK137" s="349"/>
      <c r="AL137" s="40"/>
      <c r="AM137" s="39"/>
      <c r="BC137" s="322"/>
      <c r="BD137" s="322"/>
      <c r="BE137" s="322"/>
    </row>
    <row r="138" spans="2:57" ht="13.5" customHeight="1">
      <c r="B138" s="37"/>
      <c r="D138" s="229"/>
      <c r="E138" s="246"/>
      <c r="F138" s="247"/>
      <c r="G138" s="247"/>
      <c r="H138" s="248"/>
      <c r="I138" s="299"/>
      <c r="J138" s="267"/>
      <c r="K138" s="267"/>
      <c r="L138" s="267"/>
      <c r="M138" s="267"/>
      <c r="N138" s="347"/>
      <c r="O138" s="347"/>
      <c r="P138" s="347"/>
      <c r="Q138" s="347"/>
      <c r="R138" s="347"/>
      <c r="S138" s="347"/>
      <c r="T138" s="347"/>
      <c r="U138" s="347"/>
      <c r="V138" s="347"/>
      <c r="W138" s="347"/>
      <c r="X138" s="347"/>
      <c r="Y138" s="347"/>
      <c r="Z138" s="301"/>
      <c r="AA138" s="347"/>
      <c r="AB138" s="347"/>
      <c r="AC138" s="347"/>
      <c r="AD138" s="347"/>
      <c r="AE138" s="347"/>
      <c r="AF138" s="347"/>
      <c r="AG138" s="347"/>
      <c r="AH138" s="347"/>
      <c r="AI138" s="347"/>
      <c r="AJ138" s="347"/>
      <c r="AK138" s="350"/>
      <c r="AL138" s="40"/>
      <c r="AM138" s="39"/>
      <c r="BD138" s="32" t="str">
        <f>IF(V133="","",YEAR(V133)-IF(MONTH(V133)&lt;4,1,0))</f>
        <v/>
      </c>
    </row>
    <row r="139" spans="2:57" ht="13.5" customHeight="1">
      <c r="B139" s="37"/>
      <c r="D139" s="229"/>
      <c r="E139" s="220" t="s">
        <v>57</v>
      </c>
      <c r="F139" s="221"/>
      <c r="G139" s="221"/>
      <c r="H139" s="222"/>
      <c r="I139" s="226"/>
      <c r="J139" s="292"/>
      <c r="K139" s="292"/>
      <c r="L139" s="292"/>
      <c r="M139" s="292"/>
      <c r="N139" s="292"/>
      <c r="O139" s="292"/>
      <c r="P139" s="292"/>
      <c r="Q139" s="292"/>
      <c r="R139" s="292"/>
      <c r="S139" s="292"/>
      <c r="T139" s="292"/>
      <c r="U139" s="292"/>
      <c r="V139" s="292"/>
      <c r="W139" s="212" t="s">
        <v>56</v>
      </c>
      <c r="X139" s="214"/>
      <c r="Y139" s="292"/>
      <c r="Z139" s="292"/>
      <c r="AA139" s="292"/>
      <c r="AB139" s="292"/>
      <c r="AC139" s="292"/>
      <c r="AD139" s="292"/>
      <c r="AE139" s="292"/>
      <c r="AF139" s="292"/>
      <c r="AG139" s="292"/>
      <c r="AH139" s="292"/>
      <c r="AI139" s="292"/>
      <c r="AJ139" s="292"/>
      <c r="AK139" s="353"/>
      <c r="AL139" s="40"/>
      <c r="AM139" s="39"/>
      <c r="BE139" s="32" t="str">
        <f>BE136&amp;"："&amp;BE132</f>
        <v>計画期間未入力です：FALSE</v>
      </c>
    </row>
    <row r="140" spans="2:57" ht="13.5" customHeight="1" thickBot="1">
      <c r="B140" s="37"/>
      <c r="D140" s="230"/>
      <c r="E140" s="223"/>
      <c r="F140" s="224"/>
      <c r="G140" s="224"/>
      <c r="H140" s="225"/>
      <c r="I140" s="351"/>
      <c r="J140" s="352"/>
      <c r="K140" s="352"/>
      <c r="L140" s="352"/>
      <c r="M140" s="352"/>
      <c r="N140" s="352"/>
      <c r="O140" s="352"/>
      <c r="P140" s="352"/>
      <c r="Q140" s="352"/>
      <c r="R140" s="352"/>
      <c r="S140" s="352"/>
      <c r="T140" s="352"/>
      <c r="U140" s="352"/>
      <c r="V140" s="352"/>
      <c r="W140" s="213"/>
      <c r="X140" s="352"/>
      <c r="Y140" s="352"/>
      <c r="Z140" s="352"/>
      <c r="AA140" s="352"/>
      <c r="AB140" s="352"/>
      <c r="AC140" s="352"/>
      <c r="AD140" s="352"/>
      <c r="AE140" s="352"/>
      <c r="AF140" s="352"/>
      <c r="AG140" s="352"/>
      <c r="AH140" s="352"/>
      <c r="AI140" s="352"/>
      <c r="AJ140" s="352"/>
      <c r="AK140" s="354"/>
      <c r="AL140" s="40"/>
      <c r="AM140" s="39"/>
    </row>
    <row r="141" spans="2:57" ht="13.5" customHeight="1">
      <c r="B141" s="37"/>
      <c r="D141" s="228" t="s">
        <v>276</v>
      </c>
      <c r="E141" s="231" t="s">
        <v>42</v>
      </c>
      <c r="F141" s="232"/>
      <c r="G141" s="232"/>
      <c r="H141" s="233"/>
      <c r="I141" s="331"/>
      <c r="J141" s="332"/>
      <c r="K141" s="332"/>
      <c r="L141" s="332"/>
      <c r="M141" s="332"/>
      <c r="N141" s="332"/>
      <c r="O141" s="332"/>
      <c r="P141" s="332"/>
      <c r="Q141" s="333"/>
      <c r="R141" s="243" t="s">
        <v>43</v>
      </c>
      <c r="S141" s="244"/>
      <c r="T141" s="244"/>
      <c r="U141" s="245"/>
      <c r="V141" s="337"/>
      <c r="W141" s="338"/>
      <c r="X141" s="338"/>
      <c r="Y141" s="338"/>
      <c r="Z141" s="338"/>
      <c r="AA141" s="339"/>
      <c r="AB141" s="255" t="s">
        <v>40</v>
      </c>
      <c r="AC141" s="256"/>
      <c r="AD141" s="256"/>
      <c r="AE141" s="257"/>
      <c r="AF141" s="261"/>
      <c r="AG141" s="262"/>
      <c r="AH141" s="262"/>
      <c r="AI141" s="262"/>
      <c r="AJ141" s="265" t="str">
        <f>IF(I141="","",VLOOKUP(I141,$AO$4:$AT$6,2,FALSE))</f>
        <v/>
      </c>
      <c r="AK141" s="266"/>
      <c r="AL141" s="40"/>
      <c r="AM141" s="39"/>
      <c r="BC141" s="84" t="s">
        <v>127</v>
      </c>
      <c r="BD141" s="84" t="s">
        <v>101</v>
      </c>
      <c r="BE141" s="84" t="s">
        <v>108</v>
      </c>
    </row>
    <row r="142" spans="2:57" ht="13.5" customHeight="1">
      <c r="B142" s="37"/>
      <c r="D142" s="229"/>
      <c r="E142" s="234"/>
      <c r="F142" s="235"/>
      <c r="G142" s="235"/>
      <c r="H142" s="236"/>
      <c r="I142" s="334"/>
      <c r="J142" s="335"/>
      <c r="K142" s="335"/>
      <c r="L142" s="335"/>
      <c r="M142" s="335"/>
      <c r="N142" s="335"/>
      <c r="O142" s="335"/>
      <c r="P142" s="335"/>
      <c r="Q142" s="336"/>
      <c r="R142" s="246"/>
      <c r="S142" s="247"/>
      <c r="T142" s="247"/>
      <c r="U142" s="248"/>
      <c r="V142" s="340"/>
      <c r="W142" s="341"/>
      <c r="X142" s="341"/>
      <c r="Y142" s="341"/>
      <c r="Z142" s="341"/>
      <c r="AA142" s="342"/>
      <c r="AB142" s="258"/>
      <c r="AC142" s="259"/>
      <c r="AD142" s="259"/>
      <c r="AE142" s="260"/>
      <c r="AF142" s="263"/>
      <c r="AG142" s="264"/>
      <c r="AH142" s="264"/>
      <c r="AI142" s="264"/>
      <c r="AJ142" s="267"/>
      <c r="AK142" s="268"/>
      <c r="AL142" s="40"/>
      <c r="AM142" s="39"/>
      <c r="BC142" s="322" t="str">
        <f>IF(I141="グリーン電力証書",1,IF(I141="グリーン熱証書",2,IF(I141="新エネルギー等電気相当量",3,"-")))</f>
        <v>-</v>
      </c>
      <c r="BD142" s="322" t="str">
        <f>IF(V141="太陽光発電",1,IF(V141="風力発電",2,IF(V141="地熱発電",3,IF(V141="バイオマス発電",4,IF(V141="特定小水力発電",5,IF(V141="太陽熱",6,"-"))))))</f>
        <v>-</v>
      </c>
      <c r="BE142" s="322" t="str">
        <f>IF(AND(BC142="-",BD142="-"),"FALSE",BC142&amp;"-"&amp;BD142)</f>
        <v>FALSE</v>
      </c>
    </row>
    <row r="143" spans="2:57" ht="13.5" customHeight="1">
      <c r="B143" s="37"/>
      <c r="D143" s="229"/>
      <c r="E143" s="269" t="s">
        <v>64</v>
      </c>
      <c r="F143" s="270"/>
      <c r="G143" s="270"/>
      <c r="H143" s="271"/>
      <c r="I143" s="272"/>
      <c r="J143" s="273"/>
      <c r="K143" s="273"/>
      <c r="L143" s="273"/>
      <c r="M143" s="273"/>
      <c r="N143" s="273"/>
      <c r="O143" s="273"/>
      <c r="P143" s="273"/>
      <c r="Q143" s="274"/>
      <c r="R143" s="278" t="s">
        <v>41</v>
      </c>
      <c r="S143" s="279"/>
      <c r="T143" s="279"/>
      <c r="U143" s="280"/>
      <c r="V143" s="343"/>
      <c r="W143" s="344"/>
      <c r="X143" s="344"/>
      <c r="Y143" s="344"/>
      <c r="Z143" s="344"/>
      <c r="AA143" s="345"/>
      <c r="AB143" s="269" t="s">
        <v>28</v>
      </c>
      <c r="AC143" s="270"/>
      <c r="AD143" s="270"/>
      <c r="AE143" s="271"/>
      <c r="AF143" s="287" t="e">
        <f>HLOOKUP($BE149,その2!$BD$4:$FR$7,3,FALSE)</f>
        <v>#N/A</v>
      </c>
      <c r="AG143" s="288"/>
      <c r="AH143" s="288"/>
      <c r="AI143" s="288"/>
      <c r="AJ143" s="289" t="str">
        <f>IF(I141="","",VLOOKUP(I141,$AO$4:$AT$6,3,FALSE))</f>
        <v/>
      </c>
      <c r="AK143" s="290"/>
      <c r="AL143" s="40"/>
      <c r="AM143" s="39"/>
      <c r="BC143" s="322"/>
      <c r="BD143" s="322"/>
      <c r="BE143" s="322"/>
    </row>
    <row r="144" spans="2:57" ht="13.5" customHeight="1">
      <c r="B144" s="37"/>
      <c r="D144" s="229"/>
      <c r="E144" s="246"/>
      <c r="F144" s="247"/>
      <c r="G144" s="247"/>
      <c r="H144" s="248"/>
      <c r="I144" s="275"/>
      <c r="J144" s="276"/>
      <c r="K144" s="276"/>
      <c r="L144" s="276"/>
      <c r="M144" s="276"/>
      <c r="N144" s="276"/>
      <c r="O144" s="276"/>
      <c r="P144" s="276"/>
      <c r="Q144" s="277"/>
      <c r="R144" s="258"/>
      <c r="S144" s="259"/>
      <c r="T144" s="259"/>
      <c r="U144" s="260"/>
      <c r="V144" s="346"/>
      <c r="W144" s="347"/>
      <c r="X144" s="347"/>
      <c r="Y144" s="347"/>
      <c r="Z144" s="347"/>
      <c r="AA144" s="348"/>
      <c r="AB144" s="246"/>
      <c r="AC144" s="247"/>
      <c r="AD144" s="247"/>
      <c r="AE144" s="248"/>
      <c r="AF144" s="263"/>
      <c r="AG144" s="264"/>
      <c r="AH144" s="264"/>
      <c r="AI144" s="264"/>
      <c r="AJ144" s="267"/>
      <c r="AK144" s="268"/>
      <c r="AL144" s="40"/>
      <c r="AM144" s="39"/>
    </row>
    <row r="145" spans="2:57" ht="13.5" customHeight="1">
      <c r="B145" s="37"/>
      <c r="D145" s="229"/>
      <c r="E145" s="269" t="s">
        <v>38</v>
      </c>
      <c r="F145" s="270"/>
      <c r="G145" s="270"/>
      <c r="H145" s="271"/>
      <c r="I145" s="291"/>
      <c r="J145" s="292"/>
      <c r="K145" s="292"/>
      <c r="L145" s="292"/>
      <c r="M145" s="292"/>
      <c r="N145" s="292"/>
      <c r="O145" s="292"/>
      <c r="P145" s="292"/>
      <c r="Q145" s="292"/>
      <c r="R145" s="292"/>
      <c r="S145" s="292"/>
      <c r="T145" s="292"/>
      <c r="U145" s="292"/>
      <c r="V145" s="292"/>
      <c r="W145" s="292"/>
      <c r="X145" s="292"/>
      <c r="Y145" s="292"/>
      <c r="Z145" s="292"/>
      <c r="AA145" s="293"/>
      <c r="AB145" s="269" t="s">
        <v>39</v>
      </c>
      <c r="AC145" s="270"/>
      <c r="AD145" s="270"/>
      <c r="AE145" s="271"/>
      <c r="AF145" s="294"/>
      <c r="AG145" s="295"/>
      <c r="AH145" s="295"/>
      <c r="AI145" s="295"/>
      <c r="AJ145" s="295"/>
      <c r="AK145" s="290" t="s">
        <v>55</v>
      </c>
      <c r="AL145" s="40"/>
      <c r="AM145" s="39"/>
      <c r="BC145" s="84" t="s">
        <v>121</v>
      </c>
      <c r="BD145" s="84" t="s">
        <v>122</v>
      </c>
      <c r="BE145" s="84" t="s">
        <v>108</v>
      </c>
    </row>
    <row r="146" spans="2:57" ht="13.5" customHeight="1">
      <c r="B146" s="37"/>
      <c r="D146" s="229"/>
      <c r="E146" s="246"/>
      <c r="F146" s="247"/>
      <c r="G146" s="247"/>
      <c r="H146" s="248"/>
      <c r="I146" s="252"/>
      <c r="J146" s="253"/>
      <c r="K146" s="253"/>
      <c r="L146" s="253"/>
      <c r="M146" s="253"/>
      <c r="N146" s="253"/>
      <c r="O146" s="253"/>
      <c r="P146" s="253"/>
      <c r="Q146" s="253"/>
      <c r="R146" s="253"/>
      <c r="S146" s="253"/>
      <c r="T146" s="253"/>
      <c r="U146" s="253"/>
      <c r="V146" s="253"/>
      <c r="W146" s="253"/>
      <c r="X146" s="253"/>
      <c r="Y146" s="253"/>
      <c r="Z146" s="253"/>
      <c r="AA146" s="254"/>
      <c r="AB146" s="246"/>
      <c r="AC146" s="247"/>
      <c r="AD146" s="247"/>
      <c r="AE146" s="248"/>
      <c r="AF146" s="296"/>
      <c r="AG146" s="297"/>
      <c r="AH146" s="297"/>
      <c r="AI146" s="297"/>
      <c r="AJ146" s="297"/>
      <c r="AK146" s="268"/>
      <c r="AL146" s="40"/>
      <c r="AM146" s="39"/>
      <c r="BC146" s="322" t="e">
        <f>IF(AND(2010&lt;=I147,I147&lt;=2014),"1期",IF(AND(2015&lt;=I147,I147&lt;=2019),"2期",IF(AND(2020&lt;=I147,I147&lt;=2024),"3期",IF(AND(2025&lt;=I147,I147&lt;=2029),"4期","-"))))</f>
        <v>#NUM!</v>
      </c>
      <c r="BD146" s="322" t="str">
        <f>IF(AND(2010&lt;=BD148,BD148&lt;=2014),"1期",IF(AND(2015&lt;=BD148,BD148&lt;=2019),"2期",IF(AND(2020&lt;=BD148,BD148&lt;=2024),"3期",IF(AND(2025&lt;=BD148,BD148&lt;=2029),"4期","-"))))</f>
        <v>-</v>
      </c>
      <c r="BE146" s="322" t="str">
        <f>IF(OR(BD146="",BD146="-"),"計画期間未入力です","（発電："&amp;BC146&amp;"/"&amp;"発行："&amp;BD146&amp;"）")</f>
        <v>計画期間未入力です</v>
      </c>
    </row>
    <row r="147" spans="2:57" ht="13.5" customHeight="1">
      <c r="B147" s="37"/>
      <c r="D147" s="229"/>
      <c r="E147" s="269" t="s">
        <v>74</v>
      </c>
      <c r="F147" s="270"/>
      <c r="G147" s="270"/>
      <c r="H147" s="271"/>
      <c r="I147" s="298" t="e">
        <f>YEAR(EDATE(AA147,-3))</f>
        <v>#NUM!</v>
      </c>
      <c r="J147" s="289"/>
      <c r="K147" s="289"/>
      <c r="L147" s="289" t="s">
        <v>37</v>
      </c>
      <c r="M147" s="289"/>
      <c r="N147" s="344"/>
      <c r="O147" s="344"/>
      <c r="P147" s="344"/>
      <c r="Q147" s="344"/>
      <c r="R147" s="344"/>
      <c r="S147" s="344"/>
      <c r="T147" s="344"/>
      <c r="U147" s="344"/>
      <c r="V147" s="344"/>
      <c r="W147" s="344"/>
      <c r="X147" s="344"/>
      <c r="Y147" s="344"/>
      <c r="Z147" s="300" t="s">
        <v>56</v>
      </c>
      <c r="AA147" s="344"/>
      <c r="AB147" s="344"/>
      <c r="AC147" s="344"/>
      <c r="AD147" s="344"/>
      <c r="AE147" s="344"/>
      <c r="AF147" s="344"/>
      <c r="AG147" s="344"/>
      <c r="AH147" s="344"/>
      <c r="AI147" s="344"/>
      <c r="AJ147" s="344"/>
      <c r="AK147" s="349"/>
      <c r="AL147" s="40"/>
      <c r="AM147" s="39"/>
      <c r="BC147" s="322"/>
      <c r="BD147" s="322"/>
      <c r="BE147" s="322"/>
    </row>
    <row r="148" spans="2:57" ht="13.5" customHeight="1">
      <c r="B148" s="37"/>
      <c r="D148" s="229"/>
      <c r="E148" s="246"/>
      <c r="F148" s="247"/>
      <c r="G148" s="247"/>
      <c r="H148" s="248"/>
      <c r="I148" s="299"/>
      <c r="J148" s="267"/>
      <c r="K148" s="267"/>
      <c r="L148" s="267"/>
      <c r="M148" s="267"/>
      <c r="N148" s="347"/>
      <c r="O148" s="347"/>
      <c r="P148" s="347"/>
      <c r="Q148" s="347"/>
      <c r="R148" s="347"/>
      <c r="S148" s="347"/>
      <c r="T148" s="347"/>
      <c r="U148" s="347"/>
      <c r="V148" s="347"/>
      <c r="W148" s="347"/>
      <c r="X148" s="347"/>
      <c r="Y148" s="347"/>
      <c r="Z148" s="301"/>
      <c r="AA148" s="347"/>
      <c r="AB148" s="347"/>
      <c r="AC148" s="347"/>
      <c r="AD148" s="347"/>
      <c r="AE148" s="347"/>
      <c r="AF148" s="347"/>
      <c r="AG148" s="347"/>
      <c r="AH148" s="347"/>
      <c r="AI148" s="347"/>
      <c r="AJ148" s="347"/>
      <c r="AK148" s="350"/>
      <c r="AL148" s="40"/>
      <c r="AM148" s="39"/>
      <c r="BD148" s="32" t="str">
        <f>IF(V143="","",YEAR(V143)-IF(MONTH(V143)&lt;4,1,0))</f>
        <v/>
      </c>
    </row>
    <row r="149" spans="2:57" ht="13.5" customHeight="1">
      <c r="B149" s="37"/>
      <c r="D149" s="229"/>
      <c r="E149" s="220" t="s">
        <v>57</v>
      </c>
      <c r="F149" s="221"/>
      <c r="G149" s="221"/>
      <c r="H149" s="222"/>
      <c r="I149" s="291"/>
      <c r="J149" s="292"/>
      <c r="K149" s="292"/>
      <c r="L149" s="292"/>
      <c r="M149" s="292"/>
      <c r="N149" s="292"/>
      <c r="O149" s="292"/>
      <c r="P149" s="292"/>
      <c r="Q149" s="292"/>
      <c r="R149" s="292"/>
      <c r="S149" s="292"/>
      <c r="T149" s="292"/>
      <c r="U149" s="292"/>
      <c r="V149" s="292"/>
      <c r="W149" s="212" t="s">
        <v>56</v>
      </c>
      <c r="X149" s="292"/>
      <c r="Y149" s="292"/>
      <c r="Z149" s="292"/>
      <c r="AA149" s="292"/>
      <c r="AB149" s="292"/>
      <c r="AC149" s="292"/>
      <c r="AD149" s="292"/>
      <c r="AE149" s="292"/>
      <c r="AF149" s="292"/>
      <c r="AG149" s="292"/>
      <c r="AH149" s="292"/>
      <c r="AI149" s="292"/>
      <c r="AJ149" s="292"/>
      <c r="AK149" s="353"/>
      <c r="AL149" s="40"/>
      <c r="AM149" s="39"/>
      <c r="BE149" s="32" t="str">
        <f>BE146&amp;"："&amp;BE142</f>
        <v>計画期間未入力です：FALSE</v>
      </c>
    </row>
    <row r="150" spans="2:57" ht="13.5" customHeight="1" thickBot="1">
      <c r="B150" s="37"/>
      <c r="D150" s="230"/>
      <c r="E150" s="223"/>
      <c r="F150" s="224"/>
      <c r="G150" s="224"/>
      <c r="H150" s="225"/>
      <c r="I150" s="351"/>
      <c r="J150" s="352"/>
      <c r="K150" s="352"/>
      <c r="L150" s="352"/>
      <c r="M150" s="352"/>
      <c r="N150" s="352"/>
      <c r="O150" s="352"/>
      <c r="P150" s="352"/>
      <c r="Q150" s="352"/>
      <c r="R150" s="352"/>
      <c r="S150" s="352"/>
      <c r="T150" s="352"/>
      <c r="U150" s="352"/>
      <c r="V150" s="352"/>
      <c r="W150" s="213"/>
      <c r="X150" s="352"/>
      <c r="Y150" s="352"/>
      <c r="Z150" s="352"/>
      <c r="AA150" s="352"/>
      <c r="AB150" s="352"/>
      <c r="AC150" s="352"/>
      <c r="AD150" s="352"/>
      <c r="AE150" s="352"/>
      <c r="AF150" s="352"/>
      <c r="AG150" s="352"/>
      <c r="AH150" s="352"/>
      <c r="AI150" s="352"/>
      <c r="AJ150" s="352"/>
      <c r="AK150" s="354"/>
      <c r="AL150" s="40"/>
      <c r="AM150" s="39"/>
    </row>
    <row r="151" spans="2:57" ht="13.5" customHeight="1">
      <c r="B151" s="37"/>
      <c r="D151" s="228" t="s">
        <v>277</v>
      </c>
      <c r="E151" s="231" t="s">
        <v>42</v>
      </c>
      <c r="F151" s="232"/>
      <c r="G151" s="232"/>
      <c r="H151" s="233"/>
      <c r="I151" s="331"/>
      <c r="J151" s="332"/>
      <c r="K151" s="332"/>
      <c r="L151" s="332"/>
      <c r="M151" s="332"/>
      <c r="N151" s="332"/>
      <c r="O151" s="332"/>
      <c r="P151" s="332"/>
      <c r="Q151" s="333"/>
      <c r="R151" s="243" t="s">
        <v>43</v>
      </c>
      <c r="S151" s="244"/>
      <c r="T151" s="244"/>
      <c r="U151" s="245"/>
      <c r="V151" s="337"/>
      <c r="W151" s="338"/>
      <c r="X151" s="338"/>
      <c r="Y151" s="338"/>
      <c r="Z151" s="338"/>
      <c r="AA151" s="339"/>
      <c r="AB151" s="255" t="s">
        <v>40</v>
      </c>
      <c r="AC151" s="256"/>
      <c r="AD151" s="256"/>
      <c r="AE151" s="257"/>
      <c r="AF151" s="261"/>
      <c r="AG151" s="262"/>
      <c r="AH151" s="262"/>
      <c r="AI151" s="262"/>
      <c r="AJ151" s="265" t="str">
        <f>IF(I151="","",VLOOKUP(I151,$AO$4:$AT$6,2,FALSE))</f>
        <v/>
      </c>
      <c r="AK151" s="266"/>
      <c r="AL151" s="40"/>
      <c r="AM151" s="39"/>
      <c r="BC151" s="84" t="s">
        <v>127</v>
      </c>
      <c r="BD151" s="84" t="s">
        <v>101</v>
      </c>
      <c r="BE151" s="84" t="s">
        <v>108</v>
      </c>
    </row>
    <row r="152" spans="2:57" ht="13.5" customHeight="1">
      <c r="B152" s="37"/>
      <c r="D152" s="229"/>
      <c r="E152" s="234"/>
      <c r="F152" s="235"/>
      <c r="G152" s="235"/>
      <c r="H152" s="236"/>
      <c r="I152" s="334"/>
      <c r="J152" s="335"/>
      <c r="K152" s="335"/>
      <c r="L152" s="335"/>
      <c r="M152" s="335"/>
      <c r="N152" s="335"/>
      <c r="O152" s="335"/>
      <c r="P152" s="335"/>
      <c r="Q152" s="336"/>
      <c r="R152" s="246"/>
      <c r="S152" s="247"/>
      <c r="T152" s="247"/>
      <c r="U152" s="248"/>
      <c r="V152" s="340"/>
      <c r="W152" s="341"/>
      <c r="X152" s="341"/>
      <c r="Y152" s="341"/>
      <c r="Z152" s="341"/>
      <c r="AA152" s="342"/>
      <c r="AB152" s="258"/>
      <c r="AC152" s="259"/>
      <c r="AD152" s="259"/>
      <c r="AE152" s="260"/>
      <c r="AF152" s="263"/>
      <c r="AG152" s="264"/>
      <c r="AH152" s="264"/>
      <c r="AI152" s="264"/>
      <c r="AJ152" s="267"/>
      <c r="AK152" s="268"/>
      <c r="AL152" s="40"/>
      <c r="AM152" s="39"/>
      <c r="BC152" s="322" t="str">
        <f>IF(I151="グリーン電力証書",1,IF(I151="グリーン熱証書",2,IF(I151="新エネルギー等電気相当量",3,"-")))</f>
        <v>-</v>
      </c>
      <c r="BD152" s="322" t="str">
        <f>IF(V151="太陽光発電",1,IF(V151="風力発電",2,IF(V151="地熱発電",3,IF(V151="バイオマス発電",4,IF(V151="特定小水力発電",5,IF(V151="太陽熱",6,"-"))))))</f>
        <v>-</v>
      </c>
      <c r="BE152" s="322" t="str">
        <f>IF(AND(BC152="-",BD152="-"),"FALSE",BC152&amp;"-"&amp;BD152)</f>
        <v>FALSE</v>
      </c>
    </row>
    <row r="153" spans="2:57" ht="13.5" customHeight="1">
      <c r="B153" s="37"/>
      <c r="D153" s="229"/>
      <c r="E153" s="269" t="s">
        <v>64</v>
      </c>
      <c r="F153" s="270"/>
      <c r="G153" s="270"/>
      <c r="H153" s="271"/>
      <c r="I153" s="272"/>
      <c r="J153" s="273"/>
      <c r="K153" s="273"/>
      <c r="L153" s="273"/>
      <c r="M153" s="273"/>
      <c r="N153" s="273"/>
      <c r="O153" s="273"/>
      <c r="P153" s="273"/>
      <c r="Q153" s="274"/>
      <c r="R153" s="278" t="s">
        <v>41</v>
      </c>
      <c r="S153" s="279"/>
      <c r="T153" s="279"/>
      <c r="U153" s="280"/>
      <c r="V153" s="343"/>
      <c r="W153" s="344"/>
      <c r="X153" s="344"/>
      <c r="Y153" s="344"/>
      <c r="Z153" s="344"/>
      <c r="AA153" s="345"/>
      <c r="AB153" s="269" t="s">
        <v>28</v>
      </c>
      <c r="AC153" s="270"/>
      <c r="AD153" s="270"/>
      <c r="AE153" s="271"/>
      <c r="AF153" s="287" t="e">
        <f>HLOOKUP($BE159,その2!$BD$4:$FR$7,3,FALSE)</f>
        <v>#N/A</v>
      </c>
      <c r="AG153" s="288"/>
      <c r="AH153" s="288"/>
      <c r="AI153" s="288"/>
      <c r="AJ153" s="289" t="str">
        <f>IF(I151="","",VLOOKUP(I151,$AO$4:$AT$6,3,FALSE))</f>
        <v/>
      </c>
      <c r="AK153" s="290"/>
      <c r="AL153" s="40"/>
      <c r="AM153" s="39"/>
      <c r="BC153" s="322"/>
      <c r="BD153" s="322"/>
      <c r="BE153" s="322"/>
    </row>
    <row r="154" spans="2:57" ht="13.5" customHeight="1">
      <c r="B154" s="37"/>
      <c r="D154" s="229"/>
      <c r="E154" s="246"/>
      <c r="F154" s="247"/>
      <c r="G154" s="247"/>
      <c r="H154" s="248"/>
      <c r="I154" s="275"/>
      <c r="J154" s="276"/>
      <c r="K154" s="276"/>
      <c r="L154" s="276"/>
      <c r="M154" s="276"/>
      <c r="N154" s="276"/>
      <c r="O154" s="276"/>
      <c r="P154" s="276"/>
      <c r="Q154" s="277"/>
      <c r="R154" s="258"/>
      <c r="S154" s="259"/>
      <c r="T154" s="259"/>
      <c r="U154" s="260"/>
      <c r="V154" s="346"/>
      <c r="W154" s="347"/>
      <c r="X154" s="347"/>
      <c r="Y154" s="347"/>
      <c r="Z154" s="347"/>
      <c r="AA154" s="348"/>
      <c r="AB154" s="246"/>
      <c r="AC154" s="247"/>
      <c r="AD154" s="247"/>
      <c r="AE154" s="248"/>
      <c r="AF154" s="263"/>
      <c r="AG154" s="264"/>
      <c r="AH154" s="264"/>
      <c r="AI154" s="264"/>
      <c r="AJ154" s="267"/>
      <c r="AK154" s="268"/>
      <c r="AL154" s="40"/>
      <c r="AM154" s="39"/>
    </row>
    <row r="155" spans="2:57" ht="13.5" customHeight="1">
      <c r="B155" s="37"/>
      <c r="D155" s="229"/>
      <c r="E155" s="269" t="s">
        <v>38</v>
      </c>
      <c r="F155" s="270"/>
      <c r="G155" s="270"/>
      <c r="H155" s="271"/>
      <c r="I155" s="291"/>
      <c r="J155" s="292"/>
      <c r="K155" s="292"/>
      <c r="L155" s="292"/>
      <c r="M155" s="292"/>
      <c r="N155" s="292"/>
      <c r="O155" s="292"/>
      <c r="P155" s="292"/>
      <c r="Q155" s="292"/>
      <c r="R155" s="292"/>
      <c r="S155" s="292"/>
      <c r="T155" s="292"/>
      <c r="U155" s="292"/>
      <c r="V155" s="292"/>
      <c r="W155" s="292"/>
      <c r="X155" s="292"/>
      <c r="Y155" s="292"/>
      <c r="Z155" s="292"/>
      <c r="AA155" s="293"/>
      <c r="AB155" s="269" t="s">
        <v>39</v>
      </c>
      <c r="AC155" s="270"/>
      <c r="AD155" s="270"/>
      <c r="AE155" s="271"/>
      <c r="AF155" s="294"/>
      <c r="AG155" s="295"/>
      <c r="AH155" s="295"/>
      <c r="AI155" s="295"/>
      <c r="AJ155" s="295"/>
      <c r="AK155" s="290" t="s">
        <v>55</v>
      </c>
      <c r="AL155" s="40"/>
      <c r="AM155" s="39"/>
      <c r="BC155" s="84" t="s">
        <v>121</v>
      </c>
      <c r="BD155" s="84" t="s">
        <v>122</v>
      </c>
      <c r="BE155" s="84" t="s">
        <v>108</v>
      </c>
    </row>
    <row r="156" spans="2:57" ht="13.5" customHeight="1">
      <c r="B156" s="37"/>
      <c r="D156" s="229"/>
      <c r="E156" s="246"/>
      <c r="F156" s="247"/>
      <c r="G156" s="247"/>
      <c r="H156" s="248"/>
      <c r="I156" s="252"/>
      <c r="J156" s="253"/>
      <c r="K156" s="253"/>
      <c r="L156" s="253"/>
      <c r="M156" s="253"/>
      <c r="N156" s="253"/>
      <c r="O156" s="253"/>
      <c r="P156" s="253"/>
      <c r="Q156" s="253"/>
      <c r="R156" s="253"/>
      <c r="S156" s="253"/>
      <c r="T156" s="253"/>
      <c r="U156" s="253"/>
      <c r="V156" s="253"/>
      <c r="W156" s="253"/>
      <c r="X156" s="253"/>
      <c r="Y156" s="253"/>
      <c r="Z156" s="253"/>
      <c r="AA156" s="254"/>
      <c r="AB156" s="246"/>
      <c r="AC156" s="247"/>
      <c r="AD156" s="247"/>
      <c r="AE156" s="248"/>
      <c r="AF156" s="296"/>
      <c r="AG156" s="297"/>
      <c r="AH156" s="297"/>
      <c r="AI156" s="297"/>
      <c r="AJ156" s="297"/>
      <c r="AK156" s="268"/>
      <c r="AL156" s="40"/>
      <c r="AM156" s="39"/>
      <c r="BC156" s="322" t="e">
        <f>IF(AND(2010&lt;=I157,I157&lt;=2014),"1期",IF(AND(2015&lt;=I157,I157&lt;=2019),"2期",IF(AND(2020&lt;=I157,I157&lt;=2024),"3期",IF(AND(2025&lt;=I157,I157&lt;=2029),"4期","-"))))</f>
        <v>#NUM!</v>
      </c>
      <c r="BD156" s="322" t="str">
        <f>IF(AND(2010&lt;=BD158,BD158&lt;=2014),"1期",IF(AND(2015&lt;=BD158,BD158&lt;=2019),"2期",IF(AND(2020&lt;=BD158,BD158&lt;=2024),"3期",IF(AND(2025&lt;=BD158,BD158&lt;=2029),"4期","-"))))</f>
        <v>-</v>
      </c>
      <c r="BE156" s="322" t="str">
        <f>IF(OR(BD156="",BD156="-"),"計画期間未入力です","（発電："&amp;BC156&amp;"/"&amp;"発行："&amp;BD156&amp;"）")</f>
        <v>計画期間未入力です</v>
      </c>
    </row>
    <row r="157" spans="2:57" ht="13.5" customHeight="1">
      <c r="B157" s="37"/>
      <c r="D157" s="229"/>
      <c r="E157" s="269" t="s">
        <v>74</v>
      </c>
      <c r="F157" s="270"/>
      <c r="G157" s="270"/>
      <c r="H157" s="271"/>
      <c r="I157" s="298" t="e">
        <f>YEAR(EDATE(AA157,-3))</f>
        <v>#NUM!</v>
      </c>
      <c r="J157" s="289"/>
      <c r="K157" s="289"/>
      <c r="L157" s="289" t="s">
        <v>37</v>
      </c>
      <c r="M157" s="289"/>
      <c r="N157" s="344"/>
      <c r="O157" s="344"/>
      <c r="P157" s="344"/>
      <c r="Q157" s="344"/>
      <c r="R157" s="344"/>
      <c r="S157" s="344"/>
      <c r="T157" s="344"/>
      <c r="U157" s="344"/>
      <c r="V157" s="344"/>
      <c r="W157" s="344"/>
      <c r="X157" s="344"/>
      <c r="Y157" s="344"/>
      <c r="Z157" s="300" t="s">
        <v>56</v>
      </c>
      <c r="AA157" s="344"/>
      <c r="AB157" s="344"/>
      <c r="AC157" s="344"/>
      <c r="AD157" s="344"/>
      <c r="AE157" s="344"/>
      <c r="AF157" s="344"/>
      <c r="AG157" s="344"/>
      <c r="AH157" s="344"/>
      <c r="AI157" s="344"/>
      <c r="AJ157" s="344"/>
      <c r="AK157" s="349"/>
      <c r="AL157" s="40"/>
      <c r="AM157" s="39"/>
      <c r="BC157" s="322"/>
      <c r="BD157" s="322"/>
      <c r="BE157" s="322"/>
    </row>
    <row r="158" spans="2:57" ht="13.5" customHeight="1">
      <c r="B158" s="37"/>
      <c r="D158" s="229"/>
      <c r="E158" s="246"/>
      <c r="F158" s="247"/>
      <c r="G158" s="247"/>
      <c r="H158" s="248"/>
      <c r="I158" s="299"/>
      <c r="J158" s="267"/>
      <c r="K158" s="267"/>
      <c r="L158" s="267"/>
      <c r="M158" s="267"/>
      <c r="N158" s="347"/>
      <c r="O158" s="347"/>
      <c r="P158" s="347"/>
      <c r="Q158" s="347"/>
      <c r="R158" s="347"/>
      <c r="S158" s="347"/>
      <c r="T158" s="347"/>
      <c r="U158" s="347"/>
      <c r="V158" s="347"/>
      <c r="W158" s="347"/>
      <c r="X158" s="347"/>
      <c r="Y158" s="347"/>
      <c r="Z158" s="301"/>
      <c r="AA158" s="347"/>
      <c r="AB158" s="347"/>
      <c r="AC158" s="347"/>
      <c r="AD158" s="347"/>
      <c r="AE158" s="347"/>
      <c r="AF158" s="347"/>
      <c r="AG158" s="347"/>
      <c r="AH158" s="347"/>
      <c r="AI158" s="347"/>
      <c r="AJ158" s="347"/>
      <c r="AK158" s="350"/>
      <c r="AL158" s="40"/>
      <c r="AM158" s="39"/>
      <c r="BD158" s="32" t="str">
        <f>IF(V153="","",YEAR(V153)-IF(MONTH(V153)&lt;4,1,0))</f>
        <v/>
      </c>
    </row>
    <row r="159" spans="2:57" ht="13.5" customHeight="1">
      <c r="B159" s="37"/>
      <c r="D159" s="229"/>
      <c r="E159" s="220" t="s">
        <v>57</v>
      </c>
      <c r="F159" s="221"/>
      <c r="G159" s="221"/>
      <c r="H159" s="222"/>
      <c r="I159" s="291"/>
      <c r="J159" s="292"/>
      <c r="K159" s="292"/>
      <c r="L159" s="292"/>
      <c r="M159" s="292"/>
      <c r="N159" s="292"/>
      <c r="O159" s="292"/>
      <c r="P159" s="292"/>
      <c r="Q159" s="292"/>
      <c r="R159" s="292"/>
      <c r="S159" s="292"/>
      <c r="T159" s="292"/>
      <c r="U159" s="292"/>
      <c r="V159" s="292"/>
      <c r="W159" s="212" t="s">
        <v>56</v>
      </c>
      <c r="X159" s="292"/>
      <c r="Y159" s="292"/>
      <c r="Z159" s="292"/>
      <c r="AA159" s="292"/>
      <c r="AB159" s="292"/>
      <c r="AC159" s="292"/>
      <c r="AD159" s="292"/>
      <c r="AE159" s="292"/>
      <c r="AF159" s="292"/>
      <c r="AG159" s="292"/>
      <c r="AH159" s="292"/>
      <c r="AI159" s="292"/>
      <c r="AJ159" s="292"/>
      <c r="AK159" s="353"/>
      <c r="AL159" s="40"/>
      <c r="AM159" s="39"/>
      <c r="BE159" s="32" t="str">
        <f>BE156&amp;"："&amp;BE152</f>
        <v>計画期間未入力です：FALSE</v>
      </c>
    </row>
    <row r="160" spans="2:57" ht="13.5" customHeight="1" thickBot="1">
      <c r="B160" s="37"/>
      <c r="D160" s="230"/>
      <c r="E160" s="223"/>
      <c r="F160" s="224"/>
      <c r="G160" s="224"/>
      <c r="H160" s="225"/>
      <c r="I160" s="351"/>
      <c r="J160" s="352"/>
      <c r="K160" s="352"/>
      <c r="L160" s="352"/>
      <c r="M160" s="352"/>
      <c r="N160" s="352"/>
      <c r="O160" s="352"/>
      <c r="P160" s="352"/>
      <c r="Q160" s="352"/>
      <c r="R160" s="352"/>
      <c r="S160" s="352"/>
      <c r="T160" s="352"/>
      <c r="U160" s="352"/>
      <c r="V160" s="352"/>
      <c r="W160" s="213"/>
      <c r="X160" s="352"/>
      <c r="Y160" s="352"/>
      <c r="Z160" s="352"/>
      <c r="AA160" s="352"/>
      <c r="AB160" s="352"/>
      <c r="AC160" s="352"/>
      <c r="AD160" s="352"/>
      <c r="AE160" s="352"/>
      <c r="AF160" s="352"/>
      <c r="AG160" s="352"/>
      <c r="AH160" s="352"/>
      <c r="AI160" s="352"/>
      <c r="AJ160" s="352"/>
      <c r="AK160" s="354"/>
      <c r="AL160" s="40"/>
      <c r="AM160" s="39"/>
    </row>
    <row r="161" spans="2:57" ht="13.5" customHeight="1">
      <c r="B161" s="37"/>
      <c r="D161" s="228" t="s">
        <v>278</v>
      </c>
      <c r="E161" s="231" t="s">
        <v>42</v>
      </c>
      <c r="F161" s="232"/>
      <c r="G161" s="232"/>
      <c r="H161" s="233"/>
      <c r="I161" s="331"/>
      <c r="J161" s="332"/>
      <c r="K161" s="332"/>
      <c r="L161" s="332"/>
      <c r="M161" s="332"/>
      <c r="N161" s="332"/>
      <c r="O161" s="332"/>
      <c r="P161" s="332"/>
      <c r="Q161" s="333"/>
      <c r="R161" s="243" t="s">
        <v>43</v>
      </c>
      <c r="S161" s="244"/>
      <c r="T161" s="244"/>
      <c r="U161" s="245"/>
      <c r="V161" s="337"/>
      <c r="W161" s="338"/>
      <c r="X161" s="338"/>
      <c r="Y161" s="338"/>
      <c r="Z161" s="338"/>
      <c r="AA161" s="339"/>
      <c r="AB161" s="255" t="s">
        <v>40</v>
      </c>
      <c r="AC161" s="256"/>
      <c r="AD161" s="256"/>
      <c r="AE161" s="257"/>
      <c r="AF161" s="261"/>
      <c r="AG161" s="262"/>
      <c r="AH161" s="262"/>
      <c r="AI161" s="262"/>
      <c r="AJ161" s="265" t="str">
        <f>IF(I161="","",VLOOKUP(I161,$AO$4:$AT$6,2,FALSE))</f>
        <v/>
      </c>
      <c r="AK161" s="266"/>
      <c r="AL161" s="40"/>
      <c r="AM161" s="39"/>
      <c r="BC161" s="84" t="s">
        <v>127</v>
      </c>
      <c r="BD161" s="84" t="s">
        <v>101</v>
      </c>
      <c r="BE161" s="84" t="s">
        <v>108</v>
      </c>
    </row>
    <row r="162" spans="2:57" ht="13.5" customHeight="1">
      <c r="B162" s="37"/>
      <c r="D162" s="229"/>
      <c r="E162" s="234"/>
      <c r="F162" s="235"/>
      <c r="G162" s="235"/>
      <c r="H162" s="236"/>
      <c r="I162" s="334"/>
      <c r="J162" s="335"/>
      <c r="K162" s="335"/>
      <c r="L162" s="335"/>
      <c r="M162" s="335"/>
      <c r="N162" s="335"/>
      <c r="O162" s="335"/>
      <c r="P162" s="335"/>
      <c r="Q162" s="336"/>
      <c r="R162" s="246"/>
      <c r="S162" s="247"/>
      <c r="T162" s="247"/>
      <c r="U162" s="248"/>
      <c r="V162" s="340"/>
      <c r="W162" s="341"/>
      <c r="X162" s="341"/>
      <c r="Y162" s="341"/>
      <c r="Z162" s="341"/>
      <c r="AA162" s="342"/>
      <c r="AB162" s="258"/>
      <c r="AC162" s="259"/>
      <c r="AD162" s="259"/>
      <c r="AE162" s="260"/>
      <c r="AF162" s="263"/>
      <c r="AG162" s="264"/>
      <c r="AH162" s="264"/>
      <c r="AI162" s="264"/>
      <c r="AJ162" s="267"/>
      <c r="AK162" s="268"/>
      <c r="AL162" s="40"/>
      <c r="AM162" s="39"/>
      <c r="BC162" s="322" t="str">
        <f>IF(I161="グリーン電力証書",1,IF(I161="グリーン熱証書",2,IF(I161="新エネルギー等電気相当量",3,"-")))</f>
        <v>-</v>
      </c>
      <c r="BD162" s="322" t="str">
        <f>IF(V161="太陽光発電",1,IF(V161="風力発電",2,IF(V161="地熱発電",3,IF(V161="バイオマス発電",4,IF(V161="特定小水力発電",5,IF(V161="太陽熱",6,"-"))))))</f>
        <v>-</v>
      </c>
      <c r="BE162" s="322" t="str">
        <f>IF(AND(BC162="-",BD162="-"),"FALSE",BC162&amp;"-"&amp;BD162)</f>
        <v>FALSE</v>
      </c>
    </row>
    <row r="163" spans="2:57" ht="13.5" customHeight="1">
      <c r="B163" s="37"/>
      <c r="D163" s="229"/>
      <c r="E163" s="269" t="s">
        <v>64</v>
      </c>
      <c r="F163" s="270"/>
      <c r="G163" s="270"/>
      <c r="H163" s="271"/>
      <c r="I163" s="272"/>
      <c r="J163" s="273"/>
      <c r="K163" s="273"/>
      <c r="L163" s="273"/>
      <c r="M163" s="273"/>
      <c r="N163" s="273"/>
      <c r="O163" s="273"/>
      <c r="P163" s="273"/>
      <c r="Q163" s="274"/>
      <c r="R163" s="278" t="s">
        <v>41</v>
      </c>
      <c r="S163" s="279"/>
      <c r="T163" s="279"/>
      <c r="U163" s="280"/>
      <c r="V163" s="343"/>
      <c r="W163" s="344"/>
      <c r="X163" s="344"/>
      <c r="Y163" s="344"/>
      <c r="Z163" s="344"/>
      <c r="AA163" s="345"/>
      <c r="AB163" s="269" t="s">
        <v>28</v>
      </c>
      <c r="AC163" s="270"/>
      <c r="AD163" s="270"/>
      <c r="AE163" s="271"/>
      <c r="AF163" s="287" t="e">
        <f>HLOOKUP($BE169,その2!$BD$4:$FR$7,3,FALSE)</f>
        <v>#N/A</v>
      </c>
      <c r="AG163" s="288"/>
      <c r="AH163" s="288"/>
      <c r="AI163" s="288"/>
      <c r="AJ163" s="289" t="str">
        <f>IF(I161="","",VLOOKUP(I161,$AO$4:$AT$6,3,FALSE))</f>
        <v/>
      </c>
      <c r="AK163" s="290"/>
      <c r="AL163" s="40"/>
      <c r="AM163" s="39"/>
      <c r="BC163" s="322"/>
      <c r="BD163" s="322"/>
      <c r="BE163" s="322"/>
    </row>
    <row r="164" spans="2:57" ht="13.5" customHeight="1">
      <c r="B164" s="37"/>
      <c r="D164" s="229"/>
      <c r="E164" s="246"/>
      <c r="F164" s="247"/>
      <c r="G164" s="247"/>
      <c r="H164" s="248"/>
      <c r="I164" s="275"/>
      <c r="J164" s="276"/>
      <c r="K164" s="276"/>
      <c r="L164" s="276"/>
      <c r="M164" s="276"/>
      <c r="N164" s="276"/>
      <c r="O164" s="276"/>
      <c r="P164" s="276"/>
      <c r="Q164" s="277"/>
      <c r="R164" s="258"/>
      <c r="S164" s="259"/>
      <c r="T164" s="259"/>
      <c r="U164" s="260"/>
      <c r="V164" s="346"/>
      <c r="W164" s="347"/>
      <c r="X164" s="347"/>
      <c r="Y164" s="347"/>
      <c r="Z164" s="347"/>
      <c r="AA164" s="348"/>
      <c r="AB164" s="246"/>
      <c r="AC164" s="247"/>
      <c r="AD164" s="247"/>
      <c r="AE164" s="248"/>
      <c r="AF164" s="263"/>
      <c r="AG164" s="264"/>
      <c r="AH164" s="264"/>
      <c r="AI164" s="264"/>
      <c r="AJ164" s="267"/>
      <c r="AK164" s="268"/>
      <c r="AL164" s="40"/>
      <c r="AM164" s="39"/>
    </row>
    <row r="165" spans="2:57" ht="13.5" customHeight="1">
      <c r="B165" s="37"/>
      <c r="D165" s="229"/>
      <c r="E165" s="269" t="s">
        <v>38</v>
      </c>
      <c r="F165" s="270"/>
      <c r="G165" s="270"/>
      <c r="H165" s="271"/>
      <c r="I165" s="291"/>
      <c r="J165" s="292"/>
      <c r="K165" s="292"/>
      <c r="L165" s="292"/>
      <c r="M165" s="292"/>
      <c r="N165" s="292"/>
      <c r="O165" s="292"/>
      <c r="P165" s="292"/>
      <c r="Q165" s="292"/>
      <c r="R165" s="292"/>
      <c r="S165" s="292"/>
      <c r="T165" s="292"/>
      <c r="U165" s="292"/>
      <c r="V165" s="292"/>
      <c r="W165" s="292"/>
      <c r="X165" s="292"/>
      <c r="Y165" s="292"/>
      <c r="Z165" s="292"/>
      <c r="AA165" s="293"/>
      <c r="AB165" s="269" t="s">
        <v>39</v>
      </c>
      <c r="AC165" s="270"/>
      <c r="AD165" s="270"/>
      <c r="AE165" s="271"/>
      <c r="AF165" s="294"/>
      <c r="AG165" s="295"/>
      <c r="AH165" s="295"/>
      <c r="AI165" s="295"/>
      <c r="AJ165" s="295"/>
      <c r="AK165" s="290" t="s">
        <v>55</v>
      </c>
      <c r="AL165" s="40"/>
      <c r="AM165" s="39"/>
      <c r="BC165" s="84" t="s">
        <v>121</v>
      </c>
      <c r="BD165" s="84" t="s">
        <v>122</v>
      </c>
      <c r="BE165" s="84" t="s">
        <v>108</v>
      </c>
    </row>
    <row r="166" spans="2:57" ht="13.5" customHeight="1">
      <c r="B166" s="37"/>
      <c r="D166" s="229"/>
      <c r="E166" s="246"/>
      <c r="F166" s="247"/>
      <c r="G166" s="247"/>
      <c r="H166" s="248"/>
      <c r="I166" s="252"/>
      <c r="J166" s="253"/>
      <c r="K166" s="253"/>
      <c r="L166" s="253"/>
      <c r="M166" s="253"/>
      <c r="N166" s="253"/>
      <c r="O166" s="253"/>
      <c r="P166" s="253"/>
      <c r="Q166" s="253"/>
      <c r="R166" s="253"/>
      <c r="S166" s="253"/>
      <c r="T166" s="253"/>
      <c r="U166" s="253"/>
      <c r="V166" s="253"/>
      <c r="W166" s="253"/>
      <c r="X166" s="253"/>
      <c r="Y166" s="253"/>
      <c r="Z166" s="253"/>
      <c r="AA166" s="254"/>
      <c r="AB166" s="246"/>
      <c r="AC166" s="247"/>
      <c r="AD166" s="247"/>
      <c r="AE166" s="248"/>
      <c r="AF166" s="296"/>
      <c r="AG166" s="297"/>
      <c r="AH166" s="297"/>
      <c r="AI166" s="297"/>
      <c r="AJ166" s="297"/>
      <c r="AK166" s="268"/>
      <c r="AL166" s="40"/>
      <c r="AM166" s="39"/>
      <c r="BC166" s="322" t="e">
        <f>IF(AND(2010&lt;=I167,I167&lt;=2014),"1期",IF(AND(2015&lt;=I167,I167&lt;=2019),"2期",IF(AND(2020&lt;=I167,I167&lt;=2024),"3期",IF(AND(2025&lt;=I167,I167&lt;=2029),"4期","-"))))</f>
        <v>#NUM!</v>
      </c>
      <c r="BD166" s="322" t="str">
        <f>IF(AND(2010&lt;=BD168,BD168&lt;=2014),"1期",IF(AND(2015&lt;=BD168,BD168&lt;=2019),"2期",IF(AND(2020&lt;=BD168,BD168&lt;=2024),"3期",IF(AND(2025&lt;=BD168,BD168&lt;=2029),"4期","-"))))</f>
        <v>-</v>
      </c>
      <c r="BE166" s="322" t="str">
        <f>IF(OR(BD166="",BD166="-"),"計画期間未入力です","（発電："&amp;BC166&amp;"/"&amp;"発行："&amp;BD166&amp;"）")</f>
        <v>計画期間未入力です</v>
      </c>
    </row>
    <row r="167" spans="2:57" ht="13.5" customHeight="1">
      <c r="B167" s="37"/>
      <c r="D167" s="229"/>
      <c r="E167" s="269" t="s">
        <v>74</v>
      </c>
      <c r="F167" s="270"/>
      <c r="G167" s="270"/>
      <c r="H167" s="271"/>
      <c r="I167" s="298" t="e">
        <f>YEAR(EDATE(AA167,-3))</f>
        <v>#NUM!</v>
      </c>
      <c r="J167" s="289"/>
      <c r="K167" s="289"/>
      <c r="L167" s="289" t="s">
        <v>37</v>
      </c>
      <c r="M167" s="289"/>
      <c r="N167" s="344"/>
      <c r="O167" s="344"/>
      <c r="P167" s="344"/>
      <c r="Q167" s="344"/>
      <c r="R167" s="344"/>
      <c r="S167" s="344"/>
      <c r="T167" s="344"/>
      <c r="U167" s="344"/>
      <c r="V167" s="344"/>
      <c r="W167" s="344"/>
      <c r="X167" s="344"/>
      <c r="Y167" s="344"/>
      <c r="Z167" s="300" t="s">
        <v>56</v>
      </c>
      <c r="AA167" s="344"/>
      <c r="AB167" s="344"/>
      <c r="AC167" s="344"/>
      <c r="AD167" s="344"/>
      <c r="AE167" s="344"/>
      <c r="AF167" s="344"/>
      <c r="AG167" s="344"/>
      <c r="AH167" s="344"/>
      <c r="AI167" s="344"/>
      <c r="AJ167" s="344"/>
      <c r="AK167" s="349"/>
      <c r="AL167" s="33"/>
      <c r="AM167" s="39"/>
      <c r="BC167" s="322"/>
      <c r="BD167" s="322"/>
      <c r="BE167" s="322"/>
    </row>
    <row r="168" spans="2:57" ht="13.5" customHeight="1">
      <c r="B168" s="37"/>
      <c r="D168" s="229"/>
      <c r="E168" s="246"/>
      <c r="F168" s="247"/>
      <c r="G168" s="247"/>
      <c r="H168" s="248"/>
      <c r="I168" s="299"/>
      <c r="J168" s="267"/>
      <c r="K168" s="267"/>
      <c r="L168" s="267"/>
      <c r="M168" s="267"/>
      <c r="N168" s="347"/>
      <c r="O168" s="347"/>
      <c r="P168" s="347"/>
      <c r="Q168" s="347"/>
      <c r="R168" s="347"/>
      <c r="S168" s="347"/>
      <c r="T168" s="347"/>
      <c r="U168" s="347"/>
      <c r="V168" s="347"/>
      <c r="W168" s="347"/>
      <c r="X168" s="347"/>
      <c r="Y168" s="347"/>
      <c r="Z168" s="301"/>
      <c r="AA168" s="347"/>
      <c r="AB168" s="347"/>
      <c r="AC168" s="347"/>
      <c r="AD168" s="347"/>
      <c r="AE168" s="347"/>
      <c r="AF168" s="347"/>
      <c r="AG168" s="347"/>
      <c r="AH168" s="347"/>
      <c r="AI168" s="347"/>
      <c r="AJ168" s="347"/>
      <c r="AK168" s="350"/>
      <c r="AL168" s="33"/>
      <c r="AM168" s="39"/>
      <c r="BD168" s="32" t="str">
        <f>IF(V163="","",YEAR(V163)-IF(MONTH(V163)&lt;4,1,0))</f>
        <v/>
      </c>
    </row>
    <row r="169" spans="2:57" ht="13.5" customHeight="1">
      <c r="B169" s="37"/>
      <c r="D169" s="229"/>
      <c r="E169" s="220" t="s">
        <v>57</v>
      </c>
      <c r="F169" s="221"/>
      <c r="G169" s="221"/>
      <c r="H169" s="222"/>
      <c r="I169" s="291"/>
      <c r="J169" s="292"/>
      <c r="K169" s="292"/>
      <c r="L169" s="292"/>
      <c r="M169" s="292"/>
      <c r="N169" s="292"/>
      <c r="O169" s="292"/>
      <c r="P169" s="292"/>
      <c r="Q169" s="292"/>
      <c r="R169" s="292"/>
      <c r="S169" s="292"/>
      <c r="T169" s="292"/>
      <c r="U169" s="292"/>
      <c r="V169" s="292"/>
      <c r="W169" s="212" t="s">
        <v>56</v>
      </c>
      <c r="X169" s="292"/>
      <c r="Y169" s="292"/>
      <c r="Z169" s="292"/>
      <c r="AA169" s="292"/>
      <c r="AB169" s="292"/>
      <c r="AC169" s="292"/>
      <c r="AD169" s="292"/>
      <c r="AE169" s="292"/>
      <c r="AF169" s="292"/>
      <c r="AG169" s="292"/>
      <c r="AH169" s="292"/>
      <c r="AI169" s="292"/>
      <c r="AJ169" s="292"/>
      <c r="AK169" s="353"/>
      <c r="AL169" s="40"/>
      <c r="AM169" s="39"/>
      <c r="BE169" s="32" t="str">
        <f>BE166&amp;"："&amp;BE162</f>
        <v>計画期間未入力です：FALSE</v>
      </c>
    </row>
    <row r="170" spans="2:57" ht="13.5" customHeight="1" thickBot="1">
      <c r="B170" s="37"/>
      <c r="D170" s="230"/>
      <c r="E170" s="223"/>
      <c r="F170" s="224"/>
      <c r="G170" s="224"/>
      <c r="H170" s="225"/>
      <c r="I170" s="351"/>
      <c r="J170" s="352"/>
      <c r="K170" s="352"/>
      <c r="L170" s="352"/>
      <c r="M170" s="352"/>
      <c r="N170" s="352"/>
      <c r="O170" s="352"/>
      <c r="P170" s="352"/>
      <c r="Q170" s="352"/>
      <c r="R170" s="352"/>
      <c r="S170" s="352"/>
      <c r="T170" s="352"/>
      <c r="U170" s="352"/>
      <c r="V170" s="352"/>
      <c r="W170" s="213"/>
      <c r="X170" s="352"/>
      <c r="Y170" s="352"/>
      <c r="Z170" s="352"/>
      <c r="AA170" s="352"/>
      <c r="AB170" s="352"/>
      <c r="AC170" s="352"/>
      <c r="AD170" s="352"/>
      <c r="AE170" s="352"/>
      <c r="AF170" s="352"/>
      <c r="AG170" s="352"/>
      <c r="AH170" s="352"/>
      <c r="AI170" s="352"/>
      <c r="AJ170" s="352"/>
      <c r="AK170" s="354"/>
      <c r="AL170" s="40"/>
      <c r="AM170" s="39"/>
    </row>
    <row r="171" spans="2:57" ht="13.5" customHeight="1">
      <c r="B171" s="37"/>
      <c r="D171" s="228" t="s">
        <v>279</v>
      </c>
      <c r="E171" s="231" t="s">
        <v>42</v>
      </c>
      <c r="F171" s="232"/>
      <c r="G171" s="232"/>
      <c r="H171" s="233"/>
      <c r="I171" s="331"/>
      <c r="J171" s="332"/>
      <c r="K171" s="332"/>
      <c r="L171" s="332"/>
      <c r="M171" s="332"/>
      <c r="N171" s="332"/>
      <c r="O171" s="332"/>
      <c r="P171" s="332"/>
      <c r="Q171" s="333"/>
      <c r="R171" s="243" t="s">
        <v>43</v>
      </c>
      <c r="S171" s="244"/>
      <c r="T171" s="244"/>
      <c r="U171" s="245"/>
      <c r="V171" s="337"/>
      <c r="W171" s="338"/>
      <c r="X171" s="338"/>
      <c r="Y171" s="338"/>
      <c r="Z171" s="338"/>
      <c r="AA171" s="339"/>
      <c r="AB171" s="255" t="s">
        <v>40</v>
      </c>
      <c r="AC171" s="256"/>
      <c r="AD171" s="256"/>
      <c r="AE171" s="257"/>
      <c r="AF171" s="261"/>
      <c r="AG171" s="262"/>
      <c r="AH171" s="262"/>
      <c r="AI171" s="262"/>
      <c r="AJ171" s="265" t="str">
        <f>IF(I171="","",VLOOKUP(I171,$AO$4:$AT$6,2,FALSE))</f>
        <v/>
      </c>
      <c r="AK171" s="266"/>
      <c r="AL171" s="40"/>
      <c r="AM171" s="39"/>
      <c r="BC171" s="84" t="s">
        <v>127</v>
      </c>
      <c r="BD171" s="84" t="s">
        <v>101</v>
      </c>
      <c r="BE171" s="84" t="s">
        <v>108</v>
      </c>
    </row>
    <row r="172" spans="2:57" ht="13.5" customHeight="1">
      <c r="B172" s="37"/>
      <c r="D172" s="229"/>
      <c r="E172" s="234"/>
      <c r="F172" s="235"/>
      <c r="G172" s="235"/>
      <c r="H172" s="236"/>
      <c r="I172" s="334"/>
      <c r="J172" s="335"/>
      <c r="K172" s="335"/>
      <c r="L172" s="335"/>
      <c r="M172" s="335"/>
      <c r="N172" s="335"/>
      <c r="O172" s="335"/>
      <c r="P172" s="335"/>
      <c r="Q172" s="336"/>
      <c r="R172" s="246"/>
      <c r="S172" s="247"/>
      <c r="T172" s="247"/>
      <c r="U172" s="248"/>
      <c r="V172" s="340"/>
      <c r="W172" s="341"/>
      <c r="X172" s="341"/>
      <c r="Y172" s="341"/>
      <c r="Z172" s="341"/>
      <c r="AA172" s="342"/>
      <c r="AB172" s="258"/>
      <c r="AC172" s="259"/>
      <c r="AD172" s="259"/>
      <c r="AE172" s="260"/>
      <c r="AF172" s="263"/>
      <c r="AG172" s="264"/>
      <c r="AH172" s="264"/>
      <c r="AI172" s="264"/>
      <c r="AJ172" s="267"/>
      <c r="AK172" s="268"/>
      <c r="AL172" s="40"/>
      <c r="AM172" s="39"/>
      <c r="BC172" s="322" t="str">
        <f>IF(I171="グリーン電力証書",1,IF(I171="グリーン熱証書",2,IF(I171="新エネルギー等電気相当量",3,"-")))</f>
        <v>-</v>
      </c>
      <c r="BD172" s="322" t="str">
        <f>IF(V171="太陽光発電",1,IF(V171="風力発電",2,IF(V171="地熱発電",3,IF(V171="バイオマス発電",4,IF(V171="特定小水力発電",5,IF(V171="太陽熱",6,"-"))))))</f>
        <v>-</v>
      </c>
      <c r="BE172" s="322" t="str">
        <f>IF(AND(BC172="-",BD172="-"),"FALSE",BC172&amp;"-"&amp;BD172)</f>
        <v>FALSE</v>
      </c>
    </row>
    <row r="173" spans="2:57" ht="13.5" customHeight="1">
      <c r="B173" s="37"/>
      <c r="D173" s="229"/>
      <c r="E173" s="269" t="s">
        <v>64</v>
      </c>
      <c r="F173" s="270"/>
      <c r="G173" s="270"/>
      <c r="H173" s="271"/>
      <c r="I173" s="272"/>
      <c r="J173" s="273"/>
      <c r="K173" s="273"/>
      <c r="L173" s="273"/>
      <c r="M173" s="273"/>
      <c r="N173" s="273"/>
      <c r="O173" s="273"/>
      <c r="P173" s="273"/>
      <c r="Q173" s="274"/>
      <c r="R173" s="278" t="s">
        <v>41</v>
      </c>
      <c r="S173" s="279"/>
      <c r="T173" s="279"/>
      <c r="U173" s="280"/>
      <c r="V173" s="343"/>
      <c r="W173" s="344"/>
      <c r="X173" s="344"/>
      <c r="Y173" s="344"/>
      <c r="Z173" s="344"/>
      <c r="AA173" s="345"/>
      <c r="AB173" s="269" t="s">
        <v>28</v>
      </c>
      <c r="AC173" s="270"/>
      <c r="AD173" s="270"/>
      <c r="AE173" s="271"/>
      <c r="AF173" s="287" t="e">
        <f>HLOOKUP($BE179,その2!$BD$4:$FR$7,3,FALSE)</f>
        <v>#N/A</v>
      </c>
      <c r="AG173" s="288"/>
      <c r="AH173" s="288"/>
      <c r="AI173" s="288"/>
      <c r="AJ173" s="289" t="str">
        <f>IF(I171="","",VLOOKUP(I171,$AO$4:$AT$6,3,FALSE))</f>
        <v/>
      </c>
      <c r="AK173" s="290"/>
      <c r="AL173" s="40"/>
      <c r="AM173" s="39"/>
      <c r="BC173" s="322"/>
      <c r="BD173" s="322"/>
      <c r="BE173" s="322"/>
    </row>
    <row r="174" spans="2:57" ht="13.5" customHeight="1">
      <c r="B174" s="37"/>
      <c r="D174" s="229"/>
      <c r="E174" s="246"/>
      <c r="F174" s="247"/>
      <c r="G174" s="247"/>
      <c r="H174" s="248"/>
      <c r="I174" s="275"/>
      <c r="J174" s="276"/>
      <c r="K174" s="276"/>
      <c r="L174" s="276"/>
      <c r="M174" s="276"/>
      <c r="N174" s="276"/>
      <c r="O174" s="276"/>
      <c r="P174" s="276"/>
      <c r="Q174" s="277"/>
      <c r="R174" s="258"/>
      <c r="S174" s="259"/>
      <c r="T174" s="259"/>
      <c r="U174" s="260"/>
      <c r="V174" s="346"/>
      <c r="W174" s="347"/>
      <c r="X174" s="347"/>
      <c r="Y174" s="347"/>
      <c r="Z174" s="347"/>
      <c r="AA174" s="348"/>
      <c r="AB174" s="246"/>
      <c r="AC174" s="247"/>
      <c r="AD174" s="247"/>
      <c r="AE174" s="248"/>
      <c r="AF174" s="263"/>
      <c r="AG174" s="264"/>
      <c r="AH174" s="264"/>
      <c r="AI174" s="264"/>
      <c r="AJ174" s="267"/>
      <c r="AK174" s="268"/>
      <c r="AL174" s="40"/>
      <c r="AM174" s="39"/>
    </row>
    <row r="175" spans="2:57" ht="13.5" customHeight="1">
      <c r="B175" s="37"/>
      <c r="D175" s="229"/>
      <c r="E175" s="269" t="s">
        <v>38</v>
      </c>
      <c r="F175" s="270"/>
      <c r="G175" s="270"/>
      <c r="H175" s="271"/>
      <c r="I175" s="291"/>
      <c r="J175" s="292"/>
      <c r="K175" s="292"/>
      <c r="L175" s="292"/>
      <c r="M175" s="292"/>
      <c r="N175" s="292"/>
      <c r="O175" s="292"/>
      <c r="P175" s="292"/>
      <c r="Q175" s="292"/>
      <c r="R175" s="292"/>
      <c r="S175" s="292"/>
      <c r="T175" s="292"/>
      <c r="U175" s="292"/>
      <c r="V175" s="292"/>
      <c r="W175" s="292"/>
      <c r="X175" s="292"/>
      <c r="Y175" s="292"/>
      <c r="Z175" s="292"/>
      <c r="AA175" s="293"/>
      <c r="AB175" s="269" t="s">
        <v>39</v>
      </c>
      <c r="AC175" s="270"/>
      <c r="AD175" s="270"/>
      <c r="AE175" s="271"/>
      <c r="AF175" s="294"/>
      <c r="AG175" s="295"/>
      <c r="AH175" s="295"/>
      <c r="AI175" s="295"/>
      <c r="AJ175" s="295"/>
      <c r="AK175" s="290" t="s">
        <v>55</v>
      </c>
      <c r="AL175" s="40"/>
      <c r="AM175" s="39"/>
      <c r="BC175" s="84" t="s">
        <v>121</v>
      </c>
      <c r="BD175" s="84" t="s">
        <v>122</v>
      </c>
      <c r="BE175" s="84" t="s">
        <v>108</v>
      </c>
    </row>
    <row r="176" spans="2:57" ht="13.5" customHeight="1">
      <c r="B176" s="37"/>
      <c r="D176" s="229"/>
      <c r="E176" s="246"/>
      <c r="F176" s="247"/>
      <c r="G176" s="247"/>
      <c r="H176" s="248"/>
      <c r="I176" s="252"/>
      <c r="J176" s="253"/>
      <c r="K176" s="253"/>
      <c r="L176" s="253"/>
      <c r="M176" s="253"/>
      <c r="N176" s="253"/>
      <c r="O176" s="253"/>
      <c r="P176" s="253"/>
      <c r="Q176" s="253"/>
      <c r="R176" s="253"/>
      <c r="S176" s="253"/>
      <c r="T176" s="253"/>
      <c r="U176" s="253"/>
      <c r="V176" s="253"/>
      <c r="W176" s="253"/>
      <c r="X176" s="253"/>
      <c r="Y176" s="253"/>
      <c r="Z176" s="253"/>
      <c r="AA176" s="254"/>
      <c r="AB176" s="246"/>
      <c r="AC176" s="247"/>
      <c r="AD176" s="247"/>
      <c r="AE176" s="248"/>
      <c r="AF176" s="296"/>
      <c r="AG176" s="297"/>
      <c r="AH176" s="297"/>
      <c r="AI176" s="297"/>
      <c r="AJ176" s="297"/>
      <c r="AK176" s="268"/>
      <c r="AL176" s="40"/>
      <c r="AM176" s="39"/>
      <c r="BC176" s="322" t="e">
        <f>IF(AND(2010&lt;=I177,I177&lt;=2014),"1期",IF(AND(2015&lt;=I177,I177&lt;=2019),"2期",IF(AND(2020&lt;=I177,I177&lt;=2024),"3期",IF(AND(2025&lt;=I177,I177&lt;=2029),"4期","-"))))</f>
        <v>#NUM!</v>
      </c>
      <c r="BD176" s="322" t="str">
        <f>IF(AND(2010&lt;=BD178,BD178&lt;=2014),"1期",IF(AND(2015&lt;=BD178,BD178&lt;=2019),"2期",IF(AND(2020&lt;=BD178,BD178&lt;=2024),"3期",IF(AND(2025&lt;=BD178,BD178&lt;=2029),"4期","-"))))</f>
        <v>-</v>
      </c>
      <c r="BE176" s="322" t="str">
        <f>IF(OR(BD176="",BD176="-"),"計画期間未入力です","（発電："&amp;BC176&amp;"/"&amp;"発行："&amp;BD176&amp;"）")</f>
        <v>計画期間未入力です</v>
      </c>
    </row>
    <row r="177" spans="2:57" ht="13.5" customHeight="1">
      <c r="B177" s="37"/>
      <c r="D177" s="229"/>
      <c r="E177" s="269" t="s">
        <v>74</v>
      </c>
      <c r="F177" s="270"/>
      <c r="G177" s="270"/>
      <c r="H177" s="271"/>
      <c r="I177" s="298" t="e">
        <f>YEAR(EDATE(AA177,-3))</f>
        <v>#NUM!</v>
      </c>
      <c r="J177" s="289"/>
      <c r="K177" s="289"/>
      <c r="L177" s="289" t="s">
        <v>37</v>
      </c>
      <c r="M177" s="289"/>
      <c r="N177" s="344"/>
      <c r="O177" s="344"/>
      <c r="P177" s="344"/>
      <c r="Q177" s="344"/>
      <c r="R177" s="344"/>
      <c r="S177" s="344"/>
      <c r="T177" s="344"/>
      <c r="U177" s="344"/>
      <c r="V177" s="344"/>
      <c r="W177" s="344"/>
      <c r="X177" s="344"/>
      <c r="Y177" s="344"/>
      <c r="Z177" s="300" t="s">
        <v>56</v>
      </c>
      <c r="AA177" s="344"/>
      <c r="AB177" s="344"/>
      <c r="AC177" s="344"/>
      <c r="AD177" s="344"/>
      <c r="AE177" s="344"/>
      <c r="AF177" s="344"/>
      <c r="AG177" s="344"/>
      <c r="AH177" s="344"/>
      <c r="AI177" s="344"/>
      <c r="AJ177" s="344"/>
      <c r="AK177" s="349"/>
      <c r="AL177" s="33"/>
      <c r="AM177" s="39"/>
      <c r="BC177" s="322"/>
      <c r="BD177" s="322"/>
      <c r="BE177" s="322"/>
    </row>
    <row r="178" spans="2:57" ht="13.5" customHeight="1">
      <c r="B178" s="37"/>
      <c r="D178" s="229"/>
      <c r="E178" s="246"/>
      <c r="F178" s="247"/>
      <c r="G178" s="247"/>
      <c r="H178" s="248"/>
      <c r="I178" s="299"/>
      <c r="J178" s="267"/>
      <c r="K178" s="267"/>
      <c r="L178" s="267"/>
      <c r="M178" s="267"/>
      <c r="N178" s="347"/>
      <c r="O178" s="347"/>
      <c r="P178" s="347"/>
      <c r="Q178" s="347"/>
      <c r="R178" s="347"/>
      <c r="S178" s="347"/>
      <c r="T178" s="347"/>
      <c r="U178" s="347"/>
      <c r="V178" s="347"/>
      <c r="W178" s="347"/>
      <c r="X178" s="347"/>
      <c r="Y178" s="347"/>
      <c r="Z178" s="301"/>
      <c r="AA178" s="347"/>
      <c r="AB178" s="347"/>
      <c r="AC178" s="347"/>
      <c r="AD178" s="347"/>
      <c r="AE178" s="347"/>
      <c r="AF178" s="347"/>
      <c r="AG178" s="347"/>
      <c r="AH178" s="347"/>
      <c r="AI178" s="347"/>
      <c r="AJ178" s="347"/>
      <c r="AK178" s="350"/>
      <c r="AL178" s="33"/>
      <c r="AM178" s="39"/>
      <c r="BD178" s="32" t="str">
        <f>IF(V173="","",YEAR(V173)-IF(MONTH(V173)&lt;4,1,0))</f>
        <v/>
      </c>
    </row>
    <row r="179" spans="2:57" ht="13.5" customHeight="1">
      <c r="B179" s="37"/>
      <c r="D179" s="229"/>
      <c r="E179" s="220" t="s">
        <v>57</v>
      </c>
      <c r="F179" s="221"/>
      <c r="G179" s="221"/>
      <c r="H179" s="222"/>
      <c r="I179" s="291"/>
      <c r="J179" s="292"/>
      <c r="K179" s="292"/>
      <c r="L179" s="292"/>
      <c r="M179" s="292"/>
      <c r="N179" s="292"/>
      <c r="O179" s="292"/>
      <c r="P179" s="292"/>
      <c r="Q179" s="292"/>
      <c r="R179" s="292"/>
      <c r="S179" s="292"/>
      <c r="T179" s="292"/>
      <c r="U179" s="292"/>
      <c r="V179" s="292"/>
      <c r="W179" s="212" t="s">
        <v>56</v>
      </c>
      <c r="X179" s="292"/>
      <c r="Y179" s="292"/>
      <c r="Z179" s="292"/>
      <c r="AA179" s="292"/>
      <c r="AB179" s="292"/>
      <c r="AC179" s="292"/>
      <c r="AD179" s="292"/>
      <c r="AE179" s="292"/>
      <c r="AF179" s="292"/>
      <c r="AG179" s="292"/>
      <c r="AH179" s="292"/>
      <c r="AI179" s="292"/>
      <c r="AJ179" s="292"/>
      <c r="AK179" s="353"/>
      <c r="AL179" s="40"/>
      <c r="AM179" s="39"/>
      <c r="BE179" s="32" t="str">
        <f>BE176&amp;"："&amp;BE172</f>
        <v>計画期間未入力です：FALSE</v>
      </c>
    </row>
    <row r="180" spans="2:57" ht="13.5" customHeight="1" thickBot="1">
      <c r="B180" s="37"/>
      <c r="D180" s="230"/>
      <c r="E180" s="223"/>
      <c r="F180" s="224"/>
      <c r="G180" s="224"/>
      <c r="H180" s="225"/>
      <c r="I180" s="351"/>
      <c r="J180" s="352"/>
      <c r="K180" s="352"/>
      <c r="L180" s="352"/>
      <c r="M180" s="352"/>
      <c r="N180" s="352"/>
      <c r="O180" s="352"/>
      <c r="P180" s="352"/>
      <c r="Q180" s="352"/>
      <c r="R180" s="352"/>
      <c r="S180" s="352"/>
      <c r="T180" s="352"/>
      <c r="U180" s="352"/>
      <c r="V180" s="352"/>
      <c r="W180" s="213"/>
      <c r="X180" s="352"/>
      <c r="Y180" s="352"/>
      <c r="Z180" s="352"/>
      <c r="AA180" s="352"/>
      <c r="AB180" s="352"/>
      <c r="AC180" s="352"/>
      <c r="AD180" s="352"/>
      <c r="AE180" s="352"/>
      <c r="AF180" s="352"/>
      <c r="AG180" s="352"/>
      <c r="AH180" s="352"/>
      <c r="AI180" s="352"/>
      <c r="AJ180" s="352"/>
      <c r="AK180" s="354"/>
      <c r="AL180" s="40"/>
      <c r="AM180" s="39"/>
    </row>
    <row r="181" spans="2:57" ht="15.75" customHeight="1">
      <c r="B181" s="37"/>
      <c r="D181" s="42" t="s">
        <v>72</v>
      </c>
      <c r="E181" s="40"/>
      <c r="F181" s="218" t="s">
        <v>65</v>
      </c>
      <c r="G181" s="218"/>
      <c r="H181" s="218"/>
      <c r="I181" s="218"/>
      <c r="J181" s="218"/>
      <c r="K181" s="218"/>
      <c r="L181" s="218"/>
      <c r="M181" s="218"/>
      <c r="N181" s="218"/>
      <c r="O181" s="218"/>
      <c r="P181" s="218"/>
      <c r="Q181" s="218"/>
      <c r="R181" s="218"/>
      <c r="S181" s="218"/>
      <c r="T181" s="218"/>
      <c r="U181" s="218"/>
      <c r="V181" s="218"/>
      <c r="W181" s="218"/>
      <c r="X181" s="218"/>
      <c r="Y181" s="218"/>
      <c r="Z181" s="218"/>
      <c r="AA181" s="218"/>
      <c r="AB181" s="218"/>
      <c r="AC181" s="218"/>
      <c r="AD181" s="218"/>
      <c r="AE181" s="218"/>
      <c r="AF181" s="218"/>
      <c r="AG181" s="218"/>
      <c r="AH181" s="218"/>
      <c r="AI181" s="218"/>
      <c r="AJ181" s="218"/>
      <c r="AK181" s="218"/>
      <c r="AL181" s="40"/>
      <c r="AM181" s="39"/>
    </row>
    <row r="182" spans="2:57" ht="15.75" customHeight="1">
      <c r="B182" s="37"/>
      <c r="D182" s="40"/>
      <c r="E182" s="40"/>
      <c r="F182" s="219"/>
      <c r="G182" s="219"/>
      <c r="H182" s="219"/>
      <c r="I182" s="219"/>
      <c r="J182" s="219"/>
      <c r="K182" s="219"/>
      <c r="L182" s="219"/>
      <c r="M182" s="219"/>
      <c r="N182" s="219"/>
      <c r="O182" s="219"/>
      <c r="P182" s="219"/>
      <c r="Q182" s="219"/>
      <c r="R182" s="219"/>
      <c r="S182" s="219"/>
      <c r="T182" s="219"/>
      <c r="U182" s="219"/>
      <c r="V182" s="219"/>
      <c r="W182" s="219"/>
      <c r="X182" s="219"/>
      <c r="Y182" s="219"/>
      <c r="Z182" s="219"/>
      <c r="AA182" s="219"/>
      <c r="AB182" s="219"/>
      <c r="AC182" s="219"/>
      <c r="AD182" s="219"/>
      <c r="AE182" s="219"/>
      <c r="AF182" s="219"/>
      <c r="AG182" s="219"/>
      <c r="AH182" s="219"/>
      <c r="AI182" s="219"/>
      <c r="AJ182" s="219"/>
      <c r="AK182" s="219"/>
      <c r="AL182" s="40"/>
      <c r="AM182" s="39"/>
    </row>
    <row r="183" spans="2:57" ht="15.75" customHeight="1">
      <c r="B183" s="37"/>
      <c r="D183" s="40"/>
      <c r="E183" s="40"/>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40"/>
      <c r="AM183" s="39"/>
    </row>
    <row r="184" spans="2:57" ht="15.75" customHeight="1">
      <c r="B184" s="37"/>
      <c r="D184" s="40"/>
      <c r="E184" s="40"/>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40"/>
      <c r="AM184" s="39"/>
    </row>
    <row r="185" spans="2:57" ht="15.75" customHeight="1">
      <c r="B185" s="37"/>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33"/>
      <c r="AL185" s="40"/>
      <c r="AM185" s="39"/>
    </row>
    <row r="186" spans="2:57" ht="15.75" customHeight="1">
      <c r="B186" s="37"/>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33"/>
      <c r="AL186" s="40"/>
      <c r="AM186" s="39"/>
    </row>
    <row r="187" spans="2:57" ht="13.5" customHeight="1">
      <c r="B187" s="37"/>
      <c r="O187" s="304" t="s">
        <v>25</v>
      </c>
      <c r="P187" s="305"/>
      <c r="Q187" s="305"/>
      <c r="R187" s="305"/>
      <c r="S187" s="305"/>
      <c r="T187" s="305"/>
      <c r="U187" s="306"/>
      <c r="V187" s="307" t="str">
        <f>IF(その1!$X$8="","",その1!$X$8)</f>
        <v/>
      </c>
      <c r="W187" s="308"/>
      <c r="X187" s="308"/>
      <c r="Y187" s="308"/>
      <c r="Z187" s="308"/>
      <c r="AA187" s="308"/>
      <c r="AB187" s="308"/>
      <c r="AC187" s="308"/>
      <c r="AD187" s="308"/>
      <c r="AE187" s="308"/>
      <c r="AF187" s="308"/>
      <c r="AG187" s="308"/>
      <c r="AH187" s="308"/>
      <c r="AI187" s="308"/>
      <c r="AJ187" s="308"/>
      <c r="AK187" s="309"/>
      <c r="AL187" s="40"/>
      <c r="AM187" s="39"/>
      <c r="AO187" s="37" t="s">
        <v>29</v>
      </c>
      <c r="AP187" s="32" t="s">
        <v>49</v>
      </c>
      <c r="AQ187" s="39" t="s">
        <v>50</v>
      </c>
      <c r="BB187" s="40" t="s">
        <v>124</v>
      </c>
    </row>
    <row r="188" spans="2:57" ht="13.5" customHeight="1">
      <c r="B188" s="37"/>
      <c r="O188" s="310" t="s">
        <v>26</v>
      </c>
      <c r="P188" s="311"/>
      <c r="Q188" s="311"/>
      <c r="R188" s="311"/>
      <c r="S188" s="311"/>
      <c r="T188" s="311"/>
      <c r="U188" s="312"/>
      <c r="V188" s="316" t="str">
        <f>IF(その1!$X$10="","",その1!$X$10)</f>
        <v/>
      </c>
      <c r="W188" s="317"/>
      <c r="X188" s="317"/>
      <c r="Y188" s="317"/>
      <c r="Z188" s="317"/>
      <c r="AA188" s="317"/>
      <c r="AB188" s="317"/>
      <c r="AC188" s="317"/>
      <c r="AD188" s="317"/>
      <c r="AE188" s="317"/>
      <c r="AF188" s="317"/>
      <c r="AG188" s="317"/>
      <c r="AH188" s="317"/>
      <c r="AI188" s="317"/>
      <c r="AJ188" s="317"/>
      <c r="AK188" s="318"/>
      <c r="AL188" s="40"/>
      <c r="AM188" s="39"/>
      <c r="AO188" s="37" t="s">
        <v>30</v>
      </c>
      <c r="AP188" s="32" t="s">
        <v>51</v>
      </c>
      <c r="AQ188" s="39" t="s">
        <v>51</v>
      </c>
      <c r="BB188" s="40" t="s">
        <v>125</v>
      </c>
    </row>
    <row r="189" spans="2:57" ht="13.5" customHeight="1">
      <c r="B189" s="37"/>
      <c r="O189" s="313"/>
      <c r="P189" s="314"/>
      <c r="Q189" s="314"/>
      <c r="R189" s="314"/>
      <c r="S189" s="314"/>
      <c r="T189" s="314"/>
      <c r="U189" s="315"/>
      <c r="V189" s="319" t="str">
        <f>IF(その1!$X$12="","",その1!$X$12)</f>
        <v/>
      </c>
      <c r="W189" s="320"/>
      <c r="X189" s="320"/>
      <c r="Y189" s="320"/>
      <c r="Z189" s="320"/>
      <c r="AA189" s="320"/>
      <c r="AB189" s="320"/>
      <c r="AC189" s="320"/>
      <c r="AD189" s="320"/>
      <c r="AE189" s="320"/>
      <c r="AF189" s="320"/>
      <c r="AG189" s="320"/>
      <c r="AH189" s="320"/>
      <c r="AI189" s="320"/>
      <c r="AJ189" s="320"/>
      <c r="AK189" s="321"/>
      <c r="AL189" s="40"/>
      <c r="AM189" s="39"/>
      <c r="AO189" s="43" t="s">
        <v>31</v>
      </c>
      <c r="AP189" s="38" t="s">
        <v>49</v>
      </c>
      <c r="AQ189" s="55" t="s">
        <v>50</v>
      </c>
      <c r="BB189" s="40" t="s">
        <v>126</v>
      </c>
    </row>
    <row r="190" spans="2:57" ht="13.5" customHeight="1">
      <c r="B190" s="37"/>
      <c r="X190" s="41"/>
      <c r="Y190" s="41"/>
      <c r="Z190" s="41"/>
      <c r="AA190" s="41"/>
      <c r="AB190" s="41"/>
      <c r="AC190" s="40"/>
      <c r="AD190" s="40"/>
      <c r="AE190" s="40"/>
      <c r="AF190" s="40"/>
      <c r="AG190" s="40"/>
      <c r="AH190" s="40"/>
      <c r="AI190" s="40"/>
      <c r="AJ190" s="40"/>
      <c r="AK190" s="40"/>
      <c r="AL190" s="40"/>
      <c r="AM190" s="39"/>
      <c r="AO190" s="56"/>
    </row>
    <row r="191" spans="2:57" ht="13.5" customHeight="1" thickBot="1">
      <c r="B191" s="37"/>
      <c r="C191" s="32">
        <v>1</v>
      </c>
      <c r="D191" s="42" t="s">
        <v>27</v>
      </c>
      <c r="E191" s="40"/>
      <c r="R191" s="40"/>
      <c r="S191" s="40"/>
      <c r="T191" s="40"/>
      <c r="U191" s="40"/>
      <c r="V191" s="40"/>
      <c r="W191" s="40"/>
      <c r="AM191" s="39"/>
      <c r="AO191" s="57" t="s">
        <v>32</v>
      </c>
      <c r="AP191" s="45"/>
    </row>
    <row r="192" spans="2:57" ht="13.5" customHeight="1">
      <c r="B192" s="37"/>
      <c r="D192" s="228" t="s">
        <v>280</v>
      </c>
      <c r="E192" s="231" t="s">
        <v>42</v>
      </c>
      <c r="F192" s="232"/>
      <c r="G192" s="232"/>
      <c r="H192" s="233"/>
      <c r="I192" s="331"/>
      <c r="J192" s="332"/>
      <c r="K192" s="332"/>
      <c r="L192" s="332"/>
      <c r="M192" s="332"/>
      <c r="N192" s="332"/>
      <c r="O192" s="332"/>
      <c r="P192" s="332"/>
      <c r="Q192" s="333"/>
      <c r="R192" s="243" t="s">
        <v>43</v>
      </c>
      <c r="S192" s="244"/>
      <c r="T192" s="244"/>
      <c r="U192" s="245"/>
      <c r="V192" s="337"/>
      <c r="W192" s="338"/>
      <c r="X192" s="338"/>
      <c r="Y192" s="338"/>
      <c r="Z192" s="338"/>
      <c r="AA192" s="339"/>
      <c r="AB192" s="255" t="s">
        <v>40</v>
      </c>
      <c r="AC192" s="256"/>
      <c r="AD192" s="256"/>
      <c r="AE192" s="257"/>
      <c r="AF192" s="261"/>
      <c r="AG192" s="262"/>
      <c r="AH192" s="262"/>
      <c r="AI192" s="262"/>
      <c r="AJ192" s="265" t="str">
        <f>IF(I192="","",VLOOKUP(I192,$AO$4:$AT$6,2,FALSE))</f>
        <v/>
      </c>
      <c r="AK192" s="266"/>
      <c r="AL192" s="40"/>
      <c r="AM192" s="39"/>
      <c r="AO192" s="57" t="s">
        <v>33</v>
      </c>
      <c r="AP192" s="45"/>
      <c r="BC192" s="84" t="s">
        <v>127</v>
      </c>
      <c r="BD192" s="84" t="s">
        <v>101</v>
      </c>
      <c r="BE192" s="84" t="s">
        <v>108</v>
      </c>
    </row>
    <row r="193" spans="2:57" ht="13.5" customHeight="1">
      <c r="B193" s="37"/>
      <c r="D193" s="229"/>
      <c r="E193" s="234"/>
      <c r="F193" s="235"/>
      <c r="G193" s="235"/>
      <c r="H193" s="236"/>
      <c r="I193" s="334"/>
      <c r="J193" s="335"/>
      <c r="K193" s="335"/>
      <c r="L193" s="335"/>
      <c r="M193" s="335"/>
      <c r="N193" s="335"/>
      <c r="O193" s="335"/>
      <c r="P193" s="335"/>
      <c r="Q193" s="336"/>
      <c r="R193" s="246"/>
      <c r="S193" s="247"/>
      <c r="T193" s="247"/>
      <c r="U193" s="248"/>
      <c r="V193" s="340"/>
      <c r="W193" s="341"/>
      <c r="X193" s="341"/>
      <c r="Y193" s="341"/>
      <c r="Z193" s="341"/>
      <c r="AA193" s="342"/>
      <c r="AB193" s="258"/>
      <c r="AC193" s="259"/>
      <c r="AD193" s="259"/>
      <c r="AE193" s="260"/>
      <c r="AF193" s="263"/>
      <c r="AG193" s="264"/>
      <c r="AH193" s="264"/>
      <c r="AI193" s="264"/>
      <c r="AJ193" s="267"/>
      <c r="AK193" s="268"/>
      <c r="AL193" s="40"/>
      <c r="AM193" s="39"/>
      <c r="AO193" s="57" t="s">
        <v>34</v>
      </c>
      <c r="AP193" s="45"/>
      <c r="BC193" s="322" t="str">
        <f>IF(I192="グリーン電力証書",1,IF(I192="グリーン熱証書",2,IF(I192="新エネルギー等電気相当量",3,"-")))</f>
        <v>-</v>
      </c>
      <c r="BD193" s="322" t="str">
        <f>IF(V192="太陽光発電",1,IF(V192="風力発電",2,IF(V192="地熱発電",3,IF(V192="バイオマス発電",4,IF(V192="特定小水力発電",5,IF(V192="太陽熱",6,"-"))))))</f>
        <v>-</v>
      </c>
      <c r="BE193" s="322" t="str">
        <f>IF(AND(BC193="-",BD193="-"),"FALSE",BC193&amp;"-"&amp;BD193)</f>
        <v>FALSE</v>
      </c>
    </row>
    <row r="194" spans="2:57" ht="13.5" customHeight="1">
      <c r="B194" s="37"/>
      <c r="D194" s="229"/>
      <c r="E194" s="269" t="s">
        <v>64</v>
      </c>
      <c r="F194" s="270"/>
      <c r="G194" s="270"/>
      <c r="H194" s="271"/>
      <c r="I194" s="272"/>
      <c r="J194" s="273"/>
      <c r="K194" s="273"/>
      <c r="L194" s="273"/>
      <c r="M194" s="273"/>
      <c r="N194" s="273"/>
      <c r="O194" s="273"/>
      <c r="P194" s="273"/>
      <c r="Q194" s="274"/>
      <c r="R194" s="278" t="s">
        <v>41</v>
      </c>
      <c r="S194" s="279"/>
      <c r="T194" s="279"/>
      <c r="U194" s="280"/>
      <c r="V194" s="343"/>
      <c r="W194" s="344"/>
      <c r="X194" s="344"/>
      <c r="Y194" s="344"/>
      <c r="Z194" s="344"/>
      <c r="AA194" s="345"/>
      <c r="AB194" s="269" t="s">
        <v>28</v>
      </c>
      <c r="AC194" s="270"/>
      <c r="AD194" s="270"/>
      <c r="AE194" s="271"/>
      <c r="AF194" s="287" t="e">
        <f>HLOOKUP($BE200,その2!$BD$4:$FR$7,3,FALSE)</f>
        <v>#N/A</v>
      </c>
      <c r="AG194" s="288"/>
      <c r="AH194" s="288"/>
      <c r="AI194" s="288"/>
      <c r="AJ194" s="289" t="str">
        <f>IF(I192="","",VLOOKUP(I192,$AO$4:$AT$6,3,FALSE))</f>
        <v/>
      </c>
      <c r="AK194" s="290"/>
      <c r="AL194" s="40"/>
      <c r="AM194" s="39"/>
      <c r="AO194" s="57" t="s">
        <v>35</v>
      </c>
      <c r="AP194" s="45"/>
      <c r="BC194" s="322"/>
      <c r="BD194" s="322"/>
      <c r="BE194" s="322"/>
    </row>
    <row r="195" spans="2:57" ht="13.5" customHeight="1">
      <c r="B195" s="37"/>
      <c r="D195" s="229"/>
      <c r="E195" s="246"/>
      <c r="F195" s="247"/>
      <c r="G195" s="247"/>
      <c r="H195" s="248"/>
      <c r="I195" s="275"/>
      <c r="J195" s="276"/>
      <c r="K195" s="276"/>
      <c r="L195" s="276"/>
      <c r="M195" s="276"/>
      <c r="N195" s="276"/>
      <c r="O195" s="276"/>
      <c r="P195" s="276"/>
      <c r="Q195" s="277"/>
      <c r="R195" s="258"/>
      <c r="S195" s="259"/>
      <c r="T195" s="259"/>
      <c r="U195" s="260"/>
      <c r="V195" s="346"/>
      <c r="W195" s="347"/>
      <c r="X195" s="347"/>
      <c r="Y195" s="347"/>
      <c r="Z195" s="347"/>
      <c r="AA195" s="348"/>
      <c r="AB195" s="246"/>
      <c r="AC195" s="247"/>
      <c r="AD195" s="247"/>
      <c r="AE195" s="248"/>
      <c r="AF195" s="263"/>
      <c r="AG195" s="264"/>
      <c r="AH195" s="264"/>
      <c r="AI195" s="264"/>
      <c r="AJ195" s="267"/>
      <c r="AK195" s="268"/>
      <c r="AL195" s="40"/>
      <c r="AM195" s="39"/>
      <c r="AO195" s="58" t="s">
        <v>44</v>
      </c>
      <c r="AP195" s="45"/>
    </row>
    <row r="196" spans="2:57" ht="13.5" customHeight="1">
      <c r="B196" s="37"/>
      <c r="D196" s="229"/>
      <c r="E196" s="269" t="s">
        <v>38</v>
      </c>
      <c r="F196" s="270"/>
      <c r="G196" s="270"/>
      <c r="H196" s="271"/>
      <c r="I196" s="291"/>
      <c r="J196" s="292"/>
      <c r="K196" s="292"/>
      <c r="L196" s="292"/>
      <c r="M196" s="292"/>
      <c r="N196" s="292"/>
      <c r="O196" s="292"/>
      <c r="P196" s="292"/>
      <c r="Q196" s="292"/>
      <c r="R196" s="292"/>
      <c r="S196" s="292"/>
      <c r="T196" s="292"/>
      <c r="U196" s="292"/>
      <c r="V196" s="292"/>
      <c r="W196" s="292"/>
      <c r="X196" s="292"/>
      <c r="Y196" s="292"/>
      <c r="Z196" s="292"/>
      <c r="AA196" s="293"/>
      <c r="AB196" s="269" t="s">
        <v>39</v>
      </c>
      <c r="AC196" s="270"/>
      <c r="AD196" s="270"/>
      <c r="AE196" s="271"/>
      <c r="AF196" s="294"/>
      <c r="AG196" s="295"/>
      <c r="AH196" s="295"/>
      <c r="AI196" s="295"/>
      <c r="AJ196" s="295"/>
      <c r="AK196" s="290" t="s">
        <v>55</v>
      </c>
      <c r="AL196" s="40"/>
      <c r="AM196" s="39"/>
      <c r="AO196" s="56"/>
      <c r="AP196" s="45"/>
      <c r="BC196" s="84" t="s">
        <v>121</v>
      </c>
      <c r="BD196" s="84" t="s">
        <v>122</v>
      </c>
      <c r="BE196" s="84" t="s">
        <v>108</v>
      </c>
    </row>
    <row r="197" spans="2:57" ht="13.5" customHeight="1">
      <c r="B197" s="37"/>
      <c r="D197" s="229"/>
      <c r="E197" s="246"/>
      <c r="F197" s="247"/>
      <c r="G197" s="247"/>
      <c r="H197" s="248"/>
      <c r="I197" s="252"/>
      <c r="J197" s="253"/>
      <c r="K197" s="253"/>
      <c r="L197" s="253"/>
      <c r="M197" s="253"/>
      <c r="N197" s="253"/>
      <c r="O197" s="253"/>
      <c r="P197" s="253"/>
      <c r="Q197" s="253"/>
      <c r="R197" s="253"/>
      <c r="S197" s="253"/>
      <c r="T197" s="253"/>
      <c r="U197" s="253"/>
      <c r="V197" s="253"/>
      <c r="W197" s="253"/>
      <c r="X197" s="253"/>
      <c r="Y197" s="253"/>
      <c r="Z197" s="253"/>
      <c r="AA197" s="254"/>
      <c r="AB197" s="246"/>
      <c r="AC197" s="247"/>
      <c r="AD197" s="247"/>
      <c r="AE197" s="248"/>
      <c r="AF197" s="296"/>
      <c r="AG197" s="297"/>
      <c r="AH197" s="297"/>
      <c r="AI197" s="297"/>
      <c r="AJ197" s="297"/>
      <c r="AK197" s="268"/>
      <c r="AL197" s="40"/>
      <c r="AM197" s="39"/>
      <c r="AO197" s="59" t="s">
        <v>36</v>
      </c>
      <c r="AP197" s="45"/>
      <c r="BC197" s="322" t="e">
        <f>IF(AND(2010&lt;=I198,I198&lt;=2014),"1期",IF(AND(2015&lt;=I198,I198&lt;=2019),"2期",IF(AND(2020&lt;=I198,I198&lt;=2024),"3期",IF(AND(2025&lt;=I198,I198&lt;=2029),"4期","-"))))</f>
        <v>#NUM!</v>
      </c>
      <c r="BD197" s="322" t="str">
        <f>IF(AND(2010&lt;=BD199,BD199&lt;=2014),"1期",IF(AND(2015&lt;=BD199,BD199&lt;=2019),"2期",IF(AND(2020&lt;=BD199,BD199&lt;=2024),"3期",IF(AND(2025&lt;=BD199,BD199&lt;=2029),"4期","-"))))</f>
        <v>-</v>
      </c>
      <c r="BE197" s="322" t="str">
        <f>IF(OR(BD197="",BD197="-"),"計画期間未入力です","（発電："&amp;BC197&amp;"/"&amp;"発行："&amp;BD197&amp;"）")</f>
        <v>計画期間未入力です</v>
      </c>
    </row>
    <row r="198" spans="2:57" ht="13.5" customHeight="1">
      <c r="B198" s="37"/>
      <c r="D198" s="229"/>
      <c r="E198" s="269" t="s">
        <v>74</v>
      </c>
      <c r="F198" s="270"/>
      <c r="G198" s="270"/>
      <c r="H198" s="271"/>
      <c r="I198" s="298" t="e">
        <f>YEAR(EDATE(AA198,-3))</f>
        <v>#NUM!</v>
      </c>
      <c r="J198" s="289"/>
      <c r="K198" s="289"/>
      <c r="L198" s="289" t="s">
        <v>37</v>
      </c>
      <c r="M198" s="289"/>
      <c r="N198" s="344"/>
      <c r="O198" s="344"/>
      <c r="P198" s="344"/>
      <c r="Q198" s="344"/>
      <c r="R198" s="344"/>
      <c r="S198" s="344"/>
      <c r="T198" s="344"/>
      <c r="U198" s="344"/>
      <c r="V198" s="344"/>
      <c r="W198" s="344"/>
      <c r="X198" s="344"/>
      <c r="Y198" s="344"/>
      <c r="Z198" s="300" t="s">
        <v>56</v>
      </c>
      <c r="AA198" s="344"/>
      <c r="AB198" s="344"/>
      <c r="AC198" s="344"/>
      <c r="AD198" s="344"/>
      <c r="AE198" s="344"/>
      <c r="AF198" s="344"/>
      <c r="AG198" s="344"/>
      <c r="AH198" s="344"/>
      <c r="AI198" s="344"/>
      <c r="AJ198" s="344"/>
      <c r="AK198" s="349"/>
      <c r="AL198" s="40"/>
      <c r="AM198" s="39"/>
      <c r="BC198" s="322"/>
      <c r="BD198" s="322"/>
      <c r="BE198" s="322"/>
    </row>
    <row r="199" spans="2:57" ht="13.5" customHeight="1">
      <c r="B199" s="37"/>
      <c r="D199" s="229"/>
      <c r="E199" s="246"/>
      <c r="F199" s="247"/>
      <c r="G199" s="247"/>
      <c r="H199" s="248"/>
      <c r="I199" s="299"/>
      <c r="J199" s="267"/>
      <c r="K199" s="267"/>
      <c r="L199" s="267"/>
      <c r="M199" s="267"/>
      <c r="N199" s="347"/>
      <c r="O199" s="347"/>
      <c r="P199" s="347"/>
      <c r="Q199" s="347"/>
      <c r="R199" s="347"/>
      <c r="S199" s="347"/>
      <c r="T199" s="347"/>
      <c r="U199" s="347"/>
      <c r="V199" s="347"/>
      <c r="W199" s="347"/>
      <c r="X199" s="347"/>
      <c r="Y199" s="347"/>
      <c r="Z199" s="301"/>
      <c r="AA199" s="347"/>
      <c r="AB199" s="347"/>
      <c r="AC199" s="347"/>
      <c r="AD199" s="347"/>
      <c r="AE199" s="347"/>
      <c r="AF199" s="347"/>
      <c r="AG199" s="347"/>
      <c r="AH199" s="347"/>
      <c r="AI199" s="347"/>
      <c r="AJ199" s="347"/>
      <c r="AK199" s="350"/>
      <c r="AL199" s="40"/>
      <c r="AM199" s="39"/>
      <c r="BD199" s="32" t="str">
        <f>IF(V194="","",YEAR(V194)-IF(MONTH(V194)&lt;4,1,0))</f>
        <v/>
      </c>
    </row>
    <row r="200" spans="2:57" ht="13.5" customHeight="1">
      <c r="B200" s="37"/>
      <c r="D200" s="229"/>
      <c r="E200" s="220" t="s">
        <v>57</v>
      </c>
      <c r="F200" s="221"/>
      <c r="G200" s="221"/>
      <c r="H200" s="222"/>
      <c r="I200" s="226"/>
      <c r="J200" s="292"/>
      <c r="K200" s="292"/>
      <c r="L200" s="292"/>
      <c r="M200" s="292"/>
      <c r="N200" s="292"/>
      <c r="O200" s="292"/>
      <c r="P200" s="292"/>
      <c r="Q200" s="292"/>
      <c r="R200" s="292"/>
      <c r="S200" s="292"/>
      <c r="T200" s="292"/>
      <c r="U200" s="292"/>
      <c r="V200" s="292"/>
      <c r="W200" s="212" t="s">
        <v>56</v>
      </c>
      <c r="X200" s="214"/>
      <c r="Y200" s="292"/>
      <c r="Z200" s="292"/>
      <c r="AA200" s="292"/>
      <c r="AB200" s="292"/>
      <c r="AC200" s="292"/>
      <c r="AD200" s="292"/>
      <c r="AE200" s="292"/>
      <c r="AF200" s="292"/>
      <c r="AG200" s="292"/>
      <c r="AH200" s="292"/>
      <c r="AI200" s="292"/>
      <c r="AJ200" s="292"/>
      <c r="AK200" s="353"/>
      <c r="AL200" s="40"/>
      <c r="AM200" s="39"/>
      <c r="BE200" s="32" t="str">
        <f>BE197&amp;"："&amp;BE193</f>
        <v>計画期間未入力です：FALSE</v>
      </c>
    </row>
    <row r="201" spans="2:57" ht="13.5" customHeight="1" thickBot="1">
      <c r="B201" s="37"/>
      <c r="D201" s="230"/>
      <c r="E201" s="223"/>
      <c r="F201" s="224"/>
      <c r="G201" s="224"/>
      <c r="H201" s="225"/>
      <c r="I201" s="351"/>
      <c r="J201" s="352"/>
      <c r="K201" s="352"/>
      <c r="L201" s="352"/>
      <c r="M201" s="352"/>
      <c r="N201" s="352"/>
      <c r="O201" s="352"/>
      <c r="P201" s="352"/>
      <c r="Q201" s="352"/>
      <c r="R201" s="352"/>
      <c r="S201" s="352"/>
      <c r="T201" s="352"/>
      <c r="U201" s="352"/>
      <c r="V201" s="352"/>
      <c r="W201" s="213"/>
      <c r="X201" s="352"/>
      <c r="Y201" s="352"/>
      <c r="Z201" s="352"/>
      <c r="AA201" s="352"/>
      <c r="AB201" s="352"/>
      <c r="AC201" s="352"/>
      <c r="AD201" s="352"/>
      <c r="AE201" s="352"/>
      <c r="AF201" s="352"/>
      <c r="AG201" s="352"/>
      <c r="AH201" s="352"/>
      <c r="AI201" s="352"/>
      <c r="AJ201" s="352"/>
      <c r="AK201" s="354"/>
      <c r="AL201" s="40"/>
      <c r="AM201" s="39"/>
    </row>
    <row r="202" spans="2:57" ht="13.5" customHeight="1">
      <c r="B202" s="37"/>
      <c r="D202" s="228" t="s">
        <v>281</v>
      </c>
      <c r="E202" s="231" t="s">
        <v>42</v>
      </c>
      <c r="F202" s="232"/>
      <c r="G202" s="232"/>
      <c r="H202" s="233"/>
      <c r="I202" s="331"/>
      <c r="J202" s="332"/>
      <c r="K202" s="332"/>
      <c r="L202" s="332"/>
      <c r="M202" s="332"/>
      <c r="N202" s="332"/>
      <c r="O202" s="332"/>
      <c r="P202" s="332"/>
      <c r="Q202" s="333"/>
      <c r="R202" s="243" t="s">
        <v>43</v>
      </c>
      <c r="S202" s="244"/>
      <c r="T202" s="244"/>
      <c r="U202" s="245"/>
      <c r="V202" s="337"/>
      <c r="W202" s="338"/>
      <c r="X202" s="338"/>
      <c r="Y202" s="338"/>
      <c r="Z202" s="338"/>
      <c r="AA202" s="339"/>
      <c r="AB202" s="255" t="s">
        <v>40</v>
      </c>
      <c r="AC202" s="256"/>
      <c r="AD202" s="256"/>
      <c r="AE202" s="257"/>
      <c r="AF202" s="261"/>
      <c r="AG202" s="262"/>
      <c r="AH202" s="262"/>
      <c r="AI202" s="262"/>
      <c r="AJ202" s="265" t="str">
        <f>IF(I202="","",VLOOKUP(I202,$AO$4:$AT$6,2,FALSE))</f>
        <v/>
      </c>
      <c r="AK202" s="266"/>
      <c r="AL202" s="40"/>
      <c r="AM202" s="39"/>
      <c r="BC202" s="84" t="s">
        <v>127</v>
      </c>
      <c r="BD202" s="84" t="s">
        <v>101</v>
      </c>
      <c r="BE202" s="84" t="s">
        <v>108</v>
      </c>
    </row>
    <row r="203" spans="2:57" ht="13.5" customHeight="1">
      <c r="B203" s="37"/>
      <c r="D203" s="229"/>
      <c r="E203" s="234"/>
      <c r="F203" s="235"/>
      <c r="G203" s="235"/>
      <c r="H203" s="236"/>
      <c r="I203" s="334"/>
      <c r="J203" s="335"/>
      <c r="K203" s="335"/>
      <c r="L203" s="335"/>
      <c r="M203" s="335"/>
      <c r="N203" s="335"/>
      <c r="O203" s="335"/>
      <c r="P203" s="335"/>
      <c r="Q203" s="336"/>
      <c r="R203" s="246"/>
      <c r="S203" s="247"/>
      <c r="T203" s="247"/>
      <c r="U203" s="248"/>
      <c r="V203" s="340"/>
      <c r="W203" s="341"/>
      <c r="X203" s="341"/>
      <c r="Y203" s="341"/>
      <c r="Z203" s="341"/>
      <c r="AA203" s="342"/>
      <c r="AB203" s="258"/>
      <c r="AC203" s="259"/>
      <c r="AD203" s="259"/>
      <c r="AE203" s="260"/>
      <c r="AF203" s="263"/>
      <c r="AG203" s="264"/>
      <c r="AH203" s="264"/>
      <c r="AI203" s="264"/>
      <c r="AJ203" s="267"/>
      <c r="AK203" s="268"/>
      <c r="AL203" s="40"/>
      <c r="AM203" s="39"/>
      <c r="BC203" s="322" t="str">
        <f>IF(I202="グリーン電力証書",1,IF(I202="グリーン熱証書",2,IF(I202="新エネルギー等電気相当量",3,"-")))</f>
        <v>-</v>
      </c>
      <c r="BD203" s="322" t="str">
        <f>IF(V202="太陽光発電",1,IF(V202="風力発電",2,IF(V202="地熱発電",3,IF(V202="バイオマス発電",4,IF(V202="特定小水力発電",5,IF(V202="太陽熱",6,"-"))))))</f>
        <v>-</v>
      </c>
      <c r="BE203" s="322" t="str">
        <f>IF(AND(BC203="-",BD203="-"),"FALSE",BC203&amp;"-"&amp;BD203)</f>
        <v>FALSE</v>
      </c>
    </row>
    <row r="204" spans="2:57" ht="13.5" customHeight="1">
      <c r="B204" s="37"/>
      <c r="D204" s="229"/>
      <c r="E204" s="269" t="s">
        <v>64</v>
      </c>
      <c r="F204" s="270"/>
      <c r="G204" s="270"/>
      <c r="H204" s="271"/>
      <c r="I204" s="272"/>
      <c r="J204" s="273"/>
      <c r="K204" s="273"/>
      <c r="L204" s="273"/>
      <c r="M204" s="273"/>
      <c r="N204" s="273"/>
      <c r="O204" s="273"/>
      <c r="P204" s="273"/>
      <c r="Q204" s="274"/>
      <c r="R204" s="278" t="s">
        <v>41</v>
      </c>
      <c r="S204" s="279"/>
      <c r="T204" s="279"/>
      <c r="U204" s="280"/>
      <c r="V204" s="343"/>
      <c r="W204" s="344"/>
      <c r="X204" s="344"/>
      <c r="Y204" s="344"/>
      <c r="Z204" s="344"/>
      <c r="AA204" s="345"/>
      <c r="AB204" s="269" t="s">
        <v>28</v>
      </c>
      <c r="AC204" s="270"/>
      <c r="AD204" s="270"/>
      <c r="AE204" s="271"/>
      <c r="AF204" s="287" t="e">
        <f>HLOOKUP($BE210,その2!$BD$4:$FR$7,3,FALSE)</f>
        <v>#N/A</v>
      </c>
      <c r="AG204" s="288"/>
      <c r="AH204" s="288"/>
      <c r="AI204" s="288"/>
      <c r="AJ204" s="289" t="str">
        <f>IF(I202="","",VLOOKUP(I202,$AO$4:$AT$6,3,FALSE))</f>
        <v/>
      </c>
      <c r="AK204" s="290"/>
      <c r="AL204" s="40"/>
      <c r="AM204" s="39"/>
      <c r="BC204" s="322"/>
      <c r="BD204" s="322"/>
      <c r="BE204" s="322"/>
    </row>
    <row r="205" spans="2:57" ht="13.5" customHeight="1">
      <c r="B205" s="37"/>
      <c r="D205" s="229"/>
      <c r="E205" s="246"/>
      <c r="F205" s="247"/>
      <c r="G205" s="247"/>
      <c r="H205" s="248"/>
      <c r="I205" s="275"/>
      <c r="J205" s="276"/>
      <c r="K205" s="276"/>
      <c r="L205" s="276"/>
      <c r="M205" s="276"/>
      <c r="N205" s="276"/>
      <c r="O205" s="276"/>
      <c r="P205" s="276"/>
      <c r="Q205" s="277"/>
      <c r="R205" s="258"/>
      <c r="S205" s="259"/>
      <c r="T205" s="259"/>
      <c r="U205" s="260"/>
      <c r="V205" s="346"/>
      <c r="W205" s="347"/>
      <c r="X205" s="347"/>
      <c r="Y205" s="347"/>
      <c r="Z205" s="347"/>
      <c r="AA205" s="348"/>
      <c r="AB205" s="246"/>
      <c r="AC205" s="247"/>
      <c r="AD205" s="247"/>
      <c r="AE205" s="248"/>
      <c r="AF205" s="263"/>
      <c r="AG205" s="264"/>
      <c r="AH205" s="264"/>
      <c r="AI205" s="264"/>
      <c r="AJ205" s="267"/>
      <c r="AK205" s="268"/>
      <c r="AL205" s="40"/>
      <c r="AM205" s="39"/>
    </row>
    <row r="206" spans="2:57" ht="13.5" customHeight="1">
      <c r="B206" s="37"/>
      <c r="D206" s="229"/>
      <c r="E206" s="269" t="s">
        <v>38</v>
      </c>
      <c r="F206" s="270"/>
      <c r="G206" s="270"/>
      <c r="H206" s="271"/>
      <c r="I206" s="291"/>
      <c r="J206" s="292"/>
      <c r="K206" s="292"/>
      <c r="L206" s="292"/>
      <c r="M206" s="292"/>
      <c r="N206" s="292"/>
      <c r="O206" s="292"/>
      <c r="P206" s="292"/>
      <c r="Q206" s="292"/>
      <c r="R206" s="292"/>
      <c r="S206" s="292"/>
      <c r="T206" s="292"/>
      <c r="U206" s="292"/>
      <c r="V206" s="292"/>
      <c r="W206" s="292"/>
      <c r="X206" s="292"/>
      <c r="Y206" s="292"/>
      <c r="Z206" s="292"/>
      <c r="AA206" s="293"/>
      <c r="AB206" s="269" t="s">
        <v>39</v>
      </c>
      <c r="AC206" s="270"/>
      <c r="AD206" s="270"/>
      <c r="AE206" s="271"/>
      <c r="AF206" s="294"/>
      <c r="AG206" s="295"/>
      <c r="AH206" s="295"/>
      <c r="AI206" s="295"/>
      <c r="AJ206" s="295"/>
      <c r="AK206" s="290" t="s">
        <v>55</v>
      </c>
      <c r="AL206" s="40"/>
      <c r="AM206" s="39"/>
      <c r="BC206" s="84" t="s">
        <v>121</v>
      </c>
      <c r="BD206" s="84" t="s">
        <v>122</v>
      </c>
      <c r="BE206" s="84" t="s">
        <v>108</v>
      </c>
    </row>
    <row r="207" spans="2:57" ht="13.5" customHeight="1">
      <c r="B207" s="37"/>
      <c r="D207" s="229"/>
      <c r="E207" s="246"/>
      <c r="F207" s="247"/>
      <c r="G207" s="247"/>
      <c r="H207" s="248"/>
      <c r="I207" s="252"/>
      <c r="J207" s="253"/>
      <c r="K207" s="253"/>
      <c r="L207" s="253"/>
      <c r="M207" s="253"/>
      <c r="N207" s="253"/>
      <c r="O207" s="253"/>
      <c r="P207" s="253"/>
      <c r="Q207" s="253"/>
      <c r="R207" s="253"/>
      <c r="S207" s="253"/>
      <c r="T207" s="253"/>
      <c r="U207" s="253"/>
      <c r="V207" s="253"/>
      <c r="W207" s="253"/>
      <c r="X207" s="253"/>
      <c r="Y207" s="253"/>
      <c r="Z207" s="253"/>
      <c r="AA207" s="254"/>
      <c r="AB207" s="246"/>
      <c r="AC207" s="247"/>
      <c r="AD207" s="247"/>
      <c r="AE207" s="248"/>
      <c r="AF207" s="296"/>
      <c r="AG207" s="297"/>
      <c r="AH207" s="297"/>
      <c r="AI207" s="297"/>
      <c r="AJ207" s="297"/>
      <c r="AK207" s="268"/>
      <c r="AL207" s="40"/>
      <c r="AM207" s="39"/>
      <c r="BC207" s="322" t="e">
        <f>IF(AND(2010&lt;=I208,I208&lt;=2014),"1期",IF(AND(2015&lt;=I208,I208&lt;=2019),"2期",IF(AND(2020&lt;=I208,I208&lt;=2024),"3期",IF(AND(2025&lt;=I208,I208&lt;=2029),"4期","-"))))</f>
        <v>#NUM!</v>
      </c>
      <c r="BD207" s="322" t="str">
        <f>IF(AND(2010&lt;=BD209,BD209&lt;=2014),"1期",IF(AND(2015&lt;=BD209,BD209&lt;=2019),"2期",IF(AND(2020&lt;=BD209,BD209&lt;=2024),"3期",IF(AND(2025&lt;=BD209,BD209&lt;=2029),"4期","-"))))</f>
        <v>-</v>
      </c>
      <c r="BE207" s="322" t="str">
        <f>IF(OR(BD207="",BD207="-"),"計画期間未入力です","（発電："&amp;BC207&amp;"/"&amp;"発行："&amp;BD207&amp;"）")</f>
        <v>計画期間未入力です</v>
      </c>
    </row>
    <row r="208" spans="2:57" ht="13.5" customHeight="1">
      <c r="B208" s="37"/>
      <c r="D208" s="229"/>
      <c r="E208" s="269" t="s">
        <v>74</v>
      </c>
      <c r="F208" s="270"/>
      <c r="G208" s="270"/>
      <c r="H208" s="271"/>
      <c r="I208" s="298" t="e">
        <f>YEAR(EDATE(AA208,-3))</f>
        <v>#NUM!</v>
      </c>
      <c r="J208" s="289"/>
      <c r="K208" s="289"/>
      <c r="L208" s="289" t="s">
        <v>37</v>
      </c>
      <c r="M208" s="289"/>
      <c r="N208" s="344"/>
      <c r="O208" s="344"/>
      <c r="P208" s="344"/>
      <c r="Q208" s="344"/>
      <c r="R208" s="344"/>
      <c r="S208" s="344"/>
      <c r="T208" s="344"/>
      <c r="U208" s="344"/>
      <c r="V208" s="344"/>
      <c r="W208" s="344"/>
      <c r="X208" s="344"/>
      <c r="Y208" s="344"/>
      <c r="Z208" s="300" t="s">
        <v>56</v>
      </c>
      <c r="AA208" s="344"/>
      <c r="AB208" s="344"/>
      <c r="AC208" s="344"/>
      <c r="AD208" s="344"/>
      <c r="AE208" s="344"/>
      <c r="AF208" s="344"/>
      <c r="AG208" s="344"/>
      <c r="AH208" s="344"/>
      <c r="AI208" s="344"/>
      <c r="AJ208" s="344"/>
      <c r="AK208" s="349"/>
      <c r="AL208" s="40"/>
      <c r="AM208" s="39"/>
      <c r="BC208" s="322"/>
      <c r="BD208" s="322"/>
      <c r="BE208" s="322"/>
    </row>
    <row r="209" spans="2:57" ht="13.5" customHeight="1">
      <c r="B209" s="37"/>
      <c r="D209" s="229"/>
      <c r="E209" s="246"/>
      <c r="F209" s="247"/>
      <c r="G209" s="247"/>
      <c r="H209" s="248"/>
      <c r="I209" s="299"/>
      <c r="J209" s="267"/>
      <c r="K209" s="267"/>
      <c r="L209" s="267"/>
      <c r="M209" s="267"/>
      <c r="N209" s="347"/>
      <c r="O209" s="347"/>
      <c r="P209" s="347"/>
      <c r="Q209" s="347"/>
      <c r="R209" s="347"/>
      <c r="S209" s="347"/>
      <c r="T209" s="347"/>
      <c r="U209" s="347"/>
      <c r="V209" s="347"/>
      <c r="W209" s="347"/>
      <c r="X209" s="347"/>
      <c r="Y209" s="347"/>
      <c r="Z209" s="301"/>
      <c r="AA209" s="347"/>
      <c r="AB209" s="347"/>
      <c r="AC209" s="347"/>
      <c r="AD209" s="347"/>
      <c r="AE209" s="347"/>
      <c r="AF209" s="347"/>
      <c r="AG209" s="347"/>
      <c r="AH209" s="347"/>
      <c r="AI209" s="347"/>
      <c r="AJ209" s="347"/>
      <c r="AK209" s="350"/>
      <c r="AL209" s="40"/>
      <c r="AM209" s="39"/>
      <c r="BD209" s="32" t="str">
        <f>IF(V204="","",YEAR(V204)-IF(MONTH(V204)&lt;4,1,0))</f>
        <v/>
      </c>
    </row>
    <row r="210" spans="2:57" ht="13.5" customHeight="1">
      <c r="B210" s="37"/>
      <c r="D210" s="229"/>
      <c r="E210" s="220" t="s">
        <v>57</v>
      </c>
      <c r="F210" s="221"/>
      <c r="G210" s="221"/>
      <c r="H210" s="222"/>
      <c r="I210" s="291"/>
      <c r="J210" s="292"/>
      <c r="K210" s="292"/>
      <c r="L210" s="292"/>
      <c r="M210" s="292"/>
      <c r="N210" s="292"/>
      <c r="O210" s="292"/>
      <c r="P210" s="292"/>
      <c r="Q210" s="292"/>
      <c r="R210" s="292"/>
      <c r="S210" s="292"/>
      <c r="T210" s="292"/>
      <c r="U210" s="292"/>
      <c r="V210" s="292"/>
      <c r="W210" s="212" t="s">
        <v>56</v>
      </c>
      <c r="X210" s="292"/>
      <c r="Y210" s="292"/>
      <c r="Z210" s="292"/>
      <c r="AA210" s="292"/>
      <c r="AB210" s="292"/>
      <c r="AC210" s="292"/>
      <c r="AD210" s="292"/>
      <c r="AE210" s="292"/>
      <c r="AF210" s="292"/>
      <c r="AG210" s="292"/>
      <c r="AH210" s="292"/>
      <c r="AI210" s="292"/>
      <c r="AJ210" s="292"/>
      <c r="AK210" s="353"/>
      <c r="AL210" s="40"/>
      <c r="AM210" s="39"/>
      <c r="BE210" s="32" t="str">
        <f>BE207&amp;"："&amp;BE203</f>
        <v>計画期間未入力です：FALSE</v>
      </c>
    </row>
    <row r="211" spans="2:57" ht="13.5" customHeight="1" thickBot="1">
      <c r="B211" s="37"/>
      <c r="D211" s="230"/>
      <c r="E211" s="223"/>
      <c r="F211" s="224"/>
      <c r="G211" s="224"/>
      <c r="H211" s="225"/>
      <c r="I211" s="351"/>
      <c r="J211" s="352"/>
      <c r="K211" s="352"/>
      <c r="L211" s="352"/>
      <c r="M211" s="352"/>
      <c r="N211" s="352"/>
      <c r="O211" s="352"/>
      <c r="P211" s="352"/>
      <c r="Q211" s="352"/>
      <c r="R211" s="352"/>
      <c r="S211" s="352"/>
      <c r="T211" s="352"/>
      <c r="U211" s="352"/>
      <c r="V211" s="352"/>
      <c r="W211" s="213"/>
      <c r="X211" s="352"/>
      <c r="Y211" s="352"/>
      <c r="Z211" s="352"/>
      <c r="AA211" s="352"/>
      <c r="AB211" s="352"/>
      <c r="AC211" s="352"/>
      <c r="AD211" s="352"/>
      <c r="AE211" s="352"/>
      <c r="AF211" s="352"/>
      <c r="AG211" s="352"/>
      <c r="AH211" s="352"/>
      <c r="AI211" s="352"/>
      <c r="AJ211" s="352"/>
      <c r="AK211" s="354"/>
      <c r="AL211" s="40"/>
      <c r="AM211" s="39"/>
    </row>
    <row r="212" spans="2:57" ht="13.5" customHeight="1">
      <c r="B212" s="37"/>
      <c r="D212" s="228" t="s">
        <v>282</v>
      </c>
      <c r="E212" s="231" t="s">
        <v>42</v>
      </c>
      <c r="F212" s="232"/>
      <c r="G212" s="232"/>
      <c r="H212" s="233"/>
      <c r="I212" s="331"/>
      <c r="J212" s="332"/>
      <c r="K212" s="332"/>
      <c r="L212" s="332"/>
      <c r="M212" s="332"/>
      <c r="N212" s="332"/>
      <c r="O212" s="332"/>
      <c r="P212" s="332"/>
      <c r="Q212" s="333"/>
      <c r="R212" s="243" t="s">
        <v>43</v>
      </c>
      <c r="S212" s="244"/>
      <c r="T212" s="244"/>
      <c r="U212" s="245"/>
      <c r="V212" s="337"/>
      <c r="W212" s="338"/>
      <c r="X212" s="338"/>
      <c r="Y212" s="338"/>
      <c r="Z212" s="338"/>
      <c r="AA212" s="339"/>
      <c r="AB212" s="255" t="s">
        <v>40</v>
      </c>
      <c r="AC212" s="256"/>
      <c r="AD212" s="256"/>
      <c r="AE212" s="257"/>
      <c r="AF212" s="261"/>
      <c r="AG212" s="262"/>
      <c r="AH212" s="262"/>
      <c r="AI212" s="262"/>
      <c r="AJ212" s="265" t="str">
        <f>IF(I212="","",VLOOKUP(I212,$AO$4:$AT$6,2,FALSE))</f>
        <v/>
      </c>
      <c r="AK212" s="266"/>
      <c r="AL212" s="40"/>
      <c r="AM212" s="39"/>
      <c r="BC212" s="84" t="s">
        <v>127</v>
      </c>
      <c r="BD212" s="84" t="s">
        <v>101</v>
      </c>
      <c r="BE212" s="84" t="s">
        <v>108</v>
      </c>
    </row>
    <row r="213" spans="2:57" ht="13.5" customHeight="1">
      <c r="B213" s="37"/>
      <c r="D213" s="229"/>
      <c r="E213" s="234"/>
      <c r="F213" s="235"/>
      <c r="G213" s="235"/>
      <c r="H213" s="236"/>
      <c r="I213" s="334"/>
      <c r="J213" s="335"/>
      <c r="K213" s="335"/>
      <c r="L213" s="335"/>
      <c r="M213" s="335"/>
      <c r="N213" s="335"/>
      <c r="O213" s="335"/>
      <c r="P213" s="335"/>
      <c r="Q213" s="336"/>
      <c r="R213" s="246"/>
      <c r="S213" s="247"/>
      <c r="T213" s="247"/>
      <c r="U213" s="248"/>
      <c r="V213" s="340"/>
      <c r="W213" s="341"/>
      <c r="X213" s="341"/>
      <c r="Y213" s="341"/>
      <c r="Z213" s="341"/>
      <c r="AA213" s="342"/>
      <c r="AB213" s="258"/>
      <c r="AC213" s="259"/>
      <c r="AD213" s="259"/>
      <c r="AE213" s="260"/>
      <c r="AF213" s="263"/>
      <c r="AG213" s="264"/>
      <c r="AH213" s="264"/>
      <c r="AI213" s="264"/>
      <c r="AJ213" s="267"/>
      <c r="AK213" s="268"/>
      <c r="AL213" s="40"/>
      <c r="AM213" s="39"/>
      <c r="BC213" s="322" t="str">
        <f>IF(I212="グリーン電力証書",1,IF(I212="グリーン熱証書",2,IF(I212="新エネルギー等電気相当量",3,"-")))</f>
        <v>-</v>
      </c>
      <c r="BD213" s="322" t="str">
        <f>IF(V212="太陽光発電",1,IF(V212="風力発電",2,IF(V212="地熱発電",3,IF(V212="バイオマス発電",4,IF(V212="特定小水力発電",5,IF(V212="太陽熱",6,"-"))))))</f>
        <v>-</v>
      </c>
      <c r="BE213" s="322" t="str">
        <f>IF(AND(BC213="-",BD213="-"),"FALSE",BC213&amp;"-"&amp;BD213)</f>
        <v>FALSE</v>
      </c>
    </row>
    <row r="214" spans="2:57" ht="13.5" customHeight="1">
      <c r="B214" s="37"/>
      <c r="D214" s="229"/>
      <c r="E214" s="269" t="s">
        <v>64</v>
      </c>
      <c r="F214" s="270"/>
      <c r="G214" s="270"/>
      <c r="H214" s="271"/>
      <c r="I214" s="272"/>
      <c r="J214" s="273"/>
      <c r="K214" s="273"/>
      <c r="L214" s="273"/>
      <c r="M214" s="273"/>
      <c r="N214" s="273"/>
      <c r="O214" s="273"/>
      <c r="P214" s="273"/>
      <c r="Q214" s="274"/>
      <c r="R214" s="278" t="s">
        <v>41</v>
      </c>
      <c r="S214" s="279"/>
      <c r="T214" s="279"/>
      <c r="U214" s="280"/>
      <c r="V214" s="343"/>
      <c r="W214" s="344"/>
      <c r="X214" s="344"/>
      <c r="Y214" s="344"/>
      <c r="Z214" s="344"/>
      <c r="AA214" s="345"/>
      <c r="AB214" s="269" t="s">
        <v>28</v>
      </c>
      <c r="AC214" s="270"/>
      <c r="AD214" s="270"/>
      <c r="AE214" s="271"/>
      <c r="AF214" s="287" t="e">
        <f>HLOOKUP($BE220,その2!$BD$4:$FR$7,3,FALSE)</f>
        <v>#N/A</v>
      </c>
      <c r="AG214" s="288"/>
      <c r="AH214" s="288"/>
      <c r="AI214" s="288"/>
      <c r="AJ214" s="289" t="str">
        <f>IF(I212="","",VLOOKUP(I212,$AO$4:$AT$6,3,FALSE))</f>
        <v/>
      </c>
      <c r="AK214" s="290"/>
      <c r="AL214" s="40"/>
      <c r="AM214" s="39"/>
      <c r="BC214" s="322"/>
      <c r="BD214" s="322"/>
      <c r="BE214" s="322"/>
    </row>
    <row r="215" spans="2:57" ht="13.5" customHeight="1">
      <c r="B215" s="37"/>
      <c r="D215" s="229"/>
      <c r="E215" s="246"/>
      <c r="F215" s="247"/>
      <c r="G215" s="247"/>
      <c r="H215" s="248"/>
      <c r="I215" s="275"/>
      <c r="J215" s="276"/>
      <c r="K215" s="276"/>
      <c r="L215" s="276"/>
      <c r="M215" s="276"/>
      <c r="N215" s="276"/>
      <c r="O215" s="276"/>
      <c r="P215" s="276"/>
      <c r="Q215" s="277"/>
      <c r="R215" s="258"/>
      <c r="S215" s="259"/>
      <c r="T215" s="259"/>
      <c r="U215" s="260"/>
      <c r="V215" s="346"/>
      <c r="W215" s="347"/>
      <c r="X215" s="347"/>
      <c r="Y215" s="347"/>
      <c r="Z215" s="347"/>
      <c r="AA215" s="348"/>
      <c r="AB215" s="246"/>
      <c r="AC215" s="247"/>
      <c r="AD215" s="247"/>
      <c r="AE215" s="248"/>
      <c r="AF215" s="263"/>
      <c r="AG215" s="264"/>
      <c r="AH215" s="264"/>
      <c r="AI215" s="264"/>
      <c r="AJ215" s="267"/>
      <c r="AK215" s="268"/>
      <c r="AL215" s="40"/>
      <c r="AM215" s="39"/>
    </row>
    <row r="216" spans="2:57" ht="13.5" customHeight="1">
      <c r="B216" s="37"/>
      <c r="D216" s="229"/>
      <c r="E216" s="269" t="s">
        <v>38</v>
      </c>
      <c r="F216" s="270"/>
      <c r="G216" s="270"/>
      <c r="H216" s="271"/>
      <c r="I216" s="291"/>
      <c r="J216" s="292"/>
      <c r="K216" s="292"/>
      <c r="L216" s="292"/>
      <c r="M216" s="292"/>
      <c r="N216" s="292"/>
      <c r="O216" s="292"/>
      <c r="P216" s="292"/>
      <c r="Q216" s="292"/>
      <c r="R216" s="292"/>
      <c r="S216" s="292"/>
      <c r="T216" s="292"/>
      <c r="U216" s="292"/>
      <c r="V216" s="292"/>
      <c r="W216" s="292"/>
      <c r="X216" s="292"/>
      <c r="Y216" s="292"/>
      <c r="Z216" s="292"/>
      <c r="AA216" s="293"/>
      <c r="AB216" s="269" t="s">
        <v>39</v>
      </c>
      <c r="AC216" s="270"/>
      <c r="AD216" s="270"/>
      <c r="AE216" s="271"/>
      <c r="AF216" s="294"/>
      <c r="AG216" s="295"/>
      <c r="AH216" s="295"/>
      <c r="AI216" s="295"/>
      <c r="AJ216" s="295"/>
      <c r="AK216" s="290" t="s">
        <v>55</v>
      </c>
      <c r="AL216" s="40"/>
      <c r="AM216" s="39"/>
      <c r="BC216" s="84" t="s">
        <v>121</v>
      </c>
      <c r="BD216" s="84" t="s">
        <v>122</v>
      </c>
      <c r="BE216" s="84" t="s">
        <v>108</v>
      </c>
    </row>
    <row r="217" spans="2:57" ht="13.5" customHeight="1">
      <c r="B217" s="37"/>
      <c r="D217" s="229"/>
      <c r="E217" s="246"/>
      <c r="F217" s="247"/>
      <c r="G217" s="247"/>
      <c r="H217" s="248"/>
      <c r="I217" s="252"/>
      <c r="J217" s="253"/>
      <c r="K217" s="253"/>
      <c r="L217" s="253"/>
      <c r="M217" s="253"/>
      <c r="N217" s="253"/>
      <c r="O217" s="253"/>
      <c r="P217" s="253"/>
      <c r="Q217" s="253"/>
      <c r="R217" s="253"/>
      <c r="S217" s="253"/>
      <c r="T217" s="253"/>
      <c r="U217" s="253"/>
      <c r="V217" s="253"/>
      <c r="W217" s="253"/>
      <c r="X217" s="253"/>
      <c r="Y217" s="253"/>
      <c r="Z217" s="253"/>
      <c r="AA217" s="254"/>
      <c r="AB217" s="246"/>
      <c r="AC217" s="247"/>
      <c r="AD217" s="247"/>
      <c r="AE217" s="248"/>
      <c r="AF217" s="296"/>
      <c r="AG217" s="297"/>
      <c r="AH217" s="297"/>
      <c r="AI217" s="297"/>
      <c r="AJ217" s="297"/>
      <c r="AK217" s="268"/>
      <c r="AL217" s="40"/>
      <c r="AM217" s="39"/>
      <c r="BC217" s="322" t="e">
        <f>IF(AND(2010&lt;=I218,I218&lt;=2014),"1期",IF(AND(2015&lt;=I218,I218&lt;=2019),"2期",IF(AND(2020&lt;=I218,I218&lt;=2024),"3期",IF(AND(2025&lt;=I218,I218&lt;=2029),"4期","-"))))</f>
        <v>#NUM!</v>
      </c>
      <c r="BD217" s="322" t="str">
        <f>IF(AND(2010&lt;=BD219,BD219&lt;=2014),"1期",IF(AND(2015&lt;=BD219,BD219&lt;=2019),"2期",IF(AND(2020&lt;=BD219,BD219&lt;=2024),"3期",IF(AND(2025&lt;=BD219,BD219&lt;=2029),"4期","-"))))</f>
        <v>-</v>
      </c>
      <c r="BE217" s="322" t="str">
        <f>IF(OR(BD217="",BD217="-"),"計画期間未入力です","（発電："&amp;BC217&amp;"/"&amp;"発行："&amp;BD217&amp;"）")</f>
        <v>計画期間未入力です</v>
      </c>
    </row>
    <row r="218" spans="2:57" ht="13.5" customHeight="1">
      <c r="B218" s="37"/>
      <c r="D218" s="229"/>
      <c r="E218" s="269" t="s">
        <v>74</v>
      </c>
      <c r="F218" s="270"/>
      <c r="G218" s="270"/>
      <c r="H218" s="271"/>
      <c r="I218" s="298" t="e">
        <f>YEAR(EDATE(AA218,-3))</f>
        <v>#NUM!</v>
      </c>
      <c r="J218" s="289"/>
      <c r="K218" s="289"/>
      <c r="L218" s="289" t="s">
        <v>37</v>
      </c>
      <c r="M218" s="289"/>
      <c r="N218" s="344"/>
      <c r="O218" s="344"/>
      <c r="P218" s="344"/>
      <c r="Q218" s="344"/>
      <c r="R218" s="344"/>
      <c r="S218" s="344"/>
      <c r="T218" s="344"/>
      <c r="U218" s="344"/>
      <c r="V218" s="344"/>
      <c r="W218" s="344"/>
      <c r="X218" s="344"/>
      <c r="Y218" s="344"/>
      <c r="Z218" s="300" t="s">
        <v>56</v>
      </c>
      <c r="AA218" s="344"/>
      <c r="AB218" s="344"/>
      <c r="AC218" s="344"/>
      <c r="AD218" s="344"/>
      <c r="AE218" s="344"/>
      <c r="AF218" s="344"/>
      <c r="AG218" s="344"/>
      <c r="AH218" s="344"/>
      <c r="AI218" s="344"/>
      <c r="AJ218" s="344"/>
      <c r="AK218" s="349"/>
      <c r="AL218" s="40"/>
      <c r="AM218" s="39"/>
      <c r="BC218" s="322"/>
      <c r="BD218" s="322"/>
      <c r="BE218" s="322"/>
    </row>
    <row r="219" spans="2:57" ht="13.5" customHeight="1">
      <c r="B219" s="37"/>
      <c r="D219" s="229"/>
      <c r="E219" s="246"/>
      <c r="F219" s="247"/>
      <c r="G219" s="247"/>
      <c r="H219" s="248"/>
      <c r="I219" s="299"/>
      <c r="J219" s="267"/>
      <c r="K219" s="267"/>
      <c r="L219" s="267"/>
      <c r="M219" s="267"/>
      <c r="N219" s="347"/>
      <c r="O219" s="347"/>
      <c r="P219" s="347"/>
      <c r="Q219" s="347"/>
      <c r="R219" s="347"/>
      <c r="S219" s="347"/>
      <c r="T219" s="347"/>
      <c r="U219" s="347"/>
      <c r="V219" s="347"/>
      <c r="W219" s="347"/>
      <c r="X219" s="347"/>
      <c r="Y219" s="347"/>
      <c r="Z219" s="301"/>
      <c r="AA219" s="347"/>
      <c r="AB219" s="347"/>
      <c r="AC219" s="347"/>
      <c r="AD219" s="347"/>
      <c r="AE219" s="347"/>
      <c r="AF219" s="347"/>
      <c r="AG219" s="347"/>
      <c r="AH219" s="347"/>
      <c r="AI219" s="347"/>
      <c r="AJ219" s="347"/>
      <c r="AK219" s="350"/>
      <c r="AL219" s="40"/>
      <c r="AM219" s="39"/>
      <c r="BD219" s="32" t="str">
        <f>IF(V214="","",YEAR(V214)-IF(MONTH(V214)&lt;4,1,0))</f>
        <v/>
      </c>
    </row>
    <row r="220" spans="2:57" ht="13.5" customHeight="1">
      <c r="B220" s="37"/>
      <c r="D220" s="229"/>
      <c r="E220" s="220" t="s">
        <v>57</v>
      </c>
      <c r="F220" s="221"/>
      <c r="G220" s="221"/>
      <c r="H220" s="222"/>
      <c r="I220" s="291"/>
      <c r="J220" s="292"/>
      <c r="K220" s="292"/>
      <c r="L220" s="292"/>
      <c r="M220" s="292"/>
      <c r="N220" s="292"/>
      <c r="O220" s="292"/>
      <c r="P220" s="292"/>
      <c r="Q220" s="292"/>
      <c r="R220" s="292"/>
      <c r="S220" s="292"/>
      <c r="T220" s="292"/>
      <c r="U220" s="292"/>
      <c r="V220" s="292"/>
      <c r="W220" s="212" t="s">
        <v>56</v>
      </c>
      <c r="X220" s="292"/>
      <c r="Y220" s="292"/>
      <c r="Z220" s="292"/>
      <c r="AA220" s="292"/>
      <c r="AB220" s="292"/>
      <c r="AC220" s="292"/>
      <c r="AD220" s="292"/>
      <c r="AE220" s="292"/>
      <c r="AF220" s="292"/>
      <c r="AG220" s="292"/>
      <c r="AH220" s="292"/>
      <c r="AI220" s="292"/>
      <c r="AJ220" s="292"/>
      <c r="AK220" s="353"/>
      <c r="AL220" s="40"/>
      <c r="AM220" s="39"/>
      <c r="BE220" s="32" t="str">
        <f>BE217&amp;"："&amp;BE213</f>
        <v>計画期間未入力です：FALSE</v>
      </c>
    </row>
    <row r="221" spans="2:57" ht="13.5" customHeight="1" thickBot="1">
      <c r="B221" s="37"/>
      <c r="D221" s="230"/>
      <c r="E221" s="223"/>
      <c r="F221" s="224"/>
      <c r="G221" s="224"/>
      <c r="H221" s="225"/>
      <c r="I221" s="351"/>
      <c r="J221" s="352"/>
      <c r="K221" s="352"/>
      <c r="L221" s="352"/>
      <c r="M221" s="352"/>
      <c r="N221" s="352"/>
      <c r="O221" s="352"/>
      <c r="P221" s="352"/>
      <c r="Q221" s="352"/>
      <c r="R221" s="352"/>
      <c r="S221" s="352"/>
      <c r="T221" s="352"/>
      <c r="U221" s="352"/>
      <c r="V221" s="352"/>
      <c r="W221" s="213"/>
      <c r="X221" s="352"/>
      <c r="Y221" s="352"/>
      <c r="Z221" s="352"/>
      <c r="AA221" s="352"/>
      <c r="AB221" s="352"/>
      <c r="AC221" s="352"/>
      <c r="AD221" s="352"/>
      <c r="AE221" s="352"/>
      <c r="AF221" s="352"/>
      <c r="AG221" s="352"/>
      <c r="AH221" s="352"/>
      <c r="AI221" s="352"/>
      <c r="AJ221" s="352"/>
      <c r="AK221" s="354"/>
      <c r="AL221" s="40"/>
      <c r="AM221" s="39"/>
    </row>
    <row r="222" spans="2:57" ht="13.5" customHeight="1">
      <c r="B222" s="37"/>
      <c r="D222" s="228" t="s">
        <v>283</v>
      </c>
      <c r="E222" s="231" t="s">
        <v>42</v>
      </c>
      <c r="F222" s="232"/>
      <c r="G222" s="232"/>
      <c r="H222" s="233"/>
      <c r="I222" s="331"/>
      <c r="J222" s="332"/>
      <c r="K222" s="332"/>
      <c r="L222" s="332"/>
      <c r="M222" s="332"/>
      <c r="N222" s="332"/>
      <c r="O222" s="332"/>
      <c r="P222" s="332"/>
      <c r="Q222" s="333"/>
      <c r="R222" s="243" t="s">
        <v>43</v>
      </c>
      <c r="S222" s="244"/>
      <c r="T222" s="244"/>
      <c r="U222" s="245"/>
      <c r="V222" s="337"/>
      <c r="W222" s="338"/>
      <c r="X222" s="338"/>
      <c r="Y222" s="338"/>
      <c r="Z222" s="338"/>
      <c r="AA222" s="339"/>
      <c r="AB222" s="255" t="s">
        <v>40</v>
      </c>
      <c r="AC222" s="256"/>
      <c r="AD222" s="256"/>
      <c r="AE222" s="257"/>
      <c r="AF222" s="261"/>
      <c r="AG222" s="262"/>
      <c r="AH222" s="262"/>
      <c r="AI222" s="262"/>
      <c r="AJ222" s="265" t="str">
        <f>IF(I222="","",VLOOKUP(I222,$AO$4:$AT$6,2,FALSE))</f>
        <v/>
      </c>
      <c r="AK222" s="266"/>
      <c r="AL222" s="40"/>
      <c r="AM222" s="39"/>
      <c r="BC222" s="84" t="s">
        <v>127</v>
      </c>
      <c r="BD222" s="84" t="s">
        <v>101</v>
      </c>
      <c r="BE222" s="84" t="s">
        <v>108</v>
      </c>
    </row>
    <row r="223" spans="2:57" ht="13.5" customHeight="1">
      <c r="B223" s="37"/>
      <c r="D223" s="229"/>
      <c r="E223" s="234"/>
      <c r="F223" s="235"/>
      <c r="G223" s="235"/>
      <c r="H223" s="236"/>
      <c r="I223" s="334"/>
      <c r="J223" s="335"/>
      <c r="K223" s="335"/>
      <c r="L223" s="335"/>
      <c r="M223" s="335"/>
      <c r="N223" s="335"/>
      <c r="O223" s="335"/>
      <c r="P223" s="335"/>
      <c r="Q223" s="336"/>
      <c r="R223" s="246"/>
      <c r="S223" s="247"/>
      <c r="T223" s="247"/>
      <c r="U223" s="248"/>
      <c r="V223" s="340"/>
      <c r="W223" s="341"/>
      <c r="X223" s="341"/>
      <c r="Y223" s="341"/>
      <c r="Z223" s="341"/>
      <c r="AA223" s="342"/>
      <c r="AB223" s="258"/>
      <c r="AC223" s="259"/>
      <c r="AD223" s="259"/>
      <c r="AE223" s="260"/>
      <c r="AF223" s="263"/>
      <c r="AG223" s="264"/>
      <c r="AH223" s="264"/>
      <c r="AI223" s="264"/>
      <c r="AJ223" s="267"/>
      <c r="AK223" s="268"/>
      <c r="AL223" s="40"/>
      <c r="AM223" s="39"/>
      <c r="BC223" s="322" t="str">
        <f>IF(I222="グリーン電力証書",1,IF(I222="グリーン熱証書",2,IF(I222="新エネルギー等電気相当量",3,"-")))</f>
        <v>-</v>
      </c>
      <c r="BD223" s="322" t="str">
        <f>IF(V222="太陽光発電",1,IF(V222="風力発電",2,IF(V222="地熱発電",3,IF(V222="バイオマス発電",4,IF(V222="特定小水力発電",5,IF(V222="太陽熱",6,"-"))))))</f>
        <v>-</v>
      </c>
      <c r="BE223" s="322" t="str">
        <f>IF(AND(BC223="-",BD223="-"),"FALSE",BC223&amp;"-"&amp;BD223)</f>
        <v>FALSE</v>
      </c>
    </row>
    <row r="224" spans="2:57" ht="13.5" customHeight="1">
      <c r="B224" s="37"/>
      <c r="D224" s="229"/>
      <c r="E224" s="269" t="s">
        <v>64</v>
      </c>
      <c r="F224" s="270"/>
      <c r="G224" s="270"/>
      <c r="H224" s="271"/>
      <c r="I224" s="272"/>
      <c r="J224" s="273"/>
      <c r="K224" s="273"/>
      <c r="L224" s="273"/>
      <c r="M224" s="273"/>
      <c r="N224" s="273"/>
      <c r="O224" s="273"/>
      <c r="P224" s="273"/>
      <c r="Q224" s="274"/>
      <c r="R224" s="278" t="s">
        <v>41</v>
      </c>
      <c r="S224" s="279"/>
      <c r="T224" s="279"/>
      <c r="U224" s="280"/>
      <c r="V224" s="343"/>
      <c r="W224" s="344"/>
      <c r="X224" s="344"/>
      <c r="Y224" s="344"/>
      <c r="Z224" s="344"/>
      <c r="AA224" s="345"/>
      <c r="AB224" s="269" t="s">
        <v>28</v>
      </c>
      <c r="AC224" s="270"/>
      <c r="AD224" s="270"/>
      <c r="AE224" s="271"/>
      <c r="AF224" s="287" t="e">
        <f>HLOOKUP($BE230,その2!$BD$4:$FR$7,3,FALSE)</f>
        <v>#N/A</v>
      </c>
      <c r="AG224" s="288"/>
      <c r="AH224" s="288"/>
      <c r="AI224" s="288"/>
      <c r="AJ224" s="289" t="str">
        <f>IF(I222="","",VLOOKUP(I222,$AO$4:$AT$6,3,FALSE))</f>
        <v/>
      </c>
      <c r="AK224" s="290"/>
      <c r="AL224" s="40"/>
      <c r="AM224" s="39"/>
      <c r="BC224" s="322"/>
      <c r="BD224" s="322"/>
      <c r="BE224" s="322"/>
    </row>
    <row r="225" spans="2:57" ht="13.5" customHeight="1">
      <c r="B225" s="37"/>
      <c r="D225" s="229"/>
      <c r="E225" s="246"/>
      <c r="F225" s="247"/>
      <c r="G225" s="247"/>
      <c r="H225" s="248"/>
      <c r="I225" s="275"/>
      <c r="J225" s="276"/>
      <c r="K225" s="276"/>
      <c r="L225" s="276"/>
      <c r="M225" s="276"/>
      <c r="N225" s="276"/>
      <c r="O225" s="276"/>
      <c r="P225" s="276"/>
      <c r="Q225" s="277"/>
      <c r="R225" s="258"/>
      <c r="S225" s="259"/>
      <c r="T225" s="259"/>
      <c r="U225" s="260"/>
      <c r="V225" s="346"/>
      <c r="W225" s="347"/>
      <c r="X225" s="347"/>
      <c r="Y225" s="347"/>
      <c r="Z225" s="347"/>
      <c r="AA225" s="348"/>
      <c r="AB225" s="246"/>
      <c r="AC225" s="247"/>
      <c r="AD225" s="247"/>
      <c r="AE225" s="248"/>
      <c r="AF225" s="263"/>
      <c r="AG225" s="264"/>
      <c r="AH225" s="264"/>
      <c r="AI225" s="264"/>
      <c r="AJ225" s="267"/>
      <c r="AK225" s="268"/>
      <c r="AL225" s="40"/>
      <c r="AM225" s="39"/>
    </row>
    <row r="226" spans="2:57" ht="13.5" customHeight="1">
      <c r="B226" s="37"/>
      <c r="D226" s="229"/>
      <c r="E226" s="269" t="s">
        <v>38</v>
      </c>
      <c r="F226" s="270"/>
      <c r="G226" s="270"/>
      <c r="H226" s="271"/>
      <c r="I226" s="291"/>
      <c r="J226" s="292"/>
      <c r="K226" s="292"/>
      <c r="L226" s="292"/>
      <c r="M226" s="292"/>
      <c r="N226" s="292"/>
      <c r="O226" s="292"/>
      <c r="P226" s="292"/>
      <c r="Q226" s="292"/>
      <c r="R226" s="292"/>
      <c r="S226" s="292"/>
      <c r="T226" s="292"/>
      <c r="U226" s="292"/>
      <c r="V226" s="292"/>
      <c r="W226" s="292"/>
      <c r="X226" s="292"/>
      <c r="Y226" s="292"/>
      <c r="Z226" s="292"/>
      <c r="AA226" s="293"/>
      <c r="AB226" s="269" t="s">
        <v>39</v>
      </c>
      <c r="AC226" s="270"/>
      <c r="AD226" s="270"/>
      <c r="AE226" s="271"/>
      <c r="AF226" s="294"/>
      <c r="AG226" s="295"/>
      <c r="AH226" s="295"/>
      <c r="AI226" s="295"/>
      <c r="AJ226" s="295"/>
      <c r="AK226" s="290" t="s">
        <v>55</v>
      </c>
      <c r="AL226" s="40"/>
      <c r="AM226" s="39"/>
      <c r="BC226" s="84" t="s">
        <v>121</v>
      </c>
      <c r="BD226" s="84" t="s">
        <v>122</v>
      </c>
      <c r="BE226" s="84" t="s">
        <v>108</v>
      </c>
    </row>
    <row r="227" spans="2:57" ht="13.5" customHeight="1">
      <c r="B227" s="37"/>
      <c r="D227" s="229"/>
      <c r="E227" s="246"/>
      <c r="F227" s="247"/>
      <c r="G227" s="247"/>
      <c r="H227" s="248"/>
      <c r="I227" s="252"/>
      <c r="J227" s="253"/>
      <c r="K227" s="253"/>
      <c r="L227" s="253"/>
      <c r="M227" s="253"/>
      <c r="N227" s="253"/>
      <c r="O227" s="253"/>
      <c r="P227" s="253"/>
      <c r="Q227" s="253"/>
      <c r="R227" s="253"/>
      <c r="S227" s="253"/>
      <c r="T227" s="253"/>
      <c r="U227" s="253"/>
      <c r="V227" s="253"/>
      <c r="W227" s="253"/>
      <c r="X227" s="253"/>
      <c r="Y227" s="253"/>
      <c r="Z227" s="253"/>
      <c r="AA227" s="254"/>
      <c r="AB227" s="246"/>
      <c r="AC227" s="247"/>
      <c r="AD227" s="247"/>
      <c r="AE227" s="248"/>
      <c r="AF227" s="296"/>
      <c r="AG227" s="297"/>
      <c r="AH227" s="297"/>
      <c r="AI227" s="297"/>
      <c r="AJ227" s="297"/>
      <c r="AK227" s="268"/>
      <c r="AL227" s="40"/>
      <c r="AM227" s="39"/>
      <c r="BC227" s="322" t="e">
        <f>IF(AND(2010&lt;=I228,I228&lt;=2014),"1期",IF(AND(2015&lt;=I228,I228&lt;=2019),"2期",IF(AND(2020&lt;=I228,I228&lt;=2024),"3期",IF(AND(2025&lt;=I228,I228&lt;=2029),"4期","-"))))</f>
        <v>#NUM!</v>
      </c>
      <c r="BD227" s="322" t="str">
        <f>IF(AND(2010&lt;=BD229,BD229&lt;=2014),"1期",IF(AND(2015&lt;=BD229,BD229&lt;=2019),"2期",IF(AND(2020&lt;=BD229,BD229&lt;=2024),"3期",IF(AND(2025&lt;=BD229,BD229&lt;=2029),"4期","-"))))</f>
        <v>-</v>
      </c>
      <c r="BE227" s="322" t="str">
        <f>IF(OR(BD227="",BD227="-"),"計画期間未入力です","（発電："&amp;BC227&amp;"/"&amp;"発行："&amp;BD227&amp;"）")</f>
        <v>計画期間未入力です</v>
      </c>
    </row>
    <row r="228" spans="2:57" ht="13.5" customHeight="1">
      <c r="B228" s="37"/>
      <c r="D228" s="229"/>
      <c r="E228" s="269" t="s">
        <v>74</v>
      </c>
      <c r="F228" s="270"/>
      <c r="G228" s="270"/>
      <c r="H228" s="271"/>
      <c r="I228" s="298" t="e">
        <f>YEAR(EDATE(AA228,-3))</f>
        <v>#NUM!</v>
      </c>
      <c r="J228" s="289"/>
      <c r="K228" s="289"/>
      <c r="L228" s="289" t="s">
        <v>37</v>
      </c>
      <c r="M228" s="289"/>
      <c r="N228" s="344"/>
      <c r="O228" s="344"/>
      <c r="P228" s="344"/>
      <c r="Q228" s="344"/>
      <c r="R228" s="344"/>
      <c r="S228" s="344"/>
      <c r="T228" s="344"/>
      <c r="U228" s="344"/>
      <c r="V228" s="344"/>
      <c r="W228" s="344"/>
      <c r="X228" s="344"/>
      <c r="Y228" s="344"/>
      <c r="Z228" s="300" t="s">
        <v>56</v>
      </c>
      <c r="AA228" s="344"/>
      <c r="AB228" s="344"/>
      <c r="AC228" s="344"/>
      <c r="AD228" s="344"/>
      <c r="AE228" s="344"/>
      <c r="AF228" s="344"/>
      <c r="AG228" s="344"/>
      <c r="AH228" s="344"/>
      <c r="AI228" s="344"/>
      <c r="AJ228" s="344"/>
      <c r="AK228" s="349"/>
      <c r="AL228" s="33"/>
      <c r="AM228" s="39"/>
      <c r="BC228" s="322"/>
      <c r="BD228" s="322"/>
      <c r="BE228" s="322"/>
    </row>
    <row r="229" spans="2:57" ht="13.5" customHeight="1">
      <c r="B229" s="37"/>
      <c r="D229" s="229"/>
      <c r="E229" s="246"/>
      <c r="F229" s="247"/>
      <c r="G229" s="247"/>
      <c r="H229" s="248"/>
      <c r="I229" s="299"/>
      <c r="J229" s="267"/>
      <c r="K229" s="267"/>
      <c r="L229" s="267"/>
      <c r="M229" s="267"/>
      <c r="N229" s="347"/>
      <c r="O229" s="347"/>
      <c r="P229" s="347"/>
      <c r="Q229" s="347"/>
      <c r="R229" s="347"/>
      <c r="S229" s="347"/>
      <c r="T229" s="347"/>
      <c r="U229" s="347"/>
      <c r="V229" s="347"/>
      <c r="W229" s="347"/>
      <c r="X229" s="347"/>
      <c r="Y229" s="347"/>
      <c r="Z229" s="301"/>
      <c r="AA229" s="347"/>
      <c r="AB229" s="347"/>
      <c r="AC229" s="347"/>
      <c r="AD229" s="347"/>
      <c r="AE229" s="347"/>
      <c r="AF229" s="347"/>
      <c r="AG229" s="347"/>
      <c r="AH229" s="347"/>
      <c r="AI229" s="347"/>
      <c r="AJ229" s="347"/>
      <c r="AK229" s="350"/>
      <c r="AL229" s="33"/>
      <c r="AM229" s="39"/>
      <c r="BD229" s="32" t="str">
        <f>IF(V224="","",YEAR(V224)-IF(MONTH(V224)&lt;4,1,0))</f>
        <v/>
      </c>
    </row>
    <row r="230" spans="2:57" ht="13.5" customHeight="1">
      <c r="B230" s="37"/>
      <c r="D230" s="229"/>
      <c r="E230" s="220" t="s">
        <v>57</v>
      </c>
      <c r="F230" s="221"/>
      <c r="G230" s="221"/>
      <c r="H230" s="222"/>
      <c r="I230" s="291"/>
      <c r="J230" s="292"/>
      <c r="K230" s="292"/>
      <c r="L230" s="292"/>
      <c r="M230" s="292"/>
      <c r="N230" s="292"/>
      <c r="O230" s="292"/>
      <c r="P230" s="292"/>
      <c r="Q230" s="292"/>
      <c r="R230" s="292"/>
      <c r="S230" s="292"/>
      <c r="T230" s="292"/>
      <c r="U230" s="292"/>
      <c r="V230" s="292"/>
      <c r="W230" s="212" t="s">
        <v>56</v>
      </c>
      <c r="X230" s="292"/>
      <c r="Y230" s="292"/>
      <c r="Z230" s="292"/>
      <c r="AA230" s="292"/>
      <c r="AB230" s="292"/>
      <c r="AC230" s="292"/>
      <c r="AD230" s="292"/>
      <c r="AE230" s="292"/>
      <c r="AF230" s="292"/>
      <c r="AG230" s="292"/>
      <c r="AH230" s="292"/>
      <c r="AI230" s="292"/>
      <c r="AJ230" s="292"/>
      <c r="AK230" s="353"/>
      <c r="AL230" s="40"/>
      <c r="AM230" s="39"/>
      <c r="BE230" s="32" t="str">
        <f>BE227&amp;"："&amp;BE223</f>
        <v>計画期間未入力です：FALSE</v>
      </c>
    </row>
    <row r="231" spans="2:57" ht="13.5" customHeight="1" thickBot="1">
      <c r="B231" s="37"/>
      <c r="D231" s="230"/>
      <c r="E231" s="223"/>
      <c r="F231" s="224"/>
      <c r="G231" s="224"/>
      <c r="H231" s="225"/>
      <c r="I231" s="351"/>
      <c r="J231" s="352"/>
      <c r="K231" s="352"/>
      <c r="L231" s="352"/>
      <c r="M231" s="352"/>
      <c r="N231" s="352"/>
      <c r="O231" s="352"/>
      <c r="P231" s="352"/>
      <c r="Q231" s="352"/>
      <c r="R231" s="352"/>
      <c r="S231" s="352"/>
      <c r="T231" s="352"/>
      <c r="U231" s="352"/>
      <c r="V231" s="352"/>
      <c r="W231" s="213"/>
      <c r="X231" s="352"/>
      <c r="Y231" s="352"/>
      <c r="Z231" s="352"/>
      <c r="AA231" s="352"/>
      <c r="AB231" s="352"/>
      <c r="AC231" s="352"/>
      <c r="AD231" s="352"/>
      <c r="AE231" s="352"/>
      <c r="AF231" s="352"/>
      <c r="AG231" s="352"/>
      <c r="AH231" s="352"/>
      <c r="AI231" s="352"/>
      <c r="AJ231" s="352"/>
      <c r="AK231" s="354"/>
      <c r="AL231" s="40"/>
      <c r="AM231" s="39"/>
    </row>
    <row r="232" spans="2:57" ht="13.5" customHeight="1">
      <c r="B232" s="37"/>
      <c r="D232" s="228" t="s">
        <v>284</v>
      </c>
      <c r="E232" s="231" t="s">
        <v>42</v>
      </c>
      <c r="F232" s="232"/>
      <c r="G232" s="232"/>
      <c r="H232" s="233"/>
      <c r="I232" s="331"/>
      <c r="J232" s="332"/>
      <c r="K232" s="332"/>
      <c r="L232" s="332"/>
      <c r="M232" s="332"/>
      <c r="N232" s="332"/>
      <c r="O232" s="332"/>
      <c r="P232" s="332"/>
      <c r="Q232" s="333"/>
      <c r="R232" s="243" t="s">
        <v>43</v>
      </c>
      <c r="S232" s="244"/>
      <c r="T232" s="244"/>
      <c r="U232" s="245"/>
      <c r="V232" s="337"/>
      <c r="W232" s="338"/>
      <c r="X232" s="338"/>
      <c r="Y232" s="338"/>
      <c r="Z232" s="338"/>
      <c r="AA232" s="339"/>
      <c r="AB232" s="255" t="s">
        <v>40</v>
      </c>
      <c r="AC232" s="256"/>
      <c r="AD232" s="256"/>
      <c r="AE232" s="257"/>
      <c r="AF232" s="261"/>
      <c r="AG232" s="262"/>
      <c r="AH232" s="262"/>
      <c r="AI232" s="262"/>
      <c r="AJ232" s="265" t="str">
        <f>IF(I232="","",VLOOKUP(I232,$AO$4:$AT$6,2,FALSE))</f>
        <v/>
      </c>
      <c r="AK232" s="266"/>
      <c r="AL232" s="40"/>
      <c r="AM232" s="39"/>
      <c r="BC232" s="84" t="s">
        <v>127</v>
      </c>
      <c r="BD232" s="84" t="s">
        <v>101</v>
      </c>
      <c r="BE232" s="84" t="s">
        <v>108</v>
      </c>
    </row>
    <row r="233" spans="2:57" ht="13.5" customHeight="1">
      <c r="B233" s="37"/>
      <c r="D233" s="229"/>
      <c r="E233" s="234"/>
      <c r="F233" s="235"/>
      <c r="G233" s="235"/>
      <c r="H233" s="236"/>
      <c r="I233" s="334"/>
      <c r="J233" s="335"/>
      <c r="K233" s="335"/>
      <c r="L233" s="335"/>
      <c r="M233" s="335"/>
      <c r="N233" s="335"/>
      <c r="O233" s="335"/>
      <c r="P233" s="335"/>
      <c r="Q233" s="336"/>
      <c r="R233" s="246"/>
      <c r="S233" s="247"/>
      <c r="T233" s="247"/>
      <c r="U233" s="248"/>
      <c r="V233" s="340"/>
      <c r="W233" s="341"/>
      <c r="X233" s="341"/>
      <c r="Y233" s="341"/>
      <c r="Z233" s="341"/>
      <c r="AA233" s="342"/>
      <c r="AB233" s="258"/>
      <c r="AC233" s="259"/>
      <c r="AD233" s="259"/>
      <c r="AE233" s="260"/>
      <c r="AF233" s="263"/>
      <c r="AG233" s="264"/>
      <c r="AH233" s="264"/>
      <c r="AI233" s="264"/>
      <c r="AJ233" s="267"/>
      <c r="AK233" s="268"/>
      <c r="AL233" s="40"/>
      <c r="AM233" s="39"/>
      <c r="BC233" s="322" t="str">
        <f>IF(I232="グリーン電力証書",1,IF(I232="グリーン熱証書",2,IF(I232="新エネルギー等電気相当量",3,"-")))</f>
        <v>-</v>
      </c>
      <c r="BD233" s="322" t="str">
        <f>IF(V232="太陽光発電",1,IF(V232="風力発電",2,IF(V232="地熱発電",3,IF(V232="バイオマス発電",4,IF(V232="特定小水力発電",5,IF(V232="太陽熱",6,"-"))))))</f>
        <v>-</v>
      </c>
      <c r="BE233" s="322" t="str">
        <f>IF(AND(BC233="-",BD233="-"),"FALSE",BC233&amp;"-"&amp;BD233)</f>
        <v>FALSE</v>
      </c>
    </row>
    <row r="234" spans="2:57" ht="13.5" customHeight="1">
      <c r="B234" s="37"/>
      <c r="D234" s="229"/>
      <c r="E234" s="269" t="s">
        <v>64</v>
      </c>
      <c r="F234" s="270"/>
      <c r="G234" s="270"/>
      <c r="H234" s="271"/>
      <c r="I234" s="272"/>
      <c r="J234" s="273"/>
      <c r="K234" s="273"/>
      <c r="L234" s="273"/>
      <c r="M234" s="273"/>
      <c r="N234" s="273"/>
      <c r="O234" s="273"/>
      <c r="P234" s="273"/>
      <c r="Q234" s="274"/>
      <c r="R234" s="278" t="s">
        <v>41</v>
      </c>
      <c r="S234" s="279"/>
      <c r="T234" s="279"/>
      <c r="U234" s="280"/>
      <c r="V234" s="343"/>
      <c r="W234" s="344"/>
      <c r="X234" s="344"/>
      <c r="Y234" s="344"/>
      <c r="Z234" s="344"/>
      <c r="AA234" s="345"/>
      <c r="AB234" s="269" t="s">
        <v>28</v>
      </c>
      <c r="AC234" s="270"/>
      <c r="AD234" s="270"/>
      <c r="AE234" s="271"/>
      <c r="AF234" s="287" t="e">
        <f>HLOOKUP($BE240,その2!$BD$4:$FR$7,3,FALSE)</f>
        <v>#N/A</v>
      </c>
      <c r="AG234" s="288"/>
      <c r="AH234" s="288"/>
      <c r="AI234" s="288"/>
      <c r="AJ234" s="289" t="str">
        <f>IF(I232="","",VLOOKUP(I232,$AO$4:$AT$6,3,FALSE))</f>
        <v/>
      </c>
      <c r="AK234" s="290"/>
      <c r="AL234" s="40"/>
      <c r="AM234" s="39"/>
      <c r="BC234" s="322"/>
      <c r="BD234" s="322"/>
      <c r="BE234" s="322"/>
    </row>
    <row r="235" spans="2:57" ht="13.5" customHeight="1">
      <c r="B235" s="37"/>
      <c r="D235" s="229"/>
      <c r="E235" s="246"/>
      <c r="F235" s="247"/>
      <c r="G235" s="247"/>
      <c r="H235" s="248"/>
      <c r="I235" s="275"/>
      <c r="J235" s="276"/>
      <c r="K235" s="276"/>
      <c r="L235" s="276"/>
      <c r="M235" s="276"/>
      <c r="N235" s="276"/>
      <c r="O235" s="276"/>
      <c r="P235" s="276"/>
      <c r="Q235" s="277"/>
      <c r="R235" s="258"/>
      <c r="S235" s="259"/>
      <c r="T235" s="259"/>
      <c r="U235" s="260"/>
      <c r="V235" s="346"/>
      <c r="W235" s="347"/>
      <c r="X235" s="347"/>
      <c r="Y235" s="347"/>
      <c r="Z235" s="347"/>
      <c r="AA235" s="348"/>
      <c r="AB235" s="246"/>
      <c r="AC235" s="247"/>
      <c r="AD235" s="247"/>
      <c r="AE235" s="248"/>
      <c r="AF235" s="263"/>
      <c r="AG235" s="264"/>
      <c r="AH235" s="264"/>
      <c r="AI235" s="264"/>
      <c r="AJ235" s="267"/>
      <c r="AK235" s="268"/>
      <c r="AL235" s="40"/>
      <c r="AM235" s="39"/>
    </row>
    <row r="236" spans="2:57" ht="13.5" customHeight="1">
      <c r="B236" s="37"/>
      <c r="D236" s="229"/>
      <c r="E236" s="269" t="s">
        <v>38</v>
      </c>
      <c r="F236" s="270"/>
      <c r="G236" s="270"/>
      <c r="H236" s="271"/>
      <c r="I236" s="291"/>
      <c r="J236" s="292"/>
      <c r="K236" s="292"/>
      <c r="L236" s="292"/>
      <c r="M236" s="292"/>
      <c r="N236" s="292"/>
      <c r="O236" s="292"/>
      <c r="P236" s="292"/>
      <c r="Q236" s="292"/>
      <c r="R236" s="292"/>
      <c r="S236" s="292"/>
      <c r="T236" s="292"/>
      <c r="U236" s="292"/>
      <c r="V236" s="292"/>
      <c r="W236" s="292"/>
      <c r="X236" s="292"/>
      <c r="Y236" s="292"/>
      <c r="Z236" s="292"/>
      <c r="AA236" s="293"/>
      <c r="AB236" s="269" t="s">
        <v>39</v>
      </c>
      <c r="AC236" s="270"/>
      <c r="AD236" s="270"/>
      <c r="AE236" s="271"/>
      <c r="AF236" s="294"/>
      <c r="AG236" s="295"/>
      <c r="AH236" s="295"/>
      <c r="AI236" s="295"/>
      <c r="AJ236" s="295"/>
      <c r="AK236" s="290" t="s">
        <v>55</v>
      </c>
      <c r="AL236" s="40"/>
      <c r="AM236" s="39"/>
      <c r="BC236" s="84" t="s">
        <v>121</v>
      </c>
      <c r="BD236" s="84" t="s">
        <v>122</v>
      </c>
      <c r="BE236" s="84" t="s">
        <v>108</v>
      </c>
    </row>
    <row r="237" spans="2:57" ht="13.5" customHeight="1">
      <c r="B237" s="37"/>
      <c r="D237" s="229"/>
      <c r="E237" s="246"/>
      <c r="F237" s="247"/>
      <c r="G237" s="247"/>
      <c r="H237" s="248"/>
      <c r="I237" s="252"/>
      <c r="J237" s="253"/>
      <c r="K237" s="253"/>
      <c r="L237" s="253"/>
      <c r="M237" s="253"/>
      <c r="N237" s="253"/>
      <c r="O237" s="253"/>
      <c r="P237" s="253"/>
      <c r="Q237" s="253"/>
      <c r="R237" s="253"/>
      <c r="S237" s="253"/>
      <c r="T237" s="253"/>
      <c r="U237" s="253"/>
      <c r="V237" s="253"/>
      <c r="W237" s="253"/>
      <c r="X237" s="253"/>
      <c r="Y237" s="253"/>
      <c r="Z237" s="253"/>
      <c r="AA237" s="254"/>
      <c r="AB237" s="246"/>
      <c r="AC237" s="247"/>
      <c r="AD237" s="247"/>
      <c r="AE237" s="248"/>
      <c r="AF237" s="296"/>
      <c r="AG237" s="297"/>
      <c r="AH237" s="297"/>
      <c r="AI237" s="297"/>
      <c r="AJ237" s="297"/>
      <c r="AK237" s="268"/>
      <c r="AL237" s="40"/>
      <c r="AM237" s="39"/>
      <c r="BC237" s="322" t="e">
        <f>IF(AND(2010&lt;=I238,I238&lt;=2014),"1期",IF(AND(2015&lt;=I238,I238&lt;=2019),"2期",IF(AND(2020&lt;=I238,I238&lt;=2024),"3期",IF(AND(2025&lt;=I238,I238&lt;=2029),"4期","-"))))</f>
        <v>#NUM!</v>
      </c>
      <c r="BD237" s="322" t="str">
        <f>IF(AND(2010&lt;=BD239,BD239&lt;=2014),"1期",IF(AND(2015&lt;=BD239,BD239&lt;=2019),"2期",IF(AND(2020&lt;=BD239,BD239&lt;=2024),"3期",IF(AND(2025&lt;=BD239,BD239&lt;=2029),"4期","-"))))</f>
        <v>-</v>
      </c>
      <c r="BE237" s="322" t="str">
        <f>IF(OR(BD237="",BD237="-"),"計画期間未入力です","（発電："&amp;BC237&amp;"/"&amp;"発行："&amp;BD237&amp;"）")</f>
        <v>計画期間未入力です</v>
      </c>
    </row>
    <row r="238" spans="2:57" ht="13.5" customHeight="1">
      <c r="B238" s="37"/>
      <c r="D238" s="229"/>
      <c r="E238" s="269" t="s">
        <v>74</v>
      </c>
      <c r="F238" s="270"/>
      <c r="G238" s="270"/>
      <c r="H238" s="271"/>
      <c r="I238" s="298" t="e">
        <f>YEAR(EDATE(AA238,-3))</f>
        <v>#NUM!</v>
      </c>
      <c r="J238" s="289"/>
      <c r="K238" s="289"/>
      <c r="L238" s="289" t="s">
        <v>37</v>
      </c>
      <c r="M238" s="289"/>
      <c r="N238" s="344"/>
      <c r="O238" s="344"/>
      <c r="P238" s="344"/>
      <c r="Q238" s="344"/>
      <c r="R238" s="344"/>
      <c r="S238" s="344"/>
      <c r="T238" s="344"/>
      <c r="U238" s="344"/>
      <c r="V238" s="344"/>
      <c r="W238" s="344"/>
      <c r="X238" s="344"/>
      <c r="Y238" s="344"/>
      <c r="Z238" s="300" t="s">
        <v>56</v>
      </c>
      <c r="AA238" s="344"/>
      <c r="AB238" s="344"/>
      <c r="AC238" s="344"/>
      <c r="AD238" s="344"/>
      <c r="AE238" s="344"/>
      <c r="AF238" s="344"/>
      <c r="AG238" s="344"/>
      <c r="AH238" s="344"/>
      <c r="AI238" s="344"/>
      <c r="AJ238" s="344"/>
      <c r="AK238" s="349"/>
      <c r="AL238" s="33"/>
      <c r="AM238" s="39"/>
      <c r="BC238" s="322"/>
      <c r="BD238" s="322"/>
      <c r="BE238" s="322"/>
    </row>
    <row r="239" spans="2:57" ht="13.5" customHeight="1">
      <c r="B239" s="37"/>
      <c r="D239" s="229"/>
      <c r="E239" s="246"/>
      <c r="F239" s="247"/>
      <c r="G239" s="247"/>
      <c r="H239" s="248"/>
      <c r="I239" s="299"/>
      <c r="J239" s="267"/>
      <c r="K239" s="267"/>
      <c r="L239" s="267"/>
      <c r="M239" s="267"/>
      <c r="N239" s="347"/>
      <c r="O239" s="347"/>
      <c r="P239" s="347"/>
      <c r="Q239" s="347"/>
      <c r="R239" s="347"/>
      <c r="S239" s="347"/>
      <c r="T239" s="347"/>
      <c r="U239" s="347"/>
      <c r="V239" s="347"/>
      <c r="W239" s="347"/>
      <c r="X239" s="347"/>
      <c r="Y239" s="347"/>
      <c r="Z239" s="301"/>
      <c r="AA239" s="347"/>
      <c r="AB239" s="347"/>
      <c r="AC239" s="347"/>
      <c r="AD239" s="347"/>
      <c r="AE239" s="347"/>
      <c r="AF239" s="347"/>
      <c r="AG239" s="347"/>
      <c r="AH239" s="347"/>
      <c r="AI239" s="347"/>
      <c r="AJ239" s="347"/>
      <c r="AK239" s="350"/>
      <c r="AL239" s="33"/>
      <c r="AM239" s="39"/>
      <c r="BD239" s="32" t="str">
        <f>IF(V234="","",YEAR(V234)-IF(MONTH(V234)&lt;4,1,0))</f>
        <v/>
      </c>
    </row>
    <row r="240" spans="2:57" ht="13.5" customHeight="1">
      <c r="B240" s="37"/>
      <c r="D240" s="229"/>
      <c r="E240" s="220" t="s">
        <v>57</v>
      </c>
      <c r="F240" s="221"/>
      <c r="G240" s="221"/>
      <c r="H240" s="222"/>
      <c r="I240" s="291"/>
      <c r="J240" s="292"/>
      <c r="K240" s="292"/>
      <c r="L240" s="292"/>
      <c r="M240" s="292"/>
      <c r="N240" s="292"/>
      <c r="O240" s="292"/>
      <c r="P240" s="292"/>
      <c r="Q240" s="292"/>
      <c r="R240" s="292"/>
      <c r="S240" s="292"/>
      <c r="T240" s="292"/>
      <c r="U240" s="292"/>
      <c r="V240" s="292"/>
      <c r="W240" s="212" t="s">
        <v>56</v>
      </c>
      <c r="X240" s="292"/>
      <c r="Y240" s="292"/>
      <c r="Z240" s="292"/>
      <c r="AA240" s="292"/>
      <c r="AB240" s="292"/>
      <c r="AC240" s="292"/>
      <c r="AD240" s="292"/>
      <c r="AE240" s="292"/>
      <c r="AF240" s="292"/>
      <c r="AG240" s="292"/>
      <c r="AH240" s="292"/>
      <c r="AI240" s="292"/>
      <c r="AJ240" s="292"/>
      <c r="AK240" s="353"/>
      <c r="AL240" s="40"/>
      <c r="AM240" s="39"/>
      <c r="BE240" s="32" t="str">
        <f>BE237&amp;"："&amp;BE233</f>
        <v>計画期間未入力です：FALSE</v>
      </c>
    </row>
    <row r="241" spans="2:39" ht="13.5" customHeight="1" thickBot="1">
      <c r="B241" s="37"/>
      <c r="D241" s="230"/>
      <c r="E241" s="223"/>
      <c r="F241" s="224"/>
      <c r="G241" s="224"/>
      <c r="H241" s="225"/>
      <c r="I241" s="351"/>
      <c r="J241" s="352"/>
      <c r="K241" s="352"/>
      <c r="L241" s="352"/>
      <c r="M241" s="352"/>
      <c r="N241" s="352"/>
      <c r="O241" s="352"/>
      <c r="P241" s="352"/>
      <c r="Q241" s="352"/>
      <c r="R241" s="352"/>
      <c r="S241" s="352"/>
      <c r="T241" s="352"/>
      <c r="U241" s="352"/>
      <c r="V241" s="352"/>
      <c r="W241" s="213"/>
      <c r="X241" s="352"/>
      <c r="Y241" s="352"/>
      <c r="Z241" s="352"/>
      <c r="AA241" s="352"/>
      <c r="AB241" s="352"/>
      <c r="AC241" s="352"/>
      <c r="AD241" s="352"/>
      <c r="AE241" s="352"/>
      <c r="AF241" s="352"/>
      <c r="AG241" s="352"/>
      <c r="AH241" s="352"/>
      <c r="AI241" s="352"/>
      <c r="AJ241" s="352"/>
      <c r="AK241" s="354"/>
      <c r="AL241" s="40"/>
      <c r="AM241" s="39"/>
    </row>
    <row r="242" spans="2:39" ht="15.75" customHeight="1">
      <c r="B242" s="37"/>
      <c r="D242" s="42" t="s">
        <v>72</v>
      </c>
      <c r="E242" s="40"/>
      <c r="F242" s="218" t="s">
        <v>65</v>
      </c>
      <c r="G242" s="218"/>
      <c r="H242" s="218"/>
      <c r="I242" s="218"/>
      <c r="J242" s="218"/>
      <c r="K242" s="218"/>
      <c r="L242" s="218"/>
      <c r="M242" s="218"/>
      <c r="N242" s="218"/>
      <c r="O242" s="218"/>
      <c r="P242" s="218"/>
      <c r="Q242" s="218"/>
      <c r="R242" s="218"/>
      <c r="S242" s="218"/>
      <c r="T242" s="218"/>
      <c r="U242" s="218"/>
      <c r="V242" s="218"/>
      <c r="W242" s="218"/>
      <c r="X242" s="218"/>
      <c r="Y242" s="218"/>
      <c r="Z242" s="218"/>
      <c r="AA242" s="218"/>
      <c r="AB242" s="218"/>
      <c r="AC242" s="218"/>
      <c r="AD242" s="218"/>
      <c r="AE242" s="218"/>
      <c r="AF242" s="218"/>
      <c r="AG242" s="218"/>
      <c r="AH242" s="218"/>
      <c r="AI242" s="218"/>
      <c r="AJ242" s="218"/>
      <c r="AK242" s="218"/>
      <c r="AL242" s="40"/>
      <c r="AM242" s="39"/>
    </row>
    <row r="243" spans="2:39" ht="15.75" customHeight="1">
      <c r="B243" s="37"/>
      <c r="D243" s="40"/>
      <c r="E243" s="40"/>
      <c r="F243" s="219"/>
      <c r="G243" s="219"/>
      <c r="H243" s="219"/>
      <c r="I243" s="219"/>
      <c r="J243" s="219"/>
      <c r="K243" s="219"/>
      <c r="L243" s="219"/>
      <c r="M243" s="219"/>
      <c r="N243" s="219"/>
      <c r="O243" s="219"/>
      <c r="P243" s="219"/>
      <c r="Q243" s="219"/>
      <c r="R243" s="219"/>
      <c r="S243" s="219"/>
      <c r="T243" s="219"/>
      <c r="U243" s="219"/>
      <c r="V243" s="219"/>
      <c r="W243" s="219"/>
      <c r="X243" s="219"/>
      <c r="Y243" s="219"/>
      <c r="Z243" s="219"/>
      <c r="AA243" s="219"/>
      <c r="AB243" s="219"/>
      <c r="AC243" s="219"/>
      <c r="AD243" s="219"/>
      <c r="AE243" s="219"/>
      <c r="AF243" s="219"/>
      <c r="AG243" s="219"/>
      <c r="AH243" s="219"/>
      <c r="AI243" s="219"/>
      <c r="AJ243" s="219"/>
      <c r="AK243" s="219"/>
      <c r="AL243" s="40"/>
      <c r="AM243" s="39"/>
    </row>
    <row r="244" spans="2:39" ht="15.75" customHeight="1">
      <c r="B244" s="37"/>
      <c r="D244" s="40"/>
      <c r="E244" s="40"/>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40"/>
      <c r="AM244" s="39"/>
    </row>
    <row r="245" spans="2:39" ht="15.75" customHeight="1">
      <c r="B245" s="37"/>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33"/>
      <c r="AL245" s="40"/>
      <c r="AM245" s="39"/>
    </row>
    <row r="246" spans="2:39" ht="15.75" customHeight="1">
      <c r="B246" s="43"/>
      <c r="C246" s="38"/>
      <c r="D246" s="87"/>
      <c r="E246" s="87"/>
      <c r="F246" s="87"/>
      <c r="G246" s="87"/>
      <c r="H246" s="87"/>
      <c r="I246" s="87"/>
      <c r="J246" s="87"/>
      <c r="K246" s="87"/>
      <c r="L246" s="87"/>
      <c r="M246" s="87"/>
      <c r="N246" s="87"/>
      <c r="O246" s="87"/>
      <c r="P246" s="87"/>
      <c r="Q246" s="87"/>
      <c r="R246" s="87"/>
      <c r="S246" s="87"/>
      <c r="T246" s="87"/>
      <c r="U246" s="87"/>
      <c r="V246" s="87"/>
      <c r="W246" s="87"/>
      <c r="X246" s="87"/>
      <c r="Y246" s="87"/>
      <c r="Z246" s="87"/>
      <c r="AA246" s="87"/>
      <c r="AB246" s="87"/>
      <c r="AC246" s="87"/>
      <c r="AD246" s="87"/>
      <c r="AE246" s="87"/>
      <c r="AF246" s="87"/>
      <c r="AG246" s="87"/>
      <c r="AH246" s="87"/>
      <c r="AI246" s="87"/>
      <c r="AJ246" s="87"/>
      <c r="AK246" s="88"/>
      <c r="AL246" s="87"/>
      <c r="AM246" s="55"/>
    </row>
  </sheetData>
  <sheetProtection formatCells="0"/>
  <dataConsolidate/>
  <mergeCells count="744">
    <mergeCell ref="F242:AK243"/>
    <mergeCell ref="BD237:BD238"/>
    <mergeCell ref="BE237:BE238"/>
    <mergeCell ref="E238:H239"/>
    <mergeCell ref="I238:K239"/>
    <mergeCell ref="L238:M239"/>
    <mergeCell ref="N238:Y239"/>
    <mergeCell ref="Z238:Z239"/>
    <mergeCell ref="AA238:AK239"/>
    <mergeCell ref="E240:H241"/>
    <mergeCell ref="I240:V241"/>
    <mergeCell ref="W240:W241"/>
    <mergeCell ref="X240:AK241"/>
    <mergeCell ref="BD233:BD234"/>
    <mergeCell ref="BE233:BE234"/>
    <mergeCell ref="E234:H235"/>
    <mergeCell ref="I234:Q235"/>
    <mergeCell ref="R234:U235"/>
    <mergeCell ref="V234:AA235"/>
    <mergeCell ref="AB234:AE235"/>
    <mergeCell ref="AF234:AI235"/>
    <mergeCell ref="AJ234:AK235"/>
    <mergeCell ref="D232:D241"/>
    <mergeCell ref="E232:H233"/>
    <mergeCell ref="I232:Q233"/>
    <mergeCell ref="R232:U233"/>
    <mergeCell ref="V232:AA233"/>
    <mergeCell ref="AB232:AE233"/>
    <mergeCell ref="AF232:AI233"/>
    <mergeCell ref="AJ232:AK233"/>
    <mergeCell ref="BC233:BC234"/>
    <mergeCell ref="E236:H237"/>
    <mergeCell ref="I236:AA237"/>
    <mergeCell ref="AB236:AE237"/>
    <mergeCell ref="AF236:AJ237"/>
    <mergeCell ref="AK236:AK237"/>
    <mergeCell ref="BC237:BC238"/>
    <mergeCell ref="BD227:BD228"/>
    <mergeCell ref="BE227:BE228"/>
    <mergeCell ref="E228:H229"/>
    <mergeCell ref="I228:K229"/>
    <mergeCell ref="L228:M229"/>
    <mergeCell ref="N228:Y229"/>
    <mergeCell ref="Z228:Z229"/>
    <mergeCell ref="AA228:AK229"/>
    <mergeCell ref="E230:H231"/>
    <mergeCell ref="I230:V231"/>
    <mergeCell ref="W230:W231"/>
    <mergeCell ref="X230:AK231"/>
    <mergeCell ref="BD223:BD224"/>
    <mergeCell ref="BE223:BE224"/>
    <mergeCell ref="E224:H225"/>
    <mergeCell ref="I224:Q225"/>
    <mergeCell ref="R224:U225"/>
    <mergeCell ref="V224:AA225"/>
    <mergeCell ref="AB224:AE225"/>
    <mergeCell ref="AF224:AI225"/>
    <mergeCell ref="AJ224:AK225"/>
    <mergeCell ref="D222:D231"/>
    <mergeCell ref="E222:H223"/>
    <mergeCell ref="I222:Q223"/>
    <mergeCell ref="R222:U223"/>
    <mergeCell ref="V222:AA223"/>
    <mergeCell ref="AB222:AE223"/>
    <mergeCell ref="AF222:AI223"/>
    <mergeCell ref="AJ222:AK223"/>
    <mergeCell ref="BC223:BC224"/>
    <mergeCell ref="E226:H227"/>
    <mergeCell ref="I226:AA227"/>
    <mergeCell ref="AB226:AE227"/>
    <mergeCell ref="AF226:AJ227"/>
    <mergeCell ref="AK226:AK227"/>
    <mergeCell ref="BC227:BC228"/>
    <mergeCell ref="BD217:BD218"/>
    <mergeCell ref="BE217:BE218"/>
    <mergeCell ref="E218:H219"/>
    <mergeCell ref="I218:K219"/>
    <mergeCell ref="L218:M219"/>
    <mergeCell ref="N218:Y219"/>
    <mergeCell ref="Z218:Z219"/>
    <mergeCell ref="AA218:AK219"/>
    <mergeCell ref="E220:H221"/>
    <mergeCell ref="I220:V221"/>
    <mergeCell ref="W220:W221"/>
    <mergeCell ref="X220:AK221"/>
    <mergeCell ref="BD213:BD214"/>
    <mergeCell ref="BE213:BE214"/>
    <mergeCell ref="E214:H215"/>
    <mergeCell ref="I214:Q215"/>
    <mergeCell ref="R214:U215"/>
    <mergeCell ref="V214:AA215"/>
    <mergeCell ref="AB214:AE215"/>
    <mergeCell ref="AF214:AI215"/>
    <mergeCell ref="AJ214:AK215"/>
    <mergeCell ref="D212:D221"/>
    <mergeCell ref="E212:H213"/>
    <mergeCell ref="I212:Q213"/>
    <mergeCell ref="R212:U213"/>
    <mergeCell ref="V212:AA213"/>
    <mergeCell ref="AB212:AE213"/>
    <mergeCell ref="AF212:AI213"/>
    <mergeCell ref="AJ212:AK213"/>
    <mergeCell ref="BC213:BC214"/>
    <mergeCell ref="E216:H217"/>
    <mergeCell ref="I216:AA217"/>
    <mergeCell ref="AB216:AE217"/>
    <mergeCell ref="AF216:AJ217"/>
    <mergeCell ref="AK216:AK217"/>
    <mergeCell ref="BC217:BC218"/>
    <mergeCell ref="BD207:BD208"/>
    <mergeCell ref="BE207:BE208"/>
    <mergeCell ref="E208:H209"/>
    <mergeCell ref="I208:K209"/>
    <mergeCell ref="L208:M209"/>
    <mergeCell ref="N208:Y209"/>
    <mergeCell ref="Z208:Z209"/>
    <mergeCell ref="AA208:AK209"/>
    <mergeCell ref="E210:H211"/>
    <mergeCell ref="I210:V211"/>
    <mergeCell ref="W210:W211"/>
    <mergeCell ref="X210:AK211"/>
    <mergeCell ref="BD203:BD204"/>
    <mergeCell ref="BE203:BE204"/>
    <mergeCell ref="E204:H205"/>
    <mergeCell ref="I204:Q205"/>
    <mergeCell ref="R204:U205"/>
    <mergeCell ref="V204:AA205"/>
    <mergeCell ref="AB204:AE205"/>
    <mergeCell ref="AF204:AI205"/>
    <mergeCell ref="AJ204:AK205"/>
    <mergeCell ref="D202:D211"/>
    <mergeCell ref="E202:H203"/>
    <mergeCell ref="I202:Q203"/>
    <mergeCell ref="R202:U203"/>
    <mergeCell ref="V202:AA203"/>
    <mergeCell ref="AB202:AE203"/>
    <mergeCell ref="AF202:AI203"/>
    <mergeCell ref="AJ202:AK203"/>
    <mergeCell ref="BC203:BC204"/>
    <mergeCell ref="E206:H207"/>
    <mergeCell ref="I206:AA207"/>
    <mergeCell ref="AB206:AE207"/>
    <mergeCell ref="AF206:AJ207"/>
    <mergeCell ref="AK206:AK207"/>
    <mergeCell ref="BC207:BC208"/>
    <mergeCell ref="BD197:BD198"/>
    <mergeCell ref="BE197:BE198"/>
    <mergeCell ref="E198:H199"/>
    <mergeCell ref="I198:K199"/>
    <mergeCell ref="L198:M199"/>
    <mergeCell ref="N198:Y199"/>
    <mergeCell ref="Z198:Z199"/>
    <mergeCell ref="AA198:AK199"/>
    <mergeCell ref="E200:H201"/>
    <mergeCell ref="I200:V201"/>
    <mergeCell ref="W200:W201"/>
    <mergeCell ref="X200:AK201"/>
    <mergeCell ref="BD193:BD194"/>
    <mergeCell ref="BE193:BE194"/>
    <mergeCell ref="E194:H195"/>
    <mergeCell ref="I194:Q195"/>
    <mergeCell ref="R194:U195"/>
    <mergeCell ref="V194:AA195"/>
    <mergeCell ref="AB194:AE195"/>
    <mergeCell ref="AF194:AI195"/>
    <mergeCell ref="AJ194:AK195"/>
    <mergeCell ref="D192:D201"/>
    <mergeCell ref="E192:H193"/>
    <mergeCell ref="I192:Q193"/>
    <mergeCell ref="R192:U193"/>
    <mergeCell ref="V192:AA193"/>
    <mergeCell ref="AB192:AE193"/>
    <mergeCell ref="AF192:AI193"/>
    <mergeCell ref="AJ192:AK193"/>
    <mergeCell ref="BC193:BC194"/>
    <mergeCell ref="E196:H197"/>
    <mergeCell ref="I196:AA197"/>
    <mergeCell ref="AB196:AE197"/>
    <mergeCell ref="AF196:AJ197"/>
    <mergeCell ref="AK196:AK197"/>
    <mergeCell ref="BC197:BC198"/>
    <mergeCell ref="E179:H180"/>
    <mergeCell ref="I179:V180"/>
    <mergeCell ref="W179:W180"/>
    <mergeCell ref="X179:AK180"/>
    <mergeCell ref="F181:AK182"/>
    <mergeCell ref="O187:U187"/>
    <mergeCell ref="V187:AK187"/>
    <mergeCell ref="O188:U189"/>
    <mergeCell ref="V188:AK188"/>
    <mergeCell ref="V189:AK189"/>
    <mergeCell ref="D161:D170"/>
    <mergeCell ref="E161:H162"/>
    <mergeCell ref="I161:Q162"/>
    <mergeCell ref="R161:U162"/>
    <mergeCell ref="V161:AA162"/>
    <mergeCell ref="AB161:AE162"/>
    <mergeCell ref="AF161:AI162"/>
    <mergeCell ref="AJ161:AK162"/>
    <mergeCell ref="E163:H164"/>
    <mergeCell ref="I163:Q164"/>
    <mergeCell ref="R163:U164"/>
    <mergeCell ref="V163:AA164"/>
    <mergeCell ref="AB163:AE164"/>
    <mergeCell ref="AF163:AI164"/>
    <mergeCell ref="AJ163:AK164"/>
    <mergeCell ref="E165:H166"/>
    <mergeCell ref="I165:AA166"/>
    <mergeCell ref="AB165:AE166"/>
    <mergeCell ref="AF165:AJ166"/>
    <mergeCell ref="AK165:AK166"/>
    <mergeCell ref="E167:H168"/>
    <mergeCell ref="I167:K168"/>
    <mergeCell ref="L167:M168"/>
    <mergeCell ref="BE132:BE133"/>
    <mergeCell ref="E133:H134"/>
    <mergeCell ref="I133:Q134"/>
    <mergeCell ref="R133:U134"/>
    <mergeCell ref="V133:AA134"/>
    <mergeCell ref="AB133:AE134"/>
    <mergeCell ref="AF133:AI134"/>
    <mergeCell ref="AJ133:AK134"/>
    <mergeCell ref="E135:H136"/>
    <mergeCell ref="I135:AA136"/>
    <mergeCell ref="AB135:AE136"/>
    <mergeCell ref="AF135:AJ136"/>
    <mergeCell ref="AK135:AK136"/>
    <mergeCell ref="BC136:BC137"/>
    <mergeCell ref="BD136:BD137"/>
    <mergeCell ref="BE136:BE137"/>
    <mergeCell ref="E137:H138"/>
    <mergeCell ref="I137:K138"/>
    <mergeCell ref="L137:M138"/>
    <mergeCell ref="N137:Y138"/>
    <mergeCell ref="Z137:Z138"/>
    <mergeCell ref="AA137:AK138"/>
    <mergeCell ref="BC132:BC133"/>
    <mergeCell ref="BD132:BD133"/>
    <mergeCell ref="O126:U126"/>
    <mergeCell ref="O127:U128"/>
    <mergeCell ref="V128:AK128"/>
    <mergeCell ref="D131:D140"/>
    <mergeCell ref="E131:H132"/>
    <mergeCell ref="I131:Q132"/>
    <mergeCell ref="R131:U132"/>
    <mergeCell ref="V131:AA132"/>
    <mergeCell ref="AB131:AE132"/>
    <mergeCell ref="AF131:AI132"/>
    <mergeCell ref="AJ131:AK132"/>
    <mergeCell ref="E139:H140"/>
    <mergeCell ref="I139:V140"/>
    <mergeCell ref="W139:W140"/>
    <mergeCell ref="X139:AK140"/>
    <mergeCell ref="D141:D150"/>
    <mergeCell ref="E141:H142"/>
    <mergeCell ref="I141:Q142"/>
    <mergeCell ref="R141:U142"/>
    <mergeCell ref="V141:AA142"/>
    <mergeCell ref="AB141:AE142"/>
    <mergeCell ref="AF141:AI142"/>
    <mergeCell ref="AJ141:AK142"/>
    <mergeCell ref="E175:H176"/>
    <mergeCell ref="I175:AA176"/>
    <mergeCell ref="AB175:AE176"/>
    <mergeCell ref="AF175:AJ176"/>
    <mergeCell ref="AK175:AK176"/>
    <mergeCell ref="E169:H170"/>
    <mergeCell ref="I169:V170"/>
    <mergeCell ref="W169:W170"/>
    <mergeCell ref="X169:AK170"/>
    <mergeCell ref="D171:D180"/>
    <mergeCell ref="Z177:Z178"/>
    <mergeCell ref="AA177:AK178"/>
    <mergeCell ref="D151:D160"/>
    <mergeCell ref="E151:H152"/>
    <mergeCell ref="I151:Q152"/>
    <mergeCell ref="R151:U152"/>
    <mergeCell ref="BC176:BC177"/>
    <mergeCell ref="BD176:BD177"/>
    <mergeCell ref="BE176:BE177"/>
    <mergeCell ref="E177:H178"/>
    <mergeCell ref="I177:K178"/>
    <mergeCell ref="L177:M178"/>
    <mergeCell ref="N177:Y178"/>
    <mergeCell ref="E171:H172"/>
    <mergeCell ref="I171:Q172"/>
    <mergeCell ref="R171:U172"/>
    <mergeCell ref="V171:AA172"/>
    <mergeCell ref="AB171:AE172"/>
    <mergeCell ref="AF171:AI172"/>
    <mergeCell ref="AJ171:AK172"/>
    <mergeCell ref="BC172:BC173"/>
    <mergeCell ref="BD172:BD173"/>
    <mergeCell ref="BE172:BE173"/>
    <mergeCell ref="E173:H174"/>
    <mergeCell ref="I173:Q174"/>
    <mergeCell ref="R173:U174"/>
    <mergeCell ref="V173:AA174"/>
    <mergeCell ref="AB173:AE174"/>
    <mergeCell ref="AF173:AI174"/>
    <mergeCell ref="AJ173:AK174"/>
    <mergeCell ref="BC156:BC157"/>
    <mergeCell ref="BC166:BC167"/>
    <mergeCell ref="BD166:BD167"/>
    <mergeCell ref="BE166:BE167"/>
    <mergeCell ref="N167:Y168"/>
    <mergeCell ref="Z167:Z168"/>
    <mergeCell ref="AA167:AK168"/>
    <mergeCell ref="BC162:BC163"/>
    <mergeCell ref="BD162:BD163"/>
    <mergeCell ref="BE162:BE163"/>
    <mergeCell ref="X159:AK160"/>
    <mergeCell ref="BD156:BD157"/>
    <mergeCell ref="BE156:BE157"/>
    <mergeCell ref="BD152:BD153"/>
    <mergeCell ref="BE152:BE153"/>
    <mergeCell ref="E153:H154"/>
    <mergeCell ref="I153:Q154"/>
    <mergeCell ref="R153:U154"/>
    <mergeCell ref="V153:AA154"/>
    <mergeCell ref="AB153:AE154"/>
    <mergeCell ref="AF153:AI154"/>
    <mergeCell ref="AJ153:AK154"/>
    <mergeCell ref="V151:AA152"/>
    <mergeCell ref="AB151:AE152"/>
    <mergeCell ref="AF151:AI152"/>
    <mergeCell ref="AJ151:AK152"/>
    <mergeCell ref="BC152:BC153"/>
    <mergeCell ref="E149:H150"/>
    <mergeCell ref="I149:V150"/>
    <mergeCell ref="W149:W150"/>
    <mergeCell ref="X149:AK150"/>
    <mergeCell ref="Z157:Z158"/>
    <mergeCell ref="AA157:AK158"/>
    <mergeCell ref="E159:H160"/>
    <mergeCell ref="I159:V160"/>
    <mergeCell ref="W159:W160"/>
    <mergeCell ref="AK155:AK156"/>
    <mergeCell ref="E157:H158"/>
    <mergeCell ref="I157:K158"/>
    <mergeCell ref="L157:M158"/>
    <mergeCell ref="N157:Y158"/>
    <mergeCell ref="E155:H156"/>
    <mergeCell ref="I155:AA156"/>
    <mergeCell ref="AB155:AE156"/>
    <mergeCell ref="AF155:AJ156"/>
    <mergeCell ref="E145:H146"/>
    <mergeCell ref="I145:AA146"/>
    <mergeCell ref="AB145:AE146"/>
    <mergeCell ref="AF145:AJ146"/>
    <mergeCell ref="AK145:AK146"/>
    <mergeCell ref="BC146:BC147"/>
    <mergeCell ref="BD146:BD147"/>
    <mergeCell ref="BE146:BE147"/>
    <mergeCell ref="E147:H148"/>
    <mergeCell ref="I147:K148"/>
    <mergeCell ref="L147:M148"/>
    <mergeCell ref="N147:Y148"/>
    <mergeCell ref="Z147:Z148"/>
    <mergeCell ref="AA147:AK148"/>
    <mergeCell ref="BC142:BC143"/>
    <mergeCell ref="BD142:BD143"/>
    <mergeCell ref="BE142:BE143"/>
    <mergeCell ref="E143:H144"/>
    <mergeCell ref="I143:Q144"/>
    <mergeCell ref="R143:U144"/>
    <mergeCell ref="V143:AA144"/>
    <mergeCell ref="AB143:AE144"/>
    <mergeCell ref="AF143:AI144"/>
    <mergeCell ref="AJ143:AK144"/>
    <mergeCell ref="BC115:BC116"/>
    <mergeCell ref="BD115:BD116"/>
    <mergeCell ref="BE115:BE116"/>
    <mergeCell ref="V126:AK126"/>
    <mergeCell ref="V127:AK127"/>
    <mergeCell ref="BC101:BC102"/>
    <mergeCell ref="BD101:BD102"/>
    <mergeCell ref="BE101:BE102"/>
    <mergeCell ref="BC105:BC106"/>
    <mergeCell ref="BD105:BD106"/>
    <mergeCell ref="BE105:BE106"/>
    <mergeCell ref="BC111:BC112"/>
    <mergeCell ref="BD111:BD112"/>
    <mergeCell ref="BE111:BE112"/>
    <mergeCell ref="F120:AK121"/>
    <mergeCell ref="E114:H115"/>
    <mergeCell ref="I114:AA115"/>
    <mergeCell ref="AB114:AE115"/>
    <mergeCell ref="AF114:AJ115"/>
    <mergeCell ref="AK114:AK115"/>
    <mergeCell ref="E116:H117"/>
    <mergeCell ref="I116:K117"/>
    <mergeCell ref="L116:M117"/>
    <mergeCell ref="N116:Y117"/>
    <mergeCell ref="BC85:BC86"/>
    <mergeCell ref="BD85:BD86"/>
    <mergeCell ref="BE85:BE86"/>
    <mergeCell ref="BC91:BC92"/>
    <mergeCell ref="BD91:BD92"/>
    <mergeCell ref="BE91:BE92"/>
    <mergeCell ref="BC95:BC96"/>
    <mergeCell ref="BD95:BD96"/>
    <mergeCell ref="BE95:BE96"/>
    <mergeCell ref="BC71:BC72"/>
    <mergeCell ref="BD71:BD72"/>
    <mergeCell ref="BE71:BE72"/>
    <mergeCell ref="BC75:BC76"/>
    <mergeCell ref="BD75:BD76"/>
    <mergeCell ref="BE75:BE76"/>
    <mergeCell ref="BC81:BC82"/>
    <mergeCell ref="BD81:BD82"/>
    <mergeCell ref="BE81:BE82"/>
    <mergeCell ref="BE10:BE11"/>
    <mergeCell ref="BE14:BE15"/>
    <mergeCell ref="BD20:BD21"/>
    <mergeCell ref="BC14:BC15"/>
    <mergeCell ref="BD14:BD15"/>
    <mergeCell ref="BC10:BC11"/>
    <mergeCell ref="BD10:BD11"/>
    <mergeCell ref="AA116:AK117"/>
    <mergeCell ref="E118:H119"/>
    <mergeCell ref="I118:V119"/>
    <mergeCell ref="W118:W119"/>
    <mergeCell ref="X118:AK119"/>
    <mergeCell ref="AB110:AE111"/>
    <mergeCell ref="AF110:AI111"/>
    <mergeCell ref="AJ110:AK111"/>
    <mergeCell ref="E112:H113"/>
    <mergeCell ref="I112:Q113"/>
    <mergeCell ref="R112:U113"/>
    <mergeCell ref="V112:AA113"/>
    <mergeCell ref="AB112:AE113"/>
    <mergeCell ref="AF112:AI113"/>
    <mergeCell ref="AJ112:AK113"/>
    <mergeCell ref="AA106:AK107"/>
    <mergeCell ref="E108:H109"/>
    <mergeCell ref="Z116:Z117"/>
    <mergeCell ref="D110:D119"/>
    <mergeCell ref="E110:H111"/>
    <mergeCell ref="I110:Q111"/>
    <mergeCell ref="R110:U111"/>
    <mergeCell ref="V110:AA111"/>
    <mergeCell ref="E104:H105"/>
    <mergeCell ref="I104:AA105"/>
    <mergeCell ref="AB104:AE105"/>
    <mergeCell ref="E106:H107"/>
    <mergeCell ref="I106:K107"/>
    <mergeCell ref="L106:M107"/>
    <mergeCell ref="N106:Y107"/>
    <mergeCell ref="Z106:Z107"/>
    <mergeCell ref="D100:D109"/>
    <mergeCell ref="E100:H101"/>
    <mergeCell ref="I100:Q101"/>
    <mergeCell ref="R100:U101"/>
    <mergeCell ref="V100:AA101"/>
    <mergeCell ref="E102:H103"/>
    <mergeCell ref="I102:Q103"/>
    <mergeCell ref="R102:U103"/>
    <mergeCell ref="V102:AA103"/>
    <mergeCell ref="I108:V109"/>
    <mergeCell ref="W108:W109"/>
    <mergeCell ref="X108:AK109"/>
    <mergeCell ref="AK104:AK105"/>
    <mergeCell ref="AF94:AJ95"/>
    <mergeCell ref="AK94:AK95"/>
    <mergeCell ref="E96:H97"/>
    <mergeCell ref="I96:K97"/>
    <mergeCell ref="L96:M97"/>
    <mergeCell ref="N96:Y97"/>
    <mergeCell ref="Z96:Z97"/>
    <mergeCell ref="AA96:AK97"/>
    <mergeCell ref="E98:H99"/>
    <mergeCell ref="I98:V99"/>
    <mergeCell ref="W98:W99"/>
    <mergeCell ref="X98:AK99"/>
    <mergeCell ref="AF104:AJ105"/>
    <mergeCell ref="AB100:AE101"/>
    <mergeCell ref="AF100:AI101"/>
    <mergeCell ref="AJ100:AK101"/>
    <mergeCell ref="AB102:AE103"/>
    <mergeCell ref="AF102:AI103"/>
    <mergeCell ref="AJ102:AK103"/>
    <mergeCell ref="Z86:Z87"/>
    <mergeCell ref="AA86:AK87"/>
    <mergeCell ref="E88:H89"/>
    <mergeCell ref="I88:V89"/>
    <mergeCell ref="W88:W89"/>
    <mergeCell ref="X88:AK89"/>
    <mergeCell ref="D90:D99"/>
    <mergeCell ref="E90:H91"/>
    <mergeCell ref="I90:Q91"/>
    <mergeCell ref="R90:U91"/>
    <mergeCell ref="V90:AA91"/>
    <mergeCell ref="AB90:AE91"/>
    <mergeCell ref="AF90:AI91"/>
    <mergeCell ref="AJ90:AK91"/>
    <mergeCell ref="E92:H93"/>
    <mergeCell ref="I92:Q93"/>
    <mergeCell ref="R92:U93"/>
    <mergeCell ref="V92:AA93"/>
    <mergeCell ref="AB92:AE93"/>
    <mergeCell ref="AF92:AI93"/>
    <mergeCell ref="AJ92:AK93"/>
    <mergeCell ref="E94:H95"/>
    <mergeCell ref="I94:AA95"/>
    <mergeCell ref="AB94:AE95"/>
    <mergeCell ref="D80:D89"/>
    <mergeCell ref="E80:H81"/>
    <mergeCell ref="I80:Q81"/>
    <mergeCell ref="R80:U81"/>
    <mergeCell ref="V80:AA81"/>
    <mergeCell ref="AB80:AE81"/>
    <mergeCell ref="AF80:AI81"/>
    <mergeCell ref="AJ80:AK81"/>
    <mergeCell ref="E82:H83"/>
    <mergeCell ref="I82:Q83"/>
    <mergeCell ref="R82:U83"/>
    <mergeCell ref="V82:AA83"/>
    <mergeCell ref="AB82:AE83"/>
    <mergeCell ref="AF82:AI83"/>
    <mergeCell ref="AJ82:AK83"/>
    <mergeCell ref="E84:H85"/>
    <mergeCell ref="I84:AA85"/>
    <mergeCell ref="AB84:AE85"/>
    <mergeCell ref="AF84:AJ85"/>
    <mergeCell ref="AK84:AK85"/>
    <mergeCell ref="E86:H87"/>
    <mergeCell ref="I86:K87"/>
    <mergeCell ref="L86:M87"/>
    <mergeCell ref="N86:Y87"/>
    <mergeCell ref="AK74:AK75"/>
    <mergeCell ref="E76:H77"/>
    <mergeCell ref="I76:K77"/>
    <mergeCell ref="L76:M77"/>
    <mergeCell ref="N76:Y77"/>
    <mergeCell ref="Z76:Z77"/>
    <mergeCell ref="AA76:AK77"/>
    <mergeCell ref="E78:H79"/>
    <mergeCell ref="I78:V79"/>
    <mergeCell ref="W78:W79"/>
    <mergeCell ref="X78:AK79"/>
    <mergeCell ref="O65:U65"/>
    <mergeCell ref="V65:AK65"/>
    <mergeCell ref="O66:U67"/>
    <mergeCell ref="V66:AK66"/>
    <mergeCell ref="V67:AK67"/>
    <mergeCell ref="D70:D79"/>
    <mergeCell ref="E70:H71"/>
    <mergeCell ref="I70:Q71"/>
    <mergeCell ref="R70:U71"/>
    <mergeCell ref="V70:AA71"/>
    <mergeCell ref="AB70:AE71"/>
    <mergeCell ref="AF70:AI71"/>
    <mergeCell ref="AJ70:AK71"/>
    <mergeCell ref="E72:H73"/>
    <mergeCell ref="I72:Q73"/>
    <mergeCell ref="R72:U73"/>
    <mergeCell ref="V72:AA73"/>
    <mergeCell ref="AB72:AE73"/>
    <mergeCell ref="AF72:AI73"/>
    <mergeCell ref="AJ72:AK73"/>
    <mergeCell ref="E74:H75"/>
    <mergeCell ref="I74:AA75"/>
    <mergeCell ref="AB74:AE75"/>
    <mergeCell ref="AF74:AJ75"/>
    <mergeCell ref="W57:W58"/>
    <mergeCell ref="X57:AK58"/>
    <mergeCell ref="F59:AK60"/>
    <mergeCell ref="E53:H54"/>
    <mergeCell ref="I53:AA54"/>
    <mergeCell ref="AB53:AE54"/>
    <mergeCell ref="AF53:AJ54"/>
    <mergeCell ref="AK53:AK54"/>
    <mergeCell ref="E55:H56"/>
    <mergeCell ref="I55:K56"/>
    <mergeCell ref="L55:M56"/>
    <mergeCell ref="N55:Y56"/>
    <mergeCell ref="Z55:Z56"/>
    <mergeCell ref="Z45:Z46"/>
    <mergeCell ref="AA45:AK46"/>
    <mergeCell ref="E47:H48"/>
    <mergeCell ref="I47:V48"/>
    <mergeCell ref="W47:W48"/>
    <mergeCell ref="X47:AK48"/>
    <mergeCell ref="D49:D58"/>
    <mergeCell ref="E49:H50"/>
    <mergeCell ref="I49:Q50"/>
    <mergeCell ref="R49:U50"/>
    <mergeCell ref="V49:AA50"/>
    <mergeCell ref="AB49:AE50"/>
    <mergeCell ref="AF49:AI50"/>
    <mergeCell ref="AJ49:AK50"/>
    <mergeCell ref="E51:H52"/>
    <mergeCell ref="I51:Q52"/>
    <mergeCell ref="R51:U52"/>
    <mergeCell ref="V51:AA52"/>
    <mergeCell ref="AB51:AE52"/>
    <mergeCell ref="AF51:AI52"/>
    <mergeCell ref="AJ51:AK52"/>
    <mergeCell ref="AA55:AK56"/>
    <mergeCell ref="E57:H58"/>
    <mergeCell ref="I57:V58"/>
    <mergeCell ref="D39:D48"/>
    <mergeCell ref="E39:H40"/>
    <mergeCell ref="I39:Q40"/>
    <mergeCell ref="R39:U40"/>
    <mergeCell ref="V39:AA40"/>
    <mergeCell ref="AB39:AE40"/>
    <mergeCell ref="AF39:AI40"/>
    <mergeCell ref="AJ39:AK40"/>
    <mergeCell ref="E41:H42"/>
    <mergeCell ref="I41:Q42"/>
    <mergeCell ref="R41:U42"/>
    <mergeCell ref="V41:AA42"/>
    <mergeCell ref="AB41:AE42"/>
    <mergeCell ref="AF41:AI42"/>
    <mergeCell ref="AJ41:AK42"/>
    <mergeCell ref="E43:H44"/>
    <mergeCell ref="I43:AA44"/>
    <mergeCell ref="AB43:AE44"/>
    <mergeCell ref="AF43:AJ44"/>
    <mergeCell ref="AK43:AK44"/>
    <mergeCell ref="E45:H46"/>
    <mergeCell ref="I45:K46"/>
    <mergeCell ref="L45:M46"/>
    <mergeCell ref="N45:Y46"/>
    <mergeCell ref="AF33:AJ34"/>
    <mergeCell ref="AK33:AK34"/>
    <mergeCell ref="E35:H36"/>
    <mergeCell ref="I35:K36"/>
    <mergeCell ref="L35:M36"/>
    <mergeCell ref="N35:Y36"/>
    <mergeCell ref="Z35:Z36"/>
    <mergeCell ref="AA35:AK36"/>
    <mergeCell ref="E37:H38"/>
    <mergeCell ref="I37:V38"/>
    <mergeCell ref="W37:W38"/>
    <mergeCell ref="X37:AK38"/>
    <mergeCell ref="Z25:Z26"/>
    <mergeCell ref="AA25:AK26"/>
    <mergeCell ref="E27:H28"/>
    <mergeCell ref="I27:V28"/>
    <mergeCell ref="W27:W28"/>
    <mergeCell ref="X27:AK28"/>
    <mergeCell ref="D29:D38"/>
    <mergeCell ref="E29:H30"/>
    <mergeCell ref="I29:Q30"/>
    <mergeCell ref="R29:U30"/>
    <mergeCell ref="V29:AA30"/>
    <mergeCell ref="AB29:AE30"/>
    <mergeCell ref="AF29:AI30"/>
    <mergeCell ref="AJ29:AK30"/>
    <mergeCell ref="E31:H32"/>
    <mergeCell ref="I31:Q32"/>
    <mergeCell ref="R31:U32"/>
    <mergeCell ref="V31:AA32"/>
    <mergeCell ref="AB31:AE32"/>
    <mergeCell ref="AF31:AI32"/>
    <mergeCell ref="AJ31:AK32"/>
    <mergeCell ref="E33:H34"/>
    <mergeCell ref="I33:AA34"/>
    <mergeCell ref="AB33:AE34"/>
    <mergeCell ref="D19:D28"/>
    <mergeCell ref="E19:H20"/>
    <mergeCell ref="I19:Q20"/>
    <mergeCell ref="R19:U20"/>
    <mergeCell ref="V19:AA20"/>
    <mergeCell ref="AB19:AE20"/>
    <mergeCell ref="AF19:AI20"/>
    <mergeCell ref="AJ19:AK20"/>
    <mergeCell ref="E21:H22"/>
    <mergeCell ref="I21:Q22"/>
    <mergeCell ref="R21:U22"/>
    <mergeCell ref="V21:AA22"/>
    <mergeCell ref="AB21:AE22"/>
    <mergeCell ref="AF21:AI22"/>
    <mergeCell ref="AJ21:AK22"/>
    <mergeCell ref="E23:H24"/>
    <mergeCell ref="I23:AA24"/>
    <mergeCell ref="AB23:AE24"/>
    <mergeCell ref="AF23:AJ24"/>
    <mergeCell ref="AK23:AK24"/>
    <mergeCell ref="E25:H26"/>
    <mergeCell ref="I25:K26"/>
    <mergeCell ref="L25:M26"/>
    <mergeCell ref="N25:Y26"/>
    <mergeCell ref="AK13:AK14"/>
    <mergeCell ref="E15:H16"/>
    <mergeCell ref="I15:K16"/>
    <mergeCell ref="L15:M16"/>
    <mergeCell ref="N15:Y16"/>
    <mergeCell ref="Z15:Z16"/>
    <mergeCell ref="AA15:AK16"/>
    <mergeCell ref="E17:H18"/>
    <mergeCell ref="I17:V18"/>
    <mergeCell ref="W17:W18"/>
    <mergeCell ref="X17:AK18"/>
    <mergeCell ref="O4:U4"/>
    <mergeCell ref="V4:AK4"/>
    <mergeCell ref="O5:U6"/>
    <mergeCell ref="V5:AK5"/>
    <mergeCell ref="V6:AK6"/>
    <mergeCell ref="D9:D18"/>
    <mergeCell ref="E9:H10"/>
    <mergeCell ref="I9:Q10"/>
    <mergeCell ref="R9:U10"/>
    <mergeCell ref="V9:AA10"/>
    <mergeCell ref="AB9:AE10"/>
    <mergeCell ref="AF9:AI10"/>
    <mergeCell ref="AJ9:AK10"/>
    <mergeCell ref="E11:H12"/>
    <mergeCell ref="I11:Q12"/>
    <mergeCell ref="R11:U12"/>
    <mergeCell ref="V11:AA12"/>
    <mergeCell ref="AB11:AE12"/>
    <mergeCell ref="AF11:AI12"/>
    <mergeCell ref="AJ11:AK12"/>
    <mergeCell ref="E13:H14"/>
    <mergeCell ref="I13:AA14"/>
    <mergeCell ref="AB13:AE14"/>
    <mergeCell ref="AF13:AJ14"/>
    <mergeCell ref="BC20:BC21"/>
    <mergeCell ref="BE20:BE21"/>
    <mergeCell ref="BC24:BC25"/>
    <mergeCell ref="BD24:BD25"/>
    <mergeCell ref="BE24:BE25"/>
    <mergeCell ref="BC30:BC31"/>
    <mergeCell ref="BD30:BD31"/>
    <mergeCell ref="BE30:BE31"/>
    <mergeCell ref="BC34:BC35"/>
    <mergeCell ref="BD34:BD35"/>
    <mergeCell ref="BE34:BE35"/>
    <mergeCell ref="BC54:BC55"/>
    <mergeCell ref="BD54:BD55"/>
    <mergeCell ref="BE54:BE55"/>
    <mergeCell ref="BC40:BC41"/>
    <mergeCell ref="BD40:BD41"/>
    <mergeCell ref="BE40:BE41"/>
    <mergeCell ref="BC44:BC45"/>
    <mergeCell ref="BD44:BD45"/>
    <mergeCell ref="BE44:BE45"/>
    <mergeCell ref="BC50:BC51"/>
    <mergeCell ref="BD50:BD51"/>
    <mergeCell ref="BE50:BE51"/>
  </mergeCells>
  <phoneticPr fontId="23"/>
  <dataValidations count="16">
    <dataValidation type="custom" allowBlank="1" showInputMessage="1" showErrorMessage="1" errorTitle="全角文字が含まれています。" error="半角文字（英数字・記号）のみを入力してください。" sqref="I17:V18 X17:AK18 X179:AK180 I27:V28 I37:V38 X47:AK48 I47:V48 X27:AK28 X220:AK221 X37:AK38 I78:V79 X78:AK79 I118:V119 I88:V89 I98:V99 X108:AK109 I108:V109 X88:AK89 X118:AK119 X98:AK99 I139:V140 X139:AK140 X57:AK58 I149:V150 I159:V160 X169:AK170 I169:V170 X149:AK150 I57:V58 X159:AK160 I200:V201 X200:AK201 I179:V180 I210:V211 I220:V221 X230:AK231 I230:V231 X210:AK211 X240:AK241 I240:V241">
      <formula1>I17=ASC(I17)</formula1>
    </dataValidation>
    <dataValidation type="list" allowBlank="1" showInputMessage="1" showErrorMessage="1" sqref="V232:AA233 V212:AA213 V171:AA172 V222:AA223 V161:AA162 V141:AA142 V202:AA203 V151:AA152">
      <formula1>INDIRECT(I141)</formula1>
    </dataValidation>
    <dataValidation type="list" allowBlank="1" showInputMessage="1" showErrorMessage="1" sqref="V9:AA10">
      <formula1>INDIRECT($I$9)</formula1>
    </dataValidation>
    <dataValidation type="decimal" operator="greaterThanOrEqual" allowBlank="1" showInputMessage="1" showErrorMessage="1" errorTitle="再エネクレジットとして申請できません。" error="再エネクレジットとして認められるバイオマスは、バイオマス燃料の熱量の比率が、投入燃料全体の95%以上のものに限ります。" sqref="AF43 AF13 AF206 AF33 AF23 AF104 AF74 AF114 AF94 AF84 AF165 AF135 AF53 AF155 AF145 AF226 AF196 AF175 AF216 AF236">
      <formula1>95</formula1>
    </dataValidation>
    <dataValidation type="list" allowBlank="1" showInputMessage="1" showErrorMessage="1" sqref="I39 I232 I9 I222 I19 I70 I80 I49 I100 I90 I141 I131 I110 I29 I161 I202 I212 I192 I171 I151">
      <formula1>$AO$3:$AO$6</formula1>
    </dataValidation>
    <dataValidation type="list" allowBlank="1" showInputMessage="1" showErrorMessage="1" sqref="V19:AA20">
      <formula1>INDIRECT($I$19)</formula1>
    </dataValidation>
    <dataValidation type="list" allowBlank="1" showInputMessage="1" showErrorMessage="1" sqref="V29:AA30">
      <formula1>INDIRECT($I$29)</formula1>
    </dataValidation>
    <dataValidation type="list" allowBlank="1" showInputMessage="1" showErrorMessage="1" sqref="V39:AA40">
      <formula1>INDIRECT($I$39)</formula1>
    </dataValidation>
    <dataValidation type="list" allowBlank="1" showInputMessage="1" showErrorMessage="1" sqref="V49:AA50">
      <formula1>INDIRECT($I$49)</formula1>
    </dataValidation>
    <dataValidation type="list" allowBlank="1" showInputMessage="1" showErrorMessage="1" sqref="V70:AA71">
      <formula1>INDIRECT($I$70)</formula1>
    </dataValidation>
    <dataValidation type="list" allowBlank="1" showInputMessage="1" showErrorMessage="1" sqref="V80:AA81">
      <formula1>INDIRECT($I$80)</formula1>
    </dataValidation>
    <dataValidation type="list" allowBlank="1" showInputMessage="1" showErrorMessage="1" sqref="V90:AA91">
      <formula1>INDIRECT($I$90)</formula1>
    </dataValidation>
    <dataValidation type="list" allowBlank="1" showInputMessage="1" showErrorMessage="1" sqref="V100:AA101">
      <formula1>INDIRECT($I$100)</formula1>
    </dataValidation>
    <dataValidation type="list" allowBlank="1" showInputMessage="1" showErrorMessage="1" sqref="V110:AA111">
      <formula1>INDIRECT($I$110)</formula1>
    </dataValidation>
    <dataValidation type="list" allowBlank="1" showInputMessage="1" showErrorMessage="1" sqref="V131:AA132">
      <formula1>INDIRECT($I$131)</formula1>
    </dataValidation>
    <dataValidation type="list" allowBlank="1" showInputMessage="1" showErrorMessage="1" sqref="V192:AA193">
      <formula1>INDIRECT($I$192)</formula1>
    </dataValidation>
  </dataValidations>
  <printOptions horizontalCentered="1"/>
  <pageMargins left="0.55118110236220474" right="0.39370078740157483" top="0.39370078740157483" bottom="0.39370078740157483" header="0.39370078740157483" footer="0.23622047244094491"/>
  <pageSetup paperSize="9" scale="97" orientation="portrait" r:id="rId1"/>
  <headerFooter alignWithMargins="0">
    <oddHeader>&amp;L(&amp;P/&amp;N)</oddHeader>
  </headerFooter>
  <rowBreaks count="3" manualBreakCount="3">
    <brk id="63" min="2" max="37" man="1"/>
    <brk id="124" min="2" max="37" man="1"/>
    <brk id="185" min="2" max="3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40"/>
  <sheetViews>
    <sheetView topLeftCell="A6" workbookViewId="0">
      <selection activeCell="E41" sqref="E41:H42"/>
    </sheetView>
  </sheetViews>
  <sheetFormatPr defaultRowHeight="13.5"/>
  <cols>
    <col min="1" max="1" width="1.5" customWidth="1"/>
    <col min="2" max="2" width="5.875" customWidth="1"/>
    <col min="3" max="3" width="20.375" customWidth="1"/>
    <col min="4" max="4" width="15.125" customWidth="1"/>
    <col min="5" max="5" width="9.5" customWidth="1"/>
    <col min="6" max="6" width="8.875" customWidth="1"/>
    <col min="7" max="7" width="18.375" customWidth="1"/>
    <col min="8" max="8" width="15.625" customWidth="1"/>
    <col min="9" max="9" width="16.125" customWidth="1"/>
    <col min="10" max="10" width="8.875" customWidth="1"/>
    <col min="11" max="11" width="17.375" customWidth="1"/>
    <col min="12" max="12" width="15.125" customWidth="1"/>
    <col min="13" max="13" width="8.875" customWidth="1"/>
    <col min="14" max="14" width="15.625" customWidth="1"/>
    <col min="15" max="15" width="16.875" customWidth="1"/>
    <col min="16" max="16" width="9.375" customWidth="1"/>
    <col min="17" max="17" width="13.875" bestFit="1" customWidth="1"/>
    <col min="18" max="18" width="22.125" customWidth="1"/>
    <col min="19" max="19" width="9.5" customWidth="1"/>
    <col min="20" max="20" width="11.625" customWidth="1"/>
    <col min="21" max="26" width="8.875" customWidth="1"/>
    <col min="27" max="27" width="5.5" bestFit="1" customWidth="1"/>
    <col min="28" max="28" width="20.375" bestFit="1" customWidth="1"/>
    <col min="29" max="29" width="15.125" bestFit="1" customWidth="1"/>
    <col min="30" max="30" width="15" bestFit="1" customWidth="1"/>
    <col min="31" max="31" width="15.625" bestFit="1" customWidth="1"/>
    <col min="32" max="32" width="15" bestFit="1" customWidth="1"/>
    <col min="33" max="33" width="16.125" bestFit="1" customWidth="1"/>
    <col min="34" max="35" width="8.875" customWidth="1"/>
    <col min="36" max="36" width="15.625" customWidth="1"/>
    <col min="37" max="37" width="8.875" customWidth="1"/>
  </cols>
  <sheetData>
    <row r="1" spans="2:36">
      <c r="AA1" s="98" t="s">
        <v>330</v>
      </c>
      <c r="AB1" s="99"/>
      <c r="AC1" s="99"/>
      <c r="AD1" s="99"/>
      <c r="AE1" s="99"/>
      <c r="AF1" s="99"/>
      <c r="AG1" s="99"/>
      <c r="AH1" s="99"/>
      <c r="AI1" s="99"/>
      <c r="AJ1" s="99"/>
    </row>
    <row r="2" spans="2:36">
      <c r="B2" s="97" t="s">
        <v>334</v>
      </c>
      <c r="AA2" s="98"/>
      <c r="AB2" s="99"/>
      <c r="AC2" s="99"/>
      <c r="AD2" s="99"/>
      <c r="AE2" s="99"/>
      <c r="AF2" s="99"/>
      <c r="AG2" s="99"/>
      <c r="AH2" s="99"/>
      <c r="AI2" s="99"/>
      <c r="AJ2" s="99"/>
    </row>
    <row r="3" spans="2:36">
      <c r="AA3" s="100"/>
      <c r="AB3" s="100"/>
      <c r="AC3" s="100"/>
      <c r="AD3" s="100" t="s">
        <v>329</v>
      </c>
      <c r="AE3" s="100"/>
      <c r="AF3" s="356" t="s">
        <v>331</v>
      </c>
      <c r="AG3" s="356"/>
      <c r="AH3" s="99"/>
      <c r="AI3" s="99"/>
      <c r="AJ3" s="99"/>
    </row>
    <row r="4" spans="2:36" s="95" customFormat="1">
      <c r="B4" s="95" t="s">
        <v>308</v>
      </c>
      <c r="C4" s="96" t="str">
        <f>その2!E9</f>
        <v>その他削減量
の種類</v>
      </c>
      <c r="D4" s="96" t="str">
        <f>その2!R9</f>
        <v>再エネ
の種類</v>
      </c>
      <c r="E4" s="95" t="str">
        <f>その2!AB9</f>
        <v>設備容量</v>
      </c>
      <c r="F4" s="95" t="s">
        <v>301</v>
      </c>
      <c r="G4" s="95" t="str">
        <f>その2!E11</f>
        <v>発電（発熱）
の型式</v>
      </c>
      <c r="H4" s="96" t="str">
        <f>その2!R11</f>
        <v>発行年月日</v>
      </c>
      <c r="I4" s="95" t="str">
        <f>その2!AB11</f>
        <v>認証発電
（熱）量</v>
      </c>
      <c r="J4" s="95" t="s">
        <v>301</v>
      </c>
      <c r="K4" s="95" t="str">
        <f>その2!E13</f>
        <v>バイオマス
燃料種</v>
      </c>
      <c r="L4" s="95" t="str">
        <f>その2!AB13</f>
        <v>バイオマス
比率</v>
      </c>
      <c r="M4" s="95" t="s">
        <v>301</v>
      </c>
      <c r="N4" s="355" t="str">
        <f>その2!E15</f>
        <v>発電（発熱）
対象期間</v>
      </c>
      <c r="O4" s="355"/>
      <c r="P4" s="95" t="s">
        <v>301</v>
      </c>
      <c r="Q4" s="96" t="s">
        <v>333</v>
      </c>
      <c r="R4" s="96" t="s">
        <v>310</v>
      </c>
      <c r="U4" s="96" t="str">
        <f>その2!AY17</f>
        <v>発電期</v>
      </c>
      <c r="W4" s="96" t="str">
        <f>その2!BA17</f>
        <v>発行期</v>
      </c>
      <c r="Y4" s="95" t="s">
        <v>301</v>
      </c>
      <c r="AA4" s="100" t="s">
        <v>308</v>
      </c>
      <c r="AB4" s="100" t="str">
        <f>C4</f>
        <v>その他削減量
の種類</v>
      </c>
      <c r="AC4" s="100" t="str">
        <f>D4</f>
        <v>再エネ
の種類</v>
      </c>
      <c r="AD4" s="100" t="str">
        <f>U4&amp;"-"&amp;W4</f>
        <v>発電期-発行期</v>
      </c>
      <c r="AE4" s="100" t="s">
        <v>332</v>
      </c>
      <c r="AF4" s="356" t="s">
        <v>311</v>
      </c>
      <c r="AG4" s="356"/>
      <c r="AH4" s="100"/>
      <c r="AI4" s="100"/>
      <c r="AJ4" s="100" t="s">
        <v>328</v>
      </c>
    </row>
    <row r="5" spans="2:36">
      <c r="AA5" s="100"/>
      <c r="AB5" s="100"/>
      <c r="AC5" s="100"/>
      <c r="AD5" s="100"/>
      <c r="AE5" s="99"/>
      <c r="AF5" s="99"/>
      <c r="AG5" s="99"/>
      <c r="AH5" s="99"/>
      <c r="AI5" s="99"/>
      <c r="AJ5" s="99"/>
    </row>
    <row r="6" spans="2:36">
      <c r="B6" s="92" t="s">
        <v>54</v>
      </c>
      <c r="C6" s="93">
        <f>その2!I9</f>
        <v>0</v>
      </c>
      <c r="D6" s="93">
        <f>その2!V9</f>
        <v>0</v>
      </c>
      <c r="E6" s="93">
        <f>その2!AF9</f>
        <v>0</v>
      </c>
      <c r="F6">
        <v>9</v>
      </c>
      <c r="G6" s="93">
        <f>その2!I11</f>
        <v>0</v>
      </c>
      <c r="H6" s="94">
        <f>その2!V11</f>
        <v>0</v>
      </c>
      <c r="I6" s="93">
        <f>その2!AF11</f>
        <v>0</v>
      </c>
      <c r="J6">
        <v>11</v>
      </c>
      <c r="K6" s="93">
        <f>その2!I13</f>
        <v>0</v>
      </c>
      <c r="L6" s="93">
        <f>その2!AF13</f>
        <v>0</v>
      </c>
      <c r="M6">
        <v>13</v>
      </c>
      <c r="N6" s="94">
        <f>その2!N15</f>
        <v>0</v>
      </c>
      <c r="O6" s="94">
        <f>その2!AA15</f>
        <v>0</v>
      </c>
      <c r="P6">
        <v>15</v>
      </c>
      <c r="Q6" s="95">
        <f t="shared" ref="Q6:Q25" si="0">SUMPRODUCT(($C$6:$C$35=C6)*1,($D$6:$D$35=D6)*1,($H$6:$H$35=H6)*1,($U$6:$U$35=U6)*1,($W$6:$W$35=W6)*1)</f>
        <v>30</v>
      </c>
      <c r="R6" s="95" t="str">
        <f t="shared" ref="R6:R25" si="1">IF(Q6&gt;1,"〇","✕")</f>
        <v>〇</v>
      </c>
      <c r="S6" s="93" t="str">
        <f>その2!AW15</f>
        <v/>
      </c>
      <c r="T6" s="93" t="str">
        <f>その2!AX15</f>
        <v/>
      </c>
      <c r="U6" s="93" t="str">
        <f>その2!AY15</f>
        <v>-</v>
      </c>
      <c r="V6" s="93" t="str">
        <f>その2!AZ15</f>
        <v>-</v>
      </c>
      <c r="W6" s="93" t="str">
        <f>その2!BA15</f>
        <v>-</v>
      </c>
      <c r="X6" s="93" t="str">
        <f>その2!BB15</f>
        <v>-</v>
      </c>
      <c r="Y6">
        <v>15</v>
      </c>
      <c r="AA6" s="105" t="str">
        <f t="shared" ref="AA6:AA25" si="2">B6</f>
        <v>(1)</v>
      </c>
      <c r="AB6" s="106">
        <f t="shared" ref="AB6:AB25" si="3">C6</f>
        <v>0</v>
      </c>
      <c r="AC6" s="106">
        <f t="shared" ref="AC6:AC25" si="4">D6</f>
        <v>0</v>
      </c>
      <c r="AD6" s="107" t="str">
        <f>U6&amp;"-"&amp;W6</f>
        <v>---</v>
      </c>
      <c r="AE6" s="108">
        <f t="shared" ref="AE6:AE25" si="5">H6</f>
        <v>0</v>
      </c>
      <c r="AF6" s="108">
        <f>N6</f>
        <v>0</v>
      </c>
      <c r="AG6" s="108">
        <f>O6</f>
        <v>0</v>
      </c>
      <c r="AH6" s="109"/>
      <c r="AI6" s="109"/>
      <c r="AJ6" s="109" t="s">
        <v>313</v>
      </c>
    </row>
    <row r="7" spans="2:36">
      <c r="B7" s="92" t="s">
        <v>289</v>
      </c>
      <c r="C7" s="93">
        <f>その2!I19</f>
        <v>0</v>
      </c>
      <c r="D7" s="93">
        <f>その2!V19</f>
        <v>0</v>
      </c>
      <c r="E7" s="93">
        <f>その2!AF19</f>
        <v>0</v>
      </c>
      <c r="F7">
        <f>F6+10</f>
        <v>19</v>
      </c>
      <c r="G7" s="93">
        <f>その2!I21</f>
        <v>0</v>
      </c>
      <c r="H7" s="94">
        <f>その2!V21</f>
        <v>0</v>
      </c>
      <c r="I7" s="93">
        <f>その2!AF21</f>
        <v>0</v>
      </c>
      <c r="J7">
        <f>J6+10</f>
        <v>21</v>
      </c>
      <c r="K7" s="93">
        <f>その2!I23</f>
        <v>0</v>
      </c>
      <c r="L7" s="93">
        <f>その2!AF23</f>
        <v>0</v>
      </c>
      <c r="M7">
        <f>M6+10</f>
        <v>23</v>
      </c>
      <c r="N7" s="94">
        <f>その2!N25</f>
        <v>0</v>
      </c>
      <c r="O7" s="94">
        <f>その2!AA25</f>
        <v>0</v>
      </c>
      <c r="P7">
        <f>P6+10</f>
        <v>25</v>
      </c>
      <c r="Q7" s="95">
        <f t="shared" si="0"/>
        <v>30</v>
      </c>
      <c r="R7" s="95" t="str">
        <f t="shared" si="1"/>
        <v>〇</v>
      </c>
      <c r="S7" s="93" t="str">
        <f>その2!AW25</f>
        <v/>
      </c>
      <c r="T7" s="93" t="str">
        <f>その2!AX25</f>
        <v/>
      </c>
      <c r="U7" s="93" t="str">
        <f>その2!AY25</f>
        <v>-</v>
      </c>
      <c r="V7" s="93" t="str">
        <f>その2!AZ25</f>
        <v>-</v>
      </c>
      <c r="W7" s="93" t="str">
        <f>その2!BA25</f>
        <v>-</v>
      </c>
      <c r="X7" s="93" t="str">
        <f>その2!BB25</f>
        <v>-</v>
      </c>
      <c r="Y7">
        <f>Y6+10</f>
        <v>25</v>
      </c>
      <c r="AA7" s="105" t="str">
        <f t="shared" si="2"/>
        <v>(2)</v>
      </c>
      <c r="AB7" s="106">
        <f t="shared" si="3"/>
        <v>0</v>
      </c>
      <c r="AC7" s="106">
        <f t="shared" si="4"/>
        <v>0</v>
      </c>
      <c r="AD7" s="107" t="str">
        <f t="shared" ref="AD7:AD25" si="6">U7&amp;"-"&amp;W7</f>
        <v>---</v>
      </c>
      <c r="AE7" s="108">
        <f t="shared" si="5"/>
        <v>0</v>
      </c>
      <c r="AF7" s="108">
        <f t="shared" ref="AF7:AF25" si="7">N7</f>
        <v>0</v>
      </c>
      <c r="AG7" s="108">
        <f t="shared" ref="AG7:AG25" si="8">O7</f>
        <v>0</v>
      </c>
      <c r="AH7" s="109"/>
      <c r="AI7" s="109"/>
      <c r="AJ7" s="109" t="s">
        <v>312</v>
      </c>
    </row>
    <row r="8" spans="2:36">
      <c r="B8" s="92" t="s">
        <v>290</v>
      </c>
      <c r="C8" s="93">
        <f>その2!I29</f>
        <v>0</v>
      </c>
      <c r="D8" s="93">
        <f>その2!V29</f>
        <v>0</v>
      </c>
      <c r="E8" s="93">
        <f>その2!AF29</f>
        <v>0</v>
      </c>
      <c r="F8">
        <f>F7+10</f>
        <v>29</v>
      </c>
      <c r="G8" s="93">
        <f>その2!I31</f>
        <v>0</v>
      </c>
      <c r="H8" s="94">
        <f>その2!V31</f>
        <v>0</v>
      </c>
      <c r="I8" s="93">
        <f>その2!AF31</f>
        <v>0</v>
      </c>
      <c r="J8">
        <f>J7+10</f>
        <v>31</v>
      </c>
      <c r="K8" s="93">
        <f>その2!I33</f>
        <v>0</v>
      </c>
      <c r="L8" s="93">
        <f>その2!AF33</f>
        <v>0</v>
      </c>
      <c r="M8">
        <f>M7+10</f>
        <v>33</v>
      </c>
      <c r="N8" s="94">
        <f>その2!N35</f>
        <v>0</v>
      </c>
      <c r="O8" s="94">
        <f>その2!AA35</f>
        <v>0</v>
      </c>
      <c r="P8">
        <f>P7+10</f>
        <v>35</v>
      </c>
      <c r="Q8" s="95">
        <f t="shared" si="0"/>
        <v>30</v>
      </c>
      <c r="R8" s="95" t="str">
        <f t="shared" si="1"/>
        <v>〇</v>
      </c>
      <c r="S8" s="93" t="str">
        <f>その2!AW35</f>
        <v/>
      </c>
      <c r="T8" s="93" t="str">
        <f>その2!AX35</f>
        <v/>
      </c>
      <c r="U8" s="93" t="str">
        <f>その2!AY35</f>
        <v>-</v>
      </c>
      <c r="V8" s="93" t="str">
        <f>その2!AZ35</f>
        <v>-</v>
      </c>
      <c r="W8" s="93" t="str">
        <f>その2!BA35</f>
        <v>-</v>
      </c>
      <c r="X8" s="93" t="str">
        <f>その2!BB35</f>
        <v>-</v>
      </c>
      <c r="Y8">
        <f>Y7+10</f>
        <v>35</v>
      </c>
      <c r="AA8" s="105" t="str">
        <f t="shared" si="2"/>
        <v>(3)</v>
      </c>
      <c r="AB8" s="106">
        <f t="shared" si="3"/>
        <v>0</v>
      </c>
      <c r="AC8" s="106">
        <f t="shared" si="4"/>
        <v>0</v>
      </c>
      <c r="AD8" s="107" t="str">
        <f t="shared" si="6"/>
        <v>---</v>
      </c>
      <c r="AE8" s="108">
        <f t="shared" si="5"/>
        <v>0</v>
      </c>
      <c r="AF8" s="108">
        <f t="shared" si="7"/>
        <v>0</v>
      </c>
      <c r="AG8" s="108">
        <f t="shared" si="8"/>
        <v>0</v>
      </c>
      <c r="AH8" s="109"/>
      <c r="AI8" s="109"/>
      <c r="AJ8" s="109" t="s">
        <v>314</v>
      </c>
    </row>
    <row r="9" spans="2:36">
      <c r="B9" s="92" t="s">
        <v>291</v>
      </c>
      <c r="C9" s="93">
        <f>その2!I39</f>
        <v>0</v>
      </c>
      <c r="D9" s="93">
        <f>その2!V39</f>
        <v>0</v>
      </c>
      <c r="E9" s="93">
        <f>その2!AF39</f>
        <v>0</v>
      </c>
      <c r="F9">
        <f>F8+10</f>
        <v>39</v>
      </c>
      <c r="G9" s="93">
        <f>その2!I41</f>
        <v>0</v>
      </c>
      <c r="H9" s="94">
        <f>その2!V41</f>
        <v>0</v>
      </c>
      <c r="I9" s="93">
        <f>その2!AF41</f>
        <v>0</v>
      </c>
      <c r="J9">
        <f>J8+10</f>
        <v>41</v>
      </c>
      <c r="K9" s="93">
        <f>その2!I43</f>
        <v>0</v>
      </c>
      <c r="L9" s="93">
        <f>その2!AF43</f>
        <v>0</v>
      </c>
      <c r="M9">
        <f>M8+10</f>
        <v>43</v>
      </c>
      <c r="N9" s="94">
        <f>その2!N45</f>
        <v>0</v>
      </c>
      <c r="O9" s="94">
        <f>その2!AA45</f>
        <v>0</v>
      </c>
      <c r="P9">
        <f>P8+10</f>
        <v>45</v>
      </c>
      <c r="Q9" s="95">
        <f t="shared" si="0"/>
        <v>30</v>
      </c>
      <c r="R9" s="95" t="str">
        <f t="shared" si="1"/>
        <v>〇</v>
      </c>
      <c r="S9" s="93" t="str">
        <f>その2!AW45</f>
        <v/>
      </c>
      <c r="T9" s="93" t="str">
        <f>その2!AX45</f>
        <v/>
      </c>
      <c r="U9" s="93" t="str">
        <f>その2!AY45</f>
        <v>-</v>
      </c>
      <c r="V9" s="93" t="str">
        <f>その2!AZ45</f>
        <v>-</v>
      </c>
      <c r="W9" s="93" t="str">
        <f>その2!BA45</f>
        <v>-</v>
      </c>
      <c r="X9" s="93" t="str">
        <f>その2!BB45</f>
        <v>-</v>
      </c>
      <c r="Y9">
        <f>Y8+10</f>
        <v>45</v>
      </c>
      <c r="AA9" s="105" t="str">
        <f t="shared" si="2"/>
        <v>(4)</v>
      </c>
      <c r="AB9" s="106">
        <f t="shared" si="3"/>
        <v>0</v>
      </c>
      <c r="AC9" s="106">
        <f t="shared" si="4"/>
        <v>0</v>
      </c>
      <c r="AD9" s="107" t="str">
        <f t="shared" si="6"/>
        <v>---</v>
      </c>
      <c r="AE9" s="108">
        <f t="shared" si="5"/>
        <v>0</v>
      </c>
      <c r="AF9" s="108">
        <f t="shared" si="7"/>
        <v>0</v>
      </c>
      <c r="AG9" s="108">
        <f t="shared" si="8"/>
        <v>0</v>
      </c>
      <c r="AH9" s="109"/>
      <c r="AI9" s="109"/>
      <c r="AJ9" s="109" t="s">
        <v>315</v>
      </c>
    </row>
    <row r="10" spans="2:36">
      <c r="B10" s="92" t="s">
        <v>292</v>
      </c>
      <c r="C10" s="93">
        <f>その2!I49</f>
        <v>0</v>
      </c>
      <c r="D10" s="93">
        <f>その2!V49</f>
        <v>0</v>
      </c>
      <c r="E10" s="93">
        <f>その2!AF49</f>
        <v>0</v>
      </c>
      <c r="F10">
        <f>F9+10</f>
        <v>49</v>
      </c>
      <c r="G10" s="93">
        <f>その2!I51</f>
        <v>0</v>
      </c>
      <c r="H10" s="94">
        <f>その2!V51</f>
        <v>0</v>
      </c>
      <c r="I10" s="93">
        <f>その2!AF51</f>
        <v>0</v>
      </c>
      <c r="J10">
        <f>J9+10</f>
        <v>51</v>
      </c>
      <c r="K10" s="93">
        <f>その2!I53</f>
        <v>0</v>
      </c>
      <c r="L10" s="93">
        <f>その2!AF53</f>
        <v>0</v>
      </c>
      <c r="M10">
        <f>M9+10</f>
        <v>53</v>
      </c>
      <c r="N10" s="94">
        <f>その2!N55</f>
        <v>0</v>
      </c>
      <c r="O10" s="94">
        <f>その2!AA55</f>
        <v>0</v>
      </c>
      <c r="P10">
        <f>P9+10</f>
        <v>55</v>
      </c>
      <c r="Q10" s="95">
        <f t="shared" si="0"/>
        <v>30</v>
      </c>
      <c r="R10" s="95" t="str">
        <f t="shared" si="1"/>
        <v>〇</v>
      </c>
      <c r="S10" s="93" t="str">
        <f>その2!AW55</f>
        <v/>
      </c>
      <c r="T10" s="93" t="str">
        <f>その2!AX55</f>
        <v/>
      </c>
      <c r="U10" s="93" t="str">
        <f>その2!AY55</f>
        <v>-</v>
      </c>
      <c r="V10" s="93" t="str">
        <f>その2!AZ55</f>
        <v>-</v>
      </c>
      <c r="W10" s="93" t="str">
        <f>その2!BA55</f>
        <v>-</v>
      </c>
      <c r="X10" s="93" t="str">
        <f>その2!BB55</f>
        <v>-</v>
      </c>
      <c r="Y10">
        <f>Y9+10</f>
        <v>55</v>
      </c>
      <c r="AA10" s="105" t="str">
        <f t="shared" si="2"/>
        <v>(5)</v>
      </c>
      <c r="AB10" s="106">
        <f t="shared" si="3"/>
        <v>0</v>
      </c>
      <c r="AC10" s="106">
        <f t="shared" si="4"/>
        <v>0</v>
      </c>
      <c r="AD10" s="107" t="str">
        <f t="shared" si="6"/>
        <v>---</v>
      </c>
      <c r="AE10" s="108">
        <f t="shared" si="5"/>
        <v>0</v>
      </c>
      <c r="AF10" s="108">
        <f t="shared" si="7"/>
        <v>0</v>
      </c>
      <c r="AG10" s="108">
        <f t="shared" si="8"/>
        <v>0</v>
      </c>
      <c r="AH10" s="109"/>
      <c r="AI10" s="109"/>
      <c r="AJ10" s="109"/>
    </row>
    <row r="11" spans="2:36">
      <c r="B11" s="92" t="s">
        <v>293</v>
      </c>
      <c r="C11" s="93">
        <f>その2!I71</f>
        <v>0</v>
      </c>
      <c r="D11" s="93">
        <f>その2!V71</f>
        <v>0</v>
      </c>
      <c r="E11" s="93">
        <f>その2!AF71</f>
        <v>0</v>
      </c>
      <c r="F11">
        <f>F10+21</f>
        <v>70</v>
      </c>
      <c r="G11" s="93">
        <f>その2!I73</f>
        <v>0</v>
      </c>
      <c r="H11" s="94">
        <f>その2!V73</f>
        <v>0</v>
      </c>
      <c r="I11" s="93">
        <f>その2!AF73</f>
        <v>0</v>
      </c>
      <c r="J11">
        <f>J10+21</f>
        <v>72</v>
      </c>
      <c r="K11" s="93">
        <f>その2!I75</f>
        <v>0</v>
      </c>
      <c r="L11" s="93">
        <f>その2!AF75</f>
        <v>0</v>
      </c>
      <c r="M11">
        <f>M10+21</f>
        <v>74</v>
      </c>
      <c r="N11" s="94">
        <f>その2!N77</f>
        <v>0</v>
      </c>
      <c r="O11" s="94">
        <f>その2!AA77</f>
        <v>0</v>
      </c>
      <c r="P11">
        <f>P10+21</f>
        <v>76</v>
      </c>
      <c r="Q11" s="95">
        <f t="shared" si="0"/>
        <v>30</v>
      </c>
      <c r="R11" s="95" t="str">
        <f t="shared" si="1"/>
        <v>〇</v>
      </c>
      <c r="S11" s="93" t="str">
        <f>その2!AW77</f>
        <v/>
      </c>
      <c r="T11" s="93" t="str">
        <f>その2!AX77</f>
        <v/>
      </c>
      <c r="U11" s="93" t="str">
        <f>その2!AY77</f>
        <v>-</v>
      </c>
      <c r="V11" s="93" t="str">
        <f>その2!AZ77</f>
        <v>-</v>
      </c>
      <c r="W11" s="93" t="str">
        <f>その2!BA77</f>
        <v>-</v>
      </c>
      <c r="X11" s="93" t="str">
        <f>その2!BB77</f>
        <v>-</v>
      </c>
      <c r="Y11">
        <f>Y10+21</f>
        <v>76</v>
      </c>
      <c r="AA11" s="105" t="str">
        <f t="shared" si="2"/>
        <v>(6)</v>
      </c>
      <c r="AB11" s="106">
        <f t="shared" si="3"/>
        <v>0</v>
      </c>
      <c r="AC11" s="106">
        <f t="shared" si="4"/>
        <v>0</v>
      </c>
      <c r="AD11" s="107" t="str">
        <f t="shared" si="6"/>
        <v>---</v>
      </c>
      <c r="AE11" s="108">
        <f t="shared" si="5"/>
        <v>0</v>
      </c>
      <c r="AF11" s="108">
        <f t="shared" si="7"/>
        <v>0</v>
      </c>
      <c r="AG11" s="108">
        <f t="shared" si="8"/>
        <v>0</v>
      </c>
      <c r="AH11" s="109"/>
      <c r="AI11" s="109"/>
      <c r="AJ11" s="109" t="s">
        <v>316</v>
      </c>
    </row>
    <row r="12" spans="2:36">
      <c r="B12" s="92" t="s">
        <v>271</v>
      </c>
      <c r="C12" s="93">
        <f>その2!I81</f>
        <v>0</v>
      </c>
      <c r="D12" s="93">
        <f>その2!V81</f>
        <v>0</v>
      </c>
      <c r="E12" s="93">
        <f>その2!AF81</f>
        <v>0</v>
      </c>
      <c r="F12">
        <f>F11+10</f>
        <v>80</v>
      </c>
      <c r="G12" s="93">
        <f>その2!I83</f>
        <v>0</v>
      </c>
      <c r="H12" s="94">
        <f>その2!V83</f>
        <v>0</v>
      </c>
      <c r="I12" s="93">
        <f>その2!AF83</f>
        <v>0</v>
      </c>
      <c r="J12">
        <f>J11+10</f>
        <v>82</v>
      </c>
      <c r="K12" s="93">
        <f>その2!I85</f>
        <v>0</v>
      </c>
      <c r="L12" s="93">
        <f>その2!AF85</f>
        <v>0</v>
      </c>
      <c r="M12">
        <f>M11+10</f>
        <v>84</v>
      </c>
      <c r="N12" s="94">
        <f>その2!N87</f>
        <v>0</v>
      </c>
      <c r="O12" s="94">
        <f>その2!AA87</f>
        <v>0</v>
      </c>
      <c r="P12">
        <f>P11+10</f>
        <v>86</v>
      </c>
      <c r="Q12" s="95">
        <f t="shared" si="0"/>
        <v>30</v>
      </c>
      <c r="R12" s="95" t="str">
        <f t="shared" si="1"/>
        <v>〇</v>
      </c>
      <c r="S12" s="93" t="str">
        <f>その2!AW87</f>
        <v/>
      </c>
      <c r="T12" s="93" t="str">
        <f>その2!AX87</f>
        <v/>
      </c>
      <c r="U12" s="93" t="str">
        <f>その2!AY87</f>
        <v>-</v>
      </c>
      <c r="V12" s="93" t="str">
        <f>その2!AZ87</f>
        <v>-</v>
      </c>
      <c r="W12" s="93" t="str">
        <f>その2!BA87</f>
        <v>-</v>
      </c>
      <c r="X12" s="93" t="str">
        <f>その2!BB87</f>
        <v>-</v>
      </c>
      <c r="Y12">
        <f>Y11+10</f>
        <v>86</v>
      </c>
      <c r="AA12" s="101" t="str">
        <f t="shared" si="2"/>
        <v>(7)</v>
      </c>
      <c r="AB12" s="102">
        <f t="shared" si="3"/>
        <v>0</v>
      </c>
      <c r="AC12" s="102">
        <f t="shared" si="4"/>
        <v>0</v>
      </c>
      <c r="AD12" s="103" t="str">
        <f t="shared" si="6"/>
        <v>---</v>
      </c>
      <c r="AE12" s="104">
        <f t="shared" si="5"/>
        <v>0</v>
      </c>
      <c r="AF12" s="104">
        <f t="shared" si="7"/>
        <v>0</v>
      </c>
      <c r="AG12" s="104">
        <f t="shared" si="8"/>
        <v>0</v>
      </c>
      <c r="AH12" s="99"/>
      <c r="AI12" s="99"/>
      <c r="AJ12" s="99" t="s">
        <v>317</v>
      </c>
    </row>
    <row r="13" spans="2:36">
      <c r="B13" s="92" t="s">
        <v>272</v>
      </c>
      <c r="C13" s="93">
        <f>その2!I91</f>
        <v>0</v>
      </c>
      <c r="D13" s="93">
        <f>その2!V91</f>
        <v>0</v>
      </c>
      <c r="E13" s="93">
        <f>その2!AF91</f>
        <v>0</v>
      </c>
      <c r="F13">
        <f>F12+10</f>
        <v>90</v>
      </c>
      <c r="G13" s="93">
        <f>その2!I93</f>
        <v>0</v>
      </c>
      <c r="H13" s="94">
        <f>その2!V93</f>
        <v>0</v>
      </c>
      <c r="I13" s="93">
        <f>その2!AF93</f>
        <v>0</v>
      </c>
      <c r="J13">
        <f>J12+10</f>
        <v>92</v>
      </c>
      <c r="K13" s="93">
        <f>その2!I95</f>
        <v>0</v>
      </c>
      <c r="L13" s="93">
        <f>その2!AF95</f>
        <v>0</v>
      </c>
      <c r="M13">
        <f>M12+10</f>
        <v>94</v>
      </c>
      <c r="N13" s="94">
        <f>その2!N97</f>
        <v>0</v>
      </c>
      <c r="O13" s="94">
        <f>その2!AA97</f>
        <v>0</v>
      </c>
      <c r="P13">
        <f>P12+10</f>
        <v>96</v>
      </c>
      <c r="Q13" s="95">
        <f t="shared" si="0"/>
        <v>30</v>
      </c>
      <c r="R13" s="95" t="str">
        <f t="shared" si="1"/>
        <v>〇</v>
      </c>
      <c r="S13" s="93" t="str">
        <f>その2!AW97</f>
        <v/>
      </c>
      <c r="T13" s="93" t="str">
        <f>その2!AX97</f>
        <v/>
      </c>
      <c r="U13" s="93" t="str">
        <f>その2!AY97</f>
        <v>-</v>
      </c>
      <c r="V13" s="93" t="str">
        <f>その2!AZ97</f>
        <v>-</v>
      </c>
      <c r="W13" s="93" t="str">
        <f>その2!BA97</f>
        <v>-</v>
      </c>
      <c r="X13" s="93" t="str">
        <f>その2!BB97</f>
        <v>-</v>
      </c>
      <c r="Y13">
        <f>Y12+10</f>
        <v>96</v>
      </c>
      <c r="AA13" s="101" t="str">
        <f t="shared" si="2"/>
        <v>(8)</v>
      </c>
      <c r="AB13" s="102">
        <f t="shared" si="3"/>
        <v>0</v>
      </c>
      <c r="AC13" s="102">
        <f t="shared" si="4"/>
        <v>0</v>
      </c>
      <c r="AD13" s="103" t="str">
        <f t="shared" si="6"/>
        <v>---</v>
      </c>
      <c r="AE13" s="104">
        <f t="shared" si="5"/>
        <v>0</v>
      </c>
      <c r="AF13" s="104">
        <f t="shared" si="7"/>
        <v>0</v>
      </c>
      <c r="AG13" s="104">
        <f t="shared" si="8"/>
        <v>0</v>
      </c>
      <c r="AH13" s="99"/>
      <c r="AI13" s="99"/>
      <c r="AJ13" s="99" t="s">
        <v>318</v>
      </c>
    </row>
    <row r="14" spans="2:36">
      <c r="B14" s="92" t="s">
        <v>273</v>
      </c>
      <c r="C14" s="93">
        <f>その2!I101</f>
        <v>0</v>
      </c>
      <c r="D14" s="93">
        <f>その2!V101</f>
        <v>0</v>
      </c>
      <c r="E14" s="93">
        <f>その2!AF101</f>
        <v>0</v>
      </c>
      <c r="F14">
        <f>F13+10</f>
        <v>100</v>
      </c>
      <c r="G14" s="93">
        <f>その2!I103</f>
        <v>0</v>
      </c>
      <c r="H14" s="94">
        <f>その2!V103</f>
        <v>0</v>
      </c>
      <c r="I14" s="93">
        <f>その2!AF103</f>
        <v>0</v>
      </c>
      <c r="J14">
        <f>J13+10</f>
        <v>102</v>
      </c>
      <c r="K14" s="93">
        <f>その2!I105</f>
        <v>0</v>
      </c>
      <c r="L14" s="93">
        <f>その2!AF105</f>
        <v>0</v>
      </c>
      <c r="M14">
        <f>M13+10</f>
        <v>104</v>
      </c>
      <c r="N14" s="94">
        <f>その2!N107</f>
        <v>0</v>
      </c>
      <c r="O14" s="94">
        <f>その2!AA107</f>
        <v>0</v>
      </c>
      <c r="P14">
        <f>P13+10</f>
        <v>106</v>
      </c>
      <c r="Q14" s="95">
        <f t="shared" si="0"/>
        <v>30</v>
      </c>
      <c r="R14" s="95" t="str">
        <f t="shared" si="1"/>
        <v>〇</v>
      </c>
      <c r="S14" s="93" t="str">
        <f>その2!AW107</f>
        <v/>
      </c>
      <c r="T14" s="93" t="str">
        <f>その2!AX107</f>
        <v/>
      </c>
      <c r="U14" s="93" t="str">
        <f>その2!AY107</f>
        <v>-</v>
      </c>
      <c r="V14" s="93" t="str">
        <f>その2!AZ107</f>
        <v>-</v>
      </c>
      <c r="W14" s="93" t="str">
        <f>その2!BA107</f>
        <v>-</v>
      </c>
      <c r="X14" s="93" t="str">
        <f>その2!BB107</f>
        <v>-</v>
      </c>
      <c r="Y14">
        <f>Y13+10</f>
        <v>106</v>
      </c>
      <c r="AA14" s="101" t="str">
        <f t="shared" si="2"/>
        <v>(9)</v>
      </c>
      <c r="AB14" s="102">
        <f t="shared" si="3"/>
        <v>0</v>
      </c>
      <c r="AC14" s="102">
        <f t="shared" si="4"/>
        <v>0</v>
      </c>
      <c r="AD14" s="103" t="str">
        <f t="shared" si="6"/>
        <v>---</v>
      </c>
      <c r="AE14" s="104">
        <f t="shared" si="5"/>
        <v>0</v>
      </c>
      <c r="AF14" s="104">
        <f t="shared" si="7"/>
        <v>0</v>
      </c>
      <c r="AG14" s="104">
        <f t="shared" si="8"/>
        <v>0</v>
      </c>
      <c r="AH14" s="99"/>
      <c r="AI14" s="99"/>
      <c r="AJ14" s="99" t="s">
        <v>319</v>
      </c>
    </row>
    <row r="15" spans="2:36">
      <c r="B15" s="92" t="s">
        <v>274</v>
      </c>
      <c r="C15" s="93">
        <f>その2!I111</f>
        <v>0</v>
      </c>
      <c r="D15" s="93">
        <f>その2!V111</f>
        <v>0</v>
      </c>
      <c r="E15" s="93">
        <f>その2!AF111</f>
        <v>0</v>
      </c>
      <c r="F15">
        <f>F14+10</f>
        <v>110</v>
      </c>
      <c r="G15" s="93">
        <f>その2!I113</f>
        <v>0</v>
      </c>
      <c r="H15" s="94">
        <f>その2!V113</f>
        <v>0</v>
      </c>
      <c r="I15" s="93">
        <f>その2!AF113</f>
        <v>0</v>
      </c>
      <c r="J15">
        <f>J14+10</f>
        <v>112</v>
      </c>
      <c r="K15" s="93">
        <f>その2!I115</f>
        <v>0</v>
      </c>
      <c r="L15" s="93">
        <f>その2!AF115</f>
        <v>0</v>
      </c>
      <c r="M15">
        <f>M14+10</f>
        <v>114</v>
      </c>
      <c r="N15" s="94">
        <f>その2!N117</f>
        <v>0</v>
      </c>
      <c r="O15" s="94">
        <f>その2!AA117</f>
        <v>0</v>
      </c>
      <c r="P15">
        <f>P14+10</f>
        <v>116</v>
      </c>
      <c r="Q15" s="95">
        <f t="shared" si="0"/>
        <v>30</v>
      </c>
      <c r="R15" s="95" t="str">
        <f t="shared" si="1"/>
        <v>〇</v>
      </c>
      <c r="S15" s="93" t="str">
        <f>その2!AW117</f>
        <v/>
      </c>
      <c r="T15" s="93" t="str">
        <f>その2!AX117</f>
        <v/>
      </c>
      <c r="U15" s="93" t="str">
        <f>その2!AY117</f>
        <v>-</v>
      </c>
      <c r="V15" s="93" t="str">
        <f>その2!AZ117</f>
        <v>-</v>
      </c>
      <c r="W15" s="93" t="str">
        <f>その2!BA117</f>
        <v>-</v>
      </c>
      <c r="X15" s="93" t="str">
        <f>その2!BB117</f>
        <v>-</v>
      </c>
      <c r="Y15">
        <f>Y14+10</f>
        <v>116</v>
      </c>
      <c r="AA15" s="101" t="str">
        <f t="shared" si="2"/>
        <v>(10)</v>
      </c>
      <c r="AB15" s="102">
        <f t="shared" si="3"/>
        <v>0</v>
      </c>
      <c r="AC15" s="102">
        <f t="shared" si="4"/>
        <v>0</v>
      </c>
      <c r="AD15" s="103" t="str">
        <f t="shared" si="6"/>
        <v>---</v>
      </c>
      <c r="AE15" s="104">
        <f t="shared" si="5"/>
        <v>0</v>
      </c>
      <c r="AF15" s="104">
        <f t="shared" si="7"/>
        <v>0</v>
      </c>
      <c r="AG15" s="104">
        <f t="shared" si="8"/>
        <v>0</v>
      </c>
      <c r="AH15" s="99"/>
      <c r="AI15" s="99"/>
      <c r="AJ15" s="99"/>
    </row>
    <row r="16" spans="2:36">
      <c r="B16" s="92" t="s">
        <v>294</v>
      </c>
      <c r="C16" s="93">
        <f>その2!I133</f>
        <v>0</v>
      </c>
      <c r="D16" s="93">
        <f>その2!V133</f>
        <v>0</v>
      </c>
      <c r="E16" s="93">
        <f>その2!AF133</f>
        <v>0</v>
      </c>
      <c r="F16">
        <f>F15+21</f>
        <v>131</v>
      </c>
      <c r="G16" s="93">
        <f>その2!I135</f>
        <v>0</v>
      </c>
      <c r="H16" s="94">
        <f>その2!V135</f>
        <v>0</v>
      </c>
      <c r="I16" s="93">
        <f>その2!AF135</f>
        <v>0</v>
      </c>
      <c r="J16">
        <f>J15+21</f>
        <v>133</v>
      </c>
      <c r="K16" s="93">
        <f>その2!I137</f>
        <v>0</v>
      </c>
      <c r="L16" s="93">
        <f>その2!AF137</f>
        <v>0</v>
      </c>
      <c r="M16">
        <f>M15+21</f>
        <v>135</v>
      </c>
      <c r="N16" s="94">
        <f>その2!N139</f>
        <v>0</v>
      </c>
      <c r="O16" s="94">
        <f>その2!AA139</f>
        <v>0</v>
      </c>
      <c r="P16">
        <f>P15+21</f>
        <v>137</v>
      </c>
      <c r="Q16" s="95">
        <f t="shared" si="0"/>
        <v>30</v>
      </c>
      <c r="R16" s="95" t="str">
        <f t="shared" si="1"/>
        <v>〇</v>
      </c>
      <c r="S16" s="93" t="str">
        <f>その2!AW139</f>
        <v/>
      </c>
      <c r="T16" s="93" t="str">
        <f>その2!AX139</f>
        <v/>
      </c>
      <c r="U16" s="93" t="str">
        <f>その2!AY139</f>
        <v>-</v>
      </c>
      <c r="V16" s="93" t="str">
        <f>その2!AZ139</f>
        <v>-</v>
      </c>
      <c r="W16" s="93" t="str">
        <f>その2!BA139</f>
        <v>-</v>
      </c>
      <c r="X16" s="93" t="str">
        <f>その2!BB139</f>
        <v>-</v>
      </c>
      <c r="Y16">
        <f>Y15+21</f>
        <v>137</v>
      </c>
      <c r="AA16" s="101" t="str">
        <f t="shared" si="2"/>
        <v>(11)</v>
      </c>
      <c r="AB16" s="102">
        <f t="shared" si="3"/>
        <v>0</v>
      </c>
      <c r="AC16" s="102">
        <f t="shared" si="4"/>
        <v>0</v>
      </c>
      <c r="AD16" s="103" t="str">
        <f t="shared" si="6"/>
        <v>---</v>
      </c>
      <c r="AE16" s="104">
        <f t="shared" si="5"/>
        <v>0</v>
      </c>
      <c r="AF16" s="104">
        <f t="shared" si="7"/>
        <v>0</v>
      </c>
      <c r="AG16" s="104">
        <f t="shared" si="8"/>
        <v>0</v>
      </c>
      <c r="AH16" s="99"/>
      <c r="AI16" s="99"/>
      <c r="AJ16" s="99" t="s">
        <v>320</v>
      </c>
    </row>
    <row r="17" spans="2:36">
      <c r="B17" s="92" t="s">
        <v>276</v>
      </c>
      <c r="C17" s="93">
        <f>その2!I143</f>
        <v>0</v>
      </c>
      <c r="D17" s="93">
        <f>その2!V143</f>
        <v>0</v>
      </c>
      <c r="E17" s="93">
        <f>その2!AF143</f>
        <v>0</v>
      </c>
      <c r="F17">
        <f>F16+10</f>
        <v>141</v>
      </c>
      <c r="G17" s="93">
        <f>その2!I145</f>
        <v>0</v>
      </c>
      <c r="H17" s="94">
        <f>その2!V145</f>
        <v>0</v>
      </c>
      <c r="I17" s="93">
        <f>その2!AF145</f>
        <v>0</v>
      </c>
      <c r="J17">
        <f>J16+10</f>
        <v>143</v>
      </c>
      <c r="K17" s="93">
        <f>その2!I147</f>
        <v>0</v>
      </c>
      <c r="L17" s="93">
        <f>その2!AF147</f>
        <v>0</v>
      </c>
      <c r="M17">
        <f>M16+10</f>
        <v>145</v>
      </c>
      <c r="N17" s="94">
        <f>その2!N149</f>
        <v>0</v>
      </c>
      <c r="O17" s="94">
        <f>その2!AA149</f>
        <v>0</v>
      </c>
      <c r="P17">
        <f>P16+10</f>
        <v>147</v>
      </c>
      <c r="Q17" s="95">
        <f t="shared" si="0"/>
        <v>30</v>
      </c>
      <c r="R17" s="95" t="str">
        <f t="shared" si="1"/>
        <v>〇</v>
      </c>
      <c r="S17" s="93" t="str">
        <f>その2!AW149</f>
        <v/>
      </c>
      <c r="T17" s="93" t="str">
        <f>その2!AX149</f>
        <v/>
      </c>
      <c r="U17" s="93" t="str">
        <f>その2!AY149</f>
        <v>-</v>
      </c>
      <c r="V17" s="93" t="str">
        <f>その2!AZ149</f>
        <v>-</v>
      </c>
      <c r="W17" s="93" t="str">
        <f>その2!BA149</f>
        <v>-</v>
      </c>
      <c r="X17" s="93" t="str">
        <f>その2!BB149</f>
        <v>-</v>
      </c>
      <c r="Y17">
        <f>Y16+10</f>
        <v>147</v>
      </c>
      <c r="AA17" s="101" t="str">
        <f t="shared" si="2"/>
        <v>(12)</v>
      </c>
      <c r="AB17" s="102">
        <f t="shared" si="3"/>
        <v>0</v>
      </c>
      <c r="AC17" s="102">
        <f t="shared" si="4"/>
        <v>0</v>
      </c>
      <c r="AD17" s="103" t="str">
        <f t="shared" si="6"/>
        <v>---</v>
      </c>
      <c r="AE17" s="104">
        <f t="shared" si="5"/>
        <v>0</v>
      </c>
      <c r="AF17" s="104">
        <f t="shared" si="7"/>
        <v>0</v>
      </c>
      <c r="AG17" s="104">
        <f t="shared" si="8"/>
        <v>0</v>
      </c>
      <c r="AH17" s="99"/>
      <c r="AI17" s="99"/>
      <c r="AJ17" s="99" t="s">
        <v>321</v>
      </c>
    </row>
    <row r="18" spans="2:36">
      <c r="B18" s="92" t="s">
        <v>277</v>
      </c>
      <c r="C18" s="93">
        <f>その2!I153</f>
        <v>0</v>
      </c>
      <c r="D18" s="93">
        <f>その2!V153</f>
        <v>0</v>
      </c>
      <c r="E18" s="93">
        <f>その2!AF153</f>
        <v>0</v>
      </c>
      <c r="F18">
        <f>F17+10</f>
        <v>151</v>
      </c>
      <c r="G18" s="93">
        <f>その2!I155</f>
        <v>0</v>
      </c>
      <c r="H18" s="94">
        <f>その2!V155</f>
        <v>0</v>
      </c>
      <c r="I18" s="93">
        <f>その2!AF155</f>
        <v>0</v>
      </c>
      <c r="J18">
        <f>J17+10</f>
        <v>153</v>
      </c>
      <c r="K18" s="93">
        <f>その2!I157</f>
        <v>0</v>
      </c>
      <c r="L18" s="93">
        <f>その2!AF157</f>
        <v>0</v>
      </c>
      <c r="M18">
        <f>M17+10</f>
        <v>155</v>
      </c>
      <c r="N18" s="94">
        <f>その2!N159</f>
        <v>0</v>
      </c>
      <c r="O18" s="94">
        <f>その2!AA159</f>
        <v>0</v>
      </c>
      <c r="P18">
        <f>P17+10</f>
        <v>157</v>
      </c>
      <c r="Q18" s="95">
        <f t="shared" si="0"/>
        <v>30</v>
      </c>
      <c r="R18" s="95" t="str">
        <f t="shared" si="1"/>
        <v>〇</v>
      </c>
      <c r="S18" s="93" t="str">
        <f>その2!AW159</f>
        <v/>
      </c>
      <c r="T18" s="93" t="str">
        <f>その2!AX159</f>
        <v/>
      </c>
      <c r="U18" s="93" t="str">
        <f>その2!AY159</f>
        <v>-</v>
      </c>
      <c r="V18" s="93" t="str">
        <f>その2!AZ159</f>
        <v>-</v>
      </c>
      <c r="W18" s="93" t="str">
        <f>その2!BA159</f>
        <v>-</v>
      </c>
      <c r="X18" s="93" t="str">
        <f>その2!BB159</f>
        <v>-</v>
      </c>
      <c r="Y18">
        <f>Y17+10</f>
        <v>157</v>
      </c>
      <c r="AA18" s="101" t="str">
        <f t="shared" si="2"/>
        <v>(13)</v>
      </c>
      <c r="AB18" s="102">
        <f t="shared" si="3"/>
        <v>0</v>
      </c>
      <c r="AC18" s="102">
        <f t="shared" si="4"/>
        <v>0</v>
      </c>
      <c r="AD18" s="103" t="str">
        <f t="shared" si="6"/>
        <v>---</v>
      </c>
      <c r="AE18" s="104">
        <f t="shared" si="5"/>
        <v>0</v>
      </c>
      <c r="AF18" s="104">
        <f t="shared" si="7"/>
        <v>0</v>
      </c>
      <c r="AG18" s="104">
        <f t="shared" si="8"/>
        <v>0</v>
      </c>
      <c r="AH18" s="99"/>
      <c r="AI18" s="99"/>
      <c r="AJ18" s="99" t="s">
        <v>322</v>
      </c>
    </row>
    <row r="19" spans="2:36">
      <c r="B19" s="92" t="s">
        <v>278</v>
      </c>
      <c r="C19" s="93">
        <f>その2!I163</f>
        <v>0</v>
      </c>
      <c r="D19" s="93">
        <f>その2!V163</f>
        <v>0</v>
      </c>
      <c r="E19" s="93">
        <f>その2!AF163</f>
        <v>0</v>
      </c>
      <c r="F19">
        <f>F18+10</f>
        <v>161</v>
      </c>
      <c r="G19" s="93">
        <f>その2!I165</f>
        <v>0</v>
      </c>
      <c r="H19" s="94">
        <f>その2!V165</f>
        <v>0</v>
      </c>
      <c r="I19" s="93">
        <f>その2!AF165</f>
        <v>0</v>
      </c>
      <c r="J19">
        <f>J18+10</f>
        <v>163</v>
      </c>
      <c r="K19" s="93">
        <f>その2!I167</f>
        <v>0</v>
      </c>
      <c r="L19" s="93">
        <f>その2!AF167</f>
        <v>0</v>
      </c>
      <c r="M19">
        <f>M18+10</f>
        <v>165</v>
      </c>
      <c r="N19" s="94">
        <f>その2!N169</f>
        <v>0</v>
      </c>
      <c r="O19" s="94">
        <f>その2!AA169</f>
        <v>0</v>
      </c>
      <c r="P19">
        <f>P18+10</f>
        <v>167</v>
      </c>
      <c r="Q19" s="95">
        <f t="shared" si="0"/>
        <v>30</v>
      </c>
      <c r="R19" s="95" t="str">
        <f t="shared" si="1"/>
        <v>〇</v>
      </c>
      <c r="S19" s="93" t="str">
        <f>その2!AW169</f>
        <v/>
      </c>
      <c r="T19" s="93" t="str">
        <f>その2!AX169</f>
        <v/>
      </c>
      <c r="U19" s="93" t="str">
        <f>その2!AY169</f>
        <v>-</v>
      </c>
      <c r="V19" s="93" t="str">
        <f>その2!AZ169</f>
        <v>-</v>
      </c>
      <c r="W19" s="93" t="str">
        <f>その2!BA169</f>
        <v>-</v>
      </c>
      <c r="X19" s="93" t="str">
        <f>その2!BB169</f>
        <v>-</v>
      </c>
      <c r="Y19">
        <f>Y18+10</f>
        <v>167</v>
      </c>
      <c r="AA19" s="101" t="str">
        <f t="shared" si="2"/>
        <v>(14)</v>
      </c>
      <c r="AB19" s="102">
        <f t="shared" si="3"/>
        <v>0</v>
      </c>
      <c r="AC19" s="102">
        <f t="shared" si="4"/>
        <v>0</v>
      </c>
      <c r="AD19" s="103" t="str">
        <f t="shared" si="6"/>
        <v>---</v>
      </c>
      <c r="AE19" s="104">
        <f t="shared" si="5"/>
        <v>0</v>
      </c>
      <c r="AF19" s="104">
        <f t="shared" si="7"/>
        <v>0</v>
      </c>
      <c r="AG19" s="104">
        <f t="shared" si="8"/>
        <v>0</v>
      </c>
      <c r="AH19" s="99"/>
      <c r="AI19" s="99"/>
      <c r="AJ19" s="99" t="s">
        <v>323</v>
      </c>
    </row>
    <row r="20" spans="2:36">
      <c r="B20" s="92" t="s">
        <v>279</v>
      </c>
      <c r="C20" s="93">
        <f>その2!I173</f>
        <v>0</v>
      </c>
      <c r="D20" s="93">
        <f>その2!V173</f>
        <v>0</v>
      </c>
      <c r="E20" s="93">
        <f>その2!AF173</f>
        <v>0</v>
      </c>
      <c r="F20">
        <f>F19+10</f>
        <v>171</v>
      </c>
      <c r="G20" s="93">
        <f>その2!I175</f>
        <v>0</v>
      </c>
      <c r="H20" s="94">
        <f>その2!V175</f>
        <v>0</v>
      </c>
      <c r="I20" s="93">
        <f>その2!AF175</f>
        <v>0</v>
      </c>
      <c r="J20">
        <f>J19+10</f>
        <v>173</v>
      </c>
      <c r="K20" s="93">
        <f>その2!I177</f>
        <v>0</v>
      </c>
      <c r="L20" s="93">
        <f>その2!AF177</f>
        <v>0</v>
      </c>
      <c r="M20">
        <f>M19+10</f>
        <v>175</v>
      </c>
      <c r="N20" s="94">
        <f>その2!N179</f>
        <v>0</v>
      </c>
      <c r="O20" s="94">
        <f>その2!AA179</f>
        <v>0</v>
      </c>
      <c r="P20">
        <f>P19+10</f>
        <v>177</v>
      </c>
      <c r="Q20" s="95">
        <f t="shared" si="0"/>
        <v>30</v>
      </c>
      <c r="R20" s="95" t="str">
        <f t="shared" si="1"/>
        <v>〇</v>
      </c>
      <c r="S20" s="93" t="str">
        <f>その2!AW179</f>
        <v/>
      </c>
      <c r="T20" s="93" t="str">
        <f>その2!AX179</f>
        <v/>
      </c>
      <c r="U20" s="93" t="str">
        <f>その2!AY179</f>
        <v>-</v>
      </c>
      <c r="V20" s="93" t="str">
        <f>その2!AZ179</f>
        <v>-</v>
      </c>
      <c r="W20" s="93" t="str">
        <f>その2!BA179</f>
        <v>-</v>
      </c>
      <c r="X20" s="93" t="str">
        <f>その2!BB179</f>
        <v>-</v>
      </c>
      <c r="Y20">
        <f>Y19+10</f>
        <v>177</v>
      </c>
      <c r="AA20" s="101" t="str">
        <f t="shared" si="2"/>
        <v>(15)</v>
      </c>
      <c r="AB20" s="102">
        <f t="shared" si="3"/>
        <v>0</v>
      </c>
      <c r="AC20" s="102">
        <f t="shared" si="4"/>
        <v>0</v>
      </c>
      <c r="AD20" s="103" t="str">
        <f t="shared" si="6"/>
        <v>---</v>
      </c>
      <c r="AE20" s="104">
        <f t="shared" si="5"/>
        <v>0</v>
      </c>
      <c r="AF20" s="104">
        <f t="shared" si="7"/>
        <v>0</v>
      </c>
      <c r="AG20" s="104">
        <f t="shared" si="8"/>
        <v>0</v>
      </c>
      <c r="AH20" s="99"/>
      <c r="AI20" s="99"/>
      <c r="AJ20" s="99"/>
    </row>
    <row r="21" spans="2:36">
      <c r="B21" s="92" t="s">
        <v>295</v>
      </c>
      <c r="C21" s="93">
        <f>その2!I195</f>
        <v>0</v>
      </c>
      <c r="D21" s="93">
        <f>その2!V195</f>
        <v>0</v>
      </c>
      <c r="E21" s="93">
        <f>その2!AF195</f>
        <v>0</v>
      </c>
      <c r="F21">
        <f>F20+21</f>
        <v>192</v>
      </c>
      <c r="G21" s="93">
        <f>その2!I197</f>
        <v>0</v>
      </c>
      <c r="H21" s="94">
        <f>その2!V197</f>
        <v>0</v>
      </c>
      <c r="I21" s="93">
        <f>その2!AF197</f>
        <v>0</v>
      </c>
      <c r="J21">
        <f>J20+21</f>
        <v>194</v>
      </c>
      <c r="K21" s="93">
        <f>その2!I199</f>
        <v>0</v>
      </c>
      <c r="L21" s="93">
        <f>その2!AF199</f>
        <v>0</v>
      </c>
      <c r="M21">
        <f>M20+21</f>
        <v>196</v>
      </c>
      <c r="N21" s="94">
        <f>その2!N201</f>
        <v>0</v>
      </c>
      <c r="O21" s="94">
        <f>その2!AA201</f>
        <v>0</v>
      </c>
      <c r="P21">
        <f>P20+21</f>
        <v>198</v>
      </c>
      <c r="Q21" s="95">
        <f t="shared" si="0"/>
        <v>30</v>
      </c>
      <c r="R21" s="95" t="str">
        <f t="shared" si="1"/>
        <v>〇</v>
      </c>
      <c r="S21" s="93" t="str">
        <f>その2!AW201</f>
        <v/>
      </c>
      <c r="T21" s="93" t="str">
        <f>その2!AX201</f>
        <v/>
      </c>
      <c r="U21" s="93" t="str">
        <f>その2!AY201</f>
        <v>-</v>
      </c>
      <c r="V21" s="93" t="str">
        <f>その2!AZ201</f>
        <v>-</v>
      </c>
      <c r="W21" s="93" t="str">
        <f>その2!BA201</f>
        <v>-</v>
      </c>
      <c r="X21" s="93" t="str">
        <f>その2!BB201</f>
        <v>-</v>
      </c>
      <c r="Y21">
        <f>Y20+21</f>
        <v>198</v>
      </c>
      <c r="AA21" s="101" t="str">
        <f t="shared" si="2"/>
        <v>(16)</v>
      </c>
      <c r="AB21" s="102">
        <f t="shared" si="3"/>
        <v>0</v>
      </c>
      <c r="AC21" s="102">
        <f t="shared" si="4"/>
        <v>0</v>
      </c>
      <c r="AD21" s="103" t="str">
        <f t="shared" si="6"/>
        <v>---</v>
      </c>
      <c r="AE21" s="104">
        <f t="shared" si="5"/>
        <v>0</v>
      </c>
      <c r="AF21" s="104">
        <f t="shared" si="7"/>
        <v>0</v>
      </c>
      <c r="AG21" s="104">
        <f t="shared" si="8"/>
        <v>0</v>
      </c>
      <c r="AH21" s="99"/>
      <c r="AI21" s="99"/>
      <c r="AJ21" s="99" t="s">
        <v>324</v>
      </c>
    </row>
    <row r="22" spans="2:36">
      <c r="B22" s="92" t="s">
        <v>281</v>
      </c>
      <c r="C22" s="93">
        <f>その2!I205</f>
        <v>0</v>
      </c>
      <c r="D22" s="93">
        <f>その2!V205</f>
        <v>0</v>
      </c>
      <c r="E22" s="93">
        <f>その2!AF205</f>
        <v>0</v>
      </c>
      <c r="F22">
        <f>F21+10</f>
        <v>202</v>
      </c>
      <c r="G22" s="93">
        <f>その2!I207</f>
        <v>0</v>
      </c>
      <c r="H22" s="94">
        <f>その2!V207</f>
        <v>0</v>
      </c>
      <c r="I22" s="93">
        <f>その2!AF207</f>
        <v>0</v>
      </c>
      <c r="J22">
        <f>J21+10</f>
        <v>204</v>
      </c>
      <c r="K22" s="93">
        <f>その2!I209</f>
        <v>0</v>
      </c>
      <c r="L22" s="93">
        <f>その2!AF209</f>
        <v>0</v>
      </c>
      <c r="M22">
        <f>M21+10</f>
        <v>206</v>
      </c>
      <c r="N22" s="94">
        <f>その2!N211</f>
        <v>0</v>
      </c>
      <c r="O22" s="94">
        <f>その2!AA211</f>
        <v>0</v>
      </c>
      <c r="P22">
        <f>P21+10</f>
        <v>208</v>
      </c>
      <c r="Q22" s="95">
        <f t="shared" si="0"/>
        <v>30</v>
      </c>
      <c r="R22" s="95" t="str">
        <f t="shared" si="1"/>
        <v>〇</v>
      </c>
      <c r="S22" s="93" t="str">
        <f>その2!AW211</f>
        <v/>
      </c>
      <c r="T22" s="93" t="str">
        <f>その2!AX211</f>
        <v/>
      </c>
      <c r="U22" s="93" t="str">
        <f>その2!AY211</f>
        <v>-</v>
      </c>
      <c r="V22" s="93" t="str">
        <f>その2!AZ211</f>
        <v>-</v>
      </c>
      <c r="W22" s="93" t="str">
        <f>その2!BA211</f>
        <v>-</v>
      </c>
      <c r="X22" s="93" t="str">
        <f>その2!BB211</f>
        <v>-</v>
      </c>
      <c r="Y22">
        <f>Y21+10</f>
        <v>208</v>
      </c>
      <c r="AA22" s="101" t="str">
        <f t="shared" si="2"/>
        <v>(17)</v>
      </c>
      <c r="AB22" s="102">
        <f t="shared" si="3"/>
        <v>0</v>
      </c>
      <c r="AC22" s="102">
        <f t="shared" si="4"/>
        <v>0</v>
      </c>
      <c r="AD22" s="103" t="str">
        <f t="shared" si="6"/>
        <v>---</v>
      </c>
      <c r="AE22" s="104">
        <f t="shared" si="5"/>
        <v>0</v>
      </c>
      <c r="AF22" s="104">
        <f t="shared" si="7"/>
        <v>0</v>
      </c>
      <c r="AG22" s="104">
        <f t="shared" si="8"/>
        <v>0</v>
      </c>
      <c r="AH22" s="99"/>
      <c r="AI22" s="99"/>
      <c r="AJ22" s="99" t="s">
        <v>325</v>
      </c>
    </row>
    <row r="23" spans="2:36">
      <c r="B23" s="92" t="s">
        <v>282</v>
      </c>
      <c r="C23" s="93">
        <f>その2!I215</f>
        <v>0</v>
      </c>
      <c r="D23" s="93">
        <f>その2!V215</f>
        <v>0</v>
      </c>
      <c r="E23" s="93">
        <f>その2!AF215</f>
        <v>0</v>
      </c>
      <c r="F23">
        <f>F22+10</f>
        <v>212</v>
      </c>
      <c r="G23" s="93">
        <f>その2!I217</f>
        <v>0</v>
      </c>
      <c r="H23" s="94">
        <f>その2!V217</f>
        <v>0</v>
      </c>
      <c r="I23" s="93">
        <f>その2!AF217</f>
        <v>0</v>
      </c>
      <c r="J23">
        <f>J22+10</f>
        <v>214</v>
      </c>
      <c r="K23" s="93">
        <f>その2!I219</f>
        <v>0</v>
      </c>
      <c r="L23" s="93">
        <f>その2!AF219</f>
        <v>0</v>
      </c>
      <c r="M23">
        <f>M22+10</f>
        <v>216</v>
      </c>
      <c r="N23" s="94">
        <f>その2!N221</f>
        <v>0</v>
      </c>
      <c r="O23" s="94">
        <f>その2!AA221</f>
        <v>0</v>
      </c>
      <c r="P23">
        <f>P22+10</f>
        <v>218</v>
      </c>
      <c r="Q23" s="95">
        <f t="shared" si="0"/>
        <v>30</v>
      </c>
      <c r="R23" s="95" t="str">
        <f t="shared" si="1"/>
        <v>〇</v>
      </c>
      <c r="S23" s="93" t="str">
        <f>その2!AW221</f>
        <v/>
      </c>
      <c r="T23" s="93" t="str">
        <f>その2!AX221</f>
        <v/>
      </c>
      <c r="U23" s="93" t="str">
        <f>その2!AY221</f>
        <v>-</v>
      </c>
      <c r="V23" s="93" t="str">
        <f>その2!AZ221</f>
        <v>-</v>
      </c>
      <c r="W23" s="93" t="str">
        <f>その2!BA221</f>
        <v>-</v>
      </c>
      <c r="X23" s="93" t="str">
        <f>その2!BB221</f>
        <v>-</v>
      </c>
      <c r="Y23">
        <f>Y22+10</f>
        <v>218</v>
      </c>
      <c r="AA23" s="101" t="str">
        <f t="shared" si="2"/>
        <v>(18)</v>
      </c>
      <c r="AB23" s="102">
        <f t="shared" si="3"/>
        <v>0</v>
      </c>
      <c r="AC23" s="102">
        <f t="shared" si="4"/>
        <v>0</v>
      </c>
      <c r="AD23" s="103" t="str">
        <f t="shared" si="6"/>
        <v>---</v>
      </c>
      <c r="AE23" s="104">
        <f t="shared" si="5"/>
        <v>0</v>
      </c>
      <c r="AF23" s="104">
        <f t="shared" si="7"/>
        <v>0</v>
      </c>
      <c r="AG23" s="104">
        <f t="shared" si="8"/>
        <v>0</v>
      </c>
      <c r="AH23" s="99"/>
      <c r="AI23" s="99"/>
      <c r="AJ23" s="99" t="s">
        <v>326</v>
      </c>
    </row>
    <row r="24" spans="2:36">
      <c r="B24" s="92" t="s">
        <v>283</v>
      </c>
      <c r="C24" s="93">
        <f>その2!I225</f>
        <v>0</v>
      </c>
      <c r="D24" s="93">
        <f>その2!V225</f>
        <v>0</v>
      </c>
      <c r="E24" s="93">
        <f>その2!AF225</f>
        <v>0</v>
      </c>
      <c r="F24">
        <f>F23+10</f>
        <v>222</v>
      </c>
      <c r="G24" s="93">
        <f>その2!I227</f>
        <v>0</v>
      </c>
      <c r="H24" s="94">
        <f>その2!V227</f>
        <v>0</v>
      </c>
      <c r="I24" s="93">
        <f>その2!AF227</f>
        <v>0</v>
      </c>
      <c r="J24">
        <f>J23+10</f>
        <v>224</v>
      </c>
      <c r="K24" s="93">
        <f>その2!I229</f>
        <v>0</v>
      </c>
      <c r="L24" s="93">
        <f>その2!AF229</f>
        <v>0</v>
      </c>
      <c r="M24">
        <f>M23+10</f>
        <v>226</v>
      </c>
      <c r="N24" s="94">
        <f>その2!N231</f>
        <v>0</v>
      </c>
      <c r="O24" s="94">
        <f>その2!AA231</f>
        <v>0</v>
      </c>
      <c r="P24">
        <f>P23+10</f>
        <v>228</v>
      </c>
      <c r="Q24" s="95">
        <f t="shared" si="0"/>
        <v>30</v>
      </c>
      <c r="R24" s="95" t="str">
        <f t="shared" si="1"/>
        <v>〇</v>
      </c>
      <c r="S24" s="93" t="str">
        <f>その2!AW231</f>
        <v/>
      </c>
      <c r="T24" s="93" t="str">
        <f>その2!AX231</f>
        <v/>
      </c>
      <c r="U24" s="93" t="str">
        <f>その2!AY231</f>
        <v>-</v>
      </c>
      <c r="V24" s="93" t="str">
        <f>その2!AZ231</f>
        <v>-</v>
      </c>
      <c r="W24" s="93" t="str">
        <f>その2!BA231</f>
        <v>-</v>
      </c>
      <c r="X24" s="93" t="str">
        <f>その2!BB231</f>
        <v>-</v>
      </c>
      <c r="Y24">
        <f>Y23+10</f>
        <v>228</v>
      </c>
      <c r="AA24" s="101" t="str">
        <f t="shared" si="2"/>
        <v>(19)</v>
      </c>
      <c r="AB24" s="102">
        <f t="shared" si="3"/>
        <v>0</v>
      </c>
      <c r="AC24" s="102">
        <f t="shared" si="4"/>
        <v>0</v>
      </c>
      <c r="AD24" s="103" t="str">
        <f t="shared" si="6"/>
        <v>---</v>
      </c>
      <c r="AE24" s="104">
        <f t="shared" si="5"/>
        <v>0</v>
      </c>
      <c r="AF24" s="104">
        <f t="shared" si="7"/>
        <v>0</v>
      </c>
      <c r="AG24" s="104">
        <f t="shared" si="8"/>
        <v>0</v>
      </c>
      <c r="AH24" s="99"/>
      <c r="AI24" s="99"/>
      <c r="AJ24" s="99" t="s">
        <v>327</v>
      </c>
    </row>
    <row r="25" spans="2:36">
      <c r="B25" s="92" t="s">
        <v>284</v>
      </c>
      <c r="C25" s="93">
        <f>その2!I235</f>
        <v>0</v>
      </c>
      <c r="D25" s="93">
        <f>その2!V235</f>
        <v>0</v>
      </c>
      <c r="E25" s="93">
        <f>その2!AF235</f>
        <v>0</v>
      </c>
      <c r="F25">
        <f>F24+10</f>
        <v>232</v>
      </c>
      <c r="G25" s="93">
        <f>その2!I237</f>
        <v>0</v>
      </c>
      <c r="H25" s="94">
        <f>その2!V237</f>
        <v>0</v>
      </c>
      <c r="I25" s="93">
        <f>その2!AF237</f>
        <v>0</v>
      </c>
      <c r="J25">
        <f>J24+10</f>
        <v>234</v>
      </c>
      <c r="K25" s="93">
        <f>その2!I239</f>
        <v>0</v>
      </c>
      <c r="L25" s="93">
        <f>その2!AF239</f>
        <v>0</v>
      </c>
      <c r="M25">
        <f>M24+10</f>
        <v>236</v>
      </c>
      <c r="N25" s="94">
        <f>その2!N241</f>
        <v>0</v>
      </c>
      <c r="O25" s="94">
        <f>その2!AA241</f>
        <v>0</v>
      </c>
      <c r="P25">
        <f>P24+10</f>
        <v>238</v>
      </c>
      <c r="Q25" s="95">
        <f t="shared" si="0"/>
        <v>30</v>
      </c>
      <c r="R25" s="95" t="str">
        <f t="shared" si="1"/>
        <v>〇</v>
      </c>
      <c r="S25" s="93" t="str">
        <f>その2!AW241</f>
        <v/>
      </c>
      <c r="T25" s="93" t="str">
        <f>その2!AX241</f>
        <v/>
      </c>
      <c r="U25" s="93" t="str">
        <f>その2!AY241</f>
        <v>-</v>
      </c>
      <c r="V25" s="93" t="str">
        <f>その2!AZ241</f>
        <v>-</v>
      </c>
      <c r="W25" s="93" t="str">
        <f>その2!BA241</f>
        <v>-</v>
      </c>
      <c r="X25" s="93" t="str">
        <f>その2!BB241</f>
        <v>-</v>
      </c>
      <c r="Y25">
        <f>Y24+10</f>
        <v>238</v>
      </c>
      <c r="AA25" s="101" t="str">
        <f t="shared" si="2"/>
        <v>(20)</v>
      </c>
      <c r="AB25" s="102">
        <f t="shared" si="3"/>
        <v>0</v>
      </c>
      <c r="AC25" s="102">
        <f t="shared" si="4"/>
        <v>0</v>
      </c>
      <c r="AD25" s="103" t="str">
        <f t="shared" si="6"/>
        <v>---</v>
      </c>
      <c r="AE25" s="104">
        <f t="shared" si="5"/>
        <v>0</v>
      </c>
      <c r="AF25" s="104">
        <f t="shared" si="7"/>
        <v>0</v>
      </c>
      <c r="AG25" s="104">
        <f t="shared" si="8"/>
        <v>0</v>
      </c>
      <c r="AH25" s="99"/>
      <c r="AI25" s="99"/>
      <c r="AJ25" s="99"/>
    </row>
    <row r="26" spans="2:36">
      <c r="B26" s="92" t="s">
        <v>362</v>
      </c>
      <c r="C26" s="93">
        <f>その2!I257</f>
        <v>0</v>
      </c>
      <c r="D26" s="93">
        <f>その2!V257</f>
        <v>0</v>
      </c>
      <c r="E26" s="93">
        <f>その2!AF257</f>
        <v>0</v>
      </c>
      <c r="G26" s="93">
        <f>その2!I259</f>
        <v>0</v>
      </c>
      <c r="H26" s="94">
        <f>その2!V259</f>
        <v>0</v>
      </c>
      <c r="I26" s="93">
        <f>その2!AF259</f>
        <v>0</v>
      </c>
      <c r="K26" s="93">
        <f>その2!I261</f>
        <v>0</v>
      </c>
      <c r="L26" s="93">
        <f>その2!AF261</f>
        <v>0</v>
      </c>
      <c r="N26" s="94">
        <f>その2!N263</f>
        <v>0</v>
      </c>
      <c r="O26" s="94">
        <f>その2!AA263</f>
        <v>0</v>
      </c>
      <c r="Q26" s="95">
        <f>SUMPRODUCT(($C$6:$C$35=C26)*1,($D$6:$D$35=D26)*1,($H$6:$H$35=H26)*1,($U$6:$U$35=U26)*1,($W$6:$W$35=W26)*1)</f>
        <v>30</v>
      </c>
      <c r="R26" s="95" t="str">
        <f t="shared" ref="R26:R35" si="9">IF(Q26&gt;1,"〇","✕")</f>
        <v>〇</v>
      </c>
      <c r="S26" s="93" t="str">
        <f>その2!AW263</f>
        <v/>
      </c>
      <c r="T26" s="93" t="str">
        <f>その2!AX263</f>
        <v/>
      </c>
      <c r="U26" s="93" t="str">
        <f>その2!AY263</f>
        <v>-</v>
      </c>
      <c r="V26" s="93" t="str">
        <f>その2!AZ263</f>
        <v>-</v>
      </c>
      <c r="W26" s="93" t="str">
        <f>その2!BA263</f>
        <v>-</v>
      </c>
      <c r="X26" s="93" t="str">
        <f>その2!BB263</f>
        <v>-</v>
      </c>
      <c r="AA26" s="101" t="str">
        <f t="shared" ref="AA26:AA40" si="10">B26</f>
        <v>(21)</v>
      </c>
      <c r="AB26" s="102">
        <f t="shared" ref="AB26:AB35" si="11">C26</f>
        <v>0</v>
      </c>
      <c r="AC26" s="102">
        <f t="shared" ref="AC26:AC35" si="12">D26</f>
        <v>0</v>
      </c>
      <c r="AD26" s="103" t="str">
        <f t="shared" ref="AD26:AD35" si="13">U26&amp;"-"&amp;W26</f>
        <v>---</v>
      </c>
      <c r="AE26" s="104">
        <f t="shared" ref="AE26:AE35" si="14">H26</f>
        <v>0</v>
      </c>
      <c r="AF26" s="104">
        <f t="shared" ref="AF26:AF35" si="15">N26</f>
        <v>0</v>
      </c>
      <c r="AG26" s="104">
        <f t="shared" ref="AG26:AG35" si="16">O26</f>
        <v>0</v>
      </c>
    </row>
    <row r="27" spans="2:36">
      <c r="B27" s="92" t="s">
        <v>336</v>
      </c>
      <c r="C27" s="93">
        <f>その2!I267</f>
        <v>0</v>
      </c>
      <c r="D27" s="93">
        <f>その2!V267</f>
        <v>0</v>
      </c>
      <c r="E27" s="93">
        <f>その2!AF267</f>
        <v>0</v>
      </c>
      <c r="G27" s="93">
        <f>その2!I269</f>
        <v>0</v>
      </c>
      <c r="H27" s="94">
        <f>その2!V269</f>
        <v>0</v>
      </c>
      <c r="I27" s="93">
        <f>その2!AF269</f>
        <v>0</v>
      </c>
      <c r="K27" s="93">
        <f>その2!I271</f>
        <v>0</v>
      </c>
      <c r="L27" s="93">
        <f>その2!AF271</f>
        <v>0</v>
      </c>
      <c r="N27" s="94">
        <f>その2!N273</f>
        <v>0</v>
      </c>
      <c r="O27" s="94">
        <f>その2!AA273</f>
        <v>0</v>
      </c>
      <c r="Q27" s="95">
        <f t="shared" ref="Q27:Q35" si="17">SUMPRODUCT(($C$6:$C$35=C27)*1,($D$6:$D$35=D27)*1,($H$6:$H$35=H27)*1,($U$6:$U$35=U27)*1,($W$6:$W$35=W27)*1)</f>
        <v>30</v>
      </c>
      <c r="R27" s="95" t="str">
        <f t="shared" si="9"/>
        <v>〇</v>
      </c>
      <c r="S27" s="93" t="str">
        <f>その2!AW273</f>
        <v/>
      </c>
      <c r="T27" s="93" t="str">
        <f>その2!AX273</f>
        <v/>
      </c>
      <c r="U27" s="93" t="str">
        <f>その2!AY273</f>
        <v>-</v>
      </c>
      <c r="V27" s="93" t="str">
        <f>その2!AZ273</f>
        <v>-</v>
      </c>
      <c r="W27" s="93" t="str">
        <f>その2!BA273</f>
        <v>-</v>
      </c>
      <c r="X27" s="93" t="str">
        <f>その2!BB273</f>
        <v>-</v>
      </c>
      <c r="AA27" s="101" t="str">
        <f t="shared" si="10"/>
        <v>(22)</v>
      </c>
      <c r="AB27" s="102">
        <f t="shared" si="11"/>
        <v>0</v>
      </c>
      <c r="AC27" s="102">
        <f t="shared" si="12"/>
        <v>0</v>
      </c>
      <c r="AD27" s="103" t="str">
        <f t="shared" si="13"/>
        <v>---</v>
      </c>
      <c r="AE27" s="104">
        <f t="shared" si="14"/>
        <v>0</v>
      </c>
      <c r="AF27" s="104">
        <f t="shared" si="15"/>
        <v>0</v>
      </c>
      <c r="AG27" s="104">
        <f t="shared" si="16"/>
        <v>0</v>
      </c>
    </row>
    <row r="28" spans="2:36">
      <c r="B28" s="92" t="s">
        <v>337</v>
      </c>
      <c r="C28" s="93">
        <f>その2!I277</f>
        <v>0</v>
      </c>
      <c r="D28" s="93">
        <f>その2!V277</f>
        <v>0</v>
      </c>
      <c r="E28" s="93">
        <f>その2!AF277</f>
        <v>0</v>
      </c>
      <c r="G28" s="93">
        <f>その2!I279</f>
        <v>0</v>
      </c>
      <c r="H28" s="94">
        <f>その2!V279</f>
        <v>0</v>
      </c>
      <c r="I28" s="93">
        <f>その2!AF279</f>
        <v>0</v>
      </c>
      <c r="K28" s="93">
        <f>その2!I281</f>
        <v>0</v>
      </c>
      <c r="L28" s="93">
        <f>その2!AF281</f>
        <v>0</v>
      </c>
      <c r="N28" s="94">
        <f>その2!N283</f>
        <v>0</v>
      </c>
      <c r="O28" s="94">
        <f>その2!AA283</f>
        <v>0</v>
      </c>
      <c r="Q28" s="95">
        <f t="shared" si="17"/>
        <v>30</v>
      </c>
      <c r="R28" s="95" t="str">
        <f t="shared" si="9"/>
        <v>〇</v>
      </c>
      <c r="S28" s="93" t="str">
        <f>その2!AW283</f>
        <v/>
      </c>
      <c r="T28" s="93" t="str">
        <f>その2!AX283</f>
        <v/>
      </c>
      <c r="U28" s="93" t="str">
        <f>その2!AY283</f>
        <v>-</v>
      </c>
      <c r="V28" s="93" t="str">
        <f>その2!AZ283</f>
        <v>-</v>
      </c>
      <c r="W28" s="93" t="str">
        <f>その2!BA283</f>
        <v>-</v>
      </c>
      <c r="X28" s="93" t="str">
        <f>その2!BB283</f>
        <v>-</v>
      </c>
      <c r="AA28" s="101" t="str">
        <f t="shared" si="10"/>
        <v>(23)</v>
      </c>
      <c r="AB28" s="102">
        <f t="shared" si="11"/>
        <v>0</v>
      </c>
      <c r="AC28" s="102">
        <f t="shared" si="12"/>
        <v>0</v>
      </c>
      <c r="AD28" s="103" t="str">
        <f t="shared" si="13"/>
        <v>---</v>
      </c>
      <c r="AE28" s="104">
        <f t="shared" si="14"/>
        <v>0</v>
      </c>
      <c r="AF28" s="104">
        <f t="shared" si="15"/>
        <v>0</v>
      </c>
      <c r="AG28" s="104">
        <f t="shared" si="16"/>
        <v>0</v>
      </c>
    </row>
    <row r="29" spans="2:36">
      <c r="B29" s="92" t="s">
        <v>338</v>
      </c>
      <c r="C29" s="93">
        <f>その2!I287</f>
        <v>0</v>
      </c>
      <c r="D29" s="93">
        <f>その2!V287</f>
        <v>0</v>
      </c>
      <c r="E29" s="93">
        <f>その2!AF287</f>
        <v>0</v>
      </c>
      <c r="G29" s="93">
        <f>その2!I289</f>
        <v>0</v>
      </c>
      <c r="H29" s="94">
        <f>その2!V289</f>
        <v>0</v>
      </c>
      <c r="I29" s="93">
        <f>その2!AF289</f>
        <v>0</v>
      </c>
      <c r="K29" s="93">
        <f>その2!I291</f>
        <v>0</v>
      </c>
      <c r="L29" s="93">
        <f>その2!AF291</f>
        <v>0</v>
      </c>
      <c r="N29" s="94">
        <f>その2!N293</f>
        <v>0</v>
      </c>
      <c r="O29" s="94">
        <f>その2!AA293</f>
        <v>0</v>
      </c>
      <c r="Q29" s="95">
        <f t="shared" si="17"/>
        <v>30</v>
      </c>
      <c r="R29" s="95" t="str">
        <f t="shared" si="9"/>
        <v>〇</v>
      </c>
      <c r="S29" s="93" t="str">
        <f>その2!AW293</f>
        <v/>
      </c>
      <c r="T29" s="93" t="str">
        <f>その2!AX293</f>
        <v/>
      </c>
      <c r="U29" s="93" t="str">
        <f>その2!AY293</f>
        <v>-</v>
      </c>
      <c r="V29" s="93" t="str">
        <f>その2!AZ293</f>
        <v>-</v>
      </c>
      <c r="W29" s="93" t="str">
        <f>その2!BA293</f>
        <v>-</v>
      </c>
      <c r="X29" s="93" t="str">
        <f>その2!BB293</f>
        <v>-</v>
      </c>
      <c r="AA29" s="101" t="str">
        <f t="shared" si="10"/>
        <v>(24)</v>
      </c>
      <c r="AB29" s="102">
        <f t="shared" si="11"/>
        <v>0</v>
      </c>
      <c r="AC29" s="102">
        <f t="shared" si="12"/>
        <v>0</v>
      </c>
      <c r="AD29" s="103" t="str">
        <f t="shared" si="13"/>
        <v>---</v>
      </c>
      <c r="AE29" s="104">
        <f t="shared" si="14"/>
        <v>0</v>
      </c>
      <c r="AF29" s="104">
        <f t="shared" si="15"/>
        <v>0</v>
      </c>
      <c r="AG29" s="104">
        <f t="shared" si="16"/>
        <v>0</v>
      </c>
    </row>
    <row r="30" spans="2:36">
      <c r="B30" s="92" t="s">
        <v>339</v>
      </c>
      <c r="C30" s="93">
        <f>その2!I297</f>
        <v>0</v>
      </c>
      <c r="D30" s="93">
        <f>その2!V297</f>
        <v>0</v>
      </c>
      <c r="E30" s="93">
        <f>その2!AF297</f>
        <v>0</v>
      </c>
      <c r="G30" s="93">
        <f>その2!I299</f>
        <v>0</v>
      </c>
      <c r="H30" s="94">
        <f>その2!V299</f>
        <v>0</v>
      </c>
      <c r="I30" s="93">
        <f>その2!AF299</f>
        <v>0</v>
      </c>
      <c r="K30" s="93">
        <f>その2!I301</f>
        <v>0</v>
      </c>
      <c r="L30" s="93">
        <f>その2!AF301</f>
        <v>0</v>
      </c>
      <c r="N30" s="94">
        <f>その2!N303</f>
        <v>0</v>
      </c>
      <c r="O30" s="94">
        <f>その2!AA303</f>
        <v>0</v>
      </c>
      <c r="Q30" s="95">
        <f t="shared" si="17"/>
        <v>30</v>
      </c>
      <c r="R30" s="95" t="str">
        <f t="shared" si="9"/>
        <v>〇</v>
      </c>
      <c r="S30" s="93" t="str">
        <f>その2!AW303</f>
        <v/>
      </c>
      <c r="T30" s="93" t="str">
        <f>その2!AX303</f>
        <v/>
      </c>
      <c r="U30" s="93" t="str">
        <f>その2!AY303</f>
        <v>-</v>
      </c>
      <c r="V30" s="93" t="str">
        <f>その2!AZ303</f>
        <v>-</v>
      </c>
      <c r="W30" s="93" t="str">
        <f>その2!BA303</f>
        <v>-</v>
      </c>
      <c r="X30" s="93" t="str">
        <f>その2!BB303</f>
        <v>-</v>
      </c>
      <c r="AA30" s="101" t="str">
        <f t="shared" si="10"/>
        <v>(25)</v>
      </c>
      <c r="AB30" s="102">
        <f t="shared" si="11"/>
        <v>0</v>
      </c>
      <c r="AC30" s="102">
        <f t="shared" si="12"/>
        <v>0</v>
      </c>
      <c r="AD30" s="103" t="str">
        <f t="shared" si="13"/>
        <v>---</v>
      </c>
      <c r="AE30" s="104">
        <f t="shared" si="14"/>
        <v>0</v>
      </c>
      <c r="AF30" s="104">
        <f t="shared" si="15"/>
        <v>0</v>
      </c>
      <c r="AG30" s="104">
        <f t="shared" si="16"/>
        <v>0</v>
      </c>
    </row>
    <row r="31" spans="2:36">
      <c r="B31" s="92" t="s">
        <v>363</v>
      </c>
      <c r="C31" s="93">
        <f>その2!I320</f>
        <v>0</v>
      </c>
      <c r="D31" s="93">
        <f>その2!V320</f>
        <v>0</v>
      </c>
      <c r="E31" s="93">
        <f>その2!AF320</f>
        <v>0</v>
      </c>
      <c r="G31" s="93">
        <f>その2!I322</f>
        <v>0</v>
      </c>
      <c r="H31" s="94">
        <f>その2!V322</f>
        <v>0</v>
      </c>
      <c r="I31" s="93">
        <f>その2!AF322</f>
        <v>0</v>
      </c>
      <c r="K31" s="93">
        <f>その2!I324</f>
        <v>0</v>
      </c>
      <c r="L31" s="93">
        <f>その2!AF324</f>
        <v>0</v>
      </c>
      <c r="N31" s="94">
        <f>その2!N326</f>
        <v>0</v>
      </c>
      <c r="O31" s="94">
        <f>その2!AA326</f>
        <v>0</v>
      </c>
      <c r="Q31" s="95">
        <f t="shared" si="17"/>
        <v>30</v>
      </c>
      <c r="R31" s="95" t="str">
        <f t="shared" si="9"/>
        <v>〇</v>
      </c>
      <c r="S31" s="93" t="str">
        <f>その2!AW326</f>
        <v/>
      </c>
      <c r="T31" s="93" t="str">
        <f>その2!AX326</f>
        <v/>
      </c>
      <c r="U31" s="93" t="str">
        <f>その2!AY326</f>
        <v>-</v>
      </c>
      <c r="V31" s="93" t="str">
        <f>その2!AZ326</f>
        <v>-</v>
      </c>
      <c r="W31" s="93" t="str">
        <f>その2!BA326</f>
        <v>-</v>
      </c>
      <c r="X31" s="93" t="str">
        <f>その2!BB326</f>
        <v>-</v>
      </c>
      <c r="AA31" s="101" t="str">
        <f t="shared" si="10"/>
        <v>(26)</v>
      </c>
      <c r="AB31" s="102">
        <f t="shared" si="11"/>
        <v>0</v>
      </c>
      <c r="AC31" s="102">
        <f t="shared" si="12"/>
        <v>0</v>
      </c>
      <c r="AD31" s="103" t="str">
        <f t="shared" si="13"/>
        <v>---</v>
      </c>
      <c r="AE31" s="104">
        <f t="shared" si="14"/>
        <v>0</v>
      </c>
      <c r="AF31" s="104">
        <f t="shared" si="15"/>
        <v>0</v>
      </c>
      <c r="AG31" s="104">
        <f t="shared" si="16"/>
        <v>0</v>
      </c>
    </row>
    <row r="32" spans="2:36">
      <c r="B32" s="92" t="s">
        <v>341</v>
      </c>
      <c r="C32" s="93">
        <f>その2!I330</f>
        <v>0</v>
      </c>
      <c r="D32" s="93">
        <f>その2!V330</f>
        <v>0</v>
      </c>
      <c r="E32" s="93">
        <f>その2!AF330</f>
        <v>0</v>
      </c>
      <c r="G32" s="93">
        <f>その2!I332</f>
        <v>0</v>
      </c>
      <c r="H32" s="94">
        <f>その2!V332</f>
        <v>0</v>
      </c>
      <c r="I32" s="93">
        <f>その2!AF332</f>
        <v>0</v>
      </c>
      <c r="K32" s="93">
        <f>その2!I334</f>
        <v>0</v>
      </c>
      <c r="L32" s="93">
        <f>その2!AF334</f>
        <v>0</v>
      </c>
      <c r="N32" s="94">
        <f>その2!N336</f>
        <v>0</v>
      </c>
      <c r="O32" s="94">
        <f>その2!AA336</f>
        <v>0</v>
      </c>
      <c r="Q32" s="95">
        <f t="shared" si="17"/>
        <v>30</v>
      </c>
      <c r="R32" s="95" t="str">
        <f t="shared" si="9"/>
        <v>〇</v>
      </c>
      <c r="S32" s="93" t="str">
        <f>その2!AW336</f>
        <v/>
      </c>
      <c r="T32" s="93" t="str">
        <f>その2!AX336</f>
        <v/>
      </c>
      <c r="U32" s="93" t="str">
        <f>その2!AY336</f>
        <v>-</v>
      </c>
      <c r="V32" s="93" t="str">
        <f>その2!AZ336</f>
        <v>-</v>
      </c>
      <c r="W32" s="93" t="str">
        <f>その2!BA336</f>
        <v>-</v>
      </c>
      <c r="X32" s="93" t="str">
        <f>その2!BB336</f>
        <v>-</v>
      </c>
      <c r="AA32" s="101" t="str">
        <f t="shared" si="10"/>
        <v>(27)</v>
      </c>
      <c r="AB32" s="102">
        <f t="shared" si="11"/>
        <v>0</v>
      </c>
      <c r="AC32" s="102">
        <f t="shared" si="12"/>
        <v>0</v>
      </c>
      <c r="AD32" s="103" t="str">
        <f t="shared" si="13"/>
        <v>---</v>
      </c>
      <c r="AE32" s="104">
        <f t="shared" si="14"/>
        <v>0</v>
      </c>
      <c r="AF32" s="104">
        <f t="shared" si="15"/>
        <v>0</v>
      </c>
      <c r="AG32" s="104">
        <f t="shared" si="16"/>
        <v>0</v>
      </c>
    </row>
    <row r="33" spans="2:33">
      <c r="B33" s="92" t="s">
        <v>342</v>
      </c>
      <c r="C33" s="93">
        <f>その2!I340</f>
        <v>0</v>
      </c>
      <c r="D33" s="93">
        <f>その2!V340</f>
        <v>0</v>
      </c>
      <c r="E33" s="93">
        <f>その2!AF340</f>
        <v>0</v>
      </c>
      <c r="G33" s="93">
        <f>その2!I342</f>
        <v>0</v>
      </c>
      <c r="H33" s="94">
        <f>その2!V342</f>
        <v>0</v>
      </c>
      <c r="I33" s="93">
        <f>その2!AF342</f>
        <v>0</v>
      </c>
      <c r="K33" s="93">
        <f>その2!I344</f>
        <v>0</v>
      </c>
      <c r="L33" s="93">
        <f>その2!AF344</f>
        <v>0</v>
      </c>
      <c r="N33" s="94">
        <f>その2!N346</f>
        <v>0</v>
      </c>
      <c r="O33" s="94">
        <f>その2!AA346</f>
        <v>0</v>
      </c>
      <c r="Q33" s="95">
        <f t="shared" si="17"/>
        <v>30</v>
      </c>
      <c r="R33" s="95" t="str">
        <f t="shared" si="9"/>
        <v>〇</v>
      </c>
      <c r="S33" s="93" t="str">
        <f>その2!AW346</f>
        <v/>
      </c>
      <c r="T33" s="93" t="str">
        <f>その2!AX346</f>
        <v/>
      </c>
      <c r="U33" s="93" t="str">
        <f>その2!AY346</f>
        <v>-</v>
      </c>
      <c r="V33" s="93" t="str">
        <f>その2!AZ346</f>
        <v>-</v>
      </c>
      <c r="W33" s="93" t="str">
        <f>その2!BA346</f>
        <v>-</v>
      </c>
      <c r="X33" s="93" t="str">
        <f>その2!BB346</f>
        <v>-</v>
      </c>
      <c r="AA33" s="101" t="str">
        <f t="shared" si="10"/>
        <v>(28)</v>
      </c>
      <c r="AB33" s="102">
        <f t="shared" si="11"/>
        <v>0</v>
      </c>
      <c r="AC33" s="102">
        <f t="shared" si="12"/>
        <v>0</v>
      </c>
      <c r="AD33" s="103" t="str">
        <f t="shared" si="13"/>
        <v>---</v>
      </c>
      <c r="AE33" s="104">
        <f t="shared" si="14"/>
        <v>0</v>
      </c>
      <c r="AF33" s="104">
        <f t="shared" si="15"/>
        <v>0</v>
      </c>
      <c r="AG33" s="104">
        <f t="shared" si="16"/>
        <v>0</v>
      </c>
    </row>
    <row r="34" spans="2:33">
      <c r="B34" s="92" t="s">
        <v>343</v>
      </c>
      <c r="C34" s="93">
        <f>その2!I350</f>
        <v>0</v>
      </c>
      <c r="D34" s="93">
        <f>その2!V350</f>
        <v>0</v>
      </c>
      <c r="E34" s="93">
        <f>その2!AF350</f>
        <v>0</v>
      </c>
      <c r="G34" s="93">
        <f>その2!I352</f>
        <v>0</v>
      </c>
      <c r="H34" s="94">
        <f>その2!V352</f>
        <v>0</v>
      </c>
      <c r="I34" s="93">
        <f>その2!AF352</f>
        <v>0</v>
      </c>
      <c r="K34" s="93">
        <f>その2!I354</f>
        <v>0</v>
      </c>
      <c r="L34" s="93">
        <f>その2!AF354</f>
        <v>0</v>
      </c>
      <c r="N34" s="94">
        <f>その2!N356</f>
        <v>0</v>
      </c>
      <c r="O34" s="94">
        <f>その2!AA356</f>
        <v>0</v>
      </c>
      <c r="Q34" s="95">
        <f t="shared" si="17"/>
        <v>30</v>
      </c>
      <c r="R34" s="95" t="str">
        <f t="shared" si="9"/>
        <v>〇</v>
      </c>
      <c r="S34" s="93" t="str">
        <f>その2!AW356</f>
        <v/>
      </c>
      <c r="T34" s="93" t="str">
        <f>その2!AX356</f>
        <v/>
      </c>
      <c r="U34" s="93" t="str">
        <f>その2!AY356</f>
        <v>-</v>
      </c>
      <c r="V34" s="93" t="str">
        <f>その2!AZ356</f>
        <v>-</v>
      </c>
      <c r="W34" s="93" t="str">
        <f>その2!BA356</f>
        <v>-</v>
      </c>
      <c r="X34" s="93" t="str">
        <f>その2!BB356</f>
        <v>-</v>
      </c>
      <c r="AA34" s="101" t="str">
        <f t="shared" si="10"/>
        <v>(29)</v>
      </c>
      <c r="AB34" s="102">
        <f t="shared" si="11"/>
        <v>0</v>
      </c>
      <c r="AC34" s="102">
        <f t="shared" si="12"/>
        <v>0</v>
      </c>
      <c r="AD34" s="103" t="str">
        <f t="shared" si="13"/>
        <v>---</v>
      </c>
      <c r="AE34" s="104">
        <f t="shared" si="14"/>
        <v>0</v>
      </c>
      <c r="AF34" s="104">
        <f t="shared" si="15"/>
        <v>0</v>
      </c>
      <c r="AG34" s="104">
        <f t="shared" si="16"/>
        <v>0</v>
      </c>
    </row>
    <row r="35" spans="2:33">
      <c r="B35" s="92" t="s">
        <v>344</v>
      </c>
      <c r="C35" s="93">
        <f>その2!I360</f>
        <v>0</v>
      </c>
      <c r="D35" s="93">
        <f>その2!V360</f>
        <v>0</v>
      </c>
      <c r="E35" s="93">
        <f>その2!AF360</f>
        <v>0</v>
      </c>
      <c r="G35" s="93">
        <f>その2!I362</f>
        <v>0</v>
      </c>
      <c r="H35" s="94">
        <f>その2!V362</f>
        <v>0</v>
      </c>
      <c r="I35" s="93">
        <f>その2!AF362</f>
        <v>0</v>
      </c>
      <c r="K35" s="93">
        <f>その2!I364</f>
        <v>0</v>
      </c>
      <c r="L35" s="93">
        <f>その2!AF364</f>
        <v>0</v>
      </c>
      <c r="N35" s="94">
        <f>その2!N366</f>
        <v>0</v>
      </c>
      <c r="O35" s="94">
        <f>その2!AA366</f>
        <v>0</v>
      </c>
      <c r="Q35" s="95">
        <f t="shared" si="17"/>
        <v>30</v>
      </c>
      <c r="R35" s="95" t="str">
        <f t="shared" si="9"/>
        <v>〇</v>
      </c>
      <c r="S35" s="93" t="str">
        <f>その2!AW366</f>
        <v/>
      </c>
      <c r="T35" s="93" t="str">
        <f>その2!AX366</f>
        <v/>
      </c>
      <c r="U35" s="93" t="str">
        <f>その2!AY366</f>
        <v>-</v>
      </c>
      <c r="V35" s="93" t="str">
        <f>その2!AZ366</f>
        <v>-</v>
      </c>
      <c r="W35" s="93" t="str">
        <f>その2!BA366</f>
        <v>-</v>
      </c>
      <c r="X35" s="93" t="str">
        <f>その2!BB366</f>
        <v>-</v>
      </c>
      <c r="AA35" s="101" t="str">
        <f t="shared" si="10"/>
        <v>(30)</v>
      </c>
      <c r="AB35" s="102">
        <f t="shared" si="11"/>
        <v>0</v>
      </c>
      <c r="AC35" s="102">
        <f t="shared" si="12"/>
        <v>0</v>
      </c>
      <c r="AD35" s="103" t="str">
        <f t="shared" si="13"/>
        <v>---</v>
      </c>
      <c r="AE35" s="104">
        <f t="shared" si="14"/>
        <v>0</v>
      </c>
      <c r="AF35" s="104">
        <f t="shared" si="15"/>
        <v>0</v>
      </c>
      <c r="AG35" s="104">
        <f t="shared" si="16"/>
        <v>0</v>
      </c>
    </row>
    <row r="36" spans="2:33">
      <c r="B36" s="92" t="s">
        <v>364</v>
      </c>
      <c r="C36" s="93">
        <f>その2!I383</f>
        <v>0</v>
      </c>
      <c r="D36" s="93">
        <f>その2!V383</f>
        <v>0</v>
      </c>
      <c r="E36" s="93">
        <f>その2!AF383</f>
        <v>0</v>
      </c>
      <c r="G36" s="93">
        <f>その2!I385</f>
        <v>0</v>
      </c>
      <c r="H36" s="94">
        <f>その2!V385</f>
        <v>0</v>
      </c>
      <c r="I36" s="93">
        <f>その2!AF385</f>
        <v>0</v>
      </c>
      <c r="K36" s="93">
        <f>その2!I387</f>
        <v>0</v>
      </c>
      <c r="L36" s="93">
        <f>その2!AF387</f>
        <v>0</v>
      </c>
      <c r="N36" s="94">
        <f>その2!N389</f>
        <v>0</v>
      </c>
      <c r="O36" s="94">
        <f>その2!AA389</f>
        <v>0</v>
      </c>
      <c r="S36" s="93" t="str">
        <f>その2!AW389</f>
        <v/>
      </c>
      <c r="T36" s="93" t="str">
        <f>その2!AX389</f>
        <v/>
      </c>
      <c r="U36" s="93" t="str">
        <f>その2!AY389</f>
        <v>-</v>
      </c>
      <c r="V36" s="93" t="str">
        <f>その2!AZ389</f>
        <v>-</v>
      </c>
      <c r="W36" s="93" t="str">
        <f>その2!BA389</f>
        <v>-</v>
      </c>
      <c r="X36" s="93" t="str">
        <f>その2!BB389</f>
        <v>-</v>
      </c>
      <c r="AA36" s="101" t="str">
        <f t="shared" si="10"/>
        <v>(31)</v>
      </c>
      <c r="AB36" s="102">
        <f t="shared" ref="AB36:AB40" si="18">C36</f>
        <v>0</v>
      </c>
      <c r="AC36" s="102">
        <f t="shared" ref="AC36:AC40" si="19">D36</f>
        <v>0</v>
      </c>
      <c r="AD36" s="103" t="str">
        <f t="shared" ref="AD36:AD40" si="20">U36&amp;"-"&amp;W36</f>
        <v>---</v>
      </c>
      <c r="AE36" s="104">
        <f t="shared" ref="AE36:AE40" si="21">H36</f>
        <v>0</v>
      </c>
      <c r="AF36" s="104">
        <f t="shared" ref="AF36:AF40" si="22">N36</f>
        <v>0</v>
      </c>
      <c r="AG36" s="104">
        <f t="shared" ref="AG36:AG40" si="23">O36</f>
        <v>0</v>
      </c>
    </row>
    <row r="37" spans="2:33">
      <c r="B37" s="92" t="s">
        <v>346</v>
      </c>
      <c r="C37" s="93">
        <f>その2!I393</f>
        <v>0</v>
      </c>
      <c r="D37" s="93">
        <f>その2!V393</f>
        <v>0</v>
      </c>
      <c r="E37" s="93">
        <f>その2!AF393</f>
        <v>0</v>
      </c>
      <c r="G37" s="93">
        <f>その2!I395</f>
        <v>0</v>
      </c>
      <c r="H37" s="94">
        <f>その2!V395</f>
        <v>0</v>
      </c>
      <c r="I37" s="93">
        <f>その2!AF395</f>
        <v>0</v>
      </c>
      <c r="K37" s="93">
        <f>その2!I397</f>
        <v>0</v>
      </c>
      <c r="L37" s="93">
        <f>その2!AF397</f>
        <v>0</v>
      </c>
      <c r="N37" s="94">
        <f>その2!N399</f>
        <v>0</v>
      </c>
      <c r="O37" s="94">
        <f>その2!AA399</f>
        <v>0</v>
      </c>
      <c r="S37" s="93" t="str">
        <f>その2!AW399</f>
        <v/>
      </c>
      <c r="T37" s="93" t="str">
        <f>その2!AX399</f>
        <v/>
      </c>
      <c r="U37" s="93" t="str">
        <f>その2!AY399</f>
        <v>-</v>
      </c>
      <c r="V37" s="93" t="str">
        <f>その2!AZ399</f>
        <v>-</v>
      </c>
      <c r="W37" s="93" t="str">
        <f>その2!BA399</f>
        <v>-</v>
      </c>
      <c r="X37" s="93" t="str">
        <f>その2!BB399</f>
        <v>-</v>
      </c>
      <c r="AA37" s="101" t="str">
        <f t="shared" si="10"/>
        <v>(32)</v>
      </c>
      <c r="AB37" s="102">
        <f t="shared" si="18"/>
        <v>0</v>
      </c>
      <c r="AC37" s="102">
        <f t="shared" si="19"/>
        <v>0</v>
      </c>
      <c r="AD37" s="103" t="str">
        <f t="shared" si="20"/>
        <v>---</v>
      </c>
      <c r="AE37" s="104">
        <f t="shared" si="21"/>
        <v>0</v>
      </c>
      <c r="AF37" s="104">
        <f t="shared" si="22"/>
        <v>0</v>
      </c>
      <c r="AG37" s="104">
        <f t="shared" si="23"/>
        <v>0</v>
      </c>
    </row>
    <row r="38" spans="2:33">
      <c r="B38" s="92" t="s">
        <v>347</v>
      </c>
      <c r="C38" s="93">
        <f>その2!I403</f>
        <v>0</v>
      </c>
      <c r="D38" s="93">
        <f>その2!V403</f>
        <v>0</v>
      </c>
      <c r="E38" s="93">
        <f>その2!AF403</f>
        <v>0</v>
      </c>
      <c r="G38" s="93">
        <f>その2!I405</f>
        <v>0</v>
      </c>
      <c r="H38" s="94">
        <f>その2!V405</f>
        <v>0</v>
      </c>
      <c r="I38" s="93">
        <f>その2!AF405</f>
        <v>0</v>
      </c>
      <c r="K38" s="93">
        <f>その2!I407</f>
        <v>0</v>
      </c>
      <c r="L38" s="93">
        <f>その2!AF407</f>
        <v>0</v>
      </c>
      <c r="N38" s="94">
        <f>その2!N409</f>
        <v>0</v>
      </c>
      <c r="O38" s="94">
        <f>その2!AA409</f>
        <v>0</v>
      </c>
      <c r="S38" s="93" t="str">
        <f>その2!AW409</f>
        <v/>
      </c>
      <c r="T38" s="93" t="str">
        <f>その2!AX409</f>
        <v/>
      </c>
      <c r="U38" s="93" t="str">
        <f>その2!AY409</f>
        <v>-</v>
      </c>
      <c r="V38" s="93" t="str">
        <f>その2!AZ409</f>
        <v>-</v>
      </c>
      <c r="W38" s="93" t="str">
        <f>その2!BA409</f>
        <v>-</v>
      </c>
      <c r="X38" s="93" t="str">
        <f>その2!BB409</f>
        <v>-</v>
      </c>
      <c r="AA38" s="101" t="str">
        <f t="shared" si="10"/>
        <v>(33)</v>
      </c>
      <c r="AB38" s="102">
        <f t="shared" si="18"/>
        <v>0</v>
      </c>
      <c r="AC38" s="102">
        <f t="shared" si="19"/>
        <v>0</v>
      </c>
      <c r="AD38" s="103" t="str">
        <f t="shared" si="20"/>
        <v>---</v>
      </c>
      <c r="AE38" s="104">
        <f t="shared" si="21"/>
        <v>0</v>
      </c>
      <c r="AF38" s="104">
        <f t="shared" si="22"/>
        <v>0</v>
      </c>
      <c r="AG38" s="104">
        <f t="shared" si="23"/>
        <v>0</v>
      </c>
    </row>
    <row r="39" spans="2:33">
      <c r="B39" s="92" t="s">
        <v>348</v>
      </c>
      <c r="C39" s="93">
        <f>その2!I413</f>
        <v>0</v>
      </c>
      <c r="D39" s="93">
        <f>その2!V413</f>
        <v>0</v>
      </c>
      <c r="E39" s="93">
        <f>その2!AF413</f>
        <v>0</v>
      </c>
      <c r="G39" s="93">
        <f>その2!I415</f>
        <v>0</v>
      </c>
      <c r="H39" s="94">
        <f>その2!V415</f>
        <v>0</v>
      </c>
      <c r="I39" s="93">
        <f>その2!AF415</f>
        <v>0</v>
      </c>
      <c r="K39" s="93">
        <f>その2!I417</f>
        <v>0</v>
      </c>
      <c r="L39" s="93">
        <f>その2!AF417</f>
        <v>0</v>
      </c>
      <c r="N39" s="94">
        <f>その2!N419</f>
        <v>0</v>
      </c>
      <c r="O39" s="94">
        <f>その2!AA419</f>
        <v>0</v>
      </c>
      <c r="S39" s="93" t="str">
        <f>その2!AW419</f>
        <v/>
      </c>
      <c r="T39" s="93" t="str">
        <f>その2!AX419</f>
        <v/>
      </c>
      <c r="U39" s="93" t="str">
        <f>その2!AY419</f>
        <v>-</v>
      </c>
      <c r="V39" s="93" t="str">
        <f>その2!AZ419</f>
        <v>-</v>
      </c>
      <c r="W39" s="93" t="str">
        <f>その2!BA419</f>
        <v>-</v>
      </c>
      <c r="X39" s="93" t="str">
        <f>その2!BB419</f>
        <v>-</v>
      </c>
      <c r="AA39" s="101" t="str">
        <f t="shared" si="10"/>
        <v>(34)</v>
      </c>
      <c r="AB39" s="102">
        <f t="shared" si="18"/>
        <v>0</v>
      </c>
      <c r="AC39" s="102">
        <f t="shared" si="19"/>
        <v>0</v>
      </c>
      <c r="AD39" s="103" t="str">
        <f t="shared" si="20"/>
        <v>---</v>
      </c>
      <c r="AE39" s="104">
        <f t="shared" si="21"/>
        <v>0</v>
      </c>
      <c r="AF39" s="104">
        <f t="shared" si="22"/>
        <v>0</v>
      </c>
      <c r="AG39" s="104">
        <f t="shared" si="23"/>
        <v>0</v>
      </c>
    </row>
    <row r="40" spans="2:33">
      <c r="B40" s="92" t="s">
        <v>349</v>
      </c>
      <c r="C40" s="93">
        <f>その2!I423</f>
        <v>0</v>
      </c>
      <c r="D40" s="93">
        <f>その2!V423</f>
        <v>0</v>
      </c>
      <c r="E40" s="93">
        <f>その2!AF423</f>
        <v>0</v>
      </c>
      <c r="G40" s="93">
        <f>その2!I425</f>
        <v>0</v>
      </c>
      <c r="H40" s="94">
        <f>その2!V425</f>
        <v>0</v>
      </c>
      <c r="I40" s="93">
        <f>その2!AF425</f>
        <v>0</v>
      </c>
      <c r="K40" s="93">
        <f>その2!I427</f>
        <v>0</v>
      </c>
      <c r="L40" s="93">
        <f>その2!AF427</f>
        <v>0</v>
      </c>
      <c r="N40" s="94">
        <f>その2!N429</f>
        <v>0</v>
      </c>
      <c r="O40" s="94">
        <f>その2!AA429</f>
        <v>0</v>
      </c>
      <c r="S40" s="93" t="str">
        <f>その2!AW429</f>
        <v/>
      </c>
      <c r="T40" s="93" t="str">
        <f>その2!AX429</f>
        <v/>
      </c>
      <c r="U40" s="93" t="str">
        <f>その2!AY429</f>
        <v>-</v>
      </c>
      <c r="V40" s="93" t="str">
        <f>その2!AZ429</f>
        <v>-</v>
      </c>
      <c r="W40" s="93" t="str">
        <f>その2!BA429</f>
        <v>-</v>
      </c>
      <c r="X40" s="93" t="str">
        <f>その2!BB429</f>
        <v>-</v>
      </c>
      <c r="AA40" s="101" t="str">
        <f t="shared" si="10"/>
        <v>(35)</v>
      </c>
      <c r="AB40" s="102">
        <f t="shared" si="18"/>
        <v>0</v>
      </c>
      <c r="AC40" s="102">
        <f t="shared" si="19"/>
        <v>0</v>
      </c>
      <c r="AD40" s="103" t="str">
        <f t="shared" si="20"/>
        <v>---</v>
      </c>
      <c r="AE40" s="104">
        <f t="shared" si="21"/>
        <v>0</v>
      </c>
      <c r="AF40" s="104">
        <f t="shared" si="22"/>
        <v>0</v>
      </c>
      <c r="AG40" s="104">
        <f t="shared" si="23"/>
        <v>0</v>
      </c>
    </row>
  </sheetData>
  <autoFilter ref="B5:AJ35"/>
  <mergeCells count="3">
    <mergeCell ref="N4:O4"/>
    <mergeCell ref="AF4:AG4"/>
    <mergeCell ref="AF3:AG3"/>
  </mergeCells>
  <phoneticPr fontId="2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34"/>
  </sheetPr>
  <dimension ref="A1:B8"/>
  <sheetViews>
    <sheetView workbookViewId="0"/>
  </sheetViews>
  <sheetFormatPr defaultColWidth="9" defaultRowHeight="14.25"/>
  <cols>
    <col min="1" max="1" width="9.5" style="49" bestFit="1" customWidth="1"/>
    <col min="2" max="2" width="46.625" style="49" customWidth="1"/>
    <col min="3" max="16384" width="9" style="49"/>
  </cols>
  <sheetData>
    <row r="1" spans="1:2">
      <c r="A1" s="47" t="s">
        <v>6</v>
      </c>
      <c r="B1" s="48" t="str">
        <f>IF(その1!Q36="","",その1!Q36)</f>
        <v/>
      </c>
    </row>
    <row r="2" spans="1:2">
      <c r="A2" s="47" t="s">
        <v>45</v>
      </c>
      <c r="B2" s="48" t="str">
        <f>IF(その1!Q37="","",その1!Q37)</f>
        <v/>
      </c>
    </row>
    <row r="3" spans="1:2">
      <c r="A3" s="47" t="s">
        <v>2</v>
      </c>
      <c r="B3" s="48" t="str">
        <f>IF(その1!Q38="","",その1!Q38)</f>
        <v/>
      </c>
    </row>
    <row r="4" spans="1:2">
      <c r="A4" s="50" t="s">
        <v>7</v>
      </c>
      <c r="B4" s="48" t="str">
        <f>IF(その1!Q39="","",その1!Q39)</f>
        <v/>
      </c>
    </row>
    <row r="5" spans="1:2">
      <c r="A5" s="50" t="s">
        <v>67</v>
      </c>
      <c r="B5" s="48" t="str">
        <f>IF(その1!Q40="","",その1!Q40)</f>
        <v/>
      </c>
    </row>
    <row r="6" spans="1:2">
      <c r="A6" s="50" t="s">
        <v>68</v>
      </c>
      <c r="B6" s="48" t="str">
        <f>IF(その1!Q41="","",その1!Q41)</f>
        <v/>
      </c>
    </row>
    <row r="7" spans="1:2">
      <c r="A7" s="50" t="s">
        <v>69</v>
      </c>
      <c r="B7" s="48" t="str">
        <f>IF(その1!Q42="","",その1!Q42)</f>
        <v/>
      </c>
    </row>
    <row r="8" spans="1:2">
      <c r="A8" s="50" t="s">
        <v>70</v>
      </c>
      <c r="B8" s="48" t="str">
        <f>IF(その1!Q43="","",その1!Q43)</f>
        <v/>
      </c>
    </row>
  </sheetData>
  <sheetProtection password="DD1F" sheet="1" objects="1" scenarios="1"/>
  <phoneticPr fontId="20"/>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13"/>
  </sheetPr>
  <dimension ref="A1:B2"/>
  <sheetViews>
    <sheetView workbookViewId="0">
      <selection activeCell="B3" sqref="B3"/>
    </sheetView>
  </sheetViews>
  <sheetFormatPr defaultColWidth="9" defaultRowHeight="13.5"/>
  <cols>
    <col min="1" max="1" width="13.875" style="82" customWidth="1"/>
    <col min="2" max="2" width="10.125" style="82" bestFit="1" customWidth="1"/>
    <col min="3" max="16384" width="9" style="82"/>
  </cols>
  <sheetData>
    <row r="1" spans="1:2">
      <c r="A1" s="80" t="s">
        <v>95</v>
      </c>
      <c r="B1" s="81" t="s">
        <v>97</v>
      </c>
    </row>
    <row r="2" spans="1:2">
      <c r="A2" s="80" t="s">
        <v>96</v>
      </c>
      <c r="B2" s="81">
        <v>3</v>
      </c>
    </row>
  </sheetData>
  <sheetProtection algorithmName="SHA-512" hashValue="h8ScvPaLQvX+SG+2RcbsKtpsTsXam8hO2d10YrDzig4pdK2il5VeWvWQ5/lhw9U/Akfp1gDiSfP2+q/fLnMi3A==" saltValue="wpNDZ+dBezHRNV1c9/zsjg==" spinCount="100000" sheet="1" objects="1" scenarios="1"/>
  <phoneticPr fontId="23"/>
  <pageMargins left="0.75" right="0.75" top="1" bottom="1"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BDB21342BF6E4EA184C93656F09104" ma:contentTypeVersion="12" ma:contentTypeDescription="新しいドキュメントを作成します。" ma:contentTypeScope="" ma:versionID="fb4abcd37b10879542ff5b0020037bed">
  <xsd:schema xmlns:xsd="http://www.w3.org/2001/XMLSchema" xmlns:xs="http://www.w3.org/2001/XMLSchema" xmlns:p="http://schemas.microsoft.com/office/2006/metadata/properties" xmlns:ns2="8a1e5e26-e804-4dd0-b9d3-2c5825de19ae" xmlns:ns3="6b9f6475-8724-4e67-af93-92ed24fb5029" targetNamespace="http://schemas.microsoft.com/office/2006/metadata/properties" ma:root="true" ma:fieldsID="0ece9691d458968b8ee1cf6365be20f6" ns2:_="" ns3:_="">
    <xsd:import namespace="8a1e5e26-e804-4dd0-b9d3-2c5825de19ae"/>
    <xsd:import namespace="6b9f6475-8724-4e67-af93-92ed24fb502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1e5e26-e804-4dd0-b9d3-2c5825de19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9f6475-8724-4e67-af93-92ed24fb502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0257d4-ab07-465c-9f4d-6708b3004f3d}" ma:internalName="TaxCatchAll" ma:showField="CatchAllData" ma:web="6b9f6475-8724-4e67-af93-92ed24fb50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a1e5e26-e804-4dd0-b9d3-2c5825de19ae">
      <Terms xmlns="http://schemas.microsoft.com/office/infopath/2007/PartnerControls"/>
    </lcf76f155ced4ddcb4097134ff3c332f>
    <TaxCatchAll xmlns="6b9f6475-8724-4e67-af93-92ed24fb5029" xsi:nil="true"/>
  </documentManagement>
</p:properties>
</file>

<file path=customXml/itemProps1.xml><?xml version="1.0" encoding="utf-8"?>
<ds:datastoreItem xmlns:ds="http://schemas.openxmlformats.org/officeDocument/2006/customXml" ds:itemID="{D64071E9-B374-4722-BB93-185D34F778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1e5e26-e804-4dd0-b9d3-2c5825de19ae"/>
    <ds:schemaRef ds:uri="6b9f6475-8724-4e67-af93-92ed24fb50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C2B754-65CB-458D-87EF-CA686DA1C905}">
  <ds:schemaRefs>
    <ds:schemaRef ds:uri="http://schemas.microsoft.com/sharepoint/v3/contenttype/forms"/>
  </ds:schemaRefs>
</ds:datastoreItem>
</file>

<file path=customXml/itemProps3.xml><?xml version="1.0" encoding="utf-8"?>
<ds:datastoreItem xmlns:ds="http://schemas.openxmlformats.org/officeDocument/2006/customXml" ds:itemID="{DE94E69E-0937-437A-A62B-8667675E8706}">
  <ds:schemaRefs>
    <ds:schemaRef ds:uri="http://schemas.microsoft.com/office/2006/metadata/properties"/>
    <ds:schemaRef ds:uri="http://schemas.microsoft.com/office/infopath/2007/PartnerControls"/>
    <ds:schemaRef ds:uri="8a1e5e26-e804-4dd0-b9d3-2c5825de19ae"/>
    <ds:schemaRef ds:uri="6b9f6475-8724-4e67-af93-92ed24fb50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その1</vt:lpstr>
      <vt:lpstr>申請者一覧</vt:lpstr>
      <vt:lpstr>その2</vt:lpstr>
      <vt:lpstr>その3（窓口入力用）</vt:lpstr>
      <vt:lpstr>★HPUP時は非表示にする自動転記シート</vt:lpstr>
      <vt:lpstr>連絡先共通シート</vt:lpstr>
      <vt:lpstr>ver</vt:lpstr>
      <vt:lpstr>その2!Print_Area</vt:lpstr>
      <vt:lpstr>'その3（窓口入力用）'!Print_Area</vt:lpstr>
      <vt:lpstr>申請者一覧!Print_Area</vt:lpstr>
      <vt:lpstr>'その3（窓口入力用）'!グリーン電力証書</vt:lpstr>
      <vt:lpstr>グリーン電力証書</vt:lpstr>
      <vt:lpstr>'その3（窓口入力用）'!グリーン熱証書</vt:lpstr>
      <vt:lpstr>グリーン熱証書</vt:lpstr>
      <vt:lpstr>'その3（窓口入力用）'!新エネルギー等電気相当量</vt:lpstr>
      <vt:lpstr>新エネルギー等電気相当量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再エネクレジット算定ガイドライン　Ｅ号様式</dc:title>
  <dc:subject>その他削減量に係る電力等の認証申請書</dc:subject>
  <dc:creator>鷹井　菜央</dc:creator>
  <cp:lastModifiedBy>佐藤  佳記</cp:lastModifiedBy>
  <cp:lastPrinted>2021-12-06T07:23:41Z</cp:lastPrinted>
  <dcterms:created xsi:type="dcterms:W3CDTF">2009-04-10T10:44:30Z</dcterms:created>
  <dcterms:modified xsi:type="dcterms:W3CDTF">2025-02-18T06:06:01Z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0x010100DFBDB21342BF6E4EA184C93656F09104</vt:lpwstr>
  </property>
  <property fmtid="{D5CDD505-2E9C-101B-9397-08002B2CF9AE}" pid="3" name="MSIP_Label_a7295cc1-d279-42ac-ab4d-3b0f4fece050_Enabled">
    <vt:lpwstr>true</vt:lpwstr>
  </property>
  <property fmtid="{D5CDD505-2E9C-101B-9397-08002B2CF9AE}" pid="4" name="MSIP_Label_a7295cc1-d279-42ac-ab4d-3b0f4fece050_SetDate">
    <vt:lpwstr>2024-11-07T02:11:04Z</vt:lpwstr>
  </property>
  <property fmtid="{D5CDD505-2E9C-101B-9397-08002B2CF9AE}" pid="5" name="MSIP_Label_a7295cc1-d279-42ac-ab4d-3b0f4fece050_Method">
    <vt:lpwstr>Standard</vt:lpwstr>
  </property>
  <property fmtid="{D5CDD505-2E9C-101B-9397-08002B2CF9AE}" pid="6" name="MSIP_Label_a7295cc1-d279-42ac-ab4d-3b0f4fece050_Name">
    <vt:lpwstr>FUJITSU-RESTRICTED​</vt:lpwstr>
  </property>
  <property fmtid="{D5CDD505-2E9C-101B-9397-08002B2CF9AE}" pid="7" name="MSIP_Label_a7295cc1-d279-42ac-ab4d-3b0f4fece050_SiteId">
    <vt:lpwstr>a19f121d-81e1-4858-a9d8-736e267fd4c7</vt:lpwstr>
  </property>
  <property fmtid="{D5CDD505-2E9C-101B-9397-08002B2CF9AE}" pid="8" name="MSIP_Label_a7295cc1-d279-42ac-ab4d-3b0f4fece050_ActionId">
    <vt:lpwstr>2846b893-3ee8-4609-a32e-3fd158bee5cf</vt:lpwstr>
  </property>
  <property fmtid="{D5CDD505-2E9C-101B-9397-08002B2CF9AE}" pid="9" name="MSIP_Label_a7295cc1-d279-42ac-ab4d-3b0f4fece050_ContentBits">
    <vt:lpwstr>0</vt:lpwstr>
  </property>
</Properties>
</file>