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0527100\Desktop\"/>
    </mc:Choice>
  </mc:AlternateContent>
  <workbookProtection workbookAlgorithmName="SHA-512" workbookHashValue="6ncFwdifDZiXHehbui4jBm3BYTGDms4x748GkgglQ2fgHFjx3q18gXUWEOdKBQqZMXO4/WbH9eFrP4oGsGPoxQ==" workbookSaltValue="4J7rrQnLW4Envs5LL1q2Hw==" workbookSpinCount="100000" lockStructure="1"/>
  <bookViews>
    <workbookView xWindow="-108" yWindow="-108" windowWidth="23256" windowHeight="12576" tabRatio="848"/>
  </bookViews>
  <sheets>
    <sheet name="メイン_入力" sheetId="81" r:id="rId1"/>
    <sheet name="エネルギー使用量" sheetId="60" r:id="rId2"/>
    <sheet name="熱源機器" sheetId="40" r:id="rId3"/>
    <sheet name="冷却塔" sheetId="41" r:id="rId4"/>
    <sheet name="空調用ポンプ" sheetId="42" r:id="rId5"/>
    <sheet name="空調用ポンプ変流量制御" sheetId="44" r:id="rId6"/>
    <sheet name="パッケージ形空調機 " sheetId="79" r:id="rId7"/>
    <sheet name="空調機" sheetId="45" r:id="rId8"/>
    <sheet name="全熱交換器等" sheetId="47" r:id="rId9"/>
    <sheet name="空調・換気用ファン" sheetId="48" r:id="rId10"/>
    <sheet name="空調省エネ制御(1)" sheetId="49" r:id="rId11"/>
    <sheet name="空調省エネ制御(2)" sheetId="50" r:id="rId12"/>
    <sheet name="空調省エネ制御(3)" sheetId="51" r:id="rId13"/>
    <sheet name="換気省エネ制御" sheetId="52" r:id="rId14"/>
    <sheet name="照明器具" sheetId="62" r:id="rId15"/>
    <sheet name="誘導灯" sheetId="54" r:id="rId16"/>
    <sheet name="変圧器 " sheetId="80" r:id="rId17"/>
    <sheet name="照明省エネ制御" sheetId="56" r:id="rId18"/>
    <sheet name="給湯システム" sheetId="57" r:id="rId19"/>
    <sheet name="エレベーター省エネ制御" sheetId="43" r:id="rId20"/>
    <sheet name="エアコンプレッサー" sheetId="58" r:id="rId21"/>
    <sheet name="その他のポンプ・ブロワ・ファン" sheetId="65" r:id="rId22"/>
    <sheet name="冷凍冷蔵設備" sheetId="73" r:id="rId23"/>
    <sheet name="ガラス等" sheetId="75" r:id="rId24"/>
    <sheet name="工業炉" sheetId="74" r:id="rId25"/>
    <sheet name="メイン" sheetId="78" r:id="rId26"/>
    <sheet name="ver" sheetId="82" state="hidden" r:id="rId27"/>
  </sheets>
  <externalReferences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2" hidden="1">熱源機器!#REF!</definedName>
    <definedName name="Cell_計算種別">[1]省エネメニュー!$L$2</definedName>
    <definedName name="Cell_東電温暖化用HEMS削減効果">'[2]070507住宅マクロ条件一覧'!$V$196</definedName>
    <definedName name="_xlnm.Print_Area" localSheetId="20">エアコンプレッサー!$A$5:$X$43</definedName>
    <definedName name="_xlnm.Print_Area" localSheetId="1">エネルギー使用量!$A$5:$X$215</definedName>
    <definedName name="_xlnm.Print_Area" localSheetId="19">エレベーター省エネ制御!$A$5:$U$44</definedName>
    <definedName name="_xlnm.Print_Area" localSheetId="23">ガラス等!$A$4:$V$42</definedName>
    <definedName name="_xlnm.Print_Area" localSheetId="21">その他のポンプ・ブロワ・ファン!$A$5:$S$43</definedName>
    <definedName name="_xlnm.Print_Area" localSheetId="6">'パッケージ形空調機 '!$A$5:$AE$183</definedName>
    <definedName name="_xlnm.Print_Area" localSheetId="25">メイン!$A$5:$T$92</definedName>
    <definedName name="_xlnm.Print_Area" localSheetId="0">メイン_入力!$A$5:$V$101</definedName>
    <definedName name="_xlnm.Print_Area" localSheetId="13">換気省エネ制御!$A$5:$V$43</definedName>
    <definedName name="_xlnm.Print_Area" localSheetId="18">給湯システム!$A$5:$Z$43</definedName>
    <definedName name="_xlnm.Print_Area" localSheetId="9">空調・換気用ファン!$A$5:$V$214</definedName>
    <definedName name="_xlnm.Print_Area" localSheetId="7">空調機!$A$5:$Y$111</definedName>
    <definedName name="_xlnm.Print_Area" localSheetId="10">'空調省エネ制御(1)'!$A$5:$X$111</definedName>
    <definedName name="_xlnm.Print_Area" localSheetId="11">'空調省エネ制御(2)'!$A$5:$T$131</definedName>
    <definedName name="_xlnm.Print_Area" localSheetId="12">'空調省エネ制御(3)'!$A$5:$V$125</definedName>
    <definedName name="_xlnm.Print_Area" localSheetId="4">空調用ポンプ!$A$5:$V$43</definedName>
    <definedName name="_xlnm.Print_Area" localSheetId="5">空調用ポンプ変流量制御!$A$5:$W$65536</definedName>
    <definedName name="_xlnm.Print_Area" localSheetId="24">工業炉!$A$4:$T$42</definedName>
    <definedName name="_xlnm.Print_Area" localSheetId="14">照明器具!$A$5:$AC$1048576</definedName>
    <definedName name="_xlnm.Print_Area" localSheetId="17">照明省エネ制御!$A$5:$W$173</definedName>
    <definedName name="_xlnm.Print_Area" localSheetId="8">全熱交換器等!$A$5:$W$127</definedName>
    <definedName name="_xlnm.Print_Area" localSheetId="2">熱源機器!$A$5:$AF$44</definedName>
    <definedName name="_xlnm.Print_Area" localSheetId="16">'変圧器 '!$A$5:$T$43</definedName>
    <definedName name="_xlnm.Print_Area" localSheetId="15">誘導灯!$A$5:$S$43</definedName>
    <definedName name="_xlnm.Print_Area" localSheetId="3">冷却塔!$A$5:$AA$44</definedName>
    <definedName name="_xlnm.Print_Area" localSheetId="22">冷凍冷蔵設備!$A$5:$W$43</definedName>
    <definedName name="_xlnm.Print_Titles" localSheetId="20">エアコンプレッサー!$A:$C</definedName>
    <definedName name="_xlnm.Print_Titles" localSheetId="1">エネルギー使用量!$5:$9</definedName>
    <definedName name="_xlnm.Print_Titles" localSheetId="19">エレベーター省エネ制御!$A:$C</definedName>
    <definedName name="_xlnm.Print_Titles" localSheetId="23">ガラス等!$A:$C</definedName>
    <definedName name="_xlnm.Print_Titles" localSheetId="21">その他のポンプ・ブロワ・ファン!$A:$C</definedName>
    <definedName name="_xlnm.Print_Titles" localSheetId="6">'パッケージ形空調機 '!$A:$C,'パッケージ形空調機 '!$5:$11</definedName>
    <definedName name="_xlnm.Print_Titles" localSheetId="13">換気省エネ制御!$A:$C</definedName>
    <definedName name="_xlnm.Print_Titles" localSheetId="18">給湯システム!$A:$C</definedName>
    <definedName name="_xlnm.Print_Titles" localSheetId="9">空調・換気用ファン!$A:$C,空調・換気用ファン!$5:$11</definedName>
    <definedName name="_xlnm.Print_Titles" localSheetId="7">空調機!$A:$C,空調機!$5:$11</definedName>
    <definedName name="_xlnm.Print_Titles" localSheetId="10">'空調省エネ制御(1)'!$A:$C,'空調省エネ制御(1)'!$5:$11</definedName>
    <definedName name="_xlnm.Print_Titles" localSheetId="11">'空調省エネ制御(2)'!$A:$C,'空調省エネ制御(2)'!$5:$11</definedName>
    <definedName name="_xlnm.Print_Titles" localSheetId="12">'空調省エネ制御(3)'!$A:$C,'空調省エネ制御(3)'!$5:$11</definedName>
    <definedName name="_xlnm.Print_Titles" localSheetId="4">空調用ポンプ!$A:$C</definedName>
    <definedName name="_xlnm.Print_Titles" localSheetId="5">空調用ポンプ変流量制御!$A:$C</definedName>
    <definedName name="_xlnm.Print_Titles" localSheetId="24">工業炉!$A:$C</definedName>
    <definedName name="_xlnm.Print_Titles" localSheetId="14">照明器具!$A:$C,照明器具!$5:$13</definedName>
    <definedName name="_xlnm.Print_Titles" localSheetId="17">照明省エネ制御!$A:$C,照明省エネ制御!$5:$11</definedName>
    <definedName name="_xlnm.Print_Titles" localSheetId="8">全熱交換器等!$A:$C,全熱交換器等!$5:$11</definedName>
    <definedName name="_xlnm.Print_Titles" localSheetId="2">熱源機器!$A:$C</definedName>
    <definedName name="_xlnm.Print_Titles" localSheetId="16">'変圧器 '!$A:$C</definedName>
    <definedName name="_xlnm.Print_Titles" localSheetId="15">誘導灯!$A:$C</definedName>
    <definedName name="_xlnm.Print_Titles" localSheetId="3">冷却塔!$B:$C</definedName>
    <definedName name="_xlnm.Print_Titles" localSheetId="22">冷凍冷蔵設備!$A:$C</definedName>
    <definedName name="scale12345" localSheetId="0">#REF!</definedName>
    <definedName name="scale12345">#REF!</definedName>
    <definedName name="scale135" localSheetId="0">#REF!</definedName>
    <definedName name="scale135">#REF!</definedName>
    <definedName name="scale345" localSheetId="0">#REF!</definedName>
    <definedName name="scale345">#REF!</definedName>
    <definedName name="あ">'[3]A主旨・写真(住宅)'!#REF!</definedName>
    <definedName name="い57">'[4]L-3rB'!$AH$128</definedName>
    <definedName name="衛code" localSheetId="0">#REF!</definedName>
    <definedName name="衛code">#REF!</definedName>
    <definedName name="衛kg" localSheetId="0">#REF!</definedName>
    <definedName name="衛kg">#REF!</definedName>
    <definedName name="空code" localSheetId="0">#REF!</definedName>
    <definedName name="空code">#REF!</definedName>
    <definedName name="空kg" localSheetId="0">#REF!</definedName>
    <definedName name="空kg">#REF!</definedName>
    <definedName name="資材原単">[5]⑬原単位!$A$2:$L$2</definedName>
    <definedName name="所在地" localSheetId="0">#REF!</definedName>
    <definedName name="所在地">#REF!</definedName>
    <definedName name="昇code" localSheetId="0">#REF!</definedName>
    <definedName name="昇code">#REF!</definedName>
    <definedName name="昇kg" localSheetId="0">#REF!</definedName>
    <definedName name="昇kg">#REF!</definedName>
    <definedName name="設備品目code" localSheetId="0">#REF!</definedName>
    <definedName name="設備品目code">#REF!</definedName>
    <definedName name="設備品目kg1" localSheetId="0">#REF!</definedName>
    <definedName name="設備品目kg1">#REF!</definedName>
    <definedName name="設備品目kg2" localSheetId="0">#REF!</definedName>
    <definedName name="設備品目kg2">#REF!</definedName>
    <definedName name="設備品目kg3" localSheetId="0">#REF!</definedName>
    <definedName name="設備品目kg3">#REF!</definedName>
    <definedName name="設備品目kg4" localSheetId="0">#REF!</definedName>
    <definedName name="設備品目kg4">#REF!</definedName>
    <definedName name="電code" localSheetId="0">#REF!</definedName>
    <definedName name="電code">#REF!</definedName>
    <definedName name="電kg" localSheetId="0">#REF!</definedName>
    <definedName name="電kg">#REF!</definedName>
    <definedName name="都道府県" localSheetId="6">'[3]A主旨・写真(住宅)'!#REF!</definedName>
    <definedName name="都道府県" localSheetId="0">'[3]A主旨・写真(住宅)'!#REF!</definedName>
    <definedName name="都道府県" localSheetId="16">'[3]A主旨・写真(住宅)'!#REF!</definedName>
    <definedName name="都道府県">'[3]A主旨・写真(住宅)'!#REF!</definedName>
  </definedNames>
  <calcPr calcId="162913"/>
</workbook>
</file>

<file path=xl/calcChain.xml><?xml version="1.0" encoding="utf-8"?>
<calcChain xmlns="http://schemas.openxmlformats.org/spreadsheetml/2006/main">
  <c r="AP5" i="62" l="1" a="1"/>
  <c r="AP5" i="62" s="1"/>
  <c r="AP4" i="62" a="1"/>
  <c r="AP4" i="62" s="1"/>
  <c r="AK4" i="62" a="1"/>
  <c r="AK4" i="62" s="1"/>
  <c r="AJ5" i="62" a="1"/>
  <c r="AJ5" i="62" s="1"/>
  <c r="AJ4" i="62" a="1"/>
  <c r="AJ4" i="62" s="1"/>
  <c r="AH171" i="62"/>
  <c r="AH170" i="62"/>
  <c r="AH169" i="62"/>
  <c r="AH168" i="62"/>
  <c r="AH167" i="62"/>
  <c r="AH166" i="62"/>
  <c r="AH165" i="62"/>
  <c r="AH164" i="62"/>
  <c r="AH163" i="62"/>
  <c r="AH162" i="62"/>
  <c r="AH161" i="62"/>
  <c r="AH160" i="62"/>
  <c r="AH159" i="62"/>
  <c r="AH158" i="62"/>
  <c r="AH157" i="62"/>
  <c r="AH156" i="62"/>
  <c r="AH155" i="62"/>
  <c r="AH154" i="62"/>
  <c r="AH153" i="62"/>
  <c r="AH152" i="62"/>
  <c r="AH151" i="62"/>
  <c r="AH150" i="62"/>
  <c r="AH149" i="62"/>
  <c r="AH148" i="62"/>
  <c r="AH147" i="62"/>
  <c r="AH146" i="62"/>
  <c r="AH145" i="62"/>
  <c r="AH144" i="62"/>
  <c r="AH143" i="62"/>
  <c r="AH142" i="62"/>
  <c r="AH139" i="62"/>
  <c r="AH138" i="62"/>
  <c r="AH137" i="62"/>
  <c r="AH136" i="62"/>
  <c r="AH135" i="62"/>
  <c r="AH134" i="62"/>
  <c r="AH133" i="62"/>
  <c r="AH132" i="62"/>
  <c r="AH131" i="62"/>
  <c r="AH130" i="62"/>
  <c r="AH129" i="62"/>
  <c r="AH128" i="62"/>
  <c r="AH127" i="62"/>
  <c r="AH126" i="62"/>
  <c r="AH125" i="62"/>
  <c r="AH124" i="62"/>
  <c r="AH123" i="62"/>
  <c r="AH122" i="62"/>
  <c r="AH121" i="62"/>
  <c r="AH120" i="62"/>
  <c r="AH119" i="62"/>
  <c r="AH118" i="62"/>
  <c r="AH117" i="62"/>
  <c r="AH116" i="62"/>
  <c r="AH115" i="62"/>
  <c r="AH114" i="62"/>
  <c r="AH113" i="62"/>
  <c r="AH112" i="62"/>
  <c r="AH111" i="62"/>
  <c r="AH110" i="62"/>
  <c r="AH107" i="62"/>
  <c r="AH106" i="62"/>
  <c r="AH105" i="62"/>
  <c r="AH104" i="62"/>
  <c r="AH103" i="62"/>
  <c r="AH102" i="62"/>
  <c r="AH101" i="62"/>
  <c r="AH100" i="62"/>
  <c r="AH99" i="62"/>
  <c r="AH98" i="62"/>
  <c r="AH97" i="62"/>
  <c r="AH96" i="62"/>
  <c r="AH95" i="62"/>
  <c r="AH94" i="62"/>
  <c r="AH93" i="62"/>
  <c r="AH92" i="62"/>
  <c r="AH91" i="62"/>
  <c r="AH90" i="62"/>
  <c r="AH89" i="62"/>
  <c r="AH88" i="62"/>
  <c r="AH87" i="62"/>
  <c r="AH86" i="62"/>
  <c r="AH85" i="62"/>
  <c r="AH84" i="62"/>
  <c r="AH83" i="62"/>
  <c r="AH82" i="62"/>
  <c r="AH81" i="62"/>
  <c r="AH80" i="62"/>
  <c r="AH79" i="62"/>
  <c r="AH78" i="62"/>
  <c r="AH75" i="62"/>
  <c r="AH74" i="62"/>
  <c r="AH73" i="62"/>
  <c r="AH72" i="62"/>
  <c r="AH71" i="62"/>
  <c r="AH70" i="62"/>
  <c r="AH69" i="62"/>
  <c r="AH68" i="62"/>
  <c r="AH67" i="62"/>
  <c r="AH66" i="62"/>
  <c r="AH65" i="62"/>
  <c r="AH64" i="62"/>
  <c r="AH63" i="62"/>
  <c r="AH62" i="62"/>
  <c r="AH61" i="62"/>
  <c r="AH60" i="62"/>
  <c r="AH59" i="62"/>
  <c r="AH58" i="62"/>
  <c r="AH57" i="62"/>
  <c r="AH56" i="62"/>
  <c r="AH55" i="62"/>
  <c r="AH54" i="62"/>
  <c r="AH53" i="62"/>
  <c r="AH52" i="62"/>
  <c r="AH51" i="62"/>
  <c r="AH50" i="62"/>
  <c r="AH49" i="62"/>
  <c r="AH48" i="62"/>
  <c r="AH47" i="62"/>
  <c r="AH46" i="62"/>
  <c r="AH18" i="62"/>
  <c r="AH43" i="62"/>
  <c r="AH42" i="62"/>
  <c r="AH41" i="62"/>
  <c r="AH40" i="62"/>
  <c r="AH39" i="62"/>
  <c r="AH38" i="62"/>
  <c r="AH37" i="62"/>
  <c r="AH36" i="62"/>
  <c r="AH35" i="62"/>
  <c r="AH34" i="62"/>
  <c r="AH33" i="62"/>
  <c r="AH32" i="62"/>
  <c r="AH31" i="62"/>
  <c r="AH30" i="62"/>
  <c r="AH29" i="62"/>
  <c r="AH28" i="62"/>
  <c r="AH27" i="62"/>
  <c r="AH26" i="62"/>
  <c r="AH25" i="62"/>
  <c r="AH24" i="62"/>
  <c r="AH23" i="62"/>
  <c r="AH22" i="62"/>
  <c r="AH21" i="62"/>
  <c r="AH20" i="62"/>
  <c r="AH19" i="62"/>
  <c r="AH17" i="62"/>
  <c r="AH16" i="62"/>
  <c r="AH15" i="62"/>
  <c r="AH14" i="62"/>
  <c r="V14" i="62" l="1"/>
  <c r="W14" i="62" s="1"/>
  <c r="N40" i="74" l="1"/>
  <c r="N39" i="74"/>
  <c r="N38" i="74"/>
  <c r="N37" i="74"/>
  <c r="N36" i="74"/>
  <c r="N35" i="74"/>
  <c r="N34" i="74"/>
  <c r="N33" i="74"/>
  <c r="N32" i="74"/>
  <c r="N31" i="74"/>
  <c r="N30" i="74"/>
  <c r="N29" i="74"/>
  <c r="N28" i="74"/>
  <c r="N27" i="74"/>
  <c r="N26" i="74"/>
  <c r="N25" i="74"/>
  <c r="N24" i="74"/>
  <c r="N23" i="74"/>
  <c r="N22" i="74"/>
  <c r="N21" i="74"/>
  <c r="N20" i="74"/>
  <c r="N19" i="74"/>
  <c r="N18" i="74"/>
  <c r="N17" i="74"/>
  <c r="N16" i="74"/>
  <c r="N15" i="74"/>
  <c r="N14" i="74"/>
  <c r="N13" i="74"/>
  <c r="N12" i="74"/>
  <c r="BI75" i="81" l="1"/>
  <c r="I10" i="60" l="1"/>
  <c r="I11" i="60"/>
  <c r="I12" i="60"/>
  <c r="I13" i="60"/>
  <c r="I14" i="60"/>
  <c r="I15" i="60"/>
  <c r="I16" i="60"/>
  <c r="I17" i="60"/>
  <c r="I18" i="60"/>
  <c r="I19" i="60"/>
  <c r="I20" i="60"/>
  <c r="I21" i="60"/>
  <c r="I22" i="60"/>
  <c r="I23" i="60"/>
  <c r="I24" i="60"/>
  <c r="BI73" i="81" l="1"/>
  <c r="BL61" i="81" l="1"/>
  <c r="BK70" i="81"/>
  <c r="BI72" i="81"/>
  <c r="BM61" i="81" l="1"/>
  <c r="BN61" i="81" l="1"/>
  <c r="BO61" i="81" s="1"/>
  <c r="BP61" i="81" s="1"/>
  <c r="BQ61" i="81" s="1"/>
  <c r="BR61" i="81" s="1"/>
  <c r="BS61" i="81" s="1"/>
  <c r="J12" i="51"/>
  <c r="J13" i="51"/>
  <c r="AD94" i="81" l="1"/>
  <c r="AC94" i="81"/>
  <c r="R18" i="40" l="1"/>
  <c r="R17" i="40"/>
  <c r="R15" i="40"/>
  <c r="R13" i="40"/>
  <c r="Q29" i="40"/>
  <c r="Q28" i="40"/>
  <c r="S28" i="40" s="1"/>
  <c r="Q27" i="40"/>
  <c r="S27" i="40" s="1"/>
  <c r="Q26" i="40"/>
  <c r="S26" i="40" s="1"/>
  <c r="Q25" i="40"/>
  <c r="S25" i="40" s="1"/>
  <c r="Q23" i="40"/>
  <c r="S23" i="40" s="1"/>
  <c r="Q22" i="40"/>
  <c r="S22" i="40" s="1"/>
  <c r="Q21" i="40"/>
  <c r="S21" i="40" s="1"/>
  <c r="Q20" i="40"/>
  <c r="S20" i="40" s="1"/>
  <c r="Q19" i="40"/>
  <c r="Q18" i="40"/>
  <c r="S18" i="40" s="1"/>
  <c r="Q17" i="40"/>
  <c r="S17" i="40" s="1"/>
  <c r="Q16" i="40"/>
  <c r="S16" i="40" s="1"/>
  <c r="Q15" i="40"/>
  <c r="S15" i="40" s="1"/>
  <c r="Q14" i="40"/>
  <c r="S14" i="40" s="1"/>
  <c r="Q13" i="40"/>
  <c r="S13" i="40" s="1"/>
  <c r="DR3" i="75" l="1"/>
  <c r="BB5" i="80"/>
  <c r="BB4" i="80"/>
  <c r="BB3" i="80"/>
  <c r="BA5" i="80"/>
  <c r="BA4" i="80"/>
  <c r="BA3" i="80"/>
  <c r="AZ5" i="80"/>
  <c r="AZ4" i="80"/>
  <c r="AZ3" i="80"/>
  <c r="AY5" i="80"/>
  <c r="AY4" i="80"/>
  <c r="AY3" i="80"/>
  <c r="AX5" i="80"/>
  <c r="AX4" i="80"/>
  <c r="AX3" i="80"/>
  <c r="AW5" i="80"/>
  <c r="AW4" i="80"/>
  <c r="AW3" i="80"/>
  <c r="AV5" i="80"/>
  <c r="AV4" i="80"/>
  <c r="AV3" i="80"/>
  <c r="BB7" i="62" l="1"/>
  <c r="BA7" i="62"/>
  <c r="AY7" i="62"/>
  <c r="AX7" i="62"/>
  <c r="BC6" i="62"/>
  <c r="AZ6" i="62"/>
  <c r="BC5" i="62"/>
  <c r="BB5" i="62"/>
  <c r="BA5" i="62"/>
  <c r="AZ5" i="62"/>
  <c r="AY5" i="62"/>
  <c r="AX5" i="62"/>
  <c r="BP4" i="79" l="1"/>
  <c r="BQ5" i="79"/>
  <c r="BR5" i="79"/>
  <c r="BS4" i="79"/>
  <c r="AI107" i="81"/>
  <c r="AE100" i="81"/>
  <c r="AL169" i="79"/>
  <c r="AK169" i="79"/>
  <c r="AJ169" i="79"/>
  <c r="AH169" i="79"/>
  <c r="AL168" i="79"/>
  <c r="AM168" i="79" s="1"/>
  <c r="AK168" i="79"/>
  <c r="AJ168" i="79"/>
  <c r="AH168" i="79"/>
  <c r="AL167" i="79"/>
  <c r="AK167" i="79"/>
  <c r="AJ167" i="79"/>
  <c r="AH167" i="79"/>
  <c r="AL166" i="79"/>
  <c r="AM166" i="79" s="1"/>
  <c r="AK166" i="79"/>
  <c r="AJ166" i="79"/>
  <c r="AH166" i="79"/>
  <c r="AL165" i="79"/>
  <c r="AK165" i="79"/>
  <c r="AJ165" i="79"/>
  <c r="AH165" i="79"/>
  <c r="AL164" i="79"/>
  <c r="AM164" i="79" s="1"/>
  <c r="AK164" i="79"/>
  <c r="AJ164" i="79"/>
  <c r="AH164" i="79"/>
  <c r="AL163" i="79"/>
  <c r="AK163" i="79"/>
  <c r="AJ163" i="79"/>
  <c r="AH163" i="79"/>
  <c r="AL162" i="79"/>
  <c r="AK162" i="79"/>
  <c r="AJ162" i="79"/>
  <c r="AH162" i="79"/>
  <c r="AL161" i="79"/>
  <c r="AK161" i="79"/>
  <c r="AJ161" i="79"/>
  <c r="AH161" i="79"/>
  <c r="AL160" i="79"/>
  <c r="AK160" i="79"/>
  <c r="AJ160" i="79"/>
  <c r="AH160" i="79"/>
  <c r="AL159" i="79"/>
  <c r="AK159" i="79"/>
  <c r="AJ159" i="79"/>
  <c r="AH159" i="79"/>
  <c r="AL158" i="79"/>
  <c r="AK158" i="79"/>
  <c r="AJ158" i="79"/>
  <c r="AH158" i="79"/>
  <c r="AL157" i="79"/>
  <c r="AK157" i="79"/>
  <c r="AJ157" i="79"/>
  <c r="AH157" i="79"/>
  <c r="AL156" i="79"/>
  <c r="AK156" i="79"/>
  <c r="AJ156" i="79"/>
  <c r="AH156" i="79"/>
  <c r="AL155" i="79"/>
  <c r="AK155" i="79"/>
  <c r="AJ155" i="79"/>
  <c r="AH155" i="79"/>
  <c r="AL154" i="79"/>
  <c r="AK154" i="79"/>
  <c r="AJ154" i="79"/>
  <c r="AH154" i="79"/>
  <c r="AL153" i="79"/>
  <c r="AK153" i="79"/>
  <c r="AJ153" i="79"/>
  <c r="AH153" i="79"/>
  <c r="AL152" i="79"/>
  <c r="AK152" i="79"/>
  <c r="AJ152" i="79"/>
  <c r="AH152" i="79"/>
  <c r="AL151" i="79"/>
  <c r="AK151" i="79"/>
  <c r="AJ151" i="79"/>
  <c r="AH151" i="79"/>
  <c r="AL150" i="79"/>
  <c r="AK150" i="79"/>
  <c r="AJ150" i="79"/>
  <c r="AH150" i="79"/>
  <c r="AL149" i="79"/>
  <c r="AK149" i="79"/>
  <c r="AJ149" i="79"/>
  <c r="AH149" i="79"/>
  <c r="AL148" i="79"/>
  <c r="AK148" i="79"/>
  <c r="AJ148" i="79"/>
  <c r="AH148" i="79"/>
  <c r="AL147" i="79"/>
  <c r="AK147" i="79"/>
  <c r="AJ147" i="79"/>
  <c r="AH147" i="79"/>
  <c r="AL146" i="79"/>
  <c r="AK146" i="79"/>
  <c r="AJ146" i="79"/>
  <c r="AH146" i="79"/>
  <c r="AL145" i="79"/>
  <c r="AK145" i="79"/>
  <c r="AJ145" i="79"/>
  <c r="AH145" i="79"/>
  <c r="AL144" i="79"/>
  <c r="AK144" i="79"/>
  <c r="AJ144" i="79"/>
  <c r="AH144" i="79"/>
  <c r="AL143" i="79"/>
  <c r="AK143" i="79"/>
  <c r="AJ143" i="79"/>
  <c r="AH143" i="79"/>
  <c r="AL142" i="79"/>
  <c r="AK142" i="79"/>
  <c r="AJ142" i="79"/>
  <c r="AH142" i="79"/>
  <c r="AL141" i="79"/>
  <c r="AK141" i="79"/>
  <c r="AJ141" i="79"/>
  <c r="AH141" i="79"/>
  <c r="AL140" i="79"/>
  <c r="AK140" i="79"/>
  <c r="AJ140" i="79"/>
  <c r="AH140" i="79"/>
  <c r="AL137" i="79"/>
  <c r="AK137" i="79"/>
  <c r="AJ137" i="79"/>
  <c r="AH137" i="79"/>
  <c r="AL136" i="79"/>
  <c r="AK136" i="79"/>
  <c r="AJ136" i="79"/>
  <c r="AH136" i="79"/>
  <c r="AL135" i="79"/>
  <c r="AK135" i="79"/>
  <c r="AJ135" i="79"/>
  <c r="AH135" i="79"/>
  <c r="AL134" i="79"/>
  <c r="AK134" i="79"/>
  <c r="AJ134" i="79"/>
  <c r="AH134" i="79"/>
  <c r="AL133" i="79"/>
  <c r="AK133" i="79"/>
  <c r="AJ133" i="79"/>
  <c r="AH133" i="79"/>
  <c r="AL132" i="79"/>
  <c r="AK132" i="79"/>
  <c r="AJ132" i="79"/>
  <c r="AH132" i="79"/>
  <c r="AL131" i="79"/>
  <c r="AM131" i="79" s="1"/>
  <c r="AK131" i="79"/>
  <c r="AJ131" i="79"/>
  <c r="AH131" i="79"/>
  <c r="AL130" i="79"/>
  <c r="AK130" i="79"/>
  <c r="AJ130" i="79"/>
  <c r="AH130" i="79"/>
  <c r="AL129" i="79"/>
  <c r="AM129" i="79" s="1"/>
  <c r="AK129" i="79"/>
  <c r="AJ129" i="79"/>
  <c r="AH129" i="79"/>
  <c r="AL128" i="79"/>
  <c r="AK128" i="79"/>
  <c r="AJ128" i="79"/>
  <c r="AH128" i="79"/>
  <c r="AL127" i="79"/>
  <c r="AM127" i="79" s="1"/>
  <c r="AK127" i="79"/>
  <c r="AJ127" i="79"/>
  <c r="AH127" i="79"/>
  <c r="AL126" i="79"/>
  <c r="AK126" i="79"/>
  <c r="AJ126" i="79"/>
  <c r="AH126" i="79"/>
  <c r="AL125" i="79"/>
  <c r="AM125" i="79" s="1"/>
  <c r="AK125" i="79"/>
  <c r="AJ125" i="79"/>
  <c r="AH125" i="79"/>
  <c r="AL124" i="79"/>
  <c r="AK124" i="79"/>
  <c r="AJ124" i="79"/>
  <c r="AH124" i="79"/>
  <c r="AL123" i="79"/>
  <c r="AK123" i="79"/>
  <c r="AJ123" i="79"/>
  <c r="AH123" i="79"/>
  <c r="AL122" i="79"/>
  <c r="AK122" i="79"/>
  <c r="AJ122" i="79"/>
  <c r="AH122" i="79"/>
  <c r="AL121" i="79"/>
  <c r="AK121" i="79"/>
  <c r="AJ121" i="79"/>
  <c r="AH121" i="79"/>
  <c r="AL120" i="79"/>
  <c r="AK120" i="79"/>
  <c r="AJ120" i="79"/>
  <c r="AH120" i="79"/>
  <c r="AL119" i="79"/>
  <c r="AK119" i="79"/>
  <c r="AJ119" i="79"/>
  <c r="AH119" i="79"/>
  <c r="AL118" i="79"/>
  <c r="AK118" i="79"/>
  <c r="AJ118" i="79"/>
  <c r="AH118" i="79"/>
  <c r="AL117" i="79"/>
  <c r="AK117" i="79"/>
  <c r="AJ117" i="79"/>
  <c r="AH117" i="79"/>
  <c r="AL116" i="79"/>
  <c r="AK116" i="79"/>
  <c r="AJ116" i="79"/>
  <c r="AH116" i="79"/>
  <c r="AL115" i="79"/>
  <c r="AK115" i="79"/>
  <c r="AJ115" i="79"/>
  <c r="AH115" i="79"/>
  <c r="AL114" i="79"/>
  <c r="AK114" i="79"/>
  <c r="AJ114" i="79"/>
  <c r="AH114" i="79"/>
  <c r="AL113" i="79"/>
  <c r="AK113" i="79"/>
  <c r="AJ113" i="79"/>
  <c r="AH113" i="79"/>
  <c r="AL112" i="79"/>
  <c r="AM112" i="79" s="1"/>
  <c r="AK112" i="79"/>
  <c r="AJ112" i="79"/>
  <c r="AH112" i="79"/>
  <c r="AL111" i="79"/>
  <c r="AK111" i="79"/>
  <c r="AJ111" i="79"/>
  <c r="AH111" i="79"/>
  <c r="AL110" i="79"/>
  <c r="AK110" i="79"/>
  <c r="AJ110" i="79"/>
  <c r="AH110" i="79"/>
  <c r="AL109" i="79"/>
  <c r="AK109" i="79"/>
  <c r="AJ109" i="79"/>
  <c r="AH109" i="79"/>
  <c r="AL108" i="79"/>
  <c r="AK108" i="79"/>
  <c r="AJ108" i="79"/>
  <c r="AH108" i="79"/>
  <c r="AL105" i="79"/>
  <c r="AK105" i="79"/>
  <c r="AJ105" i="79"/>
  <c r="AH105" i="79"/>
  <c r="AL104" i="79"/>
  <c r="AM104" i="79" s="1"/>
  <c r="AK104" i="79"/>
  <c r="AJ104" i="79"/>
  <c r="AH104" i="79"/>
  <c r="AL103" i="79"/>
  <c r="AK103" i="79"/>
  <c r="AJ103" i="79"/>
  <c r="AH103" i="79"/>
  <c r="AL102" i="79"/>
  <c r="AK102" i="79"/>
  <c r="AJ102" i="79"/>
  <c r="AH102" i="79"/>
  <c r="AL101" i="79"/>
  <c r="AK101" i="79"/>
  <c r="AJ101" i="79"/>
  <c r="AH101" i="79"/>
  <c r="AL100" i="79"/>
  <c r="AM100" i="79" s="1"/>
  <c r="AK100" i="79"/>
  <c r="AJ100" i="79"/>
  <c r="AH100" i="79"/>
  <c r="AL99" i="79"/>
  <c r="AK99" i="79"/>
  <c r="AJ99" i="79"/>
  <c r="AH99" i="79"/>
  <c r="AL98" i="79"/>
  <c r="AK98" i="79"/>
  <c r="AJ98" i="79"/>
  <c r="AH98" i="79"/>
  <c r="AL97" i="79"/>
  <c r="AK97" i="79"/>
  <c r="AJ97" i="79"/>
  <c r="AH97" i="79"/>
  <c r="AL96" i="79"/>
  <c r="AK96" i="79"/>
  <c r="AJ96" i="79"/>
  <c r="AH96" i="79"/>
  <c r="AL95" i="79"/>
  <c r="AK95" i="79"/>
  <c r="AJ95" i="79"/>
  <c r="AH95" i="79"/>
  <c r="AL94" i="79"/>
  <c r="AK94" i="79"/>
  <c r="AJ94" i="79"/>
  <c r="AH94" i="79"/>
  <c r="AL93" i="79"/>
  <c r="AK93" i="79"/>
  <c r="AJ93" i="79"/>
  <c r="AH93" i="79"/>
  <c r="AL92" i="79"/>
  <c r="AK92" i="79"/>
  <c r="AJ92" i="79"/>
  <c r="AH92" i="79"/>
  <c r="AL91" i="79"/>
  <c r="AK91" i="79"/>
  <c r="AJ91" i="79"/>
  <c r="AH91" i="79"/>
  <c r="AL90" i="79"/>
  <c r="AK90" i="79"/>
  <c r="AJ90" i="79"/>
  <c r="AH90" i="79"/>
  <c r="AL89" i="79"/>
  <c r="AK89" i="79"/>
  <c r="AJ89" i="79"/>
  <c r="AH89" i="79"/>
  <c r="AL88" i="79"/>
  <c r="AK88" i="79"/>
  <c r="AJ88" i="79"/>
  <c r="AH88" i="79"/>
  <c r="AL87" i="79"/>
  <c r="AK87" i="79"/>
  <c r="AJ87" i="79"/>
  <c r="AH87" i="79"/>
  <c r="AL86" i="79"/>
  <c r="AK86" i="79"/>
  <c r="AJ86" i="79"/>
  <c r="AH86" i="79"/>
  <c r="AL85" i="79"/>
  <c r="AK85" i="79"/>
  <c r="AJ85" i="79"/>
  <c r="AH85" i="79"/>
  <c r="AL84" i="79"/>
  <c r="AK84" i="79"/>
  <c r="AJ84" i="79"/>
  <c r="AH84" i="79"/>
  <c r="AL83" i="79"/>
  <c r="AK83" i="79"/>
  <c r="AJ83" i="79"/>
  <c r="AH83" i="79"/>
  <c r="AL82" i="79"/>
  <c r="AK82" i="79"/>
  <c r="AJ82" i="79"/>
  <c r="AH82" i="79"/>
  <c r="AL81" i="79"/>
  <c r="AK81" i="79"/>
  <c r="AJ81" i="79"/>
  <c r="AH81" i="79"/>
  <c r="AL80" i="79"/>
  <c r="AK80" i="79"/>
  <c r="AJ80" i="79"/>
  <c r="AH80" i="79"/>
  <c r="AL79" i="79"/>
  <c r="AK79" i="79"/>
  <c r="AJ79" i="79"/>
  <c r="AH79" i="79"/>
  <c r="AL78" i="79"/>
  <c r="AK78" i="79"/>
  <c r="AJ78" i="79"/>
  <c r="AH78" i="79"/>
  <c r="AL77" i="79"/>
  <c r="AM77" i="79" s="1"/>
  <c r="AK77" i="79"/>
  <c r="AJ77" i="79"/>
  <c r="AH77" i="79"/>
  <c r="AL76" i="79"/>
  <c r="AK76" i="79"/>
  <c r="AJ76" i="79"/>
  <c r="AH76" i="79"/>
  <c r="AN73" i="79"/>
  <c r="AL73" i="79"/>
  <c r="AK73" i="79"/>
  <c r="AJ73" i="79"/>
  <c r="AM73" i="79" s="1"/>
  <c r="AH73" i="79"/>
  <c r="AL72" i="79"/>
  <c r="AK72" i="79"/>
  <c r="AJ72" i="79"/>
  <c r="AH72" i="79"/>
  <c r="AL71" i="79"/>
  <c r="AK71" i="79"/>
  <c r="AJ71" i="79"/>
  <c r="AH71" i="79"/>
  <c r="AL70" i="79"/>
  <c r="AK70" i="79"/>
  <c r="AJ70" i="79"/>
  <c r="AH70" i="79"/>
  <c r="AL69" i="79"/>
  <c r="AK69" i="79"/>
  <c r="AJ69" i="79"/>
  <c r="AH69" i="79"/>
  <c r="AL68" i="79"/>
  <c r="AK68" i="79"/>
  <c r="AJ68" i="79"/>
  <c r="AH68" i="79"/>
  <c r="AL67" i="79"/>
  <c r="AK67" i="79"/>
  <c r="AJ67" i="79"/>
  <c r="AH67" i="79"/>
  <c r="AL66" i="79"/>
  <c r="AK66" i="79"/>
  <c r="AJ66" i="79"/>
  <c r="AH66" i="79"/>
  <c r="AL65" i="79"/>
  <c r="AK65" i="79"/>
  <c r="AJ65" i="79"/>
  <c r="AH65" i="79"/>
  <c r="AL64" i="79"/>
  <c r="AK64" i="79"/>
  <c r="AJ64" i="79"/>
  <c r="AH64" i="79"/>
  <c r="AL63" i="79"/>
  <c r="AK63" i="79"/>
  <c r="AJ63" i="79"/>
  <c r="AH63" i="79"/>
  <c r="AL62" i="79"/>
  <c r="AK62" i="79"/>
  <c r="AJ62" i="79"/>
  <c r="AH62" i="79"/>
  <c r="AL61" i="79"/>
  <c r="AK61" i="79"/>
  <c r="AJ61" i="79"/>
  <c r="AH61" i="79"/>
  <c r="AL60" i="79"/>
  <c r="AK60" i="79"/>
  <c r="AJ60" i="79"/>
  <c r="AH60" i="79"/>
  <c r="AL59" i="79"/>
  <c r="AK59" i="79"/>
  <c r="AJ59" i="79"/>
  <c r="AH59" i="79"/>
  <c r="AL58" i="79"/>
  <c r="AK58" i="79"/>
  <c r="AJ58" i="79"/>
  <c r="AH58" i="79"/>
  <c r="AL57" i="79"/>
  <c r="AK57" i="79"/>
  <c r="AJ57" i="79"/>
  <c r="AH57" i="79"/>
  <c r="AL56" i="79"/>
  <c r="AK56" i="79"/>
  <c r="AJ56" i="79"/>
  <c r="AH56" i="79"/>
  <c r="AL55" i="79"/>
  <c r="AK55" i="79"/>
  <c r="AJ55" i="79"/>
  <c r="AH55" i="79"/>
  <c r="AL54" i="79"/>
  <c r="AK54" i="79"/>
  <c r="AJ54" i="79"/>
  <c r="AH54" i="79"/>
  <c r="AL53" i="79"/>
  <c r="AK53" i="79"/>
  <c r="AJ53" i="79"/>
  <c r="AM53" i="79" s="1"/>
  <c r="AH53" i="79"/>
  <c r="AL52" i="79"/>
  <c r="AK52" i="79"/>
  <c r="AN52" i="79" s="1"/>
  <c r="AJ52" i="79"/>
  <c r="AH52" i="79"/>
  <c r="AL51" i="79"/>
  <c r="AK51" i="79"/>
  <c r="AN51" i="79" s="1"/>
  <c r="AJ51" i="79"/>
  <c r="AH51" i="79"/>
  <c r="AL50" i="79"/>
  <c r="AK50" i="79"/>
  <c r="AJ50" i="79"/>
  <c r="AH50" i="79"/>
  <c r="AL49" i="79"/>
  <c r="AK49" i="79"/>
  <c r="AN49" i="79" s="1"/>
  <c r="AJ49" i="79"/>
  <c r="AH49" i="79"/>
  <c r="AL48" i="79"/>
  <c r="AK48" i="79"/>
  <c r="AJ48" i="79"/>
  <c r="AH48" i="79"/>
  <c r="AL47" i="79"/>
  <c r="AK47" i="79"/>
  <c r="AJ47" i="79"/>
  <c r="AH47" i="79"/>
  <c r="AL46" i="79"/>
  <c r="AK46" i="79"/>
  <c r="AJ46" i="79"/>
  <c r="AH46" i="79"/>
  <c r="AL45" i="79"/>
  <c r="AK45" i="79"/>
  <c r="AN45" i="79" s="1"/>
  <c r="AJ45" i="79"/>
  <c r="AH45" i="79"/>
  <c r="AL44" i="79"/>
  <c r="AK44" i="79"/>
  <c r="AJ44" i="79"/>
  <c r="AH44" i="79"/>
  <c r="Q12" i="75"/>
  <c r="Q13" i="75"/>
  <c r="Q14" i="75"/>
  <c r="Q15" i="75"/>
  <c r="Q16" i="75"/>
  <c r="Q17" i="75"/>
  <c r="Q18" i="75"/>
  <c r="Q19" i="75"/>
  <c r="Q20" i="75"/>
  <c r="Q21" i="75"/>
  <c r="Q22" i="75"/>
  <c r="Q23" i="75"/>
  <c r="Q24" i="75"/>
  <c r="Q25" i="75"/>
  <c r="Q26" i="75"/>
  <c r="Q27" i="75"/>
  <c r="Q28" i="75"/>
  <c r="Q29" i="75"/>
  <c r="Q30" i="75"/>
  <c r="Q31" i="75"/>
  <c r="Q32" i="75"/>
  <c r="Q33" i="75"/>
  <c r="Q34" i="75"/>
  <c r="Q35" i="75"/>
  <c r="Q36" i="75"/>
  <c r="Q37" i="75"/>
  <c r="Q38" i="75"/>
  <c r="Q39" i="75"/>
  <c r="Q40" i="75"/>
  <c r="Q11" i="75"/>
  <c r="DQ3" i="75"/>
  <c r="AL60" i="81" s="1"/>
  <c r="AM60" i="81"/>
  <c r="DQ4" i="75"/>
  <c r="AU60" i="81" s="1"/>
  <c r="DR4" i="75"/>
  <c r="AV60" i="81" s="1"/>
  <c r="DQ5" i="75"/>
  <c r="BD60" i="81" s="1"/>
  <c r="DR5" i="75"/>
  <c r="BE60" i="81" s="1"/>
  <c r="AH4" i="75" a="1"/>
  <c r="AH4" i="75" s="1"/>
  <c r="AI4" i="75" a="1"/>
  <c r="AI4" i="75" s="1"/>
  <c r="AH3" i="75" a="1"/>
  <c r="AH3" i="75" s="1"/>
  <c r="AI3" i="75" a="1"/>
  <c r="AI3" i="75" s="1"/>
  <c r="AN165" i="79" l="1"/>
  <c r="AN167" i="79"/>
  <c r="AN169" i="79"/>
  <c r="AN53" i="79"/>
  <c r="AM65" i="79"/>
  <c r="AM165" i="79"/>
  <c r="AM167" i="79"/>
  <c r="AM169" i="79"/>
  <c r="AN48" i="79"/>
  <c r="AM52" i="79"/>
  <c r="AN72" i="79"/>
  <c r="AM60" i="79"/>
  <c r="AM64" i="79"/>
  <c r="AM90" i="79"/>
  <c r="AM132" i="79"/>
  <c r="AM140" i="79"/>
  <c r="AM142" i="79"/>
  <c r="AM144" i="79"/>
  <c r="AM146" i="79"/>
  <c r="AM148" i="79"/>
  <c r="AM45" i="79"/>
  <c r="AM49" i="79"/>
  <c r="AM51" i="79"/>
  <c r="AN108" i="79"/>
  <c r="AN114" i="79"/>
  <c r="AN116" i="79"/>
  <c r="AN118" i="79"/>
  <c r="AN120" i="79"/>
  <c r="AN124" i="79"/>
  <c r="AN126" i="79"/>
  <c r="AN128" i="79"/>
  <c r="AN130" i="79"/>
  <c r="AN132" i="79"/>
  <c r="AN134" i="79"/>
  <c r="AN140" i="79"/>
  <c r="AN142" i="79"/>
  <c r="AN156" i="79"/>
  <c r="AN158" i="79"/>
  <c r="AN160" i="79"/>
  <c r="AN164" i="79"/>
  <c r="AM69" i="79"/>
  <c r="AM71" i="79"/>
  <c r="AN55" i="79"/>
  <c r="AN57" i="79"/>
  <c r="AN59" i="79"/>
  <c r="AN65" i="79"/>
  <c r="AM57" i="79"/>
  <c r="AM99" i="79"/>
  <c r="AM101" i="79"/>
  <c r="AM103" i="79"/>
  <c r="AM105" i="79"/>
  <c r="AM121" i="79"/>
  <c r="AN77" i="79"/>
  <c r="AN93" i="79"/>
  <c r="AN105" i="79"/>
  <c r="AN109" i="79"/>
  <c r="AN111" i="79"/>
  <c r="AN133" i="79"/>
  <c r="AN135" i="79"/>
  <c r="AN153" i="79"/>
  <c r="AN155" i="79"/>
  <c r="AN159" i="79"/>
  <c r="AM59" i="79"/>
  <c r="AM61" i="79"/>
  <c r="AM63" i="79"/>
  <c r="AM97" i="79"/>
  <c r="AN144" i="79"/>
  <c r="AN146" i="79"/>
  <c r="AN148" i="79"/>
  <c r="AM46" i="79"/>
  <c r="AN61" i="79"/>
  <c r="AM117" i="79"/>
  <c r="AM119" i="79"/>
  <c r="AN136" i="79"/>
  <c r="AN71" i="79"/>
  <c r="AM84" i="79"/>
  <c r="AM88" i="79"/>
  <c r="AN125" i="79"/>
  <c r="AN131" i="79"/>
  <c r="AM150" i="79"/>
  <c r="AM152" i="79"/>
  <c r="AM154" i="79"/>
  <c r="AM116" i="79"/>
  <c r="AM118" i="79"/>
  <c r="AM120" i="79"/>
  <c r="AN137" i="79"/>
  <c r="AN163" i="79"/>
  <c r="AM81" i="79"/>
  <c r="AM89" i="79"/>
  <c r="AM93" i="79"/>
  <c r="AM124" i="79"/>
  <c r="AN152" i="79"/>
  <c r="AM156" i="79"/>
  <c r="AM158" i="79"/>
  <c r="AM160" i="79"/>
  <c r="AM162" i="79"/>
  <c r="AN168" i="79"/>
  <c r="AN143" i="79"/>
  <c r="AN147" i="79"/>
  <c r="AM149" i="79"/>
  <c r="AM151" i="79"/>
  <c r="AN149" i="79"/>
  <c r="AN151" i="79"/>
  <c r="AM153" i="79"/>
  <c r="AM155" i="79"/>
  <c r="AN112" i="79"/>
  <c r="AM136" i="79"/>
  <c r="AM109" i="79"/>
  <c r="AN122" i="79"/>
  <c r="AM133" i="79"/>
  <c r="AM113" i="79"/>
  <c r="AN113" i="79"/>
  <c r="AN115" i="79"/>
  <c r="AN117" i="79"/>
  <c r="AM126" i="79"/>
  <c r="AM128" i="79"/>
  <c r="AM130" i="79"/>
  <c r="AM137" i="79"/>
  <c r="AM108" i="79"/>
  <c r="AN121" i="79"/>
  <c r="AN123" i="79"/>
  <c r="AN76" i="79"/>
  <c r="AM78" i="79"/>
  <c r="AN89" i="79"/>
  <c r="AN97" i="79"/>
  <c r="AN99" i="79"/>
  <c r="AN101" i="79"/>
  <c r="AN103" i="79"/>
  <c r="AN78" i="79"/>
  <c r="AN80" i="79"/>
  <c r="AN90" i="79"/>
  <c r="AN92" i="79"/>
  <c r="AM94" i="79"/>
  <c r="AM83" i="79"/>
  <c r="AM85" i="79"/>
  <c r="AM87" i="79"/>
  <c r="AN94" i="79"/>
  <c r="AN96" i="79"/>
  <c r="AN81" i="79"/>
  <c r="AN83" i="79"/>
  <c r="AN85" i="79"/>
  <c r="AN87" i="79"/>
  <c r="AN69" i="79"/>
  <c r="AM54" i="79"/>
  <c r="AN47" i="79"/>
  <c r="AN56" i="79"/>
  <c r="AN62" i="79"/>
  <c r="AN64" i="79"/>
  <c r="AM66" i="79"/>
  <c r="AN66" i="79"/>
  <c r="AN68" i="79"/>
  <c r="AN70" i="79"/>
  <c r="AN44" i="79"/>
  <c r="AM44" i="79"/>
  <c r="AN54" i="79"/>
  <c r="AM76" i="79"/>
  <c r="AM92" i="79"/>
  <c r="AM111" i="79"/>
  <c r="AM56" i="79"/>
  <c r="AM123" i="79"/>
  <c r="AM135" i="79"/>
  <c r="AN162" i="79"/>
  <c r="AN46" i="79"/>
  <c r="AM58" i="79"/>
  <c r="AN63" i="79"/>
  <c r="AM68" i="79"/>
  <c r="AM80" i="79"/>
  <c r="AM82" i="79"/>
  <c r="AM91" i="79"/>
  <c r="AM96" i="79"/>
  <c r="AM98" i="79"/>
  <c r="AM110" i="79"/>
  <c r="AM141" i="79"/>
  <c r="AM157" i="79"/>
  <c r="AM48" i="79"/>
  <c r="AM55" i="79"/>
  <c r="AN58" i="79"/>
  <c r="AM70" i="79"/>
  <c r="AM72" i="79"/>
  <c r="AN82" i="79"/>
  <c r="AN84" i="79"/>
  <c r="AN91" i="79"/>
  <c r="AN98" i="79"/>
  <c r="AN100" i="79"/>
  <c r="AN110" i="79"/>
  <c r="AM115" i="79"/>
  <c r="AM122" i="79"/>
  <c r="AN127" i="79"/>
  <c r="AM134" i="79"/>
  <c r="AN141" i="79"/>
  <c r="AM143" i="79"/>
  <c r="AN150" i="79"/>
  <c r="AN157" i="79"/>
  <c r="AM159" i="79"/>
  <c r="AN166" i="79"/>
  <c r="AM50" i="79"/>
  <c r="AM67" i="79"/>
  <c r="AM79" i="79"/>
  <c r="AM86" i="79"/>
  <c r="AM95" i="79"/>
  <c r="AM102" i="79"/>
  <c r="AM145" i="79"/>
  <c r="AM161" i="79"/>
  <c r="AM47" i="79"/>
  <c r="AN50" i="79"/>
  <c r="AN60" i="79"/>
  <c r="AM62" i="79"/>
  <c r="AN67" i="79"/>
  <c r="AN79" i="79"/>
  <c r="AN86" i="79"/>
  <c r="AN88" i="79"/>
  <c r="AN95" i="79"/>
  <c r="AN102" i="79"/>
  <c r="AM114" i="79"/>
  <c r="AN119" i="79"/>
  <c r="AN129" i="79"/>
  <c r="AN145" i="79"/>
  <c r="AM147" i="79"/>
  <c r="AN154" i="79"/>
  <c r="AN161" i="79"/>
  <c r="AM163" i="79"/>
  <c r="AN104" i="79"/>
  <c r="AI5" i="75"/>
  <c r="AH5" i="75"/>
  <c r="J105" i="51" l="1"/>
  <c r="J104" i="51"/>
  <c r="J103" i="51"/>
  <c r="J102" i="51"/>
  <c r="J101" i="51"/>
  <c r="J100" i="51"/>
  <c r="J99" i="51"/>
  <c r="J98" i="51"/>
  <c r="J97" i="51"/>
  <c r="J96" i="51"/>
  <c r="J95" i="51"/>
  <c r="J94" i="51"/>
  <c r="J93" i="51"/>
  <c r="J92" i="51"/>
  <c r="J91" i="51"/>
  <c r="J90" i="51"/>
  <c r="J89" i="51"/>
  <c r="J88" i="51"/>
  <c r="J87" i="51"/>
  <c r="J86" i="51"/>
  <c r="J85" i="51"/>
  <c r="J84" i="51"/>
  <c r="J83" i="51"/>
  <c r="J82" i="51"/>
  <c r="J81" i="51"/>
  <c r="J80" i="51"/>
  <c r="J79" i="51"/>
  <c r="J78" i="51"/>
  <c r="J77" i="51"/>
  <c r="J76" i="51"/>
  <c r="J73" i="51"/>
  <c r="J72" i="51"/>
  <c r="J71" i="51"/>
  <c r="J70" i="51"/>
  <c r="J69" i="51"/>
  <c r="J68" i="51"/>
  <c r="J67" i="51"/>
  <c r="J66" i="51"/>
  <c r="J65" i="51"/>
  <c r="J64" i="51"/>
  <c r="J63" i="51"/>
  <c r="J62" i="51"/>
  <c r="J61" i="51"/>
  <c r="J60" i="51"/>
  <c r="J59" i="51"/>
  <c r="J58" i="51"/>
  <c r="J57" i="51"/>
  <c r="J56" i="51"/>
  <c r="J55" i="51"/>
  <c r="J54" i="51"/>
  <c r="J53" i="51"/>
  <c r="J52" i="51"/>
  <c r="J51" i="51"/>
  <c r="J50" i="51"/>
  <c r="J49" i="51"/>
  <c r="J48" i="51"/>
  <c r="J47" i="51"/>
  <c r="J46" i="51"/>
  <c r="J45" i="51"/>
  <c r="J44" i="51"/>
  <c r="J41" i="51"/>
  <c r="J40" i="51"/>
  <c r="J39" i="51"/>
  <c r="J38" i="51"/>
  <c r="J37" i="51"/>
  <c r="J36" i="51"/>
  <c r="J35" i="51"/>
  <c r="J34" i="51"/>
  <c r="J33" i="51"/>
  <c r="J32" i="51"/>
  <c r="J31" i="51"/>
  <c r="J30" i="51"/>
  <c r="J29" i="51"/>
  <c r="J28" i="51"/>
  <c r="J27" i="51"/>
  <c r="J26" i="51"/>
  <c r="J25" i="51"/>
  <c r="J24" i="51"/>
  <c r="J23" i="51"/>
  <c r="J22" i="51"/>
  <c r="J21" i="51"/>
  <c r="J20" i="51"/>
  <c r="J19" i="51"/>
  <c r="J18" i="51"/>
  <c r="J17" i="51"/>
  <c r="J16" i="51"/>
  <c r="J15" i="51"/>
  <c r="J14" i="51"/>
  <c r="N169" i="79"/>
  <c r="N168" i="79"/>
  <c r="N167" i="79"/>
  <c r="N166" i="79"/>
  <c r="N165" i="79"/>
  <c r="N164" i="79"/>
  <c r="N163" i="79"/>
  <c r="N162" i="79"/>
  <c r="N161" i="79"/>
  <c r="N160" i="79"/>
  <c r="N159" i="79"/>
  <c r="N158" i="79"/>
  <c r="N157" i="79"/>
  <c r="N156" i="79"/>
  <c r="N155" i="79"/>
  <c r="N154" i="79"/>
  <c r="N153" i="79"/>
  <c r="N152" i="79"/>
  <c r="N151" i="79"/>
  <c r="N150" i="79"/>
  <c r="N149" i="79"/>
  <c r="N148" i="79"/>
  <c r="N147" i="79"/>
  <c r="N146" i="79"/>
  <c r="N145" i="79"/>
  <c r="N144" i="79"/>
  <c r="N143" i="79"/>
  <c r="N142" i="79"/>
  <c r="N141" i="79"/>
  <c r="N140" i="79"/>
  <c r="N137" i="79"/>
  <c r="N136" i="79"/>
  <c r="N135" i="79"/>
  <c r="N134" i="79"/>
  <c r="N133" i="79"/>
  <c r="N132" i="79"/>
  <c r="N131" i="79"/>
  <c r="N130" i="79"/>
  <c r="N129" i="79"/>
  <c r="N128" i="79"/>
  <c r="N127" i="79"/>
  <c r="N126" i="79"/>
  <c r="N125" i="79"/>
  <c r="N124" i="79"/>
  <c r="N123" i="79"/>
  <c r="N122" i="79"/>
  <c r="N121" i="79"/>
  <c r="N120" i="79"/>
  <c r="N119" i="79"/>
  <c r="N118" i="79"/>
  <c r="N117" i="79"/>
  <c r="N116" i="79"/>
  <c r="N115" i="79"/>
  <c r="N114" i="79"/>
  <c r="N113" i="79"/>
  <c r="N112" i="79"/>
  <c r="N111" i="79"/>
  <c r="N110" i="79"/>
  <c r="N109" i="79"/>
  <c r="N108" i="79"/>
  <c r="N105" i="79"/>
  <c r="N104" i="79"/>
  <c r="N103" i="79"/>
  <c r="N102" i="79"/>
  <c r="N101" i="79"/>
  <c r="N100" i="79"/>
  <c r="N99" i="79"/>
  <c r="N98" i="79"/>
  <c r="N97" i="79"/>
  <c r="N96" i="79"/>
  <c r="N95" i="79"/>
  <c r="N94" i="79"/>
  <c r="N93" i="79"/>
  <c r="N92" i="79"/>
  <c r="N91" i="79"/>
  <c r="N90" i="79"/>
  <c r="N89" i="79"/>
  <c r="N88" i="79"/>
  <c r="N87" i="79"/>
  <c r="N86" i="79"/>
  <c r="N85" i="79"/>
  <c r="N84" i="79"/>
  <c r="N83" i="79"/>
  <c r="N82" i="79"/>
  <c r="N81" i="79"/>
  <c r="N80" i="79"/>
  <c r="N79" i="79"/>
  <c r="N78" i="79"/>
  <c r="N77" i="79"/>
  <c r="N76" i="79"/>
  <c r="N73" i="79"/>
  <c r="N72" i="79"/>
  <c r="N71" i="79"/>
  <c r="N70" i="79"/>
  <c r="N69" i="79"/>
  <c r="N68" i="79"/>
  <c r="N67" i="79"/>
  <c r="N66" i="79"/>
  <c r="N65" i="79"/>
  <c r="N64" i="79"/>
  <c r="N63" i="79"/>
  <c r="N62" i="79"/>
  <c r="N61" i="79"/>
  <c r="N60" i="79"/>
  <c r="N59" i="79"/>
  <c r="N58" i="79"/>
  <c r="N57" i="79"/>
  <c r="N56" i="79"/>
  <c r="N55" i="79"/>
  <c r="N54" i="79"/>
  <c r="N53" i="79"/>
  <c r="N52" i="79"/>
  <c r="N51" i="79"/>
  <c r="N50" i="79"/>
  <c r="N49" i="79"/>
  <c r="N48" i="79"/>
  <c r="N47" i="79"/>
  <c r="N46" i="79"/>
  <c r="N45" i="79"/>
  <c r="N44" i="79"/>
  <c r="N41" i="79"/>
  <c r="N40" i="79"/>
  <c r="N39" i="79"/>
  <c r="N38" i="79"/>
  <c r="N37" i="79"/>
  <c r="N36" i="79"/>
  <c r="N35" i="79"/>
  <c r="N34" i="79"/>
  <c r="N33" i="79"/>
  <c r="N32" i="79"/>
  <c r="N31" i="79"/>
  <c r="N30" i="79"/>
  <c r="N29" i="79"/>
  <c r="N27" i="79"/>
  <c r="N26" i="79"/>
  <c r="N25" i="79"/>
  <c r="N24" i="79"/>
  <c r="N23" i="79"/>
  <c r="N22" i="79"/>
  <c r="N21" i="79"/>
  <c r="N20" i="79"/>
  <c r="N19" i="79"/>
  <c r="N18" i="79"/>
  <c r="N17" i="79"/>
  <c r="N16" i="79"/>
  <c r="N15" i="79"/>
  <c r="N14" i="79"/>
  <c r="N13" i="79"/>
  <c r="N12" i="79"/>
  <c r="N28" i="79"/>
  <c r="M28" i="41"/>
  <c r="M27" i="41"/>
  <c r="M26" i="41"/>
  <c r="M25" i="41"/>
  <c r="M24" i="41"/>
  <c r="M23" i="41"/>
  <c r="M22" i="41"/>
  <c r="M21" i="41"/>
  <c r="M20" i="41"/>
  <c r="M19" i="41"/>
  <c r="M18" i="41"/>
  <c r="M17" i="41"/>
  <c r="M16" i="41"/>
  <c r="M15" i="41"/>
  <c r="M14" i="41"/>
  <c r="M13" i="41"/>
  <c r="BK83" i="81"/>
  <c r="BK82" i="81"/>
  <c r="BK81" i="81"/>
  <c r="BK80" i="81"/>
  <c r="BK79" i="81"/>
  <c r="BK78" i="81"/>
  <c r="BK77" i="81"/>
  <c r="BK76" i="81"/>
  <c r="BK75" i="81"/>
  <c r="BK74" i="81"/>
  <c r="BK72" i="81"/>
  <c r="BK71" i="81"/>
  <c r="BK69" i="81"/>
  <c r="BK68" i="81"/>
  <c r="BK67" i="81"/>
  <c r="BR89" i="81" l="1"/>
  <c r="BR88" i="81"/>
  <c r="BR87" i="81"/>
  <c r="BR86" i="81"/>
  <c r="BR85" i="81"/>
  <c r="BR84" i="81"/>
  <c r="BR83" i="81"/>
  <c r="BR79" i="81"/>
  <c r="BR72" i="81"/>
  <c r="BR70" i="81"/>
  <c r="BR69" i="81"/>
  <c r="BR68" i="81"/>
  <c r="BR67" i="81"/>
  <c r="BQ68" i="81"/>
  <c r="BQ69" i="81"/>
  <c r="BQ70" i="81"/>
  <c r="BQ72" i="81"/>
  <c r="BQ79" i="81"/>
  <c r="BQ83" i="81"/>
  <c r="BQ84" i="81"/>
  <c r="BQ85" i="81"/>
  <c r="BQ86" i="81"/>
  <c r="BQ87" i="81"/>
  <c r="BQ88" i="81"/>
  <c r="BQ89" i="81"/>
  <c r="BP89" i="81"/>
  <c r="BP88" i="81"/>
  <c r="BP87" i="81"/>
  <c r="BP86" i="81"/>
  <c r="BP85" i="81"/>
  <c r="BP84" i="81"/>
  <c r="BP83" i="81"/>
  <c r="BP79" i="81"/>
  <c r="BP72" i="81"/>
  <c r="BP70" i="81"/>
  <c r="BP69" i="81"/>
  <c r="BP68" i="81"/>
  <c r="BP67" i="81"/>
  <c r="BS87" i="81" l="1"/>
  <c r="BS88" i="81"/>
  <c r="BS68" i="81"/>
  <c r="BS89" i="81"/>
  <c r="BS67" i="81"/>
  <c r="BS69" i="81"/>
  <c r="BS70" i="81"/>
  <c r="I88" i="60"/>
  <c r="AD102" i="81"/>
  <c r="AD101" i="81"/>
  <c r="AD100" i="81"/>
  <c r="AD99" i="81"/>
  <c r="AC102" i="81"/>
  <c r="AC101" i="81"/>
  <c r="AC100" i="81"/>
  <c r="AC99" i="81"/>
  <c r="AR6" i="74"/>
  <c r="AQ6" i="74"/>
  <c r="AL12" i="79" l="1"/>
  <c r="Y14" i="79"/>
  <c r="AJ12" i="79"/>
  <c r="AH30" i="79"/>
  <c r="AH29" i="79"/>
  <c r="AH28" i="79"/>
  <c r="AH27" i="79"/>
  <c r="AH26" i="79"/>
  <c r="AH25" i="79"/>
  <c r="AH24" i="79"/>
  <c r="AH23" i="79"/>
  <c r="AH22" i="79"/>
  <c r="AH21" i="79"/>
  <c r="AH20" i="79"/>
  <c r="AH19" i="79"/>
  <c r="AH18" i="79"/>
  <c r="AH17" i="79"/>
  <c r="AH16" i="79"/>
  <c r="AH15" i="79"/>
  <c r="AH14" i="79"/>
  <c r="AH13" i="79"/>
  <c r="AH12" i="79"/>
  <c r="AG171" i="62" l="1"/>
  <c r="AG170" i="62"/>
  <c r="AG169" i="62"/>
  <c r="AG168" i="62"/>
  <c r="AG167" i="62"/>
  <c r="AG166" i="62"/>
  <c r="AG165" i="62"/>
  <c r="AG164" i="62"/>
  <c r="AG163" i="62"/>
  <c r="AG162" i="62"/>
  <c r="AG161" i="62"/>
  <c r="AG160" i="62"/>
  <c r="AG159" i="62"/>
  <c r="AG158" i="62"/>
  <c r="AG157" i="62"/>
  <c r="AG156" i="62"/>
  <c r="AG155" i="62"/>
  <c r="AG154" i="62"/>
  <c r="AG153" i="62"/>
  <c r="AG152" i="62"/>
  <c r="AG151" i="62"/>
  <c r="AG150" i="62"/>
  <c r="AG149" i="62"/>
  <c r="AG148" i="62"/>
  <c r="AG147" i="62"/>
  <c r="AG146" i="62"/>
  <c r="AG145" i="62"/>
  <c r="AG144" i="62"/>
  <c r="AG143" i="62"/>
  <c r="AG142" i="62"/>
  <c r="AG139" i="62"/>
  <c r="AG138" i="62"/>
  <c r="AG137" i="62"/>
  <c r="AG136" i="62"/>
  <c r="AG135" i="62"/>
  <c r="AG134" i="62"/>
  <c r="AG133" i="62"/>
  <c r="AG132" i="62"/>
  <c r="AG131" i="62"/>
  <c r="AG130" i="62"/>
  <c r="AG129" i="62"/>
  <c r="AG128" i="62"/>
  <c r="AG127" i="62"/>
  <c r="AG126" i="62"/>
  <c r="AG125" i="62"/>
  <c r="AG124" i="62"/>
  <c r="AG123" i="62"/>
  <c r="AG122" i="62"/>
  <c r="AG121" i="62"/>
  <c r="AG120" i="62"/>
  <c r="AG119" i="62"/>
  <c r="AG118" i="62"/>
  <c r="AG117" i="62"/>
  <c r="AG116" i="62"/>
  <c r="AG115" i="62"/>
  <c r="AG114" i="62"/>
  <c r="AG113" i="62"/>
  <c r="AG112" i="62"/>
  <c r="AG111" i="62"/>
  <c r="AG110" i="62"/>
  <c r="AG107" i="62"/>
  <c r="AG106" i="62"/>
  <c r="AG105" i="62"/>
  <c r="AG104" i="62"/>
  <c r="AG103" i="62"/>
  <c r="AG102" i="62"/>
  <c r="AG101" i="62"/>
  <c r="AG100" i="62"/>
  <c r="AG99" i="62"/>
  <c r="AG98" i="62"/>
  <c r="AG97" i="62"/>
  <c r="AG96" i="62"/>
  <c r="AG95" i="62"/>
  <c r="AG94" i="62"/>
  <c r="AG93" i="62"/>
  <c r="AG92" i="62"/>
  <c r="AG91" i="62"/>
  <c r="AG90" i="62"/>
  <c r="AG89" i="62"/>
  <c r="AG88" i="62"/>
  <c r="AG87" i="62"/>
  <c r="AG86" i="62"/>
  <c r="AG85" i="62"/>
  <c r="AG84" i="62"/>
  <c r="AG83" i="62"/>
  <c r="AG82" i="62"/>
  <c r="AG81" i="62"/>
  <c r="AG80" i="62"/>
  <c r="AG79" i="62"/>
  <c r="AG78" i="62"/>
  <c r="AG75" i="62"/>
  <c r="AG74" i="62"/>
  <c r="AG73" i="62"/>
  <c r="AG72" i="62"/>
  <c r="AG71" i="62"/>
  <c r="AG70" i="62"/>
  <c r="AG69" i="62"/>
  <c r="AG68" i="62"/>
  <c r="AG67" i="62"/>
  <c r="AG66" i="62"/>
  <c r="AG65" i="62"/>
  <c r="AG64" i="62"/>
  <c r="AG63" i="62"/>
  <c r="AG62" i="62"/>
  <c r="AG61" i="62"/>
  <c r="AG60" i="62"/>
  <c r="AG59" i="62"/>
  <c r="AG58" i="62"/>
  <c r="AG57" i="62"/>
  <c r="AG56" i="62"/>
  <c r="AG55" i="62"/>
  <c r="AG54" i="62"/>
  <c r="AG53" i="62"/>
  <c r="AG52" i="62"/>
  <c r="AG51" i="62"/>
  <c r="AG50" i="62"/>
  <c r="AG49" i="62"/>
  <c r="AG48" i="62"/>
  <c r="AG47" i="62"/>
  <c r="AG46" i="62"/>
  <c r="AG15" i="62"/>
  <c r="AG16" i="62"/>
  <c r="AG17" i="62"/>
  <c r="AG18" i="62"/>
  <c r="AG19" i="62"/>
  <c r="AG20" i="62"/>
  <c r="AG21" i="62"/>
  <c r="AG22" i="62"/>
  <c r="AG23" i="62"/>
  <c r="AG24" i="62"/>
  <c r="AG25" i="62"/>
  <c r="AG26" i="62"/>
  <c r="AG27" i="62"/>
  <c r="AG28" i="62"/>
  <c r="AG29" i="62"/>
  <c r="AG30" i="62"/>
  <c r="AG31" i="62"/>
  <c r="AG32" i="62"/>
  <c r="AG33" i="62"/>
  <c r="AG34" i="62"/>
  <c r="AG35" i="62"/>
  <c r="AG36" i="62"/>
  <c r="AG37" i="62"/>
  <c r="AG38" i="62"/>
  <c r="AG39" i="62"/>
  <c r="AG40" i="62"/>
  <c r="AG41" i="62"/>
  <c r="AG42" i="62"/>
  <c r="AG43" i="62"/>
  <c r="AG14" i="62"/>
  <c r="U14" i="62" s="1"/>
  <c r="U35" i="62" l="1"/>
  <c r="U34" i="62"/>
  <c r="U17" i="62"/>
  <c r="Q95" i="45"/>
  <c r="Q94" i="45"/>
  <c r="Q93" i="45"/>
  <c r="Q92" i="45"/>
  <c r="Q91" i="45"/>
  <c r="Q90" i="45"/>
  <c r="Q89" i="45"/>
  <c r="Q88" i="45"/>
  <c r="Q87" i="45"/>
  <c r="Q86" i="45"/>
  <c r="Q85" i="45"/>
  <c r="Q53" i="45"/>
  <c r="Q52" i="45"/>
  <c r="Q51" i="45"/>
  <c r="Q50" i="45"/>
  <c r="Q49" i="45"/>
  <c r="Q48" i="45"/>
  <c r="Q47" i="45"/>
  <c r="Q46" i="45"/>
  <c r="Q45" i="45"/>
  <c r="Q19" i="45"/>
  <c r="Q18" i="45"/>
  <c r="Q105" i="45"/>
  <c r="Q104" i="45"/>
  <c r="Q103" i="45"/>
  <c r="Q102" i="45"/>
  <c r="Q101" i="45"/>
  <c r="Q100" i="45"/>
  <c r="Q99" i="45"/>
  <c r="Q98" i="45"/>
  <c r="Q97" i="45"/>
  <c r="Q96" i="45"/>
  <c r="Q84" i="45"/>
  <c r="Q83" i="45"/>
  <c r="Q82" i="45"/>
  <c r="Q81" i="45"/>
  <c r="Q80" i="45"/>
  <c r="Q79" i="45"/>
  <c r="Q78" i="45"/>
  <c r="Q77" i="45"/>
  <c r="Q76" i="45"/>
  <c r="Q73" i="45"/>
  <c r="Q72" i="45"/>
  <c r="Q71" i="45"/>
  <c r="Q70" i="45"/>
  <c r="Q69" i="45"/>
  <c r="Q68" i="45"/>
  <c r="Q67" i="45"/>
  <c r="Q66" i="45"/>
  <c r="Q65" i="45"/>
  <c r="Q64" i="45"/>
  <c r="Q63" i="45"/>
  <c r="Q62" i="45"/>
  <c r="Q61" i="45"/>
  <c r="Q60" i="45"/>
  <c r="Q59" i="45"/>
  <c r="Q58" i="45"/>
  <c r="Q57" i="45"/>
  <c r="Q56" i="45"/>
  <c r="Q55" i="45"/>
  <c r="Q54" i="45"/>
  <c r="Q44" i="45"/>
  <c r="Q20" i="45"/>
  <c r="Q21" i="45"/>
  <c r="Q22" i="45"/>
  <c r="Q23" i="45"/>
  <c r="Q24" i="45"/>
  <c r="Q25" i="45"/>
  <c r="Q26" i="45"/>
  <c r="Q27" i="45"/>
  <c r="Q28" i="45"/>
  <c r="Q29" i="45"/>
  <c r="Q30" i="45"/>
  <c r="Q31" i="45"/>
  <c r="Q32" i="45"/>
  <c r="Q33" i="45"/>
  <c r="Q34" i="45"/>
  <c r="Q35" i="45"/>
  <c r="Q36" i="45"/>
  <c r="Q37" i="45"/>
  <c r="Q38" i="45"/>
  <c r="Q39" i="45"/>
  <c r="Q40" i="45"/>
  <c r="Q41" i="45"/>
  <c r="BE5" i="74" l="1"/>
  <c r="BE59" i="81" s="1"/>
  <c r="BD5" i="74"/>
  <c r="BD59" i="81" s="1"/>
  <c r="BC5" i="74"/>
  <c r="BC59" i="81" s="1"/>
  <c r="BB5" i="74"/>
  <c r="BB59" i="81" s="1"/>
  <c r="BA5" i="74"/>
  <c r="BA59" i="81" s="1"/>
  <c r="AZ5" i="74"/>
  <c r="AZ59" i="81" s="1"/>
  <c r="AY5" i="74"/>
  <c r="AY59" i="81" s="1"/>
  <c r="AX5" i="74"/>
  <c r="AX59" i="81" s="1"/>
  <c r="N11" i="74"/>
  <c r="BB7" i="79"/>
  <c r="BA7" i="79"/>
  <c r="BE4" i="74"/>
  <c r="BD4" i="74"/>
  <c r="BC4" i="74"/>
  <c r="BB4" i="74"/>
  <c r="BA4" i="74"/>
  <c r="AZ4" i="74"/>
  <c r="AY4" i="74"/>
  <c r="BE3" i="74"/>
  <c r="BD3" i="74"/>
  <c r="BC3" i="74"/>
  <c r="BB3" i="74"/>
  <c r="BA3" i="74"/>
  <c r="AZ3" i="74"/>
  <c r="AY3" i="74"/>
  <c r="AX4" i="74"/>
  <c r="AX3" i="74"/>
  <c r="BA5" i="57"/>
  <c r="BE54" i="81" s="1"/>
  <c r="AZ5" i="57"/>
  <c r="BD54" i="81" s="1"/>
  <c r="AY5" i="57"/>
  <c r="BC54" i="81" s="1"/>
  <c r="AX5" i="57"/>
  <c r="BB54" i="81" s="1"/>
  <c r="BA4" i="57"/>
  <c r="AZ4" i="57"/>
  <c r="AY4" i="57"/>
  <c r="AX4" i="57"/>
  <c r="BA3" i="57"/>
  <c r="AZ3" i="57"/>
  <c r="AY3" i="57"/>
  <c r="AX3" i="57"/>
  <c r="CA6" i="40"/>
  <c r="BB40" i="81" s="1"/>
  <c r="CB6" i="40"/>
  <c r="BC40" i="81" s="1"/>
  <c r="CC6" i="40"/>
  <c r="BD40" i="81" s="1"/>
  <c r="CD6" i="40"/>
  <c r="BE40" i="81" s="1"/>
  <c r="S169" i="79"/>
  <c r="S168" i="79"/>
  <c r="S163" i="79"/>
  <c r="R158" i="79"/>
  <c r="R154" i="79"/>
  <c r="R153" i="79"/>
  <c r="R152" i="79"/>
  <c r="S149" i="79"/>
  <c r="S146" i="79"/>
  <c r="S141" i="79"/>
  <c r="S135" i="79"/>
  <c r="R135" i="79"/>
  <c r="S121" i="79"/>
  <c r="R114" i="79"/>
  <c r="R109" i="79"/>
  <c r="S104" i="79"/>
  <c r="R104" i="79"/>
  <c r="R96" i="79"/>
  <c r="S90" i="79"/>
  <c r="S72" i="79"/>
  <c r="S70" i="79"/>
  <c r="S65" i="79"/>
  <c r="R65" i="79"/>
  <c r="S62" i="79"/>
  <c r="S59" i="79"/>
  <c r="S57" i="79"/>
  <c r="S54" i="79"/>
  <c r="AL41" i="79"/>
  <c r="AK41" i="79"/>
  <c r="AJ41" i="79"/>
  <c r="AL40" i="79"/>
  <c r="AK40" i="79"/>
  <c r="AJ40" i="79"/>
  <c r="AL39" i="79"/>
  <c r="AK39" i="79"/>
  <c r="AJ39" i="79"/>
  <c r="AL38" i="79"/>
  <c r="AK38" i="79"/>
  <c r="AJ38" i="79"/>
  <c r="AL37" i="79"/>
  <c r="AK37" i="79"/>
  <c r="AJ37" i="79"/>
  <c r="AL36" i="79"/>
  <c r="AK36" i="79"/>
  <c r="AJ36" i="79"/>
  <c r="AL35" i="79"/>
  <c r="AK35" i="79"/>
  <c r="AJ35" i="79"/>
  <c r="AL34" i="79"/>
  <c r="AK34" i="79"/>
  <c r="AJ34" i="79"/>
  <c r="AL33" i="79"/>
  <c r="AK33" i="79"/>
  <c r="AJ33" i="79"/>
  <c r="AL32" i="79"/>
  <c r="AK32" i="79"/>
  <c r="AJ32" i="79"/>
  <c r="AL31" i="79"/>
  <c r="AK31" i="79"/>
  <c r="AJ31" i="79"/>
  <c r="AL30" i="79"/>
  <c r="AK30" i="79"/>
  <c r="AJ30" i="79"/>
  <c r="AL29" i="79"/>
  <c r="AK29" i="79"/>
  <c r="AJ29" i="79"/>
  <c r="AL28" i="79"/>
  <c r="AK28" i="79"/>
  <c r="AJ28" i="79"/>
  <c r="AL27" i="79"/>
  <c r="AK27" i="79"/>
  <c r="AJ27" i="79"/>
  <c r="AL26" i="79"/>
  <c r="AK26" i="79"/>
  <c r="AJ26" i="79"/>
  <c r="AL25" i="79"/>
  <c r="AK25" i="79"/>
  <c r="AJ25" i="79"/>
  <c r="AL24" i="79"/>
  <c r="AK24" i="79"/>
  <c r="AJ24" i="79"/>
  <c r="AL23" i="79"/>
  <c r="AK23" i="79"/>
  <c r="AJ23" i="79"/>
  <c r="AL22" i="79"/>
  <c r="AK22" i="79"/>
  <c r="AJ22" i="79"/>
  <c r="AL21" i="79"/>
  <c r="AK21" i="79"/>
  <c r="AJ21" i="79"/>
  <c r="AL20" i="79"/>
  <c r="AK20" i="79"/>
  <c r="AJ20" i="79"/>
  <c r="AL19" i="79"/>
  <c r="AK19" i="79"/>
  <c r="AJ19" i="79"/>
  <c r="AL18" i="79"/>
  <c r="AK18" i="79"/>
  <c r="AJ18" i="79"/>
  <c r="AL17" i="79"/>
  <c r="AK17" i="79"/>
  <c r="AJ17" i="79"/>
  <c r="AL16" i="79"/>
  <c r="AK16" i="79"/>
  <c r="AJ16" i="79"/>
  <c r="AL15" i="79"/>
  <c r="AK15" i="79"/>
  <c r="AJ15" i="79"/>
  <c r="AL14" i="79"/>
  <c r="AK14" i="79"/>
  <c r="AJ14" i="79"/>
  <c r="AL13" i="79"/>
  <c r="AK13" i="79"/>
  <c r="AJ13" i="79"/>
  <c r="AK12" i="79"/>
  <c r="W17" i="79"/>
  <c r="V169" i="79"/>
  <c r="V168" i="79"/>
  <c r="V167" i="79"/>
  <c r="V166" i="79"/>
  <c r="V165" i="79"/>
  <c r="V164" i="79"/>
  <c r="V163" i="79"/>
  <c r="V162" i="79"/>
  <c r="V161" i="79"/>
  <c r="V160" i="79"/>
  <c r="V159" i="79"/>
  <c r="V158" i="79"/>
  <c r="V157" i="79"/>
  <c r="V156" i="79"/>
  <c r="V155" i="79"/>
  <c r="V154" i="79"/>
  <c r="V153" i="79"/>
  <c r="V152" i="79"/>
  <c r="V151" i="79"/>
  <c r="V150" i="79"/>
  <c r="V149" i="79"/>
  <c r="V148" i="79"/>
  <c r="V147" i="79"/>
  <c r="V146" i="79"/>
  <c r="V145" i="79"/>
  <c r="V144" i="79"/>
  <c r="V143" i="79"/>
  <c r="V142" i="79"/>
  <c r="V141" i="79"/>
  <c r="V140" i="79"/>
  <c r="V137" i="79"/>
  <c r="V136" i="79"/>
  <c r="V135" i="79"/>
  <c r="V134" i="79"/>
  <c r="V133" i="79"/>
  <c r="V132" i="79"/>
  <c r="V131" i="79"/>
  <c r="V130" i="79"/>
  <c r="V129" i="79"/>
  <c r="V128" i="79"/>
  <c r="V127" i="79"/>
  <c r="V126" i="79"/>
  <c r="V125" i="79"/>
  <c r="V124" i="79"/>
  <c r="V123" i="79"/>
  <c r="V122" i="79"/>
  <c r="V121" i="79"/>
  <c r="V120" i="79"/>
  <c r="V119" i="79"/>
  <c r="V118" i="79"/>
  <c r="V117" i="79"/>
  <c r="V116" i="79"/>
  <c r="V115" i="79"/>
  <c r="V114" i="79"/>
  <c r="V113" i="79"/>
  <c r="V112" i="79"/>
  <c r="V111" i="79"/>
  <c r="V110" i="79"/>
  <c r="V109" i="79"/>
  <c r="V108" i="79"/>
  <c r="V105" i="79"/>
  <c r="V104" i="79"/>
  <c r="V103" i="79"/>
  <c r="V102" i="79"/>
  <c r="V101" i="79"/>
  <c r="V100" i="79"/>
  <c r="V99" i="79"/>
  <c r="V98" i="79"/>
  <c r="V97" i="79"/>
  <c r="V96" i="79"/>
  <c r="V95" i="79"/>
  <c r="V94" i="79"/>
  <c r="V93" i="79"/>
  <c r="V92" i="79"/>
  <c r="V91" i="79"/>
  <c r="V90" i="79"/>
  <c r="V89" i="79"/>
  <c r="V88" i="79"/>
  <c r="V87" i="79"/>
  <c r="V86" i="79"/>
  <c r="V85" i="79"/>
  <c r="V84" i="79"/>
  <c r="V83" i="79"/>
  <c r="V82" i="79"/>
  <c r="V81" i="79"/>
  <c r="V80" i="79"/>
  <c r="V79" i="79"/>
  <c r="V78" i="79"/>
  <c r="V77" i="79"/>
  <c r="V76" i="79"/>
  <c r="V73" i="79"/>
  <c r="V72" i="79"/>
  <c r="V71" i="79"/>
  <c r="V70" i="79"/>
  <c r="V69" i="79"/>
  <c r="V68" i="79"/>
  <c r="V67" i="79"/>
  <c r="V66" i="79"/>
  <c r="V65" i="79"/>
  <c r="V64" i="79"/>
  <c r="V63" i="79"/>
  <c r="V62" i="79"/>
  <c r="V61" i="79"/>
  <c r="V60" i="79"/>
  <c r="V59" i="79"/>
  <c r="V58" i="79"/>
  <c r="V57" i="79"/>
  <c r="V56" i="79"/>
  <c r="V55" i="79"/>
  <c r="V54" i="79"/>
  <c r="V53" i="79"/>
  <c r="V52" i="79"/>
  <c r="V51" i="79"/>
  <c r="V50" i="79"/>
  <c r="V49" i="79"/>
  <c r="V48" i="79"/>
  <c r="V47" i="79"/>
  <c r="V46" i="79"/>
  <c r="V45" i="79"/>
  <c r="V44" i="79"/>
  <c r="V41" i="79"/>
  <c r="V40" i="79"/>
  <c r="V39" i="79"/>
  <c r="V38" i="79"/>
  <c r="V37" i="79"/>
  <c r="V36" i="79"/>
  <c r="V35" i="79"/>
  <c r="V34" i="79"/>
  <c r="V33" i="79"/>
  <c r="V32" i="79"/>
  <c r="V31" i="79"/>
  <c r="V30" i="79"/>
  <c r="V29" i="79"/>
  <c r="V28" i="79"/>
  <c r="V27" i="79"/>
  <c r="V26" i="79"/>
  <c r="V25" i="79"/>
  <c r="V24" i="79"/>
  <c r="V23" i="79"/>
  <c r="V22" i="79"/>
  <c r="V21" i="79"/>
  <c r="V20" i="79"/>
  <c r="V19" i="79"/>
  <c r="V18" i="79"/>
  <c r="V17" i="79"/>
  <c r="AZ3" i="79"/>
  <c r="BC3" i="79"/>
  <c r="W13" i="79"/>
  <c r="AA13" i="79" s="1"/>
  <c r="Y13" i="79"/>
  <c r="AQ9" i="57"/>
  <c r="AP9" i="57"/>
  <c r="AO9" i="57"/>
  <c r="AL9" i="57"/>
  <c r="BF59" i="81" l="1"/>
  <c r="AM31" i="79"/>
  <c r="R31" i="79" s="1"/>
  <c r="AM33" i="79"/>
  <c r="R33" i="79" s="1"/>
  <c r="AM41" i="79"/>
  <c r="R41" i="79" s="1"/>
  <c r="AN25" i="79"/>
  <c r="S25" i="79" s="1"/>
  <c r="AN33" i="79"/>
  <c r="S33" i="79" s="1"/>
  <c r="S51" i="79"/>
  <c r="R64" i="79"/>
  <c r="S111" i="79"/>
  <c r="S142" i="79"/>
  <c r="S155" i="79"/>
  <c r="R67" i="79"/>
  <c r="R60" i="79"/>
  <c r="R86" i="79"/>
  <c r="R94" i="79"/>
  <c r="R133" i="79"/>
  <c r="S44" i="79"/>
  <c r="R47" i="79"/>
  <c r="S78" i="79"/>
  <c r="R81" i="79"/>
  <c r="S83" i="79"/>
  <c r="S86" i="79"/>
  <c r="S94" i="79"/>
  <c r="S120" i="79"/>
  <c r="R136" i="79"/>
  <c r="R146" i="79"/>
  <c r="S156" i="79"/>
  <c r="AN29" i="79"/>
  <c r="S29" i="79" s="1"/>
  <c r="AM32" i="79"/>
  <c r="R32" i="79" s="1"/>
  <c r="AM40" i="79"/>
  <c r="R40" i="79" s="1"/>
  <c r="S55" i="79"/>
  <c r="S97" i="79"/>
  <c r="R110" i="79"/>
  <c r="R118" i="79"/>
  <c r="R123" i="79"/>
  <c r="AN16" i="79"/>
  <c r="S16" i="79" s="1"/>
  <c r="AN32" i="79"/>
  <c r="S32" i="79" s="1"/>
  <c r="AN40" i="79"/>
  <c r="S40" i="79" s="1"/>
  <c r="S92" i="79"/>
  <c r="R95" i="79"/>
  <c r="R103" i="79"/>
  <c r="S110" i="79"/>
  <c r="R113" i="79"/>
  <c r="R121" i="79"/>
  <c r="S123" i="79"/>
  <c r="S131" i="79"/>
  <c r="R134" i="79"/>
  <c r="S95" i="79"/>
  <c r="S103" i="79"/>
  <c r="S145" i="79"/>
  <c r="R165" i="79"/>
  <c r="R142" i="79"/>
  <c r="S147" i="79"/>
  <c r="R155" i="79"/>
  <c r="R160" i="79"/>
  <c r="S109" i="79"/>
  <c r="R115" i="79"/>
  <c r="S115" i="79"/>
  <c r="R129" i="79"/>
  <c r="R111" i="79"/>
  <c r="R124" i="79"/>
  <c r="R126" i="79"/>
  <c r="S129" i="79"/>
  <c r="S137" i="79"/>
  <c r="S91" i="79"/>
  <c r="S99" i="79"/>
  <c r="S79" i="79"/>
  <c r="S87" i="79"/>
  <c r="R77" i="79"/>
  <c r="R93" i="79"/>
  <c r="R80" i="79"/>
  <c r="R88" i="79"/>
  <c r="R54" i="79"/>
  <c r="S67" i="79"/>
  <c r="R70" i="79"/>
  <c r="AM27" i="79"/>
  <c r="R27" i="79" s="1"/>
  <c r="AN27" i="79"/>
  <c r="AM30" i="79"/>
  <c r="R30" i="79" s="1"/>
  <c r="AM16" i="79"/>
  <c r="R16" i="79" s="1"/>
  <c r="AN24" i="79"/>
  <c r="S24" i="79" s="1"/>
  <c r="AN19" i="79"/>
  <c r="S19" i="79" s="1"/>
  <c r="AN22" i="79"/>
  <c r="S22" i="79" s="1"/>
  <c r="AM20" i="79"/>
  <c r="R20" i="79" s="1"/>
  <c r="AM19" i="79"/>
  <c r="R19" i="79" s="1"/>
  <c r="AN26" i="79"/>
  <c r="S26" i="79" s="1"/>
  <c r="AN28" i="79"/>
  <c r="S28" i="79" s="1"/>
  <c r="AN31" i="79"/>
  <c r="S31" i="79" s="1"/>
  <c r="AM39" i="79"/>
  <c r="R39" i="79" s="1"/>
  <c r="R49" i="79"/>
  <c r="R51" i="79"/>
  <c r="R59" i="79"/>
  <c r="S69" i="79"/>
  <c r="S76" i="79"/>
  <c r="S81" i="79"/>
  <c r="R102" i="79"/>
  <c r="R122" i="79"/>
  <c r="S124" i="79"/>
  <c r="R144" i="79"/>
  <c r="S154" i="79"/>
  <c r="S161" i="79"/>
  <c r="AM21" i="79"/>
  <c r="R21" i="79" s="1"/>
  <c r="AN39" i="79"/>
  <c r="S39" i="79" s="1"/>
  <c r="R44" i="79"/>
  <c r="R46" i="79"/>
  <c r="S49" i="79"/>
  <c r="R57" i="79"/>
  <c r="R79" i="79"/>
  <c r="R87" i="79"/>
  <c r="R97" i="79"/>
  <c r="S102" i="79"/>
  <c r="R112" i="79"/>
  <c r="R120" i="79"/>
  <c r="S122" i="79"/>
  <c r="S144" i="79"/>
  <c r="S152" i="79"/>
  <c r="R157" i="79"/>
  <c r="S159" i="79"/>
  <c r="R162" i="79"/>
  <c r="AM17" i="79"/>
  <c r="R17" i="79" s="1"/>
  <c r="AM22" i="79"/>
  <c r="R22" i="79" s="1"/>
  <c r="AM37" i="79"/>
  <c r="R37" i="79" s="1"/>
  <c r="R62" i="79"/>
  <c r="S125" i="79"/>
  <c r="R130" i="79"/>
  <c r="R150" i="79"/>
  <c r="AM18" i="79"/>
  <c r="R18" i="79" s="1"/>
  <c r="AM25" i="79"/>
  <c r="R25" i="79" s="1"/>
  <c r="Z25" i="79" s="1"/>
  <c r="AN35" i="79"/>
  <c r="S35" i="79" s="1"/>
  <c r="AM38" i="79"/>
  <c r="R38" i="79" s="1"/>
  <c r="S53" i="79"/>
  <c r="R58" i="79"/>
  <c r="S60" i="79"/>
  <c r="R78" i="79"/>
  <c r="S88" i="79"/>
  <c r="R91" i="79"/>
  <c r="S108" i="79"/>
  <c r="S113" i="79"/>
  <c r="R131" i="79"/>
  <c r="R143" i="79"/>
  <c r="S148" i="79"/>
  <c r="R151" i="79"/>
  <c r="S153" i="79"/>
  <c r="R166" i="79"/>
  <c r="R168" i="79"/>
  <c r="AN13" i="79"/>
  <c r="S13" i="79" s="1"/>
  <c r="AN38" i="79"/>
  <c r="S38" i="79" s="1"/>
  <c r="S48" i="79"/>
  <c r="S58" i="79"/>
  <c r="S126" i="79"/>
  <c r="S143" i="79"/>
  <c r="S166" i="79"/>
  <c r="BJ59" i="81"/>
  <c r="AN17" i="79"/>
  <c r="S17" i="79" s="1"/>
  <c r="R83" i="79"/>
  <c r="AN21" i="79"/>
  <c r="S21" i="79" s="1"/>
  <c r="AN30" i="79"/>
  <c r="S30" i="79" s="1"/>
  <c r="AN34" i="79"/>
  <c r="S34" i="79" s="1"/>
  <c r="S50" i="79"/>
  <c r="S52" i="79"/>
  <c r="S61" i="79"/>
  <c r="S66" i="79"/>
  <c r="S68" i="79"/>
  <c r="S73" i="79"/>
  <c r="S80" i="79"/>
  <c r="S89" i="79"/>
  <c r="S96" i="79"/>
  <c r="S105" i="79"/>
  <c r="S112" i="79"/>
  <c r="S114" i="79"/>
  <c r="S116" i="79"/>
  <c r="S134" i="79"/>
  <c r="S167" i="79"/>
  <c r="R99" i="79"/>
  <c r="R85" i="79"/>
  <c r="R101" i="79"/>
  <c r="R119" i="79"/>
  <c r="R132" i="79"/>
  <c r="R141" i="79"/>
  <c r="R161" i="79"/>
  <c r="R163" i="79"/>
  <c r="S117" i="79"/>
  <c r="AM15" i="79"/>
  <c r="R15" i="79" s="1"/>
  <c r="AM28" i="79"/>
  <c r="R28" i="79" s="1"/>
  <c r="R71" i="79"/>
  <c r="AN15" i="79"/>
  <c r="S15" i="79" s="1"/>
  <c r="AM26" i="79"/>
  <c r="R26" i="79" s="1"/>
  <c r="AM35" i="79"/>
  <c r="R35" i="79" s="1"/>
  <c r="AN37" i="79"/>
  <c r="S37" i="79" s="1"/>
  <c r="AN41" i="79"/>
  <c r="S41" i="79" s="1"/>
  <c r="R48" i="79"/>
  <c r="R53" i="79"/>
  <c r="R55" i="79"/>
  <c r="S64" i="79"/>
  <c r="R69" i="79"/>
  <c r="S71" i="79"/>
  <c r="R76" i="79"/>
  <c r="S85" i="79"/>
  <c r="R90" i="79"/>
  <c r="R92" i="79"/>
  <c r="S101" i="79"/>
  <c r="R108" i="79"/>
  <c r="R117" i="79"/>
  <c r="S119" i="79"/>
  <c r="S128" i="79"/>
  <c r="S130" i="79"/>
  <c r="S132" i="79"/>
  <c r="R137" i="79"/>
  <c r="S150" i="79"/>
  <c r="R159" i="79"/>
  <c r="S165" i="79"/>
  <c r="AM24" i="79"/>
  <c r="R24" i="79" s="1"/>
  <c r="S46" i="79"/>
  <c r="S157" i="79"/>
  <c r="AM14" i="79"/>
  <c r="R14" i="79" s="1"/>
  <c r="AN18" i="79"/>
  <c r="S18" i="79" s="1"/>
  <c r="AN20" i="79"/>
  <c r="S20" i="79" s="1"/>
  <c r="AM23" i="79"/>
  <c r="R23" i="79" s="1"/>
  <c r="AM29" i="79"/>
  <c r="R29" i="79" s="1"/>
  <c r="AM36" i="79"/>
  <c r="R36" i="79" s="1"/>
  <c r="R45" i="79"/>
  <c r="S47" i="79"/>
  <c r="S56" i="79"/>
  <c r="R63" i="79"/>
  <c r="R72" i="79"/>
  <c r="S77" i="79"/>
  <c r="R82" i="79"/>
  <c r="R84" i="79"/>
  <c r="S93" i="79"/>
  <c r="R98" i="79"/>
  <c r="R100" i="79"/>
  <c r="S118" i="79"/>
  <c r="R127" i="79"/>
  <c r="S133" i="79"/>
  <c r="R140" i="79"/>
  <c r="R149" i="79"/>
  <c r="S151" i="79"/>
  <c r="S160" i="79"/>
  <c r="S162" i="79"/>
  <c r="S164" i="79"/>
  <c r="R169" i="79"/>
  <c r="AN14" i="79"/>
  <c r="S14" i="79" s="1"/>
  <c r="AN23" i="79"/>
  <c r="S23" i="79" s="1"/>
  <c r="AM34" i="79"/>
  <c r="R34" i="79" s="1"/>
  <c r="AN36" i="79"/>
  <c r="S36" i="79" s="1"/>
  <c r="S45" i="79"/>
  <c r="R50" i="79"/>
  <c r="R52" i="79"/>
  <c r="R56" i="79"/>
  <c r="R61" i="79"/>
  <c r="S63" i="79"/>
  <c r="R66" i="79"/>
  <c r="R68" i="79"/>
  <c r="R73" i="79"/>
  <c r="S82" i="79"/>
  <c r="S84" i="79"/>
  <c r="R89" i="79"/>
  <c r="S98" i="79"/>
  <c r="S100" i="79"/>
  <c r="R105" i="79"/>
  <c r="R116" i="79"/>
  <c r="R125" i="79"/>
  <c r="S127" i="79"/>
  <c r="S136" i="79"/>
  <c r="S140" i="79"/>
  <c r="R145" i="79"/>
  <c r="R147" i="79"/>
  <c r="S158" i="79"/>
  <c r="R167" i="79"/>
  <c r="AM13" i="79"/>
  <c r="R13" i="79" s="1"/>
  <c r="AM12" i="79"/>
  <c r="R12" i="79" s="1"/>
  <c r="AN12" i="79"/>
  <c r="S12" i="79" s="1"/>
  <c r="S27" i="79"/>
  <c r="Z27" i="79" s="1"/>
  <c r="R148" i="79"/>
  <c r="R156" i="79"/>
  <c r="R164" i="79"/>
  <c r="R128" i="79"/>
  <c r="Z29" i="79" l="1"/>
  <c r="Z24" i="79"/>
  <c r="Z28" i="79"/>
  <c r="Z26" i="79"/>
  <c r="AG100" i="81"/>
  <c r="AG99" i="81"/>
  <c r="AF100" i="81"/>
  <c r="AF99" i="81"/>
  <c r="AE99" i="81"/>
  <c r="AD109" i="81" l="1"/>
  <c r="AD106" i="81"/>
  <c r="AC109" i="81"/>
  <c r="AD108" i="81"/>
  <c r="AC107" i="81"/>
  <c r="AC108" i="81"/>
  <c r="AD107" i="81"/>
  <c r="AC106" i="81"/>
  <c r="BB3" i="79"/>
  <c r="AN9" i="57"/>
  <c r="BA3" i="79"/>
  <c r="AM9" i="57"/>
  <c r="DH3" i="75"/>
  <c r="DH4" i="75"/>
  <c r="DH5" i="75"/>
  <c r="DP5" i="75"/>
  <c r="BC60" i="81" s="1"/>
  <c r="DO5" i="75"/>
  <c r="BB60" i="81" s="1"/>
  <c r="DP4" i="75"/>
  <c r="AT60" i="81" s="1"/>
  <c r="DO4" i="75"/>
  <c r="AS60" i="81" s="1"/>
  <c r="DP3" i="75"/>
  <c r="AK60" i="81" s="1"/>
  <c r="DO3" i="75"/>
  <c r="AJ60" i="81" s="1"/>
  <c r="BN6" i="40" l="1"/>
  <c r="BG5" i="79"/>
  <c r="AM5" i="57"/>
  <c r="AL5" i="74"/>
  <c r="BG4" i="79"/>
  <c r="AL4" i="74"/>
  <c r="BN5" i="40"/>
  <c r="AM4" i="57"/>
  <c r="AN5" i="57"/>
  <c r="BO6" i="40"/>
  <c r="BH5" i="79"/>
  <c r="AM5" i="74"/>
  <c r="BO5" i="40"/>
  <c r="AM4" i="74"/>
  <c r="BH4" i="79"/>
  <c r="AN4" i="57"/>
  <c r="AL3" i="74"/>
  <c r="AM3" i="57"/>
  <c r="BG3" i="79"/>
  <c r="BN4" i="40"/>
  <c r="BH3" i="79"/>
  <c r="AM3" i="74"/>
  <c r="AN3" i="57"/>
  <c r="BO4" i="40"/>
  <c r="AN5" i="74"/>
  <c r="AO5" i="74"/>
  <c r="AN4" i="73"/>
  <c r="AN3" i="73"/>
  <c r="AU5" i="73" l="1"/>
  <c r="BE58" i="81" s="1"/>
  <c r="AT5" i="73"/>
  <c r="BD58" i="81" s="1"/>
  <c r="AS5" i="73"/>
  <c r="BC58" i="81" s="1"/>
  <c r="AR5" i="73"/>
  <c r="BB58" i="81" s="1"/>
  <c r="AQ5" i="73"/>
  <c r="BA58" i="81" s="1"/>
  <c r="AP5" i="73"/>
  <c r="AZ58" i="81" s="1"/>
  <c r="AO5" i="73"/>
  <c r="AY58" i="81" s="1"/>
  <c r="AU4" i="73"/>
  <c r="AT4" i="73"/>
  <c r="AS4" i="73"/>
  <c r="AR4" i="73"/>
  <c r="AQ4" i="73"/>
  <c r="AP4" i="73"/>
  <c r="AO4" i="73"/>
  <c r="AU3" i="73"/>
  <c r="AT3" i="73"/>
  <c r="AS3" i="73"/>
  <c r="AR3" i="73"/>
  <c r="AQ3" i="73"/>
  <c r="AP3" i="73"/>
  <c r="AO3" i="73"/>
  <c r="AN5" i="73"/>
  <c r="AX58" i="81" s="1"/>
  <c r="AK5" i="73"/>
  <c r="AK4" i="73"/>
  <c r="AK3" i="73"/>
  <c r="AR5" i="65"/>
  <c r="BE57" i="81" s="1"/>
  <c r="AQ5" i="65"/>
  <c r="BD57" i="81" s="1"/>
  <c r="AP5" i="65"/>
  <c r="BC57" i="81" s="1"/>
  <c r="AO5" i="65"/>
  <c r="BB57" i="81" s="1"/>
  <c r="AN5" i="65"/>
  <c r="BA57" i="81" s="1"/>
  <c r="AM5" i="65"/>
  <c r="AZ57" i="81" s="1"/>
  <c r="AL5" i="65"/>
  <c r="AY57" i="81" s="1"/>
  <c r="AR4" i="65"/>
  <c r="AQ4" i="65"/>
  <c r="AP4" i="65"/>
  <c r="AO4" i="65"/>
  <c r="AN4" i="65"/>
  <c r="AM4" i="65"/>
  <c r="AL4" i="65"/>
  <c r="AR3" i="65"/>
  <c r="AQ3" i="65"/>
  <c r="AP3" i="65"/>
  <c r="AO3" i="65"/>
  <c r="AN3" i="65"/>
  <c r="AM3" i="65"/>
  <c r="AL3" i="65"/>
  <c r="AK5" i="65"/>
  <c r="AX57" i="81" s="1"/>
  <c r="AK4" i="65"/>
  <c r="AK3" i="65"/>
  <c r="AH5" i="65"/>
  <c r="AH4" i="65"/>
  <c r="AH3" i="65"/>
  <c r="AP3" i="58"/>
  <c r="AQ3" i="58"/>
  <c r="AR3" i="58"/>
  <c r="AS3" i="58"/>
  <c r="AT3" i="58"/>
  <c r="AU3" i="58"/>
  <c r="AV3" i="58"/>
  <c r="AP4" i="58"/>
  <c r="AQ4" i="58"/>
  <c r="AR4" i="58"/>
  <c r="AS4" i="58"/>
  <c r="AT4" i="58"/>
  <c r="AU4" i="58"/>
  <c r="AV4" i="58"/>
  <c r="AP5" i="58"/>
  <c r="AY56" i="81" s="1"/>
  <c r="AQ5" i="58"/>
  <c r="AZ56" i="81" s="1"/>
  <c r="AR5" i="58"/>
  <c r="BA56" i="81" s="1"/>
  <c r="AS5" i="58"/>
  <c r="BB56" i="81" s="1"/>
  <c r="AT5" i="58"/>
  <c r="BC56" i="81" s="1"/>
  <c r="AU5" i="58"/>
  <c r="BD56" i="81" s="1"/>
  <c r="AV5" i="58"/>
  <c r="BE56" i="81" s="1"/>
  <c r="AO5" i="58"/>
  <c r="AX56" i="81" s="1"/>
  <c r="AO4" i="58"/>
  <c r="AO3" i="58"/>
  <c r="AL5" i="58"/>
  <c r="AL4" i="58"/>
  <c r="AL3" i="58"/>
  <c r="CO5" i="62"/>
  <c r="BE50" i="81" s="1"/>
  <c r="CN5" i="62"/>
  <c r="BD50" i="81" s="1"/>
  <c r="CM5" i="62"/>
  <c r="BC50" i="81" s="1"/>
  <c r="CL5" i="62"/>
  <c r="BB50" i="81" s="1"/>
  <c r="CO4" i="62"/>
  <c r="CN4" i="62"/>
  <c r="CM4" i="62"/>
  <c r="CL4" i="62"/>
  <c r="CO3" i="62"/>
  <c r="CN3" i="62"/>
  <c r="CM3" i="62"/>
  <c r="CL3" i="62"/>
  <c r="AR5" i="43"/>
  <c r="BE55" i="81" s="1"/>
  <c r="AQ5" i="43"/>
  <c r="BD55" i="81" s="1"/>
  <c r="AP5" i="43"/>
  <c r="BC55" i="81" s="1"/>
  <c r="AO5" i="43"/>
  <c r="BB55" i="81" s="1"/>
  <c r="AN5" i="43"/>
  <c r="BA55" i="81" s="1"/>
  <c r="AM5" i="43"/>
  <c r="AZ55" i="81" s="1"/>
  <c r="AL5" i="43"/>
  <c r="AY55" i="81" s="1"/>
  <c r="AR4" i="43"/>
  <c r="AQ4" i="43"/>
  <c r="AP4" i="43"/>
  <c r="AO4" i="43"/>
  <c r="AN4" i="43"/>
  <c r="AM4" i="43"/>
  <c r="AL4" i="43"/>
  <c r="AR3" i="43"/>
  <c r="AQ3" i="43"/>
  <c r="AP3" i="43"/>
  <c r="AO3" i="43"/>
  <c r="AN3" i="43"/>
  <c r="AM3" i="43"/>
  <c r="AL3" i="43"/>
  <c r="AK5" i="43"/>
  <c r="AX55" i="81" s="1"/>
  <c r="AK4" i="43"/>
  <c r="AK3" i="43"/>
  <c r="AH5" i="43"/>
  <c r="AH4" i="43"/>
  <c r="AH3" i="43"/>
  <c r="Q41" i="57"/>
  <c r="Q40" i="57"/>
  <c r="Q39" i="57"/>
  <c r="Q38" i="57"/>
  <c r="Q37" i="57"/>
  <c r="Q36" i="57"/>
  <c r="Q35" i="57"/>
  <c r="Q34" i="57"/>
  <c r="Q33" i="57"/>
  <c r="Q32" i="57"/>
  <c r="Q31" i="57"/>
  <c r="Q30" i="57"/>
  <c r="Q29" i="57"/>
  <c r="Q28" i="57"/>
  <c r="Q27" i="57"/>
  <c r="Q26" i="57"/>
  <c r="Q25" i="57"/>
  <c r="Q24" i="57"/>
  <c r="Q23" i="57"/>
  <c r="Q22" i="57"/>
  <c r="Q21" i="57"/>
  <c r="Q20" i="57"/>
  <c r="Q19" i="57"/>
  <c r="Q18" i="57"/>
  <c r="Q17" i="57"/>
  <c r="Q16" i="57"/>
  <c r="BS5" i="79"/>
  <c r="BE44" i="81" s="1"/>
  <c r="BD44" i="81"/>
  <c r="BC44" i="81"/>
  <c r="BP5" i="79"/>
  <c r="BB44" i="81" s="1"/>
  <c r="BR4" i="79"/>
  <c r="BQ4" i="79"/>
  <c r="BS3" i="79"/>
  <c r="BR3" i="79"/>
  <c r="BQ3" i="79"/>
  <c r="BP3" i="79"/>
  <c r="AQ5" i="57"/>
  <c r="AP5" i="57"/>
  <c r="AO5" i="57"/>
  <c r="AL5" i="57"/>
  <c r="AL4" i="57"/>
  <c r="AL3" i="57"/>
  <c r="BQ5" i="56"/>
  <c r="BE53" i="81" s="1"/>
  <c r="BP5" i="56"/>
  <c r="BD53" i="81" s="1"/>
  <c r="BO5" i="56"/>
  <c r="BC53" i="81" s="1"/>
  <c r="BN5" i="56"/>
  <c r="BB53" i="81" s="1"/>
  <c r="BM5" i="56"/>
  <c r="BA53" i="81" s="1"/>
  <c r="BL5" i="56"/>
  <c r="AZ53" i="81" s="1"/>
  <c r="BK5" i="56"/>
  <c r="AY53" i="81" s="1"/>
  <c r="BJ5" i="56"/>
  <c r="AX53" i="81" s="1"/>
  <c r="BJ4" i="56"/>
  <c r="BJ3" i="56"/>
  <c r="BG5" i="56"/>
  <c r="BG4" i="56"/>
  <c r="BG3" i="56"/>
  <c r="AW5" i="54"/>
  <c r="BE51" i="81" s="1"/>
  <c r="AV5" i="54"/>
  <c r="BD51" i="81" s="1"/>
  <c r="AU5" i="54"/>
  <c r="BC51" i="81" s="1"/>
  <c r="AT5" i="54"/>
  <c r="BB51" i="81" s="1"/>
  <c r="AS5" i="54"/>
  <c r="BA51" i="81" s="1"/>
  <c r="AR5" i="54"/>
  <c r="AZ51" i="81" s="1"/>
  <c r="AQ5" i="54"/>
  <c r="AY51" i="81" s="1"/>
  <c r="AW4" i="54"/>
  <c r="AV4" i="54"/>
  <c r="AU4" i="54"/>
  <c r="AT4" i="54"/>
  <c r="AS4" i="54"/>
  <c r="AR4" i="54"/>
  <c r="AQ4" i="54"/>
  <c r="AW3" i="54"/>
  <c r="AV3" i="54"/>
  <c r="AU3" i="54"/>
  <c r="AT3" i="54"/>
  <c r="AS3" i="54"/>
  <c r="AR3" i="54"/>
  <c r="AQ3" i="54"/>
  <c r="AP5" i="54"/>
  <c r="AX51" i="81" s="1"/>
  <c r="AP4" i="54"/>
  <c r="AP3" i="54"/>
  <c r="BC5" i="80"/>
  <c r="BE52" i="81" s="1"/>
  <c r="BD52" i="81"/>
  <c r="BC52" i="81"/>
  <c r="BB52" i="81"/>
  <c r="BA52" i="81"/>
  <c r="AZ52" i="81"/>
  <c r="AY52" i="81"/>
  <c r="BC4" i="80"/>
  <c r="BC3" i="80"/>
  <c r="AX52" i="81"/>
  <c r="AS5" i="80"/>
  <c r="AS4" i="80"/>
  <c r="AS3" i="80"/>
  <c r="AM5" i="54"/>
  <c r="AM4" i="54"/>
  <c r="AM3" i="54"/>
  <c r="BF58" i="81" l="1"/>
  <c r="BF52" i="81"/>
  <c r="BF51" i="81"/>
  <c r="BF55" i="81"/>
  <c r="BF57" i="81"/>
  <c r="BF56" i="81"/>
  <c r="BF53" i="81"/>
  <c r="BJ52" i="81"/>
  <c r="BJ51" i="81"/>
  <c r="BJ57" i="81"/>
  <c r="BJ53" i="81"/>
  <c r="BJ55" i="81"/>
  <c r="BJ56" i="81"/>
  <c r="BJ58" i="81"/>
  <c r="CE5" i="62"/>
  <c r="CE4" i="62"/>
  <c r="CE3" i="62"/>
  <c r="AY5" i="52"/>
  <c r="BE49" i="81" s="1"/>
  <c r="AX5" i="52"/>
  <c r="BD49" i="81" s="1"/>
  <c r="AW5" i="52"/>
  <c r="BC49" i="81" s="1"/>
  <c r="AV5" i="52"/>
  <c r="BB49" i="81" s="1"/>
  <c r="AY4" i="52"/>
  <c r="AX4" i="52"/>
  <c r="AW4" i="52"/>
  <c r="AV4" i="52"/>
  <c r="AY3" i="52"/>
  <c r="AX3" i="52"/>
  <c r="AW3" i="52"/>
  <c r="AV3" i="52"/>
  <c r="AO5" i="52"/>
  <c r="AO4" i="52"/>
  <c r="AO3" i="52"/>
  <c r="AY5" i="51"/>
  <c r="AX5" i="51"/>
  <c r="AW5" i="51"/>
  <c r="AV5" i="51"/>
  <c r="AU5" i="51"/>
  <c r="AT5" i="51"/>
  <c r="AS5" i="51"/>
  <c r="AY4" i="51"/>
  <c r="AX4" i="51"/>
  <c r="AW4" i="51"/>
  <c r="AV4" i="51"/>
  <c r="AU4" i="51"/>
  <c r="AT4" i="51"/>
  <c r="AS4" i="51"/>
  <c r="AY3" i="51"/>
  <c r="AX3" i="51"/>
  <c r="AW3" i="51"/>
  <c r="AV3" i="51"/>
  <c r="AU3" i="51"/>
  <c r="AT3" i="51"/>
  <c r="AS3" i="51"/>
  <c r="AO5" i="51"/>
  <c r="AO4" i="51"/>
  <c r="AO3" i="51"/>
  <c r="AX5" i="50"/>
  <c r="AW5" i="50"/>
  <c r="AV5" i="50"/>
  <c r="AU5" i="50"/>
  <c r="AX4" i="50"/>
  <c r="AW4" i="50"/>
  <c r="AV4" i="50"/>
  <c r="AU4" i="50"/>
  <c r="AX3" i="50"/>
  <c r="AW3" i="50"/>
  <c r="AV3" i="50"/>
  <c r="AU3" i="50"/>
  <c r="AN5" i="50"/>
  <c r="AN4" i="50"/>
  <c r="AN3" i="50"/>
  <c r="BA5" i="49"/>
  <c r="AZ5" i="49"/>
  <c r="AY5" i="49"/>
  <c r="AX5" i="49"/>
  <c r="BA4" i="49"/>
  <c r="AZ4" i="49"/>
  <c r="AY4" i="49"/>
  <c r="AX4" i="49"/>
  <c r="BA3" i="49"/>
  <c r="AZ3" i="49"/>
  <c r="AY3" i="49"/>
  <c r="AX3" i="49"/>
  <c r="AQ5" i="49"/>
  <c r="AQ4" i="49"/>
  <c r="AQ3" i="49"/>
  <c r="AV3" i="48"/>
  <c r="AW3" i="48"/>
  <c r="AX3" i="48"/>
  <c r="AY3" i="48"/>
  <c r="AV4" i="48"/>
  <c r="AW4" i="48"/>
  <c r="AX4" i="48"/>
  <c r="AY4" i="48"/>
  <c r="AV5" i="48"/>
  <c r="BB47" i="81" s="1"/>
  <c r="AW5" i="48"/>
  <c r="BC47" i="81" s="1"/>
  <c r="AX5" i="48"/>
  <c r="BD47" i="81" s="1"/>
  <c r="AY5" i="48"/>
  <c r="BE47" i="81" s="1"/>
  <c r="AO5" i="48"/>
  <c r="AO4" i="48"/>
  <c r="AO3" i="48"/>
  <c r="AW5" i="47"/>
  <c r="BB46" i="81" s="1"/>
  <c r="AX5" i="47"/>
  <c r="BC46" i="81" s="1"/>
  <c r="AY5" i="47"/>
  <c r="BD46" i="81" s="1"/>
  <c r="AZ5" i="47"/>
  <c r="BE46" i="81" s="1"/>
  <c r="AP5" i="47"/>
  <c r="AP4" i="47"/>
  <c r="AP3" i="47"/>
  <c r="BA3" i="45"/>
  <c r="BB3" i="45"/>
  <c r="BA4" i="45"/>
  <c r="BB4" i="45"/>
  <c r="BA5" i="45"/>
  <c r="BD45" i="81" s="1"/>
  <c r="BB5" i="45"/>
  <c r="BE45" i="81" s="1"/>
  <c r="V42" i="45"/>
  <c r="W42" i="45"/>
  <c r="X42" i="45"/>
  <c r="AR5" i="45"/>
  <c r="AR4" i="45"/>
  <c r="AR3" i="45"/>
  <c r="BI5" i="79"/>
  <c r="BF5" i="79"/>
  <c r="BF4" i="79"/>
  <c r="BF3" i="79"/>
  <c r="AP5" i="44"/>
  <c r="AP4" i="44"/>
  <c r="AP3" i="44"/>
  <c r="AW5" i="44"/>
  <c r="BB43" i="81" s="1"/>
  <c r="AX5" i="44"/>
  <c r="BC43" i="81" s="1"/>
  <c r="AY5" i="44"/>
  <c r="BD43" i="81" s="1"/>
  <c r="AZ5" i="44"/>
  <c r="BE43" i="81" s="1"/>
  <c r="AW4" i="44"/>
  <c r="AX4" i="44"/>
  <c r="AY4" i="44"/>
  <c r="AZ4" i="44"/>
  <c r="AW3" i="44"/>
  <c r="AX3" i="44"/>
  <c r="AY3" i="44"/>
  <c r="AZ3" i="44"/>
  <c r="AV5" i="42"/>
  <c r="BB42" i="81" s="1"/>
  <c r="AW5" i="42"/>
  <c r="BC42" i="81" s="1"/>
  <c r="AX5" i="42"/>
  <c r="BD42" i="81" s="1"/>
  <c r="AY5" i="42"/>
  <c r="BE42" i="81" s="1"/>
  <c r="AV4" i="42"/>
  <c r="AW4" i="42"/>
  <c r="AX4" i="42"/>
  <c r="AY4" i="42"/>
  <c r="AV3" i="42"/>
  <c r="AW3" i="42"/>
  <c r="AX3" i="42"/>
  <c r="AY3" i="42"/>
  <c r="AT5" i="41"/>
  <c r="AT4" i="41"/>
  <c r="AT3" i="41"/>
  <c r="BA5" i="41"/>
  <c r="BB41" i="81" s="1"/>
  <c r="BB5" i="41"/>
  <c r="BC41" i="81" s="1"/>
  <c r="BC5" i="41"/>
  <c r="BD41" i="81" s="1"/>
  <c r="BD5" i="41"/>
  <c r="BE41" i="81" s="1"/>
  <c r="BA4" i="41"/>
  <c r="AS41" i="81" s="1"/>
  <c r="BB4" i="41"/>
  <c r="AT41" i="81" s="1"/>
  <c r="BC4" i="41"/>
  <c r="AU41" i="81" s="1"/>
  <c r="BD4" i="41"/>
  <c r="AV41" i="81" s="1"/>
  <c r="BA3" i="41"/>
  <c r="BB3" i="41"/>
  <c r="BC3" i="41"/>
  <c r="BD3" i="41"/>
  <c r="AO5" i="42"/>
  <c r="AO4" i="42"/>
  <c r="AO3" i="42"/>
  <c r="BS6" i="40"/>
  <c r="BS5" i="40"/>
  <c r="BS4" i="40"/>
  <c r="BR6" i="40"/>
  <c r="BQ6" i="40"/>
  <c r="BP6" i="40"/>
  <c r="BM6" i="40"/>
  <c r="BM5" i="40"/>
  <c r="BM4" i="40"/>
  <c r="BD48" i="81" l="1"/>
  <c r="BD61" i="81" s="1"/>
  <c r="AT48" i="81"/>
  <c r="BB48" i="81"/>
  <c r="AV48" i="81"/>
  <c r="AU48" i="81"/>
  <c r="BC48" i="81"/>
  <c r="BE48" i="81"/>
  <c r="BE61" i="81" s="1"/>
  <c r="AS48" i="81"/>
  <c r="R29" i="40"/>
  <c r="R28" i="40"/>
  <c r="R27" i="40"/>
  <c r="R26" i="40"/>
  <c r="Q24" i="40"/>
  <c r="S24" i="40" s="1"/>
  <c r="AE14" i="60"/>
  <c r="AE12" i="60"/>
  <c r="AE10" i="60"/>
  <c r="AE20" i="60"/>
  <c r="AE18" i="60"/>
  <c r="AE16" i="60"/>
  <c r="BV67" i="81"/>
  <c r="BH89" i="81" l="1"/>
  <c r="BH88" i="81"/>
  <c r="BH87" i="81"/>
  <c r="BH86" i="81"/>
  <c r="BH85" i="81"/>
  <c r="S69" i="81"/>
  <c r="S68" i="81"/>
  <c r="S67" i="81"/>
  <c r="BT67" i="81"/>
  <c r="BK89" i="81"/>
  <c r="BK88" i="81"/>
  <c r="BK87" i="81"/>
  <c r="BK86" i="81"/>
  <c r="BK85" i="81"/>
  <c r="BK84" i="81"/>
  <c r="BK73" i="81"/>
  <c r="BI89" i="81"/>
  <c r="BI88" i="81"/>
  <c r="BI87" i="81"/>
  <c r="BI86" i="81"/>
  <c r="BI85" i="81"/>
  <c r="BJ89" i="81" s="1"/>
  <c r="BI84" i="81"/>
  <c r="BI83" i="81"/>
  <c r="BI82" i="81"/>
  <c r="BI81" i="81"/>
  <c r="BI80" i="81"/>
  <c r="BI79" i="81"/>
  <c r="BI78" i="81"/>
  <c r="BI77" i="81"/>
  <c r="BI76" i="81"/>
  <c r="BI74" i="81"/>
  <c r="BI71" i="81"/>
  <c r="BI70" i="81"/>
  <c r="BI69" i="81"/>
  <c r="BI68" i="81"/>
  <c r="BI67" i="81"/>
  <c r="BJ78" i="81" l="1"/>
  <c r="BJ69" i="81"/>
  <c r="BJ68" i="81"/>
  <c r="BJ67" i="81"/>
  <c r="BM67" i="81" s="1"/>
  <c r="BJ86" i="81"/>
  <c r="BJ87" i="81"/>
  <c r="BM89" i="81"/>
  <c r="BJ70" i="81"/>
  <c r="BM70" i="81" s="1"/>
  <c r="BJ85" i="81"/>
  <c r="BJ88" i="81"/>
  <c r="BJ84" i="81"/>
  <c r="BJ83" i="81"/>
  <c r="BJ82" i="81"/>
  <c r="BJ81" i="81"/>
  <c r="BJ76" i="81"/>
  <c r="BJ77" i="81"/>
  <c r="BJ79" i="81"/>
  <c r="BJ75" i="81"/>
  <c r="BJ74" i="81"/>
  <c r="BJ72" i="81"/>
  <c r="BJ73" i="81"/>
  <c r="BJ71" i="81"/>
  <c r="BJ80" i="81"/>
  <c r="R67" i="81"/>
  <c r="O89" i="81"/>
  <c r="O88" i="81"/>
  <c r="O87" i="81"/>
  <c r="O86" i="81"/>
  <c r="O85" i="81"/>
  <c r="BM87" i="81" l="1"/>
  <c r="BM71" i="81"/>
  <c r="BM68" i="81"/>
  <c r="BM88" i="81"/>
  <c r="BM69" i="81"/>
  <c r="BM80" i="81"/>
  <c r="BM81" i="81" s="1"/>
  <c r="BM82" i="81" s="1"/>
  <c r="BM83" i="81" s="1"/>
  <c r="BM84" i="81" s="1"/>
  <c r="BM85" i="81" s="1"/>
  <c r="BM86" i="81" s="1"/>
  <c r="BL72" i="81"/>
  <c r="BM72" i="81"/>
  <c r="BM73" i="81" s="1"/>
  <c r="BM74" i="81" s="1"/>
  <c r="BM75" i="81" s="1"/>
  <c r="BM76" i="81" s="1"/>
  <c r="BM77" i="81" s="1"/>
  <c r="BM78" i="81" s="1"/>
  <c r="BM79" i="81" s="1"/>
  <c r="BL89" i="81"/>
  <c r="BL67" i="81"/>
  <c r="BN67" i="81" s="1"/>
  <c r="BL88" i="81"/>
  <c r="BL68" i="81"/>
  <c r="P68" i="81" s="1"/>
  <c r="BL70" i="81"/>
  <c r="P70" i="81" s="1"/>
  <c r="BL69" i="81"/>
  <c r="BO69" i="81" s="1"/>
  <c r="Q69" i="81" s="1"/>
  <c r="BL87" i="81"/>
  <c r="BT89" i="81"/>
  <c r="R89" i="81" s="1"/>
  <c r="BT68" i="81"/>
  <c r="R68" i="81" s="1"/>
  <c r="BT70" i="81"/>
  <c r="R70" i="81" s="1"/>
  <c r="BT88" i="81"/>
  <c r="R88" i="81" s="1"/>
  <c r="BT69" i="81"/>
  <c r="R69" i="81" s="1"/>
  <c r="R59" i="81"/>
  <c r="R58" i="81"/>
  <c r="R57" i="81"/>
  <c r="R56" i="81"/>
  <c r="R55" i="81"/>
  <c r="R53" i="81"/>
  <c r="R52" i="81"/>
  <c r="R51" i="81"/>
  <c r="O51" i="81"/>
  <c r="P51" i="81"/>
  <c r="Q51" i="81"/>
  <c r="O52" i="81"/>
  <c r="P52" i="81"/>
  <c r="Q52" i="81"/>
  <c r="O53" i="81"/>
  <c r="P53" i="81"/>
  <c r="Q53" i="81"/>
  <c r="O55" i="81"/>
  <c r="P55" i="81"/>
  <c r="Q55" i="81"/>
  <c r="O56" i="81"/>
  <c r="P56" i="81"/>
  <c r="Q56" i="81"/>
  <c r="O57" i="81"/>
  <c r="P57" i="81"/>
  <c r="Q57" i="81"/>
  <c r="O58" i="81"/>
  <c r="P58" i="81"/>
  <c r="Q58" i="81"/>
  <c r="O59" i="81"/>
  <c r="P59" i="81"/>
  <c r="Q59" i="81"/>
  <c r="N89" i="81"/>
  <c r="M89" i="81"/>
  <c r="L89" i="81"/>
  <c r="K89" i="81"/>
  <c r="J89" i="81"/>
  <c r="I89" i="81"/>
  <c r="H89" i="81"/>
  <c r="N88" i="81"/>
  <c r="M88" i="81"/>
  <c r="L88" i="81"/>
  <c r="K88" i="81"/>
  <c r="J88" i="81"/>
  <c r="I88" i="81"/>
  <c r="H88" i="81"/>
  <c r="N87" i="81"/>
  <c r="M87" i="81"/>
  <c r="L87" i="81"/>
  <c r="K87" i="81"/>
  <c r="J87" i="81"/>
  <c r="I87" i="81"/>
  <c r="H87" i="81"/>
  <c r="N86" i="81"/>
  <c r="M86" i="81"/>
  <c r="L86" i="81"/>
  <c r="K86" i="81"/>
  <c r="J86" i="81"/>
  <c r="I86" i="81"/>
  <c r="H86" i="81"/>
  <c r="N85" i="81"/>
  <c r="M85" i="81"/>
  <c r="L85" i="81"/>
  <c r="K85" i="81"/>
  <c r="J85" i="81"/>
  <c r="I85" i="81"/>
  <c r="H85" i="81"/>
  <c r="P89" i="81" l="1"/>
  <c r="P88" i="81"/>
  <c r="BN70" i="81"/>
  <c r="BO70" i="81"/>
  <c r="Q70" i="81" s="1"/>
  <c r="BN69" i="81"/>
  <c r="P69" i="81"/>
  <c r="BO68" i="81"/>
  <c r="Q68" i="81" s="1"/>
  <c r="BO67" i="81"/>
  <c r="Q67" i="81" s="1"/>
  <c r="BN68" i="81"/>
  <c r="P87" i="81"/>
  <c r="P67" i="81"/>
  <c r="BT87" i="81"/>
  <c r="R87" i="81" s="1"/>
  <c r="Z68" i="81" l="1"/>
  <c r="Z69" i="81" s="1"/>
  <c r="Z70" i="81" s="1"/>
  <c r="Z71" i="81" s="1"/>
  <c r="Z72" i="81" s="1"/>
  <c r="Z73" i="81" s="1"/>
  <c r="Z74" i="81" s="1"/>
  <c r="Z75" i="81" s="1"/>
  <c r="Z76" i="81" s="1"/>
  <c r="Z77" i="81" s="1"/>
  <c r="Z78" i="81" s="1"/>
  <c r="Z79" i="81" s="1"/>
  <c r="Z80" i="81" s="1"/>
  <c r="Z81" i="81" s="1"/>
  <c r="Z82" i="81" s="1"/>
  <c r="Z83" i="81" s="1"/>
  <c r="Z84" i="81" s="1"/>
  <c r="Z85" i="81" s="1"/>
  <c r="Z86" i="81" s="1"/>
  <c r="Z87" i="81" s="1"/>
  <c r="Z88" i="81" s="1"/>
  <c r="Z89" i="81" s="1"/>
  <c r="W10" i="60"/>
  <c r="W11" i="60"/>
  <c r="W12" i="60"/>
  <c r="W13" i="60"/>
  <c r="W14" i="60"/>
  <c r="W15" i="60"/>
  <c r="W16" i="60"/>
  <c r="W17" i="60"/>
  <c r="W18" i="60"/>
  <c r="W19" i="60"/>
  <c r="W20" i="60"/>
  <c r="W21" i="60"/>
  <c r="W22" i="60"/>
  <c r="W23" i="60"/>
  <c r="W24" i="60"/>
  <c r="I25" i="60"/>
  <c r="W25" i="60"/>
  <c r="I26" i="60"/>
  <c r="W26" i="60"/>
  <c r="I27" i="60"/>
  <c r="W27" i="60"/>
  <c r="I28" i="60"/>
  <c r="W28" i="60"/>
  <c r="I29" i="60"/>
  <c r="W29" i="60"/>
  <c r="I30" i="60"/>
  <c r="W30" i="60"/>
  <c r="I31" i="60"/>
  <c r="W31" i="60"/>
  <c r="I32" i="60"/>
  <c r="W32" i="60"/>
  <c r="I33" i="60"/>
  <c r="W33" i="60"/>
  <c r="I34" i="60"/>
  <c r="W34" i="60"/>
  <c r="I35" i="60"/>
  <c r="W35" i="60"/>
  <c r="I36" i="60"/>
  <c r="W36" i="60"/>
  <c r="I37" i="60"/>
  <c r="W37" i="60"/>
  <c r="I38" i="60"/>
  <c r="W38" i="60"/>
  <c r="I39" i="60"/>
  <c r="W39" i="60"/>
  <c r="BF68" i="81" l="1"/>
  <c r="AC67" i="81"/>
  <c r="AH67" i="81"/>
  <c r="AG67" i="81"/>
  <c r="AF67" i="81"/>
  <c r="AE67" i="81"/>
  <c r="AB67" i="81"/>
  <c r="AN4" i="74" l="1"/>
  <c r="AO4" i="57"/>
  <c r="BP5" i="40"/>
  <c r="BI4" i="79"/>
  <c r="AN3" i="74"/>
  <c r="AO3" i="57"/>
  <c r="BP4" i="40"/>
  <c r="BI3" i="79"/>
  <c r="AO4" i="74"/>
  <c r="AP4" i="57"/>
  <c r="BQ5" i="40"/>
  <c r="AQ4" i="57"/>
  <c r="BR5" i="40"/>
  <c r="AO3" i="74"/>
  <c r="AP3" i="57"/>
  <c r="BQ4" i="40"/>
  <c r="AQ3" i="57"/>
  <c r="BR4" i="40"/>
  <c r="BF69" i="81"/>
  <c r="BV68" i="81"/>
  <c r="BF70" i="81" l="1"/>
  <c r="BV69" i="81"/>
  <c r="BF71" i="81" l="1"/>
  <c r="BV70" i="81"/>
  <c r="N18" i="48"/>
  <c r="N19" i="48"/>
  <c r="N20" i="48"/>
  <c r="N21" i="48"/>
  <c r="BF72" i="81" l="1"/>
  <c r="BV71" i="81"/>
  <c r="W14" i="79"/>
  <c r="AA14" i="79" s="1"/>
  <c r="W15" i="79"/>
  <c r="AA15" i="79" s="1"/>
  <c r="Y15" i="79"/>
  <c r="W16" i="79"/>
  <c r="AA16" i="79" s="1"/>
  <c r="Y16" i="79"/>
  <c r="U17" i="79"/>
  <c r="Y17" i="79"/>
  <c r="AA17" i="79"/>
  <c r="U18" i="79"/>
  <c r="W18" i="79"/>
  <c r="AA18" i="79" s="1"/>
  <c r="Y18" i="79"/>
  <c r="U19" i="79"/>
  <c r="W19" i="79"/>
  <c r="Y19" i="79"/>
  <c r="AA19" i="79"/>
  <c r="U20" i="79"/>
  <c r="W20" i="79"/>
  <c r="AA20" i="79" s="1"/>
  <c r="Y20" i="79"/>
  <c r="U21" i="79"/>
  <c r="W21" i="79"/>
  <c r="Y21" i="79"/>
  <c r="AA21" i="79"/>
  <c r="U22" i="79"/>
  <c r="W22" i="79"/>
  <c r="AA22" i="79" s="1"/>
  <c r="Y22" i="79"/>
  <c r="U23" i="79"/>
  <c r="W23" i="79"/>
  <c r="Y23" i="79"/>
  <c r="AA23" i="79"/>
  <c r="AA24" i="79"/>
  <c r="Z22" i="79" l="1"/>
  <c r="AC22" i="79" s="1"/>
  <c r="Z18" i="79"/>
  <c r="AC18" i="79" s="1"/>
  <c r="Z20" i="79"/>
  <c r="AD20" i="79" s="1"/>
  <c r="Z23" i="79"/>
  <c r="AC23" i="79" s="1"/>
  <c r="Z21" i="79"/>
  <c r="AB21" i="79" s="1"/>
  <c r="Z19" i="79"/>
  <c r="AC19" i="79" s="1"/>
  <c r="Z17" i="79"/>
  <c r="AB17" i="79" s="1"/>
  <c r="BF73" i="81"/>
  <c r="BV72" i="81"/>
  <c r="AH32" i="79"/>
  <c r="Z32" i="79" s="1"/>
  <c r="AB18" i="79" l="1"/>
  <c r="AD18" i="79"/>
  <c r="AB23" i="79"/>
  <c r="AD22" i="79"/>
  <c r="AB22" i="79"/>
  <c r="AD17" i="79"/>
  <c r="AC20" i="79"/>
  <c r="AC21" i="79"/>
  <c r="AD19" i="79"/>
  <c r="AD21" i="79"/>
  <c r="AB19" i="79"/>
  <c r="AC17" i="79"/>
  <c r="AB20" i="79"/>
  <c r="AD23" i="79"/>
  <c r="AD26" i="79"/>
  <c r="AB26" i="79"/>
  <c r="AC26" i="79"/>
  <c r="AC32" i="79"/>
  <c r="AD25" i="79"/>
  <c r="AB25" i="79"/>
  <c r="AC25" i="79"/>
  <c r="AB27" i="79"/>
  <c r="AB29" i="79"/>
  <c r="AC29" i="79"/>
  <c r="AD29" i="79"/>
  <c r="AB28" i="79"/>
  <c r="AC28" i="79"/>
  <c r="AD28" i="79"/>
  <c r="BF74" i="81"/>
  <c r="BV73" i="81"/>
  <c r="AD27" i="79" l="1"/>
  <c r="AC27" i="79"/>
  <c r="AD32" i="79"/>
  <c r="AB32" i="79"/>
  <c r="AC24" i="79"/>
  <c r="AD24" i="79"/>
  <c r="AB24" i="79"/>
  <c r="BF75" i="81"/>
  <c r="BV74" i="81"/>
  <c r="BF76" i="81" l="1"/>
  <c r="BV75" i="81"/>
  <c r="Z30" i="79"/>
  <c r="BF77" i="81" l="1"/>
  <c r="BV76" i="81"/>
  <c r="BF6" i="40"/>
  <c r="R14" i="40" s="1"/>
  <c r="BF5" i="40"/>
  <c r="BF78" i="81" l="1"/>
  <c r="BV77" i="81"/>
  <c r="BF79" i="81" l="1"/>
  <c r="BV78" i="81"/>
  <c r="BF80" i="81" l="1"/>
  <c r="BV79" i="81"/>
  <c r="AP52" i="81"/>
  <c r="K52" i="81" s="1"/>
  <c r="AR59" i="81"/>
  <c r="AI59" i="81"/>
  <c r="AT58" i="81"/>
  <c r="AK58" i="81"/>
  <c r="AR57" i="81"/>
  <c r="AI57" i="81"/>
  <c r="AO55" i="81"/>
  <c r="AO53" i="81"/>
  <c r="AO52" i="81"/>
  <c r="AO51" i="81"/>
  <c r="J51" i="81" l="1"/>
  <c r="J52" i="81"/>
  <c r="J55" i="81"/>
  <c r="J53" i="81"/>
  <c r="BF81" i="81"/>
  <c r="BV80" i="81"/>
  <c r="AF55" i="81"/>
  <c r="AJ6" i="62"/>
  <c r="BF82" i="81" l="1"/>
  <c r="BV81" i="81"/>
  <c r="AZ4" i="47"/>
  <c r="AV46" i="81" s="1"/>
  <c r="AY4" i="47"/>
  <c r="AU46" i="81" s="1"/>
  <c r="AX4" i="47"/>
  <c r="AT46" i="81" s="1"/>
  <c r="AW4" i="47"/>
  <c r="AS46" i="81" s="1"/>
  <c r="BF83" i="81" l="1"/>
  <c r="BV82" i="81"/>
  <c r="N141" i="48"/>
  <c r="R141" i="48" s="1"/>
  <c r="O141" i="48"/>
  <c r="P141" i="48"/>
  <c r="N142" i="48"/>
  <c r="R142" i="48" s="1"/>
  <c r="O142" i="48"/>
  <c r="P142" i="48"/>
  <c r="N143" i="48"/>
  <c r="R143" i="48" s="1"/>
  <c r="P143" i="48"/>
  <c r="O143" i="48"/>
  <c r="N144" i="48"/>
  <c r="R144" i="48" s="1"/>
  <c r="O144" i="48"/>
  <c r="N145" i="48"/>
  <c r="R145" i="48" s="1"/>
  <c r="O145" i="48"/>
  <c r="P145" i="48"/>
  <c r="N146" i="48"/>
  <c r="R146" i="48" s="1"/>
  <c r="O146" i="48"/>
  <c r="P146" i="48"/>
  <c r="N147" i="48"/>
  <c r="R147" i="48" s="1"/>
  <c r="O147" i="48"/>
  <c r="N148" i="48"/>
  <c r="R148" i="48" s="1"/>
  <c r="O148" i="48"/>
  <c r="N149" i="48"/>
  <c r="R149" i="48" s="1"/>
  <c r="O149" i="48"/>
  <c r="P149" i="48"/>
  <c r="N150" i="48"/>
  <c r="R150" i="48" s="1"/>
  <c r="O150" i="48"/>
  <c r="P150" i="48"/>
  <c r="N151" i="48"/>
  <c r="R151" i="48" s="1"/>
  <c r="O151" i="48"/>
  <c r="N152" i="48"/>
  <c r="R152" i="48" s="1"/>
  <c r="O152" i="48"/>
  <c r="N153" i="48"/>
  <c r="R153" i="48" s="1"/>
  <c r="O153" i="48"/>
  <c r="P153" i="48"/>
  <c r="N154" i="48"/>
  <c r="R154" i="48" s="1"/>
  <c r="O154" i="48"/>
  <c r="P154" i="48"/>
  <c r="N155" i="48"/>
  <c r="R155" i="48" s="1"/>
  <c r="O155" i="48"/>
  <c r="N156" i="48"/>
  <c r="R156" i="48" s="1"/>
  <c r="O156" i="48"/>
  <c r="N157" i="48"/>
  <c r="R157" i="48" s="1"/>
  <c r="O157" i="48"/>
  <c r="P157" i="48"/>
  <c r="N158" i="48"/>
  <c r="R158" i="48" s="1"/>
  <c r="O158" i="48"/>
  <c r="P158" i="48"/>
  <c r="N159" i="48"/>
  <c r="R159" i="48" s="1"/>
  <c r="O159" i="48"/>
  <c r="N160" i="48"/>
  <c r="R160" i="48" s="1"/>
  <c r="O160" i="48"/>
  <c r="N161" i="48"/>
  <c r="R161" i="48" s="1"/>
  <c r="O161" i="48"/>
  <c r="P161" i="48"/>
  <c r="N162" i="48"/>
  <c r="R162" i="48" s="1"/>
  <c r="O162" i="48"/>
  <c r="P162" i="48"/>
  <c r="N163" i="48"/>
  <c r="R163" i="48" s="1"/>
  <c r="O163" i="48"/>
  <c r="N164" i="48"/>
  <c r="R164" i="48" s="1"/>
  <c r="O164" i="48"/>
  <c r="N165" i="48"/>
  <c r="R165" i="48" s="1"/>
  <c r="O165" i="48"/>
  <c r="P165" i="48"/>
  <c r="N166" i="48"/>
  <c r="R166" i="48" s="1"/>
  <c r="O166" i="48"/>
  <c r="P166" i="48"/>
  <c r="N167" i="48"/>
  <c r="R167" i="48" s="1"/>
  <c r="O167" i="48"/>
  <c r="N168" i="48"/>
  <c r="R168" i="48" s="1"/>
  <c r="O168" i="48"/>
  <c r="N169" i="48"/>
  <c r="R169" i="48" s="1"/>
  <c r="O169" i="48"/>
  <c r="P169" i="48"/>
  <c r="O140" i="48"/>
  <c r="N140" i="48"/>
  <c r="R140" i="48" s="1"/>
  <c r="P140" i="48"/>
  <c r="N109" i="48"/>
  <c r="R109" i="48" s="1"/>
  <c r="O109" i="48"/>
  <c r="N110" i="48"/>
  <c r="R110" i="48" s="1"/>
  <c r="O110" i="48"/>
  <c r="P110" i="48"/>
  <c r="N111" i="48"/>
  <c r="R111" i="48" s="1"/>
  <c r="O111" i="48"/>
  <c r="P111" i="48"/>
  <c r="N112" i="48"/>
  <c r="R112" i="48" s="1"/>
  <c r="O112" i="48"/>
  <c r="P112" i="48"/>
  <c r="N113" i="48"/>
  <c r="R113" i="48" s="1"/>
  <c r="O113" i="48"/>
  <c r="P113" i="48"/>
  <c r="N114" i="48"/>
  <c r="R114" i="48" s="1"/>
  <c r="O114" i="48"/>
  <c r="P114" i="48"/>
  <c r="N115" i="48"/>
  <c r="R115" i="48" s="1"/>
  <c r="O115" i="48"/>
  <c r="P115" i="48"/>
  <c r="N116" i="48"/>
  <c r="R116" i="48" s="1"/>
  <c r="O116" i="48"/>
  <c r="P116" i="48"/>
  <c r="N117" i="48"/>
  <c r="R117" i="48" s="1"/>
  <c r="O117" i="48"/>
  <c r="P117" i="48"/>
  <c r="N118" i="48"/>
  <c r="R118" i="48" s="1"/>
  <c r="O118" i="48"/>
  <c r="P118" i="48"/>
  <c r="N119" i="48"/>
  <c r="R119" i="48" s="1"/>
  <c r="O119" i="48"/>
  <c r="P119" i="48"/>
  <c r="N120" i="48"/>
  <c r="R120" i="48" s="1"/>
  <c r="O120" i="48"/>
  <c r="P120" i="48"/>
  <c r="N121" i="48"/>
  <c r="R121" i="48" s="1"/>
  <c r="O121" i="48"/>
  <c r="P121" i="48"/>
  <c r="N122" i="48"/>
  <c r="R122" i="48" s="1"/>
  <c r="O122" i="48"/>
  <c r="P122" i="48"/>
  <c r="N123" i="48"/>
  <c r="R123" i="48" s="1"/>
  <c r="O123" i="48"/>
  <c r="P123" i="48"/>
  <c r="N124" i="48"/>
  <c r="R124" i="48" s="1"/>
  <c r="O124" i="48"/>
  <c r="P124" i="48"/>
  <c r="N125" i="48"/>
  <c r="R125" i="48" s="1"/>
  <c r="O125" i="48"/>
  <c r="P125" i="48"/>
  <c r="N126" i="48"/>
  <c r="R126" i="48" s="1"/>
  <c r="O126" i="48"/>
  <c r="P126" i="48"/>
  <c r="N127" i="48"/>
  <c r="R127" i="48" s="1"/>
  <c r="O127" i="48"/>
  <c r="P127" i="48"/>
  <c r="N128" i="48"/>
  <c r="R128" i="48" s="1"/>
  <c r="O128" i="48"/>
  <c r="P128" i="48"/>
  <c r="N129" i="48"/>
  <c r="R129" i="48" s="1"/>
  <c r="O129" i="48"/>
  <c r="P129" i="48"/>
  <c r="N130" i="48"/>
  <c r="R130" i="48" s="1"/>
  <c r="O130" i="48"/>
  <c r="P130" i="48"/>
  <c r="N131" i="48"/>
  <c r="R131" i="48" s="1"/>
  <c r="O131" i="48"/>
  <c r="P131" i="48"/>
  <c r="N132" i="48"/>
  <c r="R132" i="48" s="1"/>
  <c r="O132" i="48"/>
  <c r="P132" i="48"/>
  <c r="N133" i="48"/>
  <c r="R133" i="48" s="1"/>
  <c r="O133" i="48"/>
  <c r="P133" i="48"/>
  <c r="N134" i="48"/>
  <c r="R134" i="48" s="1"/>
  <c r="O134" i="48"/>
  <c r="P134" i="48"/>
  <c r="N135" i="48"/>
  <c r="R135" i="48" s="1"/>
  <c r="O135" i="48"/>
  <c r="P135" i="48"/>
  <c r="N136" i="48"/>
  <c r="R136" i="48" s="1"/>
  <c r="O136" i="48"/>
  <c r="P136" i="48"/>
  <c r="N137" i="48"/>
  <c r="R137" i="48" s="1"/>
  <c r="O137" i="48"/>
  <c r="P137" i="48"/>
  <c r="O108" i="48"/>
  <c r="N108" i="48"/>
  <c r="R108" i="48" s="1"/>
  <c r="P108" i="48"/>
  <c r="R77" i="45"/>
  <c r="R78" i="45"/>
  <c r="U79" i="45"/>
  <c r="X79" i="45" s="1"/>
  <c r="R79" i="45"/>
  <c r="S79" i="45"/>
  <c r="U80" i="45"/>
  <c r="X80" i="45" s="1"/>
  <c r="R80" i="45"/>
  <c r="S80" i="45"/>
  <c r="U81" i="45"/>
  <c r="X81" i="45" s="1"/>
  <c r="R81" i="45"/>
  <c r="S81" i="45"/>
  <c r="U82" i="45"/>
  <c r="X82" i="45" s="1"/>
  <c r="R82" i="45"/>
  <c r="S82" i="45"/>
  <c r="U83" i="45"/>
  <c r="R83" i="45"/>
  <c r="S83" i="45"/>
  <c r="U84" i="45"/>
  <c r="X84" i="45" s="1"/>
  <c r="R84" i="45"/>
  <c r="S84" i="45"/>
  <c r="U85" i="45"/>
  <c r="R85" i="45"/>
  <c r="S85" i="45"/>
  <c r="U86" i="45"/>
  <c r="R86" i="45"/>
  <c r="S86" i="45"/>
  <c r="U87" i="45"/>
  <c r="R87" i="45"/>
  <c r="S87" i="45"/>
  <c r="U88" i="45"/>
  <c r="R88" i="45"/>
  <c r="S88" i="45"/>
  <c r="U89" i="45"/>
  <c r="R89" i="45"/>
  <c r="S89" i="45"/>
  <c r="U90" i="45"/>
  <c r="X90" i="45" s="1"/>
  <c r="R90" i="45"/>
  <c r="S90" i="45"/>
  <c r="U91" i="45"/>
  <c r="X91" i="45" s="1"/>
  <c r="R91" i="45"/>
  <c r="S91" i="45"/>
  <c r="U92" i="45"/>
  <c r="R92" i="45"/>
  <c r="S92" i="45"/>
  <c r="U93" i="45"/>
  <c r="R93" i="45"/>
  <c r="S93" i="45"/>
  <c r="U94" i="45"/>
  <c r="X94" i="45" s="1"/>
  <c r="R94" i="45"/>
  <c r="S94" i="45"/>
  <c r="U95" i="45"/>
  <c r="R95" i="45"/>
  <c r="S95" i="45"/>
  <c r="U96" i="45"/>
  <c r="R96" i="45"/>
  <c r="S96" i="45"/>
  <c r="U97" i="45"/>
  <c r="R97" i="45"/>
  <c r="S97" i="45"/>
  <c r="U98" i="45"/>
  <c r="R98" i="45"/>
  <c r="S98" i="45"/>
  <c r="U99" i="45"/>
  <c r="X99" i="45" s="1"/>
  <c r="R99" i="45"/>
  <c r="S99" i="45"/>
  <c r="U100" i="45"/>
  <c r="R100" i="45"/>
  <c r="S100" i="45"/>
  <c r="U101" i="45"/>
  <c r="R101" i="45"/>
  <c r="S101" i="45"/>
  <c r="S102" i="45"/>
  <c r="R102" i="45"/>
  <c r="U103" i="45"/>
  <c r="R103" i="45"/>
  <c r="S103" i="45"/>
  <c r="U104" i="45"/>
  <c r="X104" i="45" s="1"/>
  <c r="R104" i="45"/>
  <c r="S104" i="45"/>
  <c r="U105" i="45"/>
  <c r="R105" i="45"/>
  <c r="S105" i="45"/>
  <c r="S76" i="45"/>
  <c r="R76" i="45"/>
  <c r="U76" i="45"/>
  <c r="R45" i="45"/>
  <c r="U46" i="45"/>
  <c r="X46" i="45" s="1"/>
  <c r="R46" i="45"/>
  <c r="S46" i="45"/>
  <c r="U47" i="45"/>
  <c r="X47" i="45" s="1"/>
  <c r="R47" i="45"/>
  <c r="S47" i="45"/>
  <c r="U48" i="45"/>
  <c r="X48" i="45" s="1"/>
  <c r="R48" i="45"/>
  <c r="S48" i="45"/>
  <c r="U49" i="45"/>
  <c r="X49" i="45" s="1"/>
  <c r="R49" i="45"/>
  <c r="S49" i="45"/>
  <c r="U50" i="45"/>
  <c r="R50" i="45"/>
  <c r="S50" i="45"/>
  <c r="U51" i="45"/>
  <c r="X51" i="45" s="1"/>
  <c r="R51" i="45"/>
  <c r="S51" i="45"/>
  <c r="U52" i="45"/>
  <c r="R52" i="45"/>
  <c r="S52" i="45"/>
  <c r="U53" i="45"/>
  <c r="X53" i="45" s="1"/>
  <c r="R53" i="45"/>
  <c r="S53" i="45"/>
  <c r="U54" i="45"/>
  <c r="R54" i="45"/>
  <c r="S54" i="45"/>
  <c r="U55" i="45"/>
  <c r="R55" i="45"/>
  <c r="S55" i="45"/>
  <c r="U56" i="45"/>
  <c r="X56" i="45" s="1"/>
  <c r="R56" i="45"/>
  <c r="S56" i="45"/>
  <c r="U57" i="45"/>
  <c r="R57" i="45"/>
  <c r="S57" i="45"/>
  <c r="U58" i="45"/>
  <c r="R58" i="45"/>
  <c r="S58" i="45"/>
  <c r="U59" i="45"/>
  <c r="R59" i="45"/>
  <c r="S59" i="45"/>
  <c r="U60" i="45"/>
  <c r="R60" i="45"/>
  <c r="S60" i="45"/>
  <c r="U61" i="45"/>
  <c r="R61" i="45"/>
  <c r="S61" i="45"/>
  <c r="R62" i="45"/>
  <c r="R63" i="45"/>
  <c r="U64" i="45"/>
  <c r="R64" i="45"/>
  <c r="S64" i="45"/>
  <c r="R65" i="45"/>
  <c r="S65" i="45" s="1"/>
  <c r="U65" i="45" s="1"/>
  <c r="U66" i="45"/>
  <c r="R66" i="45"/>
  <c r="S66" i="45"/>
  <c r="U67" i="45"/>
  <c r="X67" i="45" s="1"/>
  <c r="R67" i="45"/>
  <c r="S67" i="45"/>
  <c r="U68" i="45"/>
  <c r="R68" i="45"/>
  <c r="S68" i="45"/>
  <c r="U69" i="45"/>
  <c r="X69" i="45" s="1"/>
  <c r="R69" i="45"/>
  <c r="S69" i="45"/>
  <c r="U70" i="45"/>
  <c r="R70" i="45"/>
  <c r="S70" i="45"/>
  <c r="U71" i="45"/>
  <c r="R71" i="45"/>
  <c r="S71" i="45"/>
  <c r="U72" i="45"/>
  <c r="X72" i="45" s="1"/>
  <c r="R72" i="45"/>
  <c r="S72" i="45"/>
  <c r="U73" i="45"/>
  <c r="X73" i="45" s="1"/>
  <c r="R73" i="45"/>
  <c r="S73" i="45"/>
  <c r="R44" i="45"/>
  <c r="N77" i="48"/>
  <c r="R77" i="48" s="1"/>
  <c r="N78" i="48"/>
  <c r="R78" i="48" s="1"/>
  <c r="N79" i="48"/>
  <c r="R79" i="48" s="1"/>
  <c r="N80" i="48"/>
  <c r="R80" i="48" s="1"/>
  <c r="N81" i="48"/>
  <c r="R81" i="48" s="1"/>
  <c r="N82" i="48"/>
  <c r="R82" i="48" s="1"/>
  <c r="N83" i="48"/>
  <c r="R83" i="48" s="1"/>
  <c r="N84" i="48"/>
  <c r="R84" i="48" s="1"/>
  <c r="N85" i="48"/>
  <c r="R85" i="48" s="1"/>
  <c r="N86" i="48"/>
  <c r="R86" i="48" s="1"/>
  <c r="N87" i="48"/>
  <c r="R87" i="48" s="1"/>
  <c r="N88" i="48"/>
  <c r="R88" i="48" s="1"/>
  <c r="N89" i="48"/>
  <c r="R89" i="48" s="1"/>
  <c r="P89" i="48"/>
  <c r="N90" i="48"/>
  <c r="R90" i="48" s="1"/>
  <c r="N91" i="48"/>
  <c r="R91" i="48" s="1"/>
  <c r="N92" i="48"/>
  <c r="R92" i="48" s="1"/>
  <c r="N93" i="48"/>
  <c r="R93" i="48" s="1"/>
  <c r="N94" i="48"/>
  <c r="R94" i="48" s="1"/>
  <c r="N95" i="48"/>
  <c r="R95" i="48" s="1"/>
  <c r="N96" i="48"/>
  <c r="R96" i="48" s="1"/>
  <c r="N97" i="48"/>
  <c r="R97" i="48" s="1"/>
  <c r="N98" i="48"/>
  <c r="R98" i="48" s="1"/>
  <c r="N99" i="48"/>
  <c r="R99" i="48" s="1"/>
  <c r="N100" i="48"/>
  <c r="R100" i="48" s="1"/>
  <c r="N101" i="48"/>
  <c r="R101" i="48" s="1"/>
  <c r="N102" i="48"/>
  <c r="R102" i="48" s="1"/>
  <c r="N103" i="48"/>
  <c r="R103" i="48" s="1"/>
  <c r="N104" i="48"/>
  <c r="R104" i="48" s="1"/>
  <c r="N105" i="48"/>
  <c r="R105" i="48" s="1"/>
  <c r="N76" i="48"/>
  <c r="R76" i="48" s="1"/>
  <c r="N45" i="48"/>
  <c r="R45" i="48" s="1"/>
  <c r="N46" i="48"/>
  <c r="R46" i="48" s="1"/>
  <c r="N47" i="48"/>
  <c r="R47" i="48" s="1"/>
  <c r="N48" i="48"/>
  <c r="R48" i="48" s="1"/>
  <c r="N49" i="48"/>
  <c r="R49" i="48" s="1"/>
  <c r="N50" i="48"/>
  <c r="R50" i="48" s="1"/>
  <c r="N51" i="48"/>
  <c r="R51" i="48" s="1"/>
  <c r="N52" i="48"/>
  <c r="R52" i="48" s="1"/>
  <c r="N53" i="48"/>
  <c r="R53" i="48" s="1"/>
  <c r="N54" i="48"/>
  <c r="R54" i="48" s="1"/>
  <c r="N55" i="48"/>
  <c r="R55" i="48" s="1"/>
  <c r="N56" i="48"/>
  <c r="R56" i="48" s="1"/>
  <c r="N57" i="48"/>
  <c r="R57" i="48" s="1"/>
  <c r="N58" i="48"/>
  <c r="R58" i="48" s="1"/>
  <c r="N59" i="48"/>
  <c r="R59" i="48" s="1"/>
  <c r="N60" i="48"/>
  <c r="R60" i="48" s="1"/>
  <c r="N61" i="48"/>
  <c r="R61" i="48" s="1"/>
  <c r="N62" i="48"/>
  <c r="R62" i="48" s="1"/>
  <c r="N63" i="48"/>
  <c r="R63" i="48" s="1"/>
  <c r="N64" i="48"/>
  <c r="R64" i="48" s="1"/>
  <c r="N65" i="48"/>
  <c r="R65" i="48" s="1"/>
  <c r="N66" i="48"/>
  <c r="R66" i="48" s="1"/>
  <c r="N67" i="48"/>
  <c r="R67" i="48" s="1"/>
  <c r="N68" i="48"/>
  <c r="R68" i="48" s="1"/>
  <c r="N69" i="48"/>
  <c r="R69" i="48" s="1"/>
  <c r="N70" i="48"/>
  <c r="R70" i="48" s="1"/>
  <c r="N71" i="48"/>
  <c r="R71" i="48" s="1"/>
  <c r="N72" i="48"/>
  <c r="R72" i="48" s="1"/>
  <c r="N73" i="48"/>
  <c r="R73" i="48" s="1"/>
  <c r="N44" i="48"/>
  <c r="R44" i="48" s="1"/>
  <c r="N17" i="48"/>
  <c r="R17" i="48" s="1"/>
  <c r="R19" i="48"/>
  <c r="R21" i="48"/>
  <c r="N22" i="48"/>
  <c r="R22" i="48" s="1"/>
  <c r="N23" i="48"/>
  <c r="R23" i="48" s="1"/>
  <c r="N24" i="48"/>
  <c r="R24" i="48" s="1"/>
  <c r="P24" i="48"/>
  <c r="N25" i="48"/>
  <c r="R25" i="48" s="1"/>
  <c r="N26" i="48"/>
  <c r="R26" i="48" s="1"/>
  <c r="N27" i="48"/>
  <c r="R27" i="48" s="1"/>
  <c r="N28" i="48"/>
  <c r="R28" i="48" s="1"/>
  <c r="N29" i="48"/>
  <c r="R29" i="48" s="1"/>
  <c r="N30" i="48"/>
  <c r="R30" i="48" s="1"/>
  <c r="N31" i="48"/>
  <c r="R31" i="48" s="1"/>
  <c r="N32" i="48"/>
  <c r="R32" i="48" s="1"/>
  <c r="N33" i="48"/>
  <c r="R33" i="48" s="1"/>
  <c r="N34" i="48"/>
  <c r="R34" i="48" s="1"/>
  <c r="N35" i="48"/>
  <c r="R35" i="48" s="1"/>
  <c r="P35" i="48"/>
  <c r="N36" i="48"/>
  <c r="R36" i="48" s="1"/>
  <c r="N37" i="48"/>
  <c r="R37" i="48" s="1"/>
  <c r="N38" i="48"/>
  <c r="R38" i="48" s="1"/>
  <c r="N39" i="48"/>
  <c r="R39" i="48" s="1"/>
  <c r="N40" i="48"/>
  <c r="R40" i="48" s="1"/>
  <c r="N41" i="48"/>
  <c r="R41" i="48" s="1"/>
  <c r="AB10" i="75"/>
  <c r="M14" i="65"/>
  <c r="O14" i="65" s="1"/>
  <c r="M15" i="65"/>
  <c r="O15" i="65" s="1"/>
  <c r="M16" i="65"/>
  <c r="O16" i="65" s="1"/>
  <c r="M17" i="65"/>
  <c r="O17" i="65" s="1"/>
  <c r="M18" i="65"/>
  <c r="O18" i="65" s="1"/>
  <c r="M19" i="65"/>
  <c r="O19" i="65" s="1"/>
  <c r="M20" i="65"/>
  <c r="O20" i="65" s="1"/>
  <c r="M21" i="65"/>
  <c r="O21" i="65" s="1"/>
  <c r="M22" i="65"/>
  <c r="O22" i="65" s="1"/>
  <c r="M23" i="65"/>
  <c r="O23" i="65" s="1"/>
  <c r="M24" i="65"/>
  <c r="O24" i="65" s="1"/>
  <c r="M25" i="65"/>
  <c r="O25" i="65" s="1"/>
  <c r="M26" i="65"/>
  <c r="O26" i="65" s="1"/>
  <c r="M27" i="65"/>
  <c r="O27" i="65" s="1"/>
  <c r="M28" i="65"/>
  <c r="O28" i="65" s="1"/>
  <c r="M29" i="65"/>
  <c r="O29" i="65" s="1"/>
  <c r="M30" i="65"/>
  <c r="O30" i="65" s="1"/>
  <c r="M31" i="65"/>
  <c r="O31" i="65" s="1"/>
  <c r="M32" i="65"/>
  <c r="O32" i="65" s="1"/>
  <c r="M33" i="65"/>
  <c r="O33" i="65" s="1"/>
  <c r="M34" i="65"/>
  <c r="O34" i="65" s="1"/>
  <c r="M35" i="65"/>
  <c r="O35" i="65" s="1"/>
  <c r="M36" i="65"/>
  <c r="O36" i="65" s="1"/>
  <c r="M37" i="65"/>
  <c r="O37" i="65" s="1"/>
  <c r="M38" i="65"/>
  <c r="O38" i="65" s="1"/>
  <c r="M39" i="65"/>
  <c r="O39" i="65" s="1"/>
  <c r="M40" i="65"/>
  <c r="O40" i="65" s="1"/>
  <c r="M41" i="65"/>
  <c r="O41" i="65" s="1"/>
  <c r="M12" i="65"/>
  <c r="O12" i="65" s="1"/>
  <c r="R13" i="58"/>
  <c r="T13" i="58" s="1"/>
  <c r="R14" i="58"/>
  <c r="T14" i="58" s="1"/>
  <c r="R15" i="58"/>
  <c r="T15" i="58" s="1"/>
  <c r="R16" i="58"/>
  <c r="T16" i="58" s="1"/>
  <c r="R17" i="58"/>
  <c r="T17" i="58" s="1"/>
  <c r="R18" i="58"/>
  <c r="T18" i="58" s="1"/>
  <c r="R19" i="58"/>
  <c r="T19" i="58" s="1"/>
  <c r="R20" i="58"/>
  <c r="T20" i="58" s="1"/>
  <c r="R21" i="58"/>
  <c r="T21" i="58" s="1"/>
  <c r="R22" i="58"/>
  <c r="T22" i="58" s="1"/>
  <c r="R23" i="58"/>
  <c r="T23" i="58" s="1"/>
  <c r="R24" i="58"/>
  <c r="T24" i="58" s="1"/>
  <c r="R25" i="58"/>
  <c r="T25" i="58" s="1"/>
  <c r="R26" i="58"/>
  <c r="T26" i="58" s="1"/>
  <c r="R27" i="58"/>
  <c r="T27" i="58" s="1"/>
  <c r="R28" i="58"/>
  <c r="T28" i="58" s="1"/>
  <c r="R29" i="58"/>
  <c r="T29" i="58" s="1"/>
  <c r="R30" i="58"/>
  <c r="T30" i="58" s="1"/>
  <c r="R31" i="58"/>
  <c r="T31" i="58" s="1"/>
  <c r="R32" i="58"/>
  <c r="T32" i="58" s="1"/>
  <c r="R33" i="58"/>
  <c r="T33" i="58" s="1"/>
  <c r="R34" i="58"/>
  <c r="T34" i="58" s="1"/>
  <c r="R35" i="58"/>
  <c r="T35" i="58" s="1"/>
  <c r="R36" i="58"/>
  <c r="T36" i="58" s="1"/>
  <c r="R37" i="58"/>
  <c r="T37" i="58" s="1"/>
  <c r="R38" i="58"/>
  <c r="T38" i="58" s="1"/>
  <c r="R39" i="58"/>
  <c r="T39" i="58" s="1"/>
  <c r="R40" i="58"/>
  <c r="T40" i="58" s="1"/>
  <c r="R41" i="58"/>
  <c r="T41" i="58" s="1"/>
  <c r="R12" i="58"/>
  <c r="T12" i="58" s="1"/>
  <c r="M16" i="42"/>
  <c r="R16" i="42" s="1"/>
  <c r="M17" i="42"/>
  <c r="R17" i="42" s="1"/>
  <c r="M18" i="42"/>
  <c r="R18" i="42" s="1"/>
  <c r="M19" i="42"/>
  <c r="R19" i="42" s="1"/>
  <c r="M20" i="42"/>
  <c r="R20" i="42" s="1"/>
  <c r="M21" i="42"/>
  <c r="R21" i="42" s="1"/>
  <c r="M22" i="42"/>
  <c r="R22" i="42" s="1"/>
  <c r="M23" i="42"/>
  <c r="R23" i="42" s="1"/>
  <c r="M24" i="42"/>
  <c r="R24" i="42" s="1"/>
  <c r="M25" i="42"/>
  <c r="R25" i="42" s="1"/>
  <c r="M26" i="42"/>
  <c r="R26" i="42" s="1"/>
  <c r="M27" i="42"/>
  <c r="R27" i="42" s="1"/>
  <c r="M28" i="42"/>
  <c r="R28" i="42" s="1"/>
  <c r="M29" i="42"/>
  <c r="R29" i="42" s="1"/>
  <c r="M30" i="42"/>
  <c r="R30" i="42" s="1"/>
  <c r="M31" i="42"/>
  <c r="R31" i="42" s="1"/>
  <c r="M32" i="42"/>
  <c r="R32" i="42" s="1"/>
  <c r="M33" i="42"/>
  <c r="R33" i="42" s="1"/>
  <c r="M34" i="42"/>
  <c r="R34" i="42" s="1"/>
  <c r="M35" i="42"/>
  <c r="R35" i="42" s="1"/>
  <c r="M36" i="42"/>
  <c r="R36" i="42" s="1"/>
  <c r="M37" i="42"/>
  <c r="R37" i="42" s="1"/>
  <c r="M38" i="42"/>
  <c r="R38" i="42" s="1"/>
  <c r="M39" i="42"/>
  <c r="R39" i="42" s="1"/>
  <c r="M40" i="42"/>
  <c r="R40" i="42" s="1"/>
  <c r="M41" i="42"/>
  <c r="R41" i="42" s="1"/>
  <c r="S19" i="41"/>
  <c r="S21" i="41"/>
  <c r="W21" i="41" s="1"/>
  <c r="S22" i="41"/>
  <c r="W22" i="41" s="1"/>
  <c r="S23" i="41"/>
  <c r="W23" i="41" s="1"/>
  <c r="S24" i="41"/>
  <c r="W24" i="41" s="1"/>
  <c r="S25" i="41"/>
  <c r="W25" i="41" s="1"/>
  <c r="S26" i="41"/>
  <c r="W26" i="41" s="1"/>
  <c r="S27" i="41"/>
  <c r="W27" i="41" s="1"/>
  <c r="S28" i="41"/>
  <c r="W28" i="41" s="1"/>
  <c r="S29" i="41"/>
  <c r="W29" i="41" s="1"/>
  <c r="S30" i="41"/>
  <c r="W30" i="41" s="1"/>
  <c r="S31" i="41"/>
  <c r="W31" i="41" s="1"/>
  <c r="S32" i="41"/>
  <c r="W32" i="41" s="1"/>
  <c r="S33" i="41"/>
  <c r="W33" i="41" s="1"/>
  <c r="S34" i="41"/>
  <c r="W34" i="41" s="1"/>
  <c r="S35" i="41"/>
  <c r="W35" i="41" s="1"/>
  <c r="S36" i="41"/>
  <c r="W36" i="41" s="1"/>
  <c r="S37" i="41"/>
  <c r="W37" i="41" s="1"/>
  <c r="S38" i="41"/>
  <c r="W38" i="41" s="1"/>
  <c r="S39" i="41"/>
  <c r="W39" i="41" s="1"/>
  <c r="S40" i="41"/>
  <c r="W40" i="41" s="1"/>
  <c r="S41" i="41"/>
  <c r="W41" i="41" s="1"/>
  <c r="S42" i="41"/>
  <c r="W42" i="41" s="1"/>
  <c r="O12" i="57"/>
  <c r="O14" i="57"/>
  <c r="O13" i="57"/>
  <c r="L13" i="50"/>
  <c r="L12" i="50"/>
  <c r="Q77" i="49"/>
  <c r="R77" i="49"/>
  <c r="Q78" i="49"/>
  <c r="R78" i="49"/>
  <c r="Q79" i="49"/>
  <c r="R79" i="49"/>
  <c r="Q80" i="49"/>
  <c r="R80" i="49"/>
  <c r="Q81" i="49"/>
  <c r="R81" i="49"/>
  <c r="Q82" i="49"/>
  <c r="R82" i="49"/>
  <c r="Q83" i="49"/>
  <c r="R83" i="49"/>
  <c r="Q84" i="49"/>
  <c r="R84" i="49"/>
  <c r="Q85" i="49"/>
  <c r="R85" i="49"/>
  <c r="Q86" i="49"/>
  <c r="R86" i="49"/>
  <c r="Q87" i="49"/>
  <c r="R87" i="49"/>
  <c r="Q88" i="49"/>
  <c r="R88" i="49"/>
  <c r="Q89" i="49"/>
  <c r="R89" i="49"/>
  <c r="Q90" i="49"/>
  <c r="R90" i="49"/>
  <c r="Q91" i="49"/>
  <c r="R91" i="49"/>
  <c r="Q92" i="49"/>
  <c r="R92" i="49"/>
  <c r="Q93" i="49"/>
  <c r="R93" i="49"/>
  <c r="Q94" i="49"/>
  <c r="R94" i="49"/>
  <c r="Q95" i="49"/>
  <c r="R95" i="49"/>
  <c r="Q96" i="49"/>
  <c r="R96" i="49"/>
  <c r="Q97" i="49"/>
  <c r="R97" i="49"/>
  <c r="Q98" i="49"/>
  <c r="R98" i="49"/>
  <c r="Q99" i="49"/>
  <c r="R99" i="49"/>
  <c r="Q100" i="49"/>
  <c r="R100" i="49"/>
  <c r="Q101" i="49"/>
  <c r="R101" i="49"/>
  <c r="Q102" i="49"/>
  <c r="R102" i="49"/>
  <c r="Q103" i="49"/>
  <c r="R103" i="49"/>
  <c r="Q104" i="49"/>
  <c r="R104" i="49"/>
  <c r="Q105" i="49"/>
  <c r="R105" i="49"/>
  <c r="R76" i="49"/>
  <c r="Q76" i="49"/>
  <c r="Q45" i="49"/>
  <c r="R45" i="49"/>
  <c r="Q46" i="49"/>
  <c r="R46" i="49"/>
  <c r="Q47" i="49"/>
  <c r="R47" i="49"/>
  <c r="Q48" i="49"/>
  <c r="R48" i="49"/>
  <c r="Q49" i="49"/>
  <c r="R49" i="49"/>
  <c r="Q50" i="49"/>
  <c r="R50" i="49"/>
  <c r="Q51" i="49"/>
  <c r="R51" i="49"/>
  <c r="Q52" i="49"/>
  <c r="R52" i="49"/>
  <c r="Q53" i="49"/>
  <c r="R53" i="49"/>
  <c r="Q54" i="49"/>
  <c r="R54" i="49"/>
  <c r="Q55" i="49"/>
  <c r="R55" i="49"/>
  <c r="Q56" i="49"/>
  <c r="R56" i="49"/>
  <c r="Q57" i="49"/>
  <c r="R57" i="49"/>
  <c r="Q58" i="49"/>
  <c r="R58" i="49"/>
  <c r="Q59" i="49"/>
  <c r="R59" i="49"/>
  <c r="Q60" i="49"/>
  <c r="R60" i="49"/>
  <c r="Q61" i="49"/>
  <c r="R61" i="49"/>
  <c r="Q62" i="49"/>
  <c r="R62" i="49"/>
  <c r="Q63" i="49"/>
  <c r="R63" i="49"/>
  <c r="Q64" i="49"/>
  <c r="R64" i="49"/>
  <c r="Q65" i="49"/>
  <c r="R65" i="49"/>
  <c r="Q66" i="49"/>
  <c r="R66" i="49"/>
  <c r="Q67" i="49"/>
  <c r="R67" i="49"/>
  <c r="Q68" i="49"/>
  <c r="R68" i="49"/>
  <c r="Q69" i="49"/>
  <c r="R69" i="49"/>
  <c r="Q70" i="49"/>
  <c r="R70" i="49"/>
  <c r="Q71" i="49"/>
  <c r="R71" i="49"/>
  <c r="Q72" i="49"/>
  <c r="R72" i="49"/>
  <c r="Q73" i="49"/>
  <c r="R73" i="49"/>
  <c r="R44" i="49"/>
  <c r="Q44" i="49"/>
  <c r="R16" i="49"/>
  <c r="R17" i="49"/>
  <c r="R18" i="49"/>
  <c r="R19" i="49"/>
  <c r="R20" i="49"/>
  <c r="R21" i="49"/>
  <c r="R22" i="49"/>
  <c r="R23" i="49"/>
  <c r="R24" i="49"/>
  <c r="R25" i="49"/>
  <c r="R26" i="49"/>
  <c r="R27" i="49"/>
  <c r="R28" i="49"/>
  <c r="R29" i="49"/>
  <c r="R30" i="49"/>
  <c r="R31" i="49"/>
  <c r="R32" i="49"/>
  <c r="R33" i="49"/>
  <c r="R34" i="49"/>
  <c r="R35" i="49"/>
  <c r="R36" i="49"/>
  <c r="R37" i="49"/>
  <c r="R38" i="49"/>
  <c r="R39" i="49"/>
  <c r="R40" i="49"/>
  <c r="R41" i="49"/>
  <c r="M14" i="47"/>
  <c r="U19" i="45"/>
  <c r="X19" i="45" s="1"/>
  <c r="U20" i="45"/>
  <c r="X20" i="45" s="1"/>
  <c r="U21" i="45"/>
  <c r="U22" i="45"/>
  <c r="U23" i="45"/>
  <c r="U24" i="45"/>
  <c r="U25" i="45"/>
  <c r="U26" i="45"/>
  <c r="U27" i="45"/>
  <c r="U28" i="45"/>
  <c r="U29" i="45"/>
  <c r="S29" i="45"/>
  <c r="U33" i="45"/>
  <c r="U34" i="45"/>
  <c r="U35" i="45"/>
  <c r="U36" i="45"/>
  <c r="U37" i="45"/>
  <c r="U38" i="45"/>
  <c r="U39" i="45"/>
  <c r="U40" i="45"/>
  <c r="M13" i="42"/>
  <c r="M15" i="42"/>
  <c r="M13" i="65"/>
  <c r="O13" i="65" s="1"/>
  <c r="M12" i="42"/>
  <c r="M14" i="42"/>
  <c r="N12" i="80"/>
  <c r="P12" i="80" s="1"/>
  <c r="K59" i="78"/>
  <c r="N16" i="80"/>
  <c r="P16" i="80" s="1"/>
  <c r="R16" i="80" s="1"/>
  <c r="N13" i="80"/>
  <c r="P13" i="80" s="1"/>
  <c r="N14" i="80"/>
  <c r="P14" i="80" s="1"/>
  <c r="Q14" i="80" s="1"/>
  <c r="N15" i="80"/>
  <c r="P15" i="80" s="1"/>
  <c r="N17" i="80"/>
  <c r="P17" i="80" s="1"/>
  <c r="N18" i="80"/>
  <c r="P18" i="80" s="1"/>
  <c r="N19" i="80"/>
  <c r="P19" i="80" s="1"/>
  <c r="N20" i="80"/>
  <c r="P20" i="80" s="1"/>
  <c r="N21" i="80"/>
  <c r="P21" i="80" s="1"/>
  <c r="N22" i="80"/>
  <c r="P22" i="80" s="1"/>
  <c r="N23" i="80"/>
  <c r="P23" i="80" s="1"/>
  <c r="N24" i="80"/>
  <c r="P24" i="80" s="1"/>
  <c r="N25" i="80"/>
  <c r="P25" i="80" s="1"/>
  <c r="N26" i="80"/>
  <c r="P26" i="80" s="1"/>
  <c r="N27" i="80"/>
  <c r="P27" i="80" s="1"/>
  <c r="N28" i="80"/>
  <c r="P28" i="80" s="1"/>
  <c r="N29" i="80"/>
  <c r="P29" i="80" s="1"/>
  <c r="N30" i="80"/>
  <c r="P30" i="80" s="1"/>
  <c r="N31" i="80"/>
  <c r="P31" i="80" s="1"/>
  <c r="N32" i="80"/>
  <c r="P32" i="80" s="1"/>
  <c r="N33" i="80"/>
  <c r="P33" i="80" s="1"/>
  <c r="N34" i="80"/>
  <c r="P34" i="80" s="1"/>
  <c r="N35" i="80"/>
  <c r="P35" i="80" s="1"/>
  <c r="N36" i="80"/>
  <c r="P36" i="80" s="1"/>
  <c r="N37" i="80"/>
  <c r="P37" i="80" s="1"/>
  <c r="N38" i="80"/>
  <c r="P38" i="80" s="1"/>
  <c r="N39" i="80"/>
  <c r="P39" i="80" s="1"/>
  <c r="S39" i="80" s="1"/>
  <c r="N40" i="80"/>
  <c r="P40" i="80" s="1"/>
  <c r="N41" i="80"/>
  <c r="P41" i="80" s="1"/>
  <c r="U143" i="62"/>
  <c r="U144" i="62"/>
  <c r="U145" i="62"/>
  <c r="U146" i="62"/>
  <c r="U147" i="62"/>
  <c r="U148" i="62"/>
  <c r="U149" i="62"/>
  <c r="U150" i="62"/>
  <c r="U151" i="62"/>
  <c r="U152" i="62"/>
  <c r="U153" i="62"/>
  <c r="U154" i="62"/>
  <c r="U155" i="62"/>
  <c r="U156" i="62"/>
  <c r="U157" i="62"/>
  <c r="U158" i="62"/>
  <c r="U159" i="62"/>
  <c r="U160" i="62"/>
  <c r="U161" i="62"/>
  <c r="U162" i="62"/>
  <c r="U163" i="62"/>
  <c r="U164" i="62"/>
  <c r="U165" i="62"/>
  <c r="U166" i="62"/>
  <c r="U167" i="62"/>
  <c r="U168" i="62"/>
  <c r="U169" i="62"/>
  <c r="U170" i="62"/>
  <c r="U171" i="62"/>
  <c r="U142" i="62"/>
  <c r="U111" i="62"/>
  <c r="U112" i="62"/>
  <c r="U113" i="62"/>
  <c r="U114" i="62"/>
  <c r="U115" i="62"/>
  <c r="U116" i="62"/>
  <c r="U117" i="62"/>
  <c r="U118" i="62"/>
  <c r="U119" i="62"/>
  <c r="U120" i="62"/>
  <c r="U121" i="62"/>
  <c r="U122" i="62"/>
  <c r="U123" i="62"/>
  <c r="U124" i="62"/>
  <c r="U125" i="62"/>
  <c r="U126" i="62"/>
  <c r="U127" i="62"/>
  <c r="U128" i="62"/>
  <c r="U129" i="62"/>
  <c r="U130" i="62"/>
  <c r="U131" i="62"/>
  <c r="U132" i="62"/>
  <c r="U133" i="62"/>
  <c r="U134" i="62"/>
  <c r="U135" i="62"/>
  <c r="U136" i="62"/>
  <c r="U137" i="62"/>
  <c r="U138" i="62"/>
  <c r="U139" i="62"/>
  <c r="U110" i="62"/>
  <c r="U79" i="62"/>
  <c r="U80" i="62"/>
  <c r="U81" i="62"/>
  <c r="U82" i="62"/>
  <c r="U83" i="62"/>
  <c r="U84" i="62"/>
  <c r="U85" i="62"/>
  <c r="U86" i="62"/>
  <c r="U87" i="62"/>
  <c r="U88" i="62"/>
  <c r="U89" i="62"/>
  <c r="U90" i="62"/>
  <c r="U91" i="62"/>
  <c r="U92" i="62"/>
  <c r="U93" i="62"/>
  <c r="U94" i="62"/>
  <c r="U95" i="62"/>
  <c r="U96" i="62"/>
  <c r="U97" i="62"/>
  <c r="U98" i="62"/>
  <c r="U99" i="62"/>
  <c r="U100" i="62"/>
  <c r="U101" i="62"/>
  <c r="U102" i="62"/>
  <c r="U103" i="62"/>
  <c r="U104" i="62"/>
  <c r="U105" i="62"/>
  <c r="U106" i="62"/>
  <c r="U107" i="62"/>
  <c r="U78" i="62"/>
  <c r="U47" i="62"/>
  <c r="U48" i="62"/>
  <c r="U49" i="62"/>
  <c r="U50" i="62"/>
  <c r="U51" i="62"/>
  <c r="U52" i="62"/>
  <c r="U53" i="62"/>
  <c r="U54" i="62"/>
  <c r="U55" i="62"/>
  <c r="U56" i="62"/>
  <c r="U57" i="62"/>
  <c r="U58" i="62"/>
  <c r="U59" i="62"/>
  <c r="U60" i="62"/>
  <c r="U61" i="62"/>
  <c r="U62" i="62"/>
  <c r="U63" i="62"/>
  <c r="U64" i="62"/>
  <c r="U65" i="62"/>
  <c r="U66" i="62"/>
  <c r="U67" i="62"/>
  <c r="U68" i="62"/>
  <c r="U69" i="62"/>
  <c r="U70" i="62"/>
  <c r="U71" i="62"/>
  <c r="U72" i="62"/>
  <c r="U73" i="62"/>
  <c r="U74" i="62"/>
  <c r="U75" i="62"/>
  <c r="U46" i="62"/>
  <c r="U19" i="62"/>
  <c r="U20" i="62"/>
  <c r="U23" i="62"/>
  <c r="U24" i="62"/>
  <c r="U25" i="62"/>
  <c r="U26" i="62"/>
  <c r="U27" i="62"/>
  <c r="U28" i="62"/>
  <c r="U29" i="62"/>
  <c r="U30" i="62"/>
  <c r="U31" i="62"/>
  <c r="U32" i="62"/>
  <c r="U33" i="62"/>
  <c r="U36" i="62"/>
  <c r="U37" i="62"/>
  <c r="U38" i="62"/>
  <c r="U39" i="62"/>
  <c r="U40" i="62"/>
  <c r="U41" i="62"/>
  <c r="U42" i="62"/>
  <c r="U43" i="62"/>
  <c r="S14" i="41"/>
  <c r="S15" i="41"/>
  <c r="S16" i="41"/>
  <c r="S17" i="41"/>
  <c r="S18" i="41"/>
  <c r="S20" i="41"/>
  <c r="M29" i="41"/>
  <c r="M30" i="41"/>
  <c r="M31" i="41"/>
  <c r="M32" i="41"/>
  <c r="M33" i="41"/>
  <c r="M34" i="41"/>
  <c r="M35" i="41"/>
  <c r="M36" i="41"/>
  <c r="M37" i="41"/>
  <c r="M38" i="41"/>
  <c r="M39" i="41"/>
  <c r="M40" i="41"/>
  <c r="M41" i="41"/>
  <c r="M42" i="41"/>
  <c r="S13" i="41"/>
  <c r="AC13" i="41"/>
  <c r="O12" i="73"/>
  <c r="P12" i="73"/>
  <c r="P16" i="57"/>
  <c r="P17" i="57"/>
  <c r="P18" i="57"/>
  <c r="P19" i="57"/>
  <c r="P20" i="57"/>
  <c r="P21" i="57"/>
  <c r="P22" i="57"/>
  <c r="P23" i="57"/>
  <c r="P24" i="57"/>
  <c r="P25" i="57"/>
  <c r="P26" i="57"/>
  <c r="P27" i="57"/>
  <c r="P28" i="57"/>
  <c r="P29" i="57"/>
  <c r="P30" i="57"/>
  <c r="P31" i="57"/>
  <c r="P32" i="57"/>
  <c r="P33" i="57"/>
  <c r="P34" i="57"/>
  <c r="P35" i="57"/>
  <c r="P36" i="57"/>
  <c r="P37" i="57"/>
  <c r="P38" i="57"/>
  <c r="P39" i="57"/>
  <c r="P40" i="57"/>
  <c r="P41" i="57"/>
  <c r="P12" i="56"/>
  <c r="M12" i="54"/>
  <c r="N12" i="54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29" i="52"/>
  <c r="O30" i="52"/>
  <c r="O31" i="52"/>
  <c r="O32" i="52"/>
  <c r="O33" i="52"/>
  <c r="O34" i="52"/>
  <c r="O35" i="52"/>
  <c r="O36" i="52"/>
  <c r="O37" i="52"/>
  <c r="O38" i="52"/>
  <c r="O39" i="52"/>
  <c r="O40" i="52"/>
  <c r="O41" i="52"/>
  <c r="O77" i="51"/>
  <c r="P77" i="51"/>
  <c r="O78" i="51"/>
  <c r="P78" i="51"/>
  <c r="O79" i="51"/>
  <c r="P79" i="51"/>
  <c r="O80" i="51"/>
  <c r="P80" i="51"/>
  <c r="O81" i="51"/>
  <c r="P81" i="51"/>
  <c r="O82" i="51"/>
  <c r="P82" i="51"/>
  <c r="O83" i="51"/>
  <c r="P83" i="51"/>
  <c r="O84" i="51"/>
  <c r="P84" i="51"/>
  <c r="O85" i="51"/>
  <c r="P85" i="51"/>
  <c r="O86" i="51"/>
  <c r="P86" i="51"/>
  <c r="O87" i="51"/>
  <c r="P87" i="51"/>
  <c r="O88" i="51"/>
  <c r="P88" i="51"/>
  <c r="O89" i="51"/>
  <c r="P89" i="51"/>
  <c r="O90" i="51"/>
  <c r="P90" i="51"/>
  <c r="O91" i="51"/>
  <c r="P91" i="51"/>
  <c r="O92" i="51"/>
  <c r="P92" i="51"/>
  <c r="O93" i="51"/>
  <c r="P93" i="51"/>
  <c r="O94" i="51"/>
  <c r="P94" i="51"/>
  <c r="O95" i="51"/>
  <c r="P95" i="51"/>
  <c r="O96" i="51"/>
  <c r="P96" i="51"/>
  <c r="O97" i="51"/>
  <c r="P97" i="51"/>
  <c r="O98" i="51"/>
  <c r="P98" i="51"/>
  <c r="O99" i="51"/>
  <c r="P99" i="51"/>
  <c r="O100" i="51"/>
  <c r="P100" i="51"/>
  <c r="O101" i="51"/>
  <c r="P101" i="51"/>
  <c r="O102" i="51"/>
  <c r="P102" i="51"/>
  <c r="O103" i="51"/>
  <c r="P103" i="51"/>
  <c r="O104" i="51"/>
  <c r="P104" i="51"/>
  <c r="O105" i="51"/>
  <c r="P105" i="51"/>
  <c r="P76" i="51"/>
  <c r="O76" i="51"/>
  <c r="O45" i="51"/>
  <c r="P45" i="51"/>
  <c r="O46" i="51"/>
  <c r="P46" i="51"/>
  <c r="O47" i="51"/>
  <c r="P47" i="51"/>
  <c r="O48" i="51"/>
  <c r="P48" i="51"/>
  <c r="O49" i="51"/>
  <c r="P49" i="51"/>
  <c r="O50" i="51"/>
  <c r="P50" i="51"/>
  <c r="O51" i="51"/>
  <c r="P51" i="51"/>
  <c r="O52" i="51"/>
  <c r="P52" i="51"/>
  <c r="O53" i="51"/>
  <c r="P53" i="51"/>
  <c r="O54" i="51"/>
  <c r="P54" i="51"/>
  <c r="O55" i="51"/>
  <c r="P55" i="51"/>
  <c r="O56" i="51"/>
  <c r="P56" i="51"/>
  <c r="O57" i="51"/>
  <c r="P57" i="51"/>
  <c r="O58" i="51"/>
  <c r="P58" i="51"/>
  <c r="O59" i="51"/>
  <c r="P59" i="51"/>
  <c r="O60" i="51"/>
  <c r="P60" i="51"/>
  <c r="O61" i="51"/>
  <c r="P61" i="51"/>
  <c r="O62" i="51"/>
  <c r="P62" i="51"/>
  <c r="O63" i="51"/>
  <c r="P63" i="51"/>
  <c r="O64" i="51"/>
  <c r="P64" i="51"/>
  <c r="O65" i="51"/>
  <c r="P65" i="51"/>
  <c r="O66" i="51"/>
  <c r="P66" i="51"/>
  <c r="O67" i="51"/>
  <c r="P67" i="51"/>
  <c r="O68" i="51"/>
  <c r="P68" i="51"/>
  <c r="O69" i="51"/>
  <c r="P69" i="51"/>
  <c r="O70" i="51"/>
  <c r="P70" i="51"/>
  <c r="O71" i="51"/>
  <c r="P71" i="51"/>
  <c r="O72" i="51"/>
  <c r="P72" i="51"/>
  <c r="O73" i="51"/>
  <c r="P73" i="51"/>
  <c r="P44" i="51"/>
  <c r="O44" i="51"/>
  <c r="O13" i="51"/>
  <c r="P13" i="51"/>
  <c r="O14" i="51"/>
  <c r="P14" i="51"/>
  <c r="O15" i="51"/>
  <c r="P15" i="51"/>
  <c r="O16" i="51"/>
  <c r="P16" i="51"/>
  <c r="O17" i="51"/>
  <c r="P17" i="51"/>
  <c r="O18" i="51"/>
  <c r="P18" i="51"/>
  <c r="O19" i="51"/>
  <c r="P19" i="51"/>
  <c r="O20" i="51"/>
  <c r="P20" i="51"/>
  <c r="O21" i="51"/>
  <c r="P21" i="51"/>
  <c r="O22" i="51"/>
  <c r="P22" i="51"/>
  <c r="O23" i="51"/>
  <c r="P23" i="51"/>
  <c r="O24" i="51"/>
  <c r="P24" i="51"/>
  <c r="O25" i="51"/>
  <c r="P25" i="51"/>
  <c r="O26" i="51"/>
  <c r="P26" i="51"/>
  <c r="O27" i="51"/>
  <c r="P27" i="51"/>
  <c r="O28" i="51"/>
  <c r="P28" i="51"/>
  <c r="O29" i="51"/>
  <c r="P29" i="51"/>
  <c r="O30" i="51"/>
  <c r="P30" i="51"/>
  <c r="O31" i="51"/>
  <c r="P31" i="51"/>
  <c r="O32" i="51"/>
  <c r="P32" i="51"/>
  <c r="O33" i="51"/>
  <c r="P33" i="51"/>
  <c r="O34" i="51"/>
  <c r="P34" i="51"/>
  <c r="O35" i="51"/>
  <c r="P35" i="51"/>
  <c r="O36" i="51"/>
  <c r="P36" i="51"/>
  <c r="O37" i="51"/>
  <c r="P37" i="51"/>
  <c r="O38" i="51"/>
  <c r="P38" i="51"/>
  <c r="O39" i="51"/>
  <c r="P39" i="51"/>
  <c r="O40" i="51"/>
  <c r="P40" i="51"/>
  <c r="O41" i="51"/>
  <c r="P41" i="51"/>
  <c r="M77" i="50"/>
  <c r="M78" i="50"/>
  <c r="M79" i="50"/>
  <c r="M80" i="50"/>
  <c r="M81" i="50"/>
  <c r="M82" i="50"/>
  <c r="M83" i="50"/>
  <c r="M84" i="50"/>
  <c r="M85" i="50"/>
  <c r="M86" i="50"/>
  <c r="M87" i="50"/>
  <c r="M88" i="50"/>
  <c r="M89" i="50"/>
  <c r="M90" i="50"/>
  <c r="M91" i="50"/>
  <c r="M92" i="50"/>
  <c r="M93" i="50"/>
  <c r="M94" i="50"/>
  <c r="M95" i="50"/>
  <c r="M96" i="50"/>
  <c r="M97" i="50"/>
  <c r="M98" i="50"/>
  <c r="M99" i="50"/>
  <c r="M100" i="50"/>
  <c r="M101" i="50"/>
  <c r="M102" i="50"/>
  <c r="M103" i="50"/>
  <c r="M104" i="50"/>
  <c r="M105" i="50"/>
  <c r="M76" i="50"/>
  <c r="M45" i="50"/>
  <c r="M46" i="50"/>
  <c r="M47" i="50"/>
  <c r="M48" i="50"/>
  <c r="M49" i="50"/>
  <c r="M50" i="50"/>
  <c r="M51" i="50"/>
  <c r="M52" i="50"/>
  <c r="M53" i="50"/>
  <c r="M54" i="50"/>
  <c r="M55" i="50"/>
  <c r="M56" i="50"/>
  <c r="M57" i="50"/>
  <c r="M58" i="50"/>
  <c r="M59" i="50"/>
  <c r="M60" i="50"/>
  <c r="M61" i="50"/>
  <c r="M62" i="50"/>
  <c r="M63" i="50"/>
  <c r="M64" i="50"/>
  <c r="M65" i="50"/>
  <c r="M66" i="50"/>
  <c r="M67" i="50"/>
  <c r="M68" i="50"/>
  <c r="M69" i="50"/>
  <c r="M70" i="50"/>
  <c r="M71" i="50"/>
  <c r="M72" i="50"/>
  <c r="M73" i="50"/>
  <c r="M44" i="50"/>
  <c r="M16" i="50"/>
  <c r="M17" i="50"/>
  <c r="M18" i="50"/>
  <c r="M19" i="50"/>
  <c r="M20" i="50"/>
  <c r="M21" i="50"/>
  <c r="M22" i="50"/>
  <c r="M23" i="50"/>
  <c r="M24" i="50"/>
  <c r="M25" i="50"/>
  <c r="M26" i="50"/>
  <c r="M27" i="50"/>
  <c r="M28" i="50"/>
  <c r="M29" i="50"/>
  <c r="M30" i="50"/>
  <c r="M31" i="50"/>
  <c r="M32" i="50"/>
  <c r="M33" i="50"/>
  <c r="M34" i="50"/>
  <c r="M35" i="50"/>
  <c r="M36" i="50"/>
  <c r="M37" i="50"/>
  <c r="M38" i="50"/>
  <c r="M39" i="50"/>
  <c r="M40" i="50"/>
  <c r="M41" i="50"/>
  <c r="Q16" i="49"/>
  <c r="Q17" i="49"/>
  <c r="Q18" i="49"/>
  <c r="Q19" i="49"/>
  <c r="Q20" i="49"/>
  <c r="Q21" i="49"/>
  <c r="Q22" i="49"/>
  <c r="Q23" i="49"/>
  <c r="Q24" i="49"/>
  <c r="Q25" i="49"/>
  <c r="Q26" i="49"/>
  <c r="Q27" i="49"/>
  <c r="Q28" i="49"/>
  <c r="Q29" i="49"/>
  <c r="Q30" i="49"/>
  <c r="Q31" i="49"/>
  <c r="Q32" i="49"/>
  <c r="Q33" i="49"/>
  <c r="Q34" i="49"/>
  <c r="Q35" i="49"/>
  <c r="Q36" i="49"/>
  <c r="Q37" i="49"/>
  <c r="Q38" i="49"/>
  <c r="Q39" i="49"/>
  <c r="Q40" i="49"/>
  <c r="Q41" i="49"/>
  <c r="O77" i="48"/>
  <c r="O78" i="48"/>
  <c r="O79" i="48"/>
  <c r="O80" i="48"/>
  <c r="O81" i="48"/>
  <c r="O82" i="48"/>
  <c r="O83" i="48"/>
  <c r="O84" i="48"/>
  <c r="O85" i="48"/>
  <c r="O86" i="48"/>
  <c r="O87" i="48"/>
  <c r="O88" i="48"/>
  <c r="O89" i="48"/>
  <c r="O90" i="48"/>
  <c r="O91" i="48"/>
  <c r="O92" i="48"/>
  <c r="O93" i="48"/>
  <c r="O94" i="48"/>
  <c r="O95" i="48"/>
  <c r="O96" i="48"/>
  <c r="O97" i="48"/>
  <c r="O98" i="48"/>
  <c r="O99" i="48"/>
  <c r="O100" i="48"/>
  <c r="O101" i="48"/>
  <c r="O102" i="48"/>
  <c r="O103" i="48"/>
  <c r="O104" i="48"/>
  <c r="P104" i="48"/>
  <c r="O105" i="48"/>
  <c r="O76" i="48"/>
  <c r="P76" i="48"/>
  <c r="O45" i="48"/>
  <c r="O46" i="48"/>
  <c r="O47" i="48"/>
  <c r="O48" i="48"/>
  <c r="O49" i="48"/>
  <c r="O50" i="48"/>
  <c r="O51" i="48"/>
  <c r="O52" i="48"/>
  <c r="O53" i="48"/>
  <c r="O54" i="48"/>
  <c r="O55" i="48"/>
  <c r="O56" i="48"/>
  <c r="O57" i="48"/>
  <c r="O58" i="48"/>
  <c r="O59" i="48"/>
  <c r="O60" i="48"/>
  <c r="O61" i="48"/>
  <c r="O62" i="48"/>
  <c r="O63" i="48"/>
  <c r="O64" i="48"/>
  <c r="O65" i="48"/>
  <c r="O66" i="48"/>
  <c r="O67" i="48"/>
  <c r="O68" i="48"/>
  <c r="O69" i="48"/>
  <c r="O70" i="48"/>
  <c r="O71" i="48"/>
  <c r="O72" i="48"/>
  <c r="O73" i="48"/>
  <c r="O44" i="48"/>
  <c r="O16" i="48"/>
  <c r="O17" i="48"/>
  <c r="O18" i="48"/>
  <c r="O19" i="48"/>
  <c r="O20" i="48"/>
  <c r="O21" i="48"/>
  <c r="O22" i="48"/>
  <c r="O23" i="48"/>
  <c r="O24" i="48"/>
  <c r="O25" i="48"/>
  <c r="O26" i="48"/>
  <c r="P26" i="48"/>
  <c r="O27" i="48"/>
  <c r="O28" i="48"/>
  <c r="O29" i="48"/>
  <c r="O30" i="48"/>
  <c r="O31" i="48"/>
  <c r="O32" i="48"/>
  <c r="O33" i="48"/>
  <c r="O34" i="48"/>
  <c r="O35" i="48"/>
  <c r="O36" i="48"/>
  <c r="O37" i="48"/>
  <c r="O38" i="48"/>
  <c r="P38" i="48"/>
  <c r="O39" i="48"/>
  <c r="O40" i="48"/>
  <c r="O41" i="48"/>
  <c r="P77" i="47"/>
  <c r="Q77" i="47"/>
  <c r="P78" i="47"/>
  <c r="Q78" i="47"/>
  <c r="P79" i="47"/>
  <c r="Q79" i="47"/>
  <c r="P80" i="47"/>
  <c r="Q80" i="47"/>
  <c r="P81" i="47"/>
  <c r="Q81" i="47"/>
  <c r="P82" i="47"/>
  <c r="Q82" i="47"/>
  <c r="P83" i="47"/>
  <c r="Q83" i="47"/>
  <c r="P84" i="47"/>
  <c r="Q84" i="47"/>
  <c r="P85" i="47"/>
  <c r="Q85" i="47"/>
  <c r="P86" i="47"/>
  <c r="Q86" i="47"/>
  <c r="P87" i="47"/>
  <c r="Q87" i="47"/>
  <c r="P88" i="47"/>
  <c r="Q88" i="47"/>
  <c r="P89" i="47"/>
  <c r="Q89" i="47"/>
  <c r="P90" i="47"/>
  <c r="Q90" i="47"/>
  <c r="P91" i="47"/>
  <c r="Q91" i="47"/>
  <c r="P92" i="47"/>
  <c r="Q92" i="47"/>
  <c r="P93" i="47"/>
  <c r="Q93" i="47"/>
  <c r="P94" i="47"/>
  <c r="Q94" i="47"/>
  <c r="P95" i="47"/>
  <c r="Q95" i="47"/>
  <c r="P96" i="47"/>
  <c r="Q96" i="47"/>
  <c r="P97" i="47"/>
  <c r="Q97" i="47"/>
  <c r="P98" i="47"/>
  <c r="Q98" i="47"/>
  <c r="P99" i="47"/>
  <c r="Q99" i="47"/>
  <c r="P100" i="47"/>
  <c r="Q100" i="47"/>
  <c r="P101" i="47"/>
  <c r="Q101" i="47"/>
  <c r="P102" i="47"/>
  <c r="Q102" i="47"/>
  <c r="P103" i="47"/>
  <c r="Q103" i="47"/>
  <c r="P104" i="47"/>
  <c r="Q104" i="47"/>
  <c r="P105" i="47"/>
  <c r="Q105" i="47"/>
  <c r="Q76" i="47"/>
  <c r="P76" i="47"/>
  <c r="P45" i="47"/>
  <c r="Q45" i="47"/>
  <c r="P46" i="47"/>
  <c r="Q46" i="47"/>
  <c r="P47" i="47"/>
  <c r="Q47" i="47"/>
  <c r="P48" i="47"/>
  <c r="Q48" i="47"/>
  <c r="P49" i="47"/>
  <c r="Q49" i="47"/>
  <c r="P50" i="47"/>
  <c r="Q50" i="47"/>
  <c r="P51" i="47"/>
  <c r="Q51" i="47"/>
  <c r="P52" i="47"/>
  <c r="Q52" i="47"/>
  <c r="P53" i="47"/>
  <c r="Q53" i="47"/>
  <c r="P54" i="47"/>
  <c r="Q54" i="47"/>
  <c r="P55" i="47"/>
  <c r="Q55" i="47"/>
  <c r="P56" i="47"/>
  <c r="Q56" i="47"/>
  <c r="P57" i="47"/>
  <c r="Q57" i="47"/>
  <c r="P58" i="47"/>
  <c r="Q58" i="47"/>
  <c r="P59" i="47"/>
  <c r="Q59" i="47"/>
  <c r="P60" i="47"/>
  <c r="Q60" i="47"/>
  <c r="P61" i="47"/>
  <c r="Q61" i="47"/>
  <c r="P62" i="47"/>
  <c r="Q62" i="47"/>
  <c r="P63" i="47"/>
  <c r="Q63" i="47"/>
  <c r="P64" i="47"/>
  <c r="Q64" i="47"/>
  <c r="P65" i="47"/>
  <c r="Q65" i="47"/>
  <c r="P66" i="47"/>
  <c r="Q66" i="47"/>
  <c r="P67" i="47"/>
  <c r="Q67" i="47"/>
  <c r="P68" i="47"/>
  <c r="Q68" i="47"/>
  <c r="P69" i="47"/>
  <c r="Q69" i="47"/>
  <c r="P70" i="47"/>
  <c r="Q70" i="47"/>
  <c r="P71" i="47"/>
  <c r="Q71" i="47"/>
  <c r="P72" i="47"/>
  <c r="Q72" i="47"/>
  <c r="P73" i="47"/>
  <c r="Q73" i="47"/>
  <c r="Q44" i="47"/>
  <c r="P44" i="47"/>
  <c r="P16" i="47"/>
  <c r="Q16" i="47"/>
  <c r="P17" i="47"/>
  <c r="Q17" i="47"/>
  <c r="P18" i="47"/>
  <c r="Q18" i="47"/>
  <c r="P19" i="47"/>
  <c r="Q19" i="47"/>
  <c r="P20" i="47"/>
  <c r="Q20" i="47"/>
  <c r="P21" i="47"/>
  <c r="Q21" i="47"/>
  <c r="P22" i="47"/>
  <c r="Q22" i="47"/>
  <c r="P23" i="47"/>
  <c r="Q23" i="47"/>
  <c r="P24" i="47"/>
  <c r="Q24" i="47"/>
  <c r="P25" i="47"/>
  <c r="Q25" i="47"/>
  <c r="P26" i="47"/>
  <c r="Q26" i="47"/>
  <c r="P27" i="47"/>
  <c r="Q27" i="47"/>
  <c r="P28" i="47"/>
  <c r="Q28" i="47"/>
  <c r="P29" i="47"/>
  <c r="Q29" i="47"/>
  <c r="P30" i="47"/>
  <c r="Q30" i="47"/>
  <c r="P31" i="47"/>
  <c r="Q31" i="47"/>
  <c r="P32" i="47"/>
  <c r="Q32" i="47"/>
  <c r="P33" i="47"/>
  <c r="Q33" i="47"/>
  <c r="P34" i="47"/>
  <c r="Q34" i="47"/>
  <c r="P35" i="47"/>
  <c r="Q35" i="47"/>
  <c r="P36" i="47"/>
  <c r="Q36" i="47"/>
  <c r="P37" i="47"/>
  <c r="Q37" i="47"/>
  <c r="P38" i="47"/>
  <c r="Q38" i="47"/>
  <c r="P39" i="47"/>
  <c r="Q39" i="47"/>
  <c r="P40" i="47"/>
  <c r="Q40" i="47"/>
  <c r="P41" i="47"/>
  <c r="Q41" i="47"/>
  <c r="R19" i="45"/>
  <c r="R20" i="45"/>
  <c r="R21" i="45"/>
  <c r="R22" i="45"/>
  <c r="R23" i="45"/>
  <c r="R24" i="45"/>
  <c r="R25" i="45"/>
  <c r="R26" i="45"/>
  <c r="R27" i="45"/>
  <c r="R28" i="45"/>
  <c r="R29" i="45"/>
  <c r="R30" i="45"/>
  <c r="R31" i="45"/>
  <c r="R32" i="45"/>
  <c r="R33" i="45"/>
  <c r="R34" i="45"/>
  <c r="R35" i="45"/>
  <c r="R36" i="45"/>
  <c r="R37" i="45"/>
  <c r="R38" i="45"/>
  <c r="R39" i="45"/>
  <c r="R40" i="45"/>
  <c r="R41" i="45"/>
  <c r="T141" i="79"/>
  <c r="U141" i="79"/>
  <c r="T142" i="79"/>
  <c r="U142" i="79"/>
  <c r="T143" i="79"/>
  <c r="U143" i="79"/>
  <c r="T144" i="79"/>
  <c r="U144" i="79"/>
  <c r="T145" i="79"/>
  <c r="U145" i="79"/>
  <c r="T146" i="79"/>
  <c r="U146" i="79"/>
  <c r="T147" i="79"/>
  <c r="U147" i="79"/>
  <c r="T148" i="79"/>
  <c r="U148" i="79"/>
  <c r="T149" i="79"/>
  <c r="U149" i="79"/>
  <c r="T150" i="79"/>
  <c r="U150" i="79"/>
  <c r="T151" i="79"/>
  <c r="U151" i="79"/>
  <c r="T152" i="79"/>
  <c r="U152" i="79"/>
  <c r="T153" i="79"/>
  <c r="U153" i="79"/>
  <c r="T154" i="79"/>
  <c r="U154" i="79"/>
  <c r="T155" i="79"/>
  <c r="U155" i="79"/>
  <c r="T156" i="79"/>
  <c r="U156" i="79"/>
  <c r="T157" i="79"/>
  <c r="U157" i="79"/>
  <c r="T158" i="79"/>
  <c r="U158" i="79"/>
  <c r="T159" i="79"/>
  <c r="U159" i="79"/>
  <c r="T160" i="79"/>
  <c r="U160" i="79"/>
  <c r="T161" i="79"/>
  <c r="U161" i="79"/>
  <c r="T162" i="79"/>
  <c r="U162" i="79"/>
  <c r="T163" i="79"/>
  <c r="U163" i="79"/>
  <c r="T164" i="79"/>
  <c r="U164" i="79"/>
  <c r="T165" i="79"/>
  <c r="U165" i="79"/>
  <c r="T166" i="79"/>
  <c r="U166" i="79"/>
  <c r="T167" i="79"/>
  <c r="U167" i="79"/>
  <c r="T168" i="79"/>
  <c r="U168" i="79"/>
  <c r="T169" i="79"/>
  <c r="U169" i="79"/>
  <c r="U140" i="79"/>
  <c r="T140" i="79"/>
  <c r="T109" i="79"/>
  <c r="U109" i="79"/>
  <c r="T110" i="79"/>
  <c r="U110" i="79"/>
  <c r="T111" i="79"/>
  <c r="U111" i="79"/>
  <c r="T112" i="79"/>
  <c r="U112" i="79"/>
  <c r="T113" i="79"/>
  <c r="U113" i="79"/>
  <c r="T114" i="79"/>
  <c r="U114" i="79"/>
  <c r="T115" i="79"/>
  <c r="U115" i="79"/>
  <c r="T116" i="79"/>
  <c r="U116" i="79"/>
  <c r="T117" i="79"/>
  <c r="U117" i="79"/>
  <c r="T118" i="79"/>
  <c r="U118" i="79"/>
  <c r="T119" i="79"/>
  <c r="U119" i="79"/>
  <c r="T120" i="79"/>
  <c r="U120" i="79"/>
  <c r="T121" i="79"/>
  <c r="U121" i="79"/>
  <c r="T122" i="79"/>
  <c r="U122" i="79"/>
  <c r="T123" i="79"/>
  <c r="U123" i="79"/>
  <c r="T124" i="79"/>
  <c r="U124" i="79"/>
  <c r="T125" i="79"/>
  <c r="U125" i="79"/>
  <c r="T126" i="79"/>
  <c r="U126" i="79"/>
  <c r="T127" i="79"/>
  <c r="U127" i="79"/>
  <c r="T128" i="79"/>
  <c r="U128" i="79"/>
  <c r="T129" i="79"/>
  <c r="U129" i="79"/>
  <c r="T130" i="79"/>
  <c r="U130" i="79"/>
  <c r="T131" i="79"/>
  <c r="U131" i="79"/>
  <c r="T132" i="79"/>
  <c r="U132" i="79"/>
  <c r="T133" i="79"/>
  <c r="U133" i="79"/>
  <c r="T134" i="79"/>
  <c r="U134" i="79"/>
  <c r="T135" i="79"/>
  <c r="U135" i="79"/>
  <c r="T136" i="79"/>
  <c r="U136" i="79"/>
  <c r="T137" i="79"/>
  <c r="U137" i="79"/>
  <c r="U108" i="79"/>
  <c r="T108" i="79"/>
  <c r="T105" i="79"/>
  <c r="U105" i="79"/>
  <c r="T77" i="79"/>
  <c r="U77" i="79"/>
  <c r="T78" i="79"/>
  <c r="U78" i="79"/>
  <c r="T79" i="79"/>
  <c r="U79" i="79"/>
  <c r="T80" i="79"/>
  <c r="U80" i="79"/>
  <c r="T81" i="79"/>
  <c r="U81" i="79"/>
  <c r="T82" i="79"/>
  <c r="U82" i="79"/>
  <c r="T83" i="79"/>
  <c r="U83" i="79"/>
  <c r="T84" i="79"/>
  <c r="U84" i="79"/>
  <c r="T85" i="79"/>
  <c r="U85" i="79"/>
  <c r="T86" i="79"/>
  <c r="U86" i="79"/>
  <c r="T87" i="79"/>
  <c r="U87" i="79"/>
  <c r="T88" i="79"/>
  <c r="U88" i="79"/>
  <c r="T89" i="79"/>
  <c r="U89" i="79"/>
  <c r="T90" i="79"/>
  <c r="U90" i="79"/>
  <c r="T91" i="79"/>
  <c r="U91" i="79"/>
  <c r="T92" i="79"/>
  <c r="U92" i="79"/>
  <c r="T93" i="79"/>
  <c r="U93" i="79"/>
  <c r="T94" i="79"/>
  <c r="U94" i="79"/>
  <c r="T95" i="79"/>
  <c r="U95" i="79"/>
  <c r="T96" i="79"/>
  <c r="U96" i="79"/>
  <c r="T97" i="79"/>
  <c r="U97" i="79"/>
  <c r="T98" i="79"/>
  <c r="U98" i="79"/>
  <c r="T99" i="79"/>
  <c r="U99" i="79"/>
  <c r="T100" i="79"/>
  <c r="U100" i="79"/>
  <c r="T101" i="79"/>
  <c r="U101" i="79"/>
  <c r="T102" i="79"/>
  <c r="U102" i="79"/>
  <c r="T103" i="79"/>
  <c r="U103" i="79"/>
  <c r="T104" i="79"/>
  <c r="U104" i="79"/>
  <c r="U76" i="79"/>
  <c r="T76" i="79"/>
  <c r="T45" i="79"/>
  <c r="U45" i="79"/>
  <c r="T46" i="79"/>
  <c r="U46" i="79"/>
  <c r="T47" i="79"/>
  <c r="U47" i="79"/>
  <c r="T48" i="79"/>
  <c r="U48" i="79"/>
  <c r="T49" i="79"/>
  <c r="U49" i="79"/>
  <c r="T50" i="79"/>
  <c r="U50" i="79"/>
  <c r="T51" i="79"/>
  <c r="U51" i="79"/>
  <c r="T52" i="79"/>
  <c r="U52" i="79"/>
  <c r="T53" i="79"/>
  <c r="U53" i="79"/>
  <c r="T54" i="79"/>
  <c r="U54" i="79"/>
  <c r="T55" i="79"/>
  <c r="U55" i="79"/>
  <c r="T56" i="79"/>
  <c r="U56" i="79"/>
  <c r="T57" i="79"/>
  <c r="U57" i="79"/>
  <c r="T58" i="79"/>
  <c r="U58" i="79"/>
  <c r="T59" i="79"/>
  <c r="U59" i="79"/>
  <c r="T60" i="79"/>
  <c r="U60" i="79"/>
  <c r="T61" i="79"/>
  <c r="U61" i="79"/>
  <c r="T62" i="79"/>
  <c r="U62" i="79"/>
  <c r="T63" i="79"/>
  <c r="U63" i="79"/>
  <c r="T64" i="79"/>
  <c r="U64" i="79"/>
  <c r="T65" i="79"/>
  <c r="U65" i="79"/>
  <c r="T66" i="79"/>
  <c r="U66" i="79"/>
  <c r="T67" i="79"/>
  <c r="U67" i="79"/>
  <c r="T68" i="79"/>
  <c r="U68" i="79"/>
  <c r="T69" i="79"/>
  <c r="U69" i="79"/>
  <c r="T70" i="79"/>
  <c r="U70" i="79"/>
  <c r="T71" i="79"/>
  <c r="U71" i="79"/>
  <c r="T72" i="79"/>
  <c r="U72" i="79"/>
  <c r="T73" i="79"/>
  <c r="U73" i="79"/>
  <c r="U44" i="79"/>
  <c r="T44" i="79"/>
  <c r="U24" i="79"/>
  <c r="U25" i="79"/>
  <c r="U26" i="79"/>
  <c r="U27" i="79"/>
  <c r="U28" i="79"/>
  <c r="U29" i="79"/>
  <c r="U30" i="79"/>
  <c r="U31" i="79"/>
  <c r="U32" i="79"/>
  <c r="U33" i="79"/>
  <c r="U34" i="79"/>
  <c r="U35" i="79"/>
  <c r="U36" i="79"/>
  <c r="U37" i="79"/>
  <c r="U38" i="79"/>
  <c r="U39" i="79"/>
  <c r="U40" i="79"/>
  <c r="U41" i="79"/>
  <c r="T24" i="79"/>
  <c r="T25" i="79"/>
  <c r="T26" i="79"/>
  <c r="T27" i="79"/>
  <c r="T28" i="79"/>
  <c r="T29" i="79"/>
  <c r="T30" i="79"/>
  <c r="T31" i="79"/>
  <c r="T32" i="79"/>
  <c r="T33" i="79"/>
  <c r="T34" i="79"/>
  <c r="T35" i="79"/>
  <c r="T36" i="79"/>
  <c r="T37" i="79"/>
  <c r="T38" i="79"/>
  <c r="T39" i="79"/>
  <c r="T40" i="79"/>
  <c r="T41" i="79"/>
  <c r="P16" i="44"/>
  <c r="P17" i="44"/>
  <c r="P18" i="44"/>
  <c r="P19" i="44"/>
  <c r="P20" i="44"/>
  <c r="P21" i="44"/>
  <c r="P22" i="44"/>
  <c r="P23" i="44"/>
  <c r="P24" i="44"/>
  <c r="P25" i="44"/>
  <c r="P26" i="44"/>
  <c r="P27" i="44"/>
  <c r="P28" i="44"/>
  <c r="P29" i="44"/>
  <c r="P30" i="44"/>
  <c r="P31" i="44"/>
  <c r="P32" i="44"/>
  <c r="P33" i="44"/>
  <c r="P34" i="44"/>
  <c r="P35" i="44"/>
  <c r="P36" i="44"/>
  <c r="P37" i="44"/>
  <c r="P38" i="44"/>
  <c r="P39" i="44"/>
  <c r="P40" i="44"/>
  <c r="P41" i="44"/>
  <c r="O16" i="44"/>
  <c r="O17" i="44"/>
  <c r="O18" i="44"/>
  <c r="O19" i="44"/>
  <c r="O20" i="44"/>
  <c r="O21" i="44"/>
  <c r="O22" i="44"/>
  <c r="O23" i="44"/>
  <c r="O24" i="44"/>
  <c r="O25" i="44"/>
  <c r="O26" i="44"/>
  <c r="O27" i="44"/>
  <c r="O28" i="44"/>
  <c r="O29" i="44"/>
  <c r="O30" i="44"/>
  <c r="O31" i="44"/>
  <c r="O32" i="44"/>
  <c r="O33" i="44"/>
  <c r="O34" i="44"/>
  <c r="O35" i="44"/>
  <c r="O36" i="44"/>
  <c r="O37" i="44"/>
  <c r="O38" i="44"/>
  <c r="O39" i="44"/>
  <c r="O40" i="44"/>
  <c r="O41" i="44"/>
  <c r="V17" i="40"/>
  <c r="V18" i="40"/>
  <c r="V19" i="40"/>
  <c r="V20" i="40"/>
  <c r="V21" i="40"/>
  <c r="V22" i="40"/>
  <c r="V23" i="40"/>
  <c r="V24" i="40"/>
  <c r="V25" i="40"/>
  <c r="V26" i="40"/>
  <c r="V27" i="40"/>
  <c r="V28" i="40"/>
  <c r="V29" i="40"/>
  <c r="V30" i="40"/>
  <c r="V31" i="40"/>
  <c r="V32" i="40"/>
  <c r="V33" i="40"/>
  <c r="V34" i="40"/>
  <c r="V35" i="40"/>
  <c r="V36" i="40"/>
  <c r="V37" i="40"/>
  <c r="V38" i="40"/>
  <c r="V39" i="40"/>
  <c r="V40" i="40"/>
  <c r="V41" i="40"/>
  <c r="V42" i="40"/>
  <c r="U14" i="40"/>
  <c r="U15" i="40"/>
  <c r="U16" i="40"/>
  <c r="U17" i="40"/>
  <c r="U18" i="40"/>
  <c r="U19" i="40"/>
  <c r="U20" i="40"/>
  <c r="U21" i="40"/>
  <c r="U22" i="40"/>
  <c r="U23" i="40"/>
  <c r="U24" i="40"/>
  <c r="U25" i="40"/>
  <c r="U26" i="40"/>
  <c r="U27" i="40"/>
  <c r="U28" i="40"/>
  <c r="U29" i="40"/>
  <c r="U30" i="40"/>
  <c r="U31" i="40"/>
  <c r="U32" i="40"/>
  <c r="U33" i="40"/>
  <c r="U34" i="40"/>
  <c r="U35" i="40"/>
  <c r="U36" i="40"/>
  <c r="U37" i="40"/>
  <c r="U38" i="40"/>
  <c r="U39" i="40"/>
  <c r="U40" i="40"/>
  <c r="U41" i="40"/>
  <c r="U42" i="40"/>
  <c r="T21" i="41"/>
  <c r="T22" i="41"/>
  <c r="T23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T41" i="41"/>
  <c r="T42" i="41"/>
  <c r="O16" i="42"/>
  <c r="O17" i="42"/>
  <c r="O18" i="42"/>
  <c r="O19" i="42"/>
  <c r="O20" i="42"/>
  <c r="O21" i="42"/>
  <c r="O22" i="42"/>
  <c r="O23" i="42"/>
  <c r="O24" i="42"/>
  <c r="O25" i="42"/>
  <c r="O26" i="42"/>
  <c r="O27" i="42"/>
  <c r="O28" i="42"/>
  <c r="O29" i="42"/>
  <c r="O30" i="42"/>
  <c r="O31" i="42"/>
  <c r="O32" i="42"/>
  <c r="O33" i="42"/>
  <c r="O34" i="42"/>
  <c r="O35" i="42"/>
  <c r="O36" i="42"/>
  <c r="O37" i="42"/>
  <c r="O38" i="42"/>
  <c r="O39" i="42"/>
  <c r="O40" i="42"/>
  <c r="O41" i="42"/>
  <c r="N16" i="42"/>
  <c r="N17" i="42"/>
  <c r="N18" i="42"/>
  <c r="N19" i="42"/>
  <c r="N20" i="42"/>
  <c r="N21" i="42"/>
  <c r="N22" i="42"/>
  <c r="N23" i="42"/>
  <c r="N24" i="42"/>
  <c r="N25" i="42"/>
  <c r="N26" i="42"/>
  <c r="N27" i="42"/>
  <c r="N28" i="42"/>
  <c r="N29" i="42"/>
  <c r="N30" i="42"/>
  <c r="N31" i="42"/>
  <c r="N32" i="42"/>
  <c r="N33" i="42"/>
  <c r="N34" i="42"/>
  <c r="N35" i="42"/>
  <c r="N36" i="42"/>
  <c r="N37" i="42"/>
  <c r="N38" i="42"/>
  <c r="N39" i="42"/>
  <c r="N40" i="42"/>
  <c r="N41" i="42"/>
  <c r="AA10" i="60"/>
  <c r="D68" i="81"/>
  <c r="S32" i="81"/>
  <c r="AE31" i="81"/>
  <c r="AD31" i="81"/>
  <c r="AC31" i="81"/>
  <c r="AB31" i="81"/>
  <c r="AA31" i="81"/>
  <c r="Z31" i="81"/>
  <c r="Y31" i="81"/>
  <c r="X31" i="81"/>
  <c r="X30" i="81"/>
  <c r="X29" i="81"/>
  <c r="X28" i="81"/>
  <c r="X27" i="81"/>
  <c r="X26" i="81"/>
  <c r="X25" i="81"/>
  <c r="X24" i="81"/>
  <c r="AJ59" i="81"/>
  <c r="AK59" i="81"/>
  <c r="AL59" i="81"/>
  <c r="AM59" i="81"/>
  <c r="AS59" i="81"/>
  <c r="AT59" i="81"/>
  <c r="AU59" i="81"/>
  <c r="AV59" i="81"/>
  <c r="AI58" i="81"/>
  <c r="AJ58" i="81"/>
  <c r="AL58" i="81"/>
  <c r="AM58" i="81"/>
  <c r="AR58" i="81"/>
  <c r="AS58" i="81"/>
  <c r="AU58" i="81"/>
  <c r="AV58" i="81"/>
  <c r="L59" i="78"/>
  <c r="M59" i="78"/>
  <c r="AJ57" i="81"/>
  <c r="N59" i="78"/>
  <c r="AK57" i="81"/>
  <c r="O59" i="78"/>
  <c r="AL57" i="81"/>
  <c r="P59" i="78"/>
  <c r="AM57" i="81"/>
  <c r="AT57" i="81"/>
  <c r="AU57" i="81"/>
  <c r="AV57" i="81"/>
  <c r="AS57" i="81"/>
  <c r="AK56" i="81"/>
  <c r="O58" i="78"/>
  <c r="L58" i="78"/>
  <c r="AI56" i="81"/>
  <c r="M58" i="78"/>
  <c r="AJ56" i="81"/>
  <c r="N58" i="78"/>
  <c r="AL56" i="81"/>
  <c r="P58" i="78"/>
  <c r="AM56" i="81"/>
  <c r="AR56" i="81"/>
  <c r="AS56" i="81"/>
  <c r="AT56" i="81"/>
  <c r="AU56" i="81"/>
  <c r="AV56" i="81"/>
  <c r="K57" i="78"/>
  <c r="AI55" i="81"/>
  <c r="M57" i="78"/>
  <c r="AJ55" i="81"/>
  <c r="N57" i="78"/>
  <c r="AK55" i="81"/>
  <c r="O57" i="78"/>
  <c r="AL55" i="81"/>
  <c r="P57" i="78"/>
  <c r="AM55" i="81"/>
  <c r="AR55" i="81"/>
  <c r="AS55" i="81"/>
  <c r="AT55" i="81"/>
  <c r="AU55" i="81"/>
  <c r="AV55" i="81"/>
  <c r="M56" i="78"/>
  <c r="K56" i="78"/>
  <c r="L56" i="78"/>
  <c r="AJ54" i="81"/>
  <c r="N56" i="78"/>
  <c r="AK54" i="81"/>
  <c r="O56" i="78"/>
  <c r="AL54" i="81"/>
  <c r="P56" i="78"/>
  <c r="AM54" i="81"/>
  <c r="AS54" i="81"/>
  <c r="AT54" i="81"/>
  <c r="AU54" i="81"/>
  <c r="AV54" i="81"/>
  <c r="BK3" i="56"/>
  <c r="K55" i="78"/>
  <c r="BL3" i="56"/>
  <c r="L55" i="78"/>
  <c r="BM3" i="56"/>
  <c r="AI53" i="81" s="1"/>
  <c r="BN3" i="56"/>
  <c r="AJ53" i="81" s="1"/>
  <c r="N55" i="78"/>
  <c r="BO3" i="56"/>
  <c r="AK53" i="81" s="1"/>
  <c r="O55" i="78"/>
  <c r="BP3" i="56"/>
  <c r="AL53" i="81" s="1"/>
  <c r="P55" i="78"/>
  <c r="BQ3" i="56"/>
  <c r="AM53" i="81" s="1"/>
  <c r="BK4" i="56"/>
  <c r="BL4" i="56"/>
  <c r="BM4" i="56"/>
  <c r="AR53" i="81" s="1"/>
  <c r="BN4" i="56"/>
  <c r="AS53" i="81" s="1"/>
  <c r="BO4" i="56"/>
  <c r="AT53" i="81" s="1"/>
  <c r="BP4" i="56"/>
  <c r="AU53" i="81" s="1"/>
  <c r="BQ4" i="56"/>
  <c r="AV53" i="81" s="1"/>
  <c r="AI52" i="81"/>
  <c r="AJ52" i="81"/>
  <c r="AK52" i="81"/>
  <c r="AL52" i="81"/>
  <c r="AM52" i="81"/>
  <c r="AR52" i="81"/>
  <c r="AS52" i="81"/>
  <c r="AT52" i="81"/>
  <c r="AU52" i="81"/>
  <c r="AV52" i="81"/>
  <c r="AH51" i="81"/>
  <c r="L53" i="78"/>
  <c r="AI51" i="81"/>
  <c r="AJ51" i="81"/>
  <c r="N53" i="78"/>
  <c r="AK51" i="81"/>
  <c r="AL51" i="81"/>
  <c r="P53" i="78"/>
  <c r="AM51" i="81"/>
  <c r="J53" i="78"/>
  <c r="AQ51" i="81"/>
  <c r="L51" i="81" s="1"/>
  <c r="AR51" i="81"/>
  <c r="AS51" i="81"/>
  <c r="AT51" i="81"/>
  <c r="AU51" i="81"/>
  <c r="AV51" i="81"/>
  <c r="L52" i="78"/>
  <c r="AJ50" i="81"/>
  <c r="N52" i="78"/>
  <c r="AK50" i="81"/>
  <c r="O52" i="78"/>
  <c r="AL50" i="81"/>
  <c r="P52" i="78"/>
  <c r="AM50" i="81"/>
  <c r="AS50" i="81"/>
  <c r="AT50" i="81"/>
  <c r="AU50" i="81"/>
  <c r="AV50" i="81"/>
  <c r="AJ49" i="81"/>
  <c r="N51" i="78"/>
  <c r="AK49" i="81"/>
  <c r="AL49" i="81"/>
  <c r="AM49" i="81"/>
  <c r="AS49" i="81"/>
  <c r="AT49" i="81"/>
  <c r="AU49" i="81"/>
  <c r="AV49" i="81"/>
  <c r="M50" i="78"/>
  <c r="N50" i="78"/>
  <c r="O50" i="78"/>
  <c r="P50" i="78"/>
  <c r="AS47" i="81"/>
  <c r="AT47" i="81"/>
  <c r="AU47" i="81"/>
  <c r="AJ47" i="81"/>
  <c r="N49" i="78"/>
  <c r="AK47" i="81"/>
  <c r="O49" i="78"/>
  <c r="AL47" i="81"/>
  <c r="P49" i="78"/>
  <c r="L48" i="78"/>
  <c r="M48" i="78"/>
  <c r="AW3" i="47"/>
  <c r="AJ46" i="81" s="1"/>
  <c r="N48" i="78"/>
  <c r="AX3" i="47"/>
  <c r="AK46" i="81" s="1"/>
  <c r="O48" i="78"/>
  <c r="AY3" i="47"/>
  <c r="AL46" i="81" s="1"/>
  <c r="P48" i="78"/>
  <c r="AZ3" i="47"/>
  <c r="AM46" i="81" s="1"/>
  <c r="L47" i="78"/>
  <c r="N47" i="78"/>
  <c r="O47" i="78"/>
  <c r="AL45" i="81"/>
  <c r="P47" i="78"/>
  <c r="AM45" i="81"/>
  <c r="AU45" i="81"/>
  <c r="AV45" i="81"/>
  <c r="AJ44" i="81"/>
  <c r="AK44" i="81"/>
  <c r="AL44" i="81"/>
  <c r="AS44" i="81"/>
  <c r="AT44" i="81"/>
  <c r="AU44" i="81"/>
  <c r="AS43" i="81"/>
  <c r="AT43" i="81"/>
  <c r="AU43" i="81"/>
  <c r="AV43" i="81"/>
  <c r="AV42" i="81"/>
  <c r="AS42" i="81"/>
  <c r="AT42" i="81"/>
  <c r="AU42" i="81"/>
  <c r="AJ42" i="81"/>
  <c r="N44" i="78"/>
  <c r="L44" i="78"/>
  <c r="AK42" i="81"/>
  <c r="O44" i="78"/>
  <c r="AL42" i="81"/>
  <c r="P44" i="78"/>
  <c r="AM42" i="81"/>
  <c r="CD5" i="40"/>
  <c r="AV40" i="81" s="1"/>
  <c r="CD4" i="40"/>
  <c r="CC5" i="40"/>
  <c r="AU40" i="81" s="1"/>
  <c r="CC4" i="40"/>
  <c r="P42" i="78"/>
  <c r="CB5" i="40"/>
  <c r="AT40" i="81" s="1"/>
  <c r="CB4" i="40"/>
  <c r="O42" i="78"/>
  <c r="CA5" i="40"/>
  <c r="AS40" i="81" s="1"/>
  <c r="CA4" i="40"/>
  <c r="N42" i="78"/>
  <c r="L42" i="78"/>
  <c r="AI12" i="80"/>
  <c r="AH12" i="80"/>
  <c r="AG12" i="80"/>
  <c r="O41" i="80"/>
  <c r="O40" i="80"/>
  <c r="O39" i="80"/>
  <c r="O38" i="80"/>
  <c r="O37" i="80"/>
  <c r="O36" i="80"/>
  <c r="O35" i="80"/>
  <c r="O34" i="80"/>
  <c r="O33" i="80"/>
  <c r="O32" i="80"/>
  <c r="O31" i="80"/>
  <c r="O30" i="80"/>
  <c r="O29" i="80"/>
  <c r="O28" i="80"/>
  <c r="O27" i="80"/>
  <c r="O26" i="80"/>
  <c r="O25" i="80"/>
  <c r="O24" i="80"/>
  <c r="O23" i="80"/>
  <c r="O22" i="80"/>
  <c r="O21" i="80"/>
  <c r="O20" i="80"/>
  <c r="O19" i="80"/>
  <c r="O18" i="80"/>
  <c r="O17" i="80"/>
  <c r="O16" i="80"/>
  <c r="O15" i="80"/>
  <c r="O14" i="80"/>
  <c r="O13" i="80"/>
  <c r="O12" i="80"/>
  <c r="Z9" i="80"/>
  <c r="Z156" i="79"/>
  <c r="Z54" i="79"/>
  <c r="Z169" i="79"/>
  <c r="AA169" i="79"/>
  <c r="Y169" i="79"/>
  <c r="W169" i="79"/>
  <c r="Z168" i="79"/>
  <c r="AA168" i="79"/>
  <c r="Y168" i="79"/>
  <c r="W168" i="79"/>
  <c r="Y167" i="79"/>
  <c r="W167" i="79"/>
  <c r="AA167" i="79"/>
  <c r="Y166" i="79"/>
  <c r="W166" i="79"/>
  <c r="AA166" i="79"/>
  <c r="AA165" i="79"/>
  <c r="Y165" i="79"/>
  <c r="W165" i="79"/>
  <c r="Z164" i="79"/>
  <c r="AA164" i="79"/>
  <c r="Y164" i="79"/>
  <c r="W164" i="79"/>
  <c r="Y163" i="79"/>
  <c r="W163" i="79"/>
  <c r="AA163" i="79"/>
  <c r="Y162" i="79"/>
  <c r="W162" i="79"/>
  <c r="AA162" i="79"/>
  <c r="Z161" i="79"/>
  <c r="AA161" i="79"/>
  <c r="Y161" i="79"/>
  <c r="W161" i="79"/>
  <c r="Z160" i="79"/>
  <c r="AA160" i="79"/>
  <c r="Y160" i="79"/>
  <c r="W160" i="79"/>
  <c r="Y159" i="79"/>
  <c r="W159" i="79"/>
  <c r="AA159" i="79"/>
  <c r="Y158" i="79"/>
  <c r="W158" i="79"/>
  <c r="AA158" i="79"/>
  <c r="AA157" i="79"/>
  <c r="Y157" i="79"/>
  <c r="W157" i="79"/>
  <c r="AA156" i="79"/>
  <c r="Y156" i="79"/>
  <c r="W156" i="79"/>
  <c r="Y155" i="79"/>
  <c r="W155" i="79"/>
  <c r="AA155" i="79"/>
  <c r="Y154" i="79"/>
  <c r="W154" i="79"/>
  <c r="AA154" i="79"/>
  <c r="Z153" i="79"/>
  <c r="AA153" i="79"/>
  <c r="Y153" i="79"/>
  <c r="W153" i="79"/>
  <c r="Z152" i="79"/>
  <c r="AA152" i="79"/>
  <c r="Y152" i="79"/>
  <c r="W152" i="79"/>
  <c r="Y151" i="79"/>
  <c r="W151" i="79"/>
  <c r="AA151" i="79"/>
  <c r="Y150" i="79"/>
  <c r="W150" i="79"/>
  <c r="AA150" i="79"/>
  <c r="AA149" i="79"/>
  <c r="Y149" i="79"/>
  <c r="W149" i="79"/>
  <c r="Z148" i="79"/>
  <c r="AA148" i="79"/>
  <c r="Y148" i="79"/>
  <c r="W148" i="79"/>
  <c r="Y147" i="79"/>
  <c r="W147" i="79"/>
  <c r="AA147" i="79"/>
  <c r="Y146" i="79"/>
  <c r="W146" i="79"/>
  <c r="AA146" i="79"/>
  <c r="Z145" i="79"/>
  <c r="AA145" i="79"/>
  <c r="Y145" i="79"/>
  <c r="W145" i="79"/>
  <c r="Z144" i="79"/>
  <c r="AA144" i="79"/>
  <c r="Y144" i="79"/>
  <c r="W144" i="79"/>
  <c r="Y143" i="79"/>
  <c r="W143" i="79"/>
  <c r="AA143" i="79"/>
  <c r="Y142" i="79"/>
  <c r="W142" i="79"/>
  <c r="AA142" i="79"/>
  <c r="Y141" i="79"/>
  <c r="W141" i="79"/>
  <c r="AA141" i="79"/>
  <c r="AA140" i="79"/>
  <c r="Y140" i="79"/>
  <c r="W140" i="79"/>
  <c r="AA137" i="79"/>
  <c r="Y137" i="79"/>
  <c r="W137" i="79"/>
  <c r="Y136" i="79"/>
  <c r="W136" i="79"/>
  <c r="AA136" i="79"/>
  <c r="Y135" i="79"/>
  <c r="W135" i="79"/>
  <c r="AA135" i="79"/>
  <c r="Z134" i="79"/>
  <c r="AA134" i="79"/>
  <c r="Y134" i="79"/>
  <c r="W134" i="79"/>
  <c r="AA133" i="79"/>
  <c r="Y133" i="79"/>
  <c r="W133" i="79"/>
  <c r="Y132" i="79"/>
  <c r="W132" i="79"/>
  <c r="AA132" i="79"/>
  <c r="Z131" i="79"/>
  <c r="Y131" i="79"/>
  <c r="W131" i="79"/>
  <c r="AA131" i="79"/>
  <c r="Z130" i="79"/>
  <c r="AA130" i="79"/>
  <c r="Y130" i="79"/>
  <c r="W130" i="79"/>
  <c r="AA129" i="79"/>
  <c r="Y129" i="79"/>
  <c r="W129" i="79"/>
  <c r="Y128" i="79"/>
  <c r="W128" i="79"/>
  <c r="AA128" i="79"/>
  <c r="AA127" i="79"/>
  <c r="Y127" i="79"/>
  <c r="W127" i="79"/>
  <c r="Z126" i="79"/>
  <c r="AA126" i="79"/>
  <c r="Y126" i="79"/>
  <c r="W126" i="79"/>
  <c r="Y125" i="79"/>
  <c r="W125" i="79"/>
  <c r="AA125" i="79"/>
  <c r="Y124" i="79"/>
  <c r="W124" i="79"/>
  <c r="AA124" i="79"/>
  <c r="Z123" i="79"/>
  <c r="AA123" i="79"/>
  <c r="Y123" i="79"/>
  <c r="W123" i="79"/>
  <c r="Z122" i="79"/>
  <c r="AA122" i="79"/>
  <c r="Y122" i="79"/>
  <c r="W122" i="79"/>
  <c r="Y121" i="79"/>
  <c r="W121" i="79"/>
  <c r="AA121" i="79"/>
  <c r="Y120" i="79"/>
  <c r="W120" i="79"/>
  <c r="AA120" i="79"/>
  <c r="AA119" i="79"/>
  <c r="Y119" i="79"/>
  <c r="W119" i="79"/>
  <c r="Z118" i="79"/>
  <c r="AA118" i="79"/>
  <c r="Y118" i="79"/>
  <c r="W118" i="79"/>
  <c r="Y117" i="79"/>
  <c r="W117" i="79"/>
  <c r="AA117" i="79"/>
  <c r="Y116" i="79"/>
  <c r="W116" i="79"/>
  <c r="AA116" i="79"/>
  <c r="Z115" i="79"/>
  <c r="AA115" i="79"/>
  <c r="Y115" i="79"/>
  <c r="W115" i="79"/>
  <c r="Z114" i="79"/>
  <c r="AA114" i="79"/>
  <c r="Y114" i="79"/>
  <c r="W114" i="79"/>
  <c r="Y113" i="79"/>
  <c r="W113" i="79"/>
  <c r="AA113" i="79"/>
  <c r="Y112" i="79"/>
  <c r="W112" i="79"/>
  <c r="AA112" i="79"/>
  <c r="AA111" i="79"/>
  <c r="Y111" i="79"/>
  <c r="W111" i="79"/>
  <c r="Z110" i="79"/>
  <c r="AA110" i="79"/>
  <c r="Y110" i="79"/>
  <c r="W110" i="79"/>
  <c r="Y109" i="79"/>
  <c r="W109" i="79"/>
  <c r="AA109" i="79"/>
  <c r="Z108" i="79"/>
  <c r="AA108" i="79"/>
  <c r="Y108" i="79"/>
  <c r="W108" i="79"/>
  <c r="AA105" i="79"/>
  <c r="Y105" i="79"/>
  <c r="W105" i="79"/>
  <c r="Z104" i="79"/>
  <c r="AA104" i="79"/>
  <c r="Y104" i="79"/>
  <c r="W104" i="79"/>
  <c r="Y103" i="79"/>
  <c r="W103" i="79"/>
  <c r="AA103" i="79"/>
  <c r="Y102" i="79"/>
  <c r="W102" i="79"/>
  <c r="AA102" i="79"/>
  <c r="Z101" i="79"/>
  <c r="Y101" i="79"/>
  <c r="W101" i="79"/>
  <c r="AA101" i="79"/>
  <c r="Z100" i="79"/>
  <c r="Y100" i="79"/>
  <c r="W100" i="79"/>
  <c r="AA100" i="79"/>
  <c r="AA99" i="79"/>
  <c r="Y99" i="79"/>
  <c r="W99" i="79"/>
  <c r="AA98" i="79"/>
  <c r="Y98" i="79"/>
  <c r="W98" i="79"/>
  <c r="Y97" i="79"/>
  <c r="W97" i="79"/>
  <c r="AA97" i="79"/>
  <c r="Z96" i="79"/>
  <c r="Y96" i="79"/>
  <c r="W96" i="79"/>
  <c r="AA96" i="79"/>
  <c r="AA95" i="79"/>
  <c r="Y95" i="79"/>
  <c r="W95" i="79"/>
  <c r="AA94" i="79"/>
  <c r="Y94" i="79"/>
  <c r="W94" i="79"/>
  <c r="Z93" i="79"/>
  <c r="Y93" i="79"/>
  <c r="W93" i="79"/>
  <c r="AA93" i="79"/>
  <c r="Z92" i="79"/>
  <c r="Y92" i="79"/>
  <c r="W92" i="79"/>
  <c r="AA92" i="79"/>
  <c r="AA91" i="79"/>
  <c r="Y91" i="79"/>
  <c r="W91" i="79"/>
  <c r="AA90" i="79"/>
  <c r="Y90" i="79"/>
  <c r="W90" i="79"/>
  <c r="Y89" i="79"/>
  <c r="W89" i="79"/>
  <c r="AA89" i="79"/>
  <c r="Z88" i="79"/>
  <c r="Y88" i="79"/>
  <c r="W88" i="79"/>
  <c r="AA88" i="79"/>
  <c r="AA87" i="79"/>
  <c r="Y87" i="79"/>
  <c r="W87" i="79"/>
  <c r="AA86" i="79"/>
  <c r="Y86" i="79"/>
  <c r="W86" i="79"/>
  <c r="Z85" i="79"/>
  <c r="Y85" i="79"/>
  <c r="W85" i="79"/>
  <c r="AA85" i="79"/>
  <c r="Z84" i="79"/>
  <c r="Y84" i="79"/>
  <c r="W84" i="79"/>
  <c r="AA84" i="79"/>
  <c r="AA83" i="79"/>
  <c r="Y83" i="79"/>
  <c r="W83" i="79"/>
  <c r="AA82" i="79"/>
  <c r="Y82" i="79"/>
  <c r="W82" i="79"/>
  <c r="Y81" i="79"/>
  <c r="W81" i="79"/>
  <c r="AA81" i="79"/>
  <c r="Z80" i="79"/>
  <c r="Y80" i="79"/>
  <c r="W80" i="79"/>
  <c r="AA80" i="79"/>
  <c r="AA79" i="79"/>
  <c r="Y79" i="79"/>
  <c r="W79" i="79"/>
  <c r="AA78" i="79"/>
  <c r="Y78" i="79"/>
  <c r="W78" i="79"/>
  <c r="Z77" i="79"/>
  <c r="AA77" i="79"/>
  <c r="Y77" i="79"/>
  <c r="W77" i="79"/>
  <c r="AA76" i="79"/>
  <c r="Y76" i="79"/>
  <c r="W76" i="79"/>
  <c r="Y73" i="79"/>
  <c r="W73" i="79"/>
  <c r="AA73" i="79"/>
  <c r="Y72" i="79"/>
  <c r="W72" i="79"/>
  <c r="AA72" i="79"/>
  <c r="Z71" i="79"/>
  <c r="AA71" i="79"/>
  <c r="Y71" i="79"/>
  <c r="W71" i="79"/>
  <c r="Z70" i="79"/>
  <c r="AA70" i="79"/>
  <c r="Y70" i="79"/>
  <c r="W70" i="79"/>
  <c r="Y69" i="79"/>
  <c r="W69" i="79"/>
  <c r="AA69" i="79"/>
  <c r="Y68" i="79"/>
  <c r="W68" i="79"/>
  <c r="AA68" i="79"/>
  <c r="AA67" i="79"/>
  <c r="Y67" i="79"/>
  <c r="W67" i="79"/>
  <c r="Z66" i="79"/>
  <c r="AA66" i="79"/>
  <c r="Y66" i="79"/>
  <c r="W66" i="79"/>
  <c r="Y65" i="79"/>
  <c r="W65" i="79"/>
  <c r="AA65" i="79"/>
  <c r="Y64" i="79"/>
  <c r="W64" i="79"/>
  <c r="AA64" i="79"/>
  <c r="Z63" i="79"/>
  <c r="AA63" i="79"/>
  <c r="Y63" i="79"/>
  <c r="W63" i="79"/>
  <c r="Z62" i="79"/>
  <c r="AA62" i="79"/>
  <c r="Y62" i="79"/>
  <c r="W62" i="79"/>
  <c r="Y61" i="79"/>
  <c r="W61" i="79"/>
  <c r="AA61" i="79"/>
  <c r="Y60" i="79"/>
  <c r="W60" i="79"/>
  <c r="AA60" i="79"/>
  <c r="AA59" i="79"/>
  <c r="Y59" i="79"/>
  <c r="W59" i="79"/>
  <c r="Z58" i="79"/>
  <c r="AA58" i="79"/>
  <c r="Y58" i="79"/>
  <c r="W58" i="79"/>
  <c r="Y57" i="79"/>
  <c r="W57" i="79"/>
  <c r="AA57" i="79"/>
  <c r="Y56" i="79"/>
  <c r="W56" i="79"/>
  <c r="AA56" i="79"/>
  <c r="Z55" i="79"/>
  <c r="AA55" i="79"/>
  <c r="Y55" i="79"/>
  <c r="W55" i="79"/>
  <c r="AA54" i="79"/>
  <c r="Y54" i="79"/>
  <c r="W54" i="79"/>
  <c r="Y53" i="79"/>
  <c r="W53" i="79"/>
  <c r="AA53" i="79"/>
  <c r="Y52" i="79"/>
  <c r="W52" i="79"/>
  <c r="AA52" i="79"/>
  <c r="AA51" i="79"/>
  <c r="Y51" i="79"/>
  <c r="W51" i="79"/>
  <c r="Z50" i="79"/>
  <c r="AA50" i="79"/>
  <c r="Y50" i="79"/>
  <c r="W50" i="79"/>
  <c r="Y49" i="79"/>
  <c r="W49" i="79"/>
  <c r="AA49" i="79"/>
  <c r="Y48" i="79"/>
  <c r="W48" i="79"/>
  <c r="AA48" i="79"/>
  <c r="Z47" i="79"/>
  <c r="AA47" i="79"/>
  <c r="Y47" i="79"/>
  <c r="W47" i="79"/>
  <c r="Z46" i="79"/>
  <c r="AA46" i="79"/>
  <c r="Y46" i="79"/>
  <c r="W46" i="79"/>
  <c r="Y45" i="79"/>
  <c r="W45" i="79"/>
  <c r="AA45" i="79"/>
  <c r="Z44" i="79"/>
  <c r="Y44" i="79"/>
  <c r="W44" i="79"/>
  <c r="AA44" i="79"/>
  <c r="AH41" i="79"/>
  <c r="AA41" i="79"/>
  <c r="Y41" i="79"/>
  <c r="W41" i="79"/>
  <c r="AH40" i="79"/>
  <c r="AA40" i="79"/>
  <c r="Y40" i="79"/>
  <c r="W40" i="79"/>
  <c r="AH39" i="79"/>
  <c r="Z39" i="79" s="1"/>
  <c r="Y39" i="79"/>
  <c r="W39" i="79"/>
  <c r="AA39" i="79"/>
  <c r="AH38" i="79"/>
  <c r="Z38" i="79" s="1"/>
  <c r="Y38" i="79"/>
  <c r="W38" i="79"/>
  <c r="AA38" i="79"/>
  <c r="AH37" i="79"/>
  <c r="Y37" i="79"/>
  <c r="W37" i="79"/>
  <c r="AA37" i="79" s="1"/>
  <c r="AH36" i="79"/>
  <c r="Y36" i="79"/>
  <c r="W36" i="79"/>
  <c r="AA36" i="79" s="1"/>
  <c r="AH35" i="79"/>
  <c r="Z35" i="79" s="1"/>
  <c r="Y35" i="79"/>
  <c r="W35" i="79"/>
  <c r="AA35" i="79" s="1"/>
  <c r="AH34" i="79"/>
  <c r="Z34" i="79" s="1"/>
  <c r="Y34" i="79"/>
  <c r="W34" i="79"/>
  <c r="AA34" i="79"/>
  <c r="AH33" i="79"/>
  <c r="Z33" i="79" s="1"/>
  <c r="AA33" i="79"/>
  <c r="Y33" i="79"/>
  <c r="W33" i="79"/>
  <c r="Y32" i="79"/>
  <c r="W32" i="79"/>
  <c r="AA32" i="79" s="1"/>
  <c r="AH31" i="79"/>
  <c r="Z31" i="79" s="1"/>
  <c r="Y31" i="79"/>
  <c r="W31" i="79"/>
  <c r="AA31" i="79" s="1"/>
  <c r="Y30" i="79"/>
  <c r="W30" i="79"/>
  <c r="AA30" i="79" s="1"/>
  <c r="Y29" i="79"/>
  <c r="W29" i="79"/>
  <c r="AA29" i="79" s="1"/>
  <c r="Y28" i="79"/>
  <c r="W28" i="79"/>
  <c r="AA28" i="79" s="1"/>
  <c r="Y27" i="79"/>
  <c r="W27" i="79"/>
  <c r="AA27" i="79"/>
  <c r="Y26" i="79"/>
  <c r="W26" i="79"/>
  <c r="AA26" i="79" s="1"/>
  <c r="Y25" i="79"/>
  <c r="W25" i="79"/>
  <c r="AA25" i="79" s="1"/>
  <c r="Y24" i="79"/>
  <c r="W24" i="79"/>
  <c r="Y12" i="79"/>
  <c r="W12" i="79"/>
  <c r="AA12" i="79" s="1"/>
  <c r="L11" i="74"/>
  <c r="O11" i="74" s="1"/>
  <c r="Q11" i="74" s="1"/>
  <c r="P11" i="74"/>
  <c r="N13" i="52"/>
  <c r="N14" i="52"/>
  <c r="N15" i="52"/>
  <c r="R15" i="52" s="1"/>
  <c r="U15" i="52" s="1"/>
  <c r="N16" i="52"/>
  <c r="R16" i="52" s="1"/>
  <c r="U16" i="52" s="1"/>
  <c r="N17" i="52"/>
  <c r="R17" i="52" s="1"/>
  <c r="U17" i="52" s="1"/>
  <c r="N18" i="52"/>
  <c r="R18" i="52" s="1"/>
  <c r="U18" i="52" s="1"/>
  <c r="N19" i="52"/>
  <c r="R19" i="52" s="1"/>
  <c r="U19" i="52" s="1"/>
  <c r="N20" i="52"/>
  <c r="R20" i="52" s="1"/>
  <c r="U20" i="52" s="1"/>
  <c r="N21" i="52"/>
  <c r="R21" i="52" s="1"/>
  <c r="U21" i="52" s="1"/>
  <c r="N22" i="52"/>
  <c r="R22" i="52" s="1"/>
  <c r="U22" i="52" s="1"/>
  <c r="N23" i="52"/>
  <c r="R23" i="52" s="1"/>
  <c r="U23" i="52" s="1"/>
  <c r="N24" i="52"/>
  <c r="R24" i="52" s="1"/>
  <c r="U24" i="52" s="1"/>
  <c r="N25" i="52"/>
  <c r="R25" i="52" s="1"/>
  <c r="U25" i="52" s="1"/>
  <c r="N26" i="52"/>
  <c r="R26" i="52" s="1"/>
  <c r="U26" i="52" s="1"/>
  <c r="N27" i="52"/>
  <c r="R27" i="52" s="1"/>
  <c r="U27" i="52" s="1"/>
  <c r="N28" i="52"/>
  <c r="R28" i="52" s="1"/>
  <c r="U28" i="52" s="1"/>
  <c r="N29" i="52"/>
  <c r="R29" i="52" s="1"/>
  <c r="U29" i="52" s="1"/>
  <c r="N30" i="52"/>
  <c r="R30" i="52" s="1"/>
  <c r="U30" i="52" s="1"/>
  <c r="N31" i="52"/>
  <c r="R31" i="52" s="1"/>
  <c r="U31" i="52" s="1"/>
  <c r="N32" i="52"/>
  <c r="R32" i="52" s="1"/>
  <c r="U32" i="52" s="1"/>
  <c r="N33" i="52"/>
  <c r="R33" i="52" s="1"/>
  <c r="U33" i="52" s="1"/>
  <c r="N34" i="52"/>
  <c r="R34" i="52" s="1"/>
  <c r="U34" i="52" s="1"/>
  <c r="N35" i="52"/>
  <c r="R35" i="52" s="1"/>
  <c r="U35" i="52" s="1"/>
  <c r="N36" i="52"/>
  <c r="R36" i="52" s="1"/>
  <c r="U36" i="52" s="1"/>
  <c r="N37" i="52"/>
  <c r="R37" i="52" s="1"/>
  <c r="U37" i="52" s="1"/>
  <c r="N38" i="52"/>
  <c r="R38" i="52" s="1"/>
  <c r="U38" i="52" s="1"/>
  <c r="N39" i="52"/>
  <c r="R39" i="52" s="1"/>
  <c r="U39" i="52" s="1"/>
  <c r="N40" i="52"/>
  <c r="R40" i="52" s="1"/>
  <c r="U40" i="52" s="1"/>
  <c r="N41" i="52"/>
  <c r="R41" i="52" s="1"/>
  <c r="U41" i="52" s="1"/>
  <c r="L77" i="50"/>
  <c r="P77" i="50" s="1"/>
  <c r="L78" i="50"/>
  <c r="P78" i="50" s="1"/>
  <c r="L79" i="50"/>
  <c r="P79" i="50" s="1"/>
  <c r="L80" i="50"/>
  <c r="P80" i="50" s="1"/>
  <c r="L81" i="50"/>
  <c r="P81" i="50" s="1"/>
  <c r="L82" i="50"/>
  <c r="P82" i="50" s="1"/>
  <c r="L83" i="50"/>
  <c r="P83" i="50" s="1"/>
  <c r="L84" i="50"/>
  <c r="P84" i="50" s="1"/>
  <c r="L85" i="50"/>
  <c r="P85" i="50" s="1"/>
  <c r="L86" i="50"/>
  <c r="P86" i="50" s="1"/>
  <c r="L87" i="50"/>
  <c r="P87" i="50" s="1"/>
  <c r="L88" i="50"/>
  <c r="P88" i="50" s="1"/>
  <c r="L89" i="50"/>
  <c r="P89" i="50" s="1"/>
  <c r="L90" i="50"/>
  <c r="P90" i="50" s="1"/>
  <c r="L91" i="50"/>
  <c r="P91" i="50" s="1"/>
  <c r="L92" i="50"/>
  <c r="P92" i="50" s="1"/>
  <c r="L93" i="50"/>
  <c r="P93" i="50" s="1"/>
  <c r="L94" i="50"/>
  <c r="P94" i="50" s="1"/>
  <c r="L95" i="50"/>
  <c r="P95" i="50" s="1"/>
  <c r="L96" i="50"/>
  <c r="P96" i="50" s="1"/>
  <c r="L97" i="50"/>
  <c r="P97" i="50" s="1"/>
  <c r="L98" i="50"/>
  <c r="P98" i="50" s="1"/>
  <c r="L99" i="50"/>
  <c r="P99" i="50" s="1"/>
  <c r="L100" i="50"/>
  <c r="P100" i="50" s="1"/>
  <c r="L101" i="50"/>
  <c r="P101" i="50" s="1"/>
  <c r="L102" i="50"/>
  <c r="P102" i="50" s="1"/>
  <c r="L103" i="50"/>
  <c r="P103" i="50" s="1"/>
  <c r="L104" i="50"/>
  <c r="P104" i="50" s="1"/>
  <c r="L105" i="50"/>
  <c r="P105" i="50" s="1"/>
  <c r="L76" i="50"/>
  <c r="P76" i="50" s="1"/>
  <c r="L45" i="50"/>
  <c r="P45" i="50" s="1"/>
  <c r="L46" i="50"/>
  <c r="P46" i="50" s="1"/>
  <c r="L47" i="50"/>
  <c r="P47" i="50" s="1"/>
  <c r="L48" i="50"/>
  <c r="P48" i="50" s="1"/>
  <c r="L49" i="50"/>
  <c r="P49" i="50" s="1"/>
  <c r="L50" i="50"/>
  <c r="P50" i="50" s="1"/>
  <c r="L51" i="50"/>
  <c r="P51" i="50" s="1"/>
  <c r="L52" i="50"/>
  <c r="P52" i="50" s="1"/>
  <c r="L53" i="50"/>
  <c r="P53" i="50" s="1"/>
  <c r="L54" i="50"/>
  <c r="P54" i="50" s="1"/>
  <c r="L55" i="50"/>
  <c r="P55" i="50" s="1"/>
  <c r="L56" i="50"/>
  <c r="P56" i="50" s="1"/>
  <c r="L57" i="50"/>
  <c r="P57" i="50" s="1"/>
  <c r="L58" i="50"/>
  <c r="P58" i="50" s="1"/>
  <c r="L59" i="50"/>
  <c r="P59" i="50" s="1"/>
  <c r="L60" i="50"/>
  <c r="P60" i="50" s="1"/>
  <c r="L61" i="50"/>
  <c r="P61" i="50" s="1"/>
  <c r="L62" i="50"/>
  <c r="P62" i="50" s="1"/>
  <c r="L63" i="50"/>
  <c r="P63" i="50" s="1"/>
  <c r="L64" i="50"/>
  <c r="P64" i="50" s="1"/>
  <c r="L65" i="50"/>
  <c r="P65" i="50" s="1"/>
  <c r="L66" i="50"/>
  <c r="P66" i="50" s="1"/>
  <c r="L67" i="50"/>
  <c r="P67" i="50" s="1"/>
  <c r="L68" i="50"/>
  <c r="P68" i="50" s="1"/>
  <c r="L69" i="50"/>
  <c r="P69" i="50" s="1"/>
  <c r="L70" i="50"/>
  <c r="P70" i="50" s="1"/>
  <c r="L71" i="50"/>
  <c r="P71" i="50" s="1"/>
  <c r="L72" i="50"/>
  <c r="P72" i="50" s="1"/>
  <c r="L73" i="50"/>
  <c r="P73" i="50" s="1"/>
  <c r="L44" i="50"/>
  <c r="P44" i="50" s="1"/>
  <c r="L16" i="50"/>
  <c r="P16" i="50" s="1"/>
  <c r="L17" i="50"/>
  <c r="P17" i="50" s="1"/>
  <c r="L18" i="50"/>
  <c r="P18" i="50" s="1"/>
  <c r="L19" i="50"/>
  <c r="P19" i="50" s="1"/>
  <c r="L20" i="50"/>
  <c r="P20" i="50" s="1"/>
  <c r="L21" i="50"/>
  <c r="P21" i="50" s="1"/>
  <c r="L22" i="50"/>
  <c r="P22" i="50" s="1"/>
  <c r="L23" i="50"/>
  <c r="P23" i="50" s="1"/>
  <c r="L24" i="50"/>
  <c r="P24" i="50" s="1"/>
  <c r="L25" i="50"/>
  <c r="P25" i="50" s="1"/>
  <c r="L26" i="50"/>
  <c r="P26" i="50" s="1"/>
  <c r="L27" i="50"/>
  <c r="P27" i="50" s="1"/>
  <c r="L28" i="50"/>
  <c r="P28" i="50" s="1"/>
  <c r="L29" i="50"/>
  <c r="P29" i="50" s="1"/>
  <c r="L30" i="50"/>
  <c r="P30" i="50" s="1"/>
  <c r="L31" i="50"/>
  <c r="P31" i="50" s="1"/>
  <c r="L32" i="50"/>
  <c r="P32" i="50" s="1"/>
  <c r="L33" i="50"/>
  <c r="P33" i="50" s="1"/>
  <c r="L34" i="50"/>
  <c r="P34" i="50" s="1"/>
  <c r="L35" i="50"/>
  <c r="P35" i="50" s="1"/>
  <c r="L36" i="50"/>
  <c r="P36" i="50" s="1"/>
  <c r="L37" i="50"/>
  <c r="P37" i="50" s="1"/>
  <c r="L38" i="50"/>
  <c r="P38" i="50" s="1"/>
  <c r="L39" i="50"/>
  <c r="P39" i="50" s="1"/>
  <c r="L40" i="50"/>
  <c r="P40" i="50" s="1"/>
  <c r="L41" i="50"/>
  <c r="P41" i="50" s="1"/>
  <c r="AA45" i="49"/>
  <c r="M77" i="47"/>
  <c r="S77" i="47" s="1"/>
  <c r="M78" i="47"/>
  <c r="S78" i="47" s="1"/>
  <c r="M79" i="47"/>
  <c r="S79" i="47" s="1"/>
  <c r="M80" i="47"/>
  <c r="S80" i="47" s="1"/>
  <c r="M81" i="47"/>
  <c r="S81" i="47" s="1"/>
  <c r="M82" i="47"/>
  <c r="S82" i="47" s="1"/>
  <c r="M83" i="47"/>
  <c r="S83" i="47" s="1"/>
  <c r="M84" i="47"/>
  <c r="S84" i="47" s="1"/>
  <c r="M85" i="47"/>
  <c r="S85" i="47" s="1"/>
  <c r="M86" i="47"/>
  <c r="S86" i="47" s="1"/>
  <c r="M87" i="47"/>
  <c r="S87" i="47" s="1"/>
  <c r="M88" i="47"/>
  <c r="S88" i="47" s="1"/>
  <c r="M89" i="47"/>
  <c r="S89" i="47" s="1"/>
  <c r="M90" i="47"/>
  <c r="S90" i="47" s="1"/>
  <c r="M91" i="47"/>
  <c r="S91" i="47" s="1"/>
  <c r="M92" i="47"/>
  <c r="S92" i="47" s="1"/>
  <c r="M93" i="47"/>
  <c r="S93" i="47" s="1"/>
  <c r="M94" i="47"/>
  <c r="S94" i="47" s="1"/>
  <c r="M95" i="47"/>
  <c r="S95" i="47" s="1"/>
  <c r="M96" i="47"/>
  <c r="S96" i="47" s="1"/>
  <c r="M97" i="47"/>
  <c r="S97" i="47" s="1"/>
  <c r="M98" i="47"/>
  <c r="S98" i="47" s="1"/>
  <c r="M99" i="47"/>
  <c r="S99" i="47" s="1"/>
  <c r="M100" i="47"/>
  <c r="S100" i="47" s="1"/>
  <c r="M101" i="47"/>
  <c r="S101" i="47" s="1"/>
  <c r="M102" i="47"/>
  <c r="S102" i="47" s="1"/>
  <c r="M103" i="47"/>
  <c r="S103" i="47" s="1"/>
  <c r="M104" i="47"/>
  <c r="S104" i="47" s="1"/>
  <c r="M105" i="47"/>
  <c r="S105" i="47" s="1"/>
  <c r="M76" i="47"/>
  <c r="S76" i="47" s="1"/>
  <c r="M45" i="47"/>
  <c r="S45" i="47" s="1"/>
  <c r="M46" i="47"/>
  <c r="S46" i="47" s="1"/>
  <c r="M47" i="47"/>
  <c r="S47" i="47" s="1"/>
  <c r="M48" i="47"/>
  <c r="S48" i="47" s="1"/>
  <c r="M49" i="47"/>
  <c r="S49" i="47" s="1"/>
  <c r="M50" i="47"/>
  <c r="S50" i="47" s="1"/>
  <c r="M51" i="47"/>
  <c r="S51" i="47" s="1"/>
  <c r="M52" i="47"/>
  <c r="S52" i="47" s="1"/>
  <c r="M53" i="47"/>
  <c r="S53" i="47" s="1"/>
  <c r="M54" i="47"/>
  <c r="S54" i="47" s="1"/>
  <c r="M55" i="47"/>
  <c r="S55" i="47" s="1"/>
  <c r="M56" i="47"/>
  <c r="S56" i="47" s="1"/>
  <c r="M57" i="47"/>
  <c r="S57" i="47" s="1"/>
  <c r="M58" i="47"/>
  <c r="S58" i="47" s="1"/>
  <c r="M59" i="47"/>
  <c r="S59" i="47" s="1"/>
  <c r="M60" i="47"/>
  <c r="S60" i="47" s="1"/>
  <c r="M61" i="47"/>
  <c r="S61" i="47" s="1"/>
  <c r="M62" i="47"/>
  <c r="S62" i="47" s="1"/>
  <c r="M63" i="47"/>
  <c r="S63" i="47" s="1"/>
  <c r="M64" i="47"/>
  <c r="S64" i="47" s="1"/>
  <c r="M65" i="47"/>
  <c r="S65" i="47" s="1"/>
  <c r="M66" i="47"/>
  <c r="S66" i="47" s="1"/>
  <c r="M67" i="47"/>
  <c r="S67" i="47" s="1"/>
  <c r="M68" i="47"/>
  <c r="S68" i="47" s="1"/>
  <c r="M69" i="47"/>
  <c r="S69" i="47" s="1"/>
  <c r="M70" i="47"/>
  <c r="S70" i="47" s="1"/>
  <c r="M71" i="47"/>
  <c r="S71" i="47" s="1"/>
  <c r="M72" i="47"/>
  <c r="S72" i="47" s="1"/>
  <c r="M73" i="47"/>
  <c r="S73" i="47" s="1"/>
  <c r="M44" i="47"/>
  <c r="S44" i="47" s="1"/>
  <c r="M13" i="47"/>
  <c r="M15" i="47"/>
  <c r="M16" i="47"/>
  <c r="S16" i="47" s="1"/>
  <c r="M17" i="47"/>
  <c r="S17" i="47" s="1"/>
  <c r="M18" i="47"/>
  <c r="S18" i="47" s="1"/>
  <c r="M19" i="47"/>
  <c r="S19" i="47" s="1"/>
  <c r="M20" i="47"/>
  <c r="S20" i="47" s="1"/>
  <c r="M21" i="47"/>
  <c r="S21" i="47" s="1"/>
  <c r="M22" i="47"/>
  <c r="S22" i="47" s="1"/>
  <c r="M23" i="47"/>
  <c r="S23" i="47" s="1"/>
  <c r="M24" i="47"/>
  <c r="S24" i="47" s="1"/>
  <c r="M25" i="47"/>
  <c r="S25" i="47" s="1"/>
  <c r="M26" i="47"/>
  <c r="S26" i="47" s="1"/>
  <c r="M27" i="47"/>
  <c r="S27" i="47" s="1"/>
  <c r="M28" i="47"/>
  <c r="S28" i="47" s="1"/>
  <c r="M29" i="47"/>
  <c r="S29" i="47" s="1"/>
  <c r="M30" i="47"/>
  <c r="S30" i="47" s="1"/>
  <c r="M31" i="47"/>
  <c r="S31" i="47" s="1"/>
  <c r="M32" i="47"/>
  <c r="S32" i="47" s="1"/>
  <c r="M33" i="47"/>
  <c r="S33" i="47" s="1"/>
  <c r="M34" i="47"/>
  <c r="S34" i="47" s="1"/>
  <c r="M35" i="47"/>
  <c r="S35" i="47" s="1"/>
  <c r="M36" i="47"/>
  <c r="S36" i="47" s="1"/>
  <c r="M37" i="47"/>
  <c r="S37" i="47" s="1"/>
  <c r="M38" i="47"/>
  <c r="S38" i="47" s="1"/>
  <c r="M39" i="47"/>
  <c r="S39" i="47" s="1"/>
  <c r="M40" i="47"/>
  <c r="S40" i="47" s="1"/>
  <c r="M41" i="47"/>
  <c r="S41" i="47" s="1"/>
  <c r="R34" i="78"/>
  <c r="V171" i="62"/>
  <c r="V170" i="62"/>
  <c r="V169" i="62"/>
  <c r="V168" i="62"/>
  <c r="V167" i="62"/>
  <c r="V166" i="62"/>
  <c r="V165" i="62"/>
  <c r="V164" i="62"/>
  <c r="V163" i="62"/>
  <c r="V162" i="62"/>
  <c r="V161" i="62"/>
  <c r="V160" i="62"/>
  <c r="V159" i="62"/>
  <c r="V158" i="62"/>
  <c r="V157" i="62"/>
  <c r="V156" i="62"/>
  <c r="V155" i="62"/>
  <c r="V154" i="62"/>
  <c r="V153" i="62"/>
  <c r="V152" i="62"/>
  <c r="V151" i="62"/>
  <c r="V150" i="62"/>
  <c r="V149" i="62"/>
  <c r="V148" i="62"/>
  <c r="V147" i="62"/>
  <c r="V146" i="62"/>
  <c r="V145" i="62"/>
  <c r="V144" i="62"/>
  <c r="V143" i="62"/>
  <c r="V142" i="62"/>
  <c r="V139" i="62"/>
  <c r="V138" i="62"/>
  <c r="V137" i="62"/>
  <c r="V136" i="62"/>
  <c r="V135" i="62"/>
  <c r="V134" i="62"/>
  <c r="V133" i="62"/>
  <c r="V132" i="62"/>
  <c r="V131" i="62"/>
  <c r="V130" i="62"/>
  <c r="V129" i="62"/>
  <c r="V128" i="62"/>
  <c r="V127" i="62"/>
  <c r="V126" i="62"/>
  <c r="V125" i="62"/>
  <c r="V124" i="62"/>
  <c r="V123" i="62"/>
  <c r="V122" i="62"/>
  <c r="V121" i="62"/>
  <c r="V120" i="62"/>
  <c r="V119" i="62"/>
  <c r="V118" i="62"/>
  <c r="V117" i="62"/>
  <c r="V116" i="62"/>
  <c r="V115" i="62"/>
  <c r="V114" i="62"/>
  <c r="V113" i="62"/>
  <c r="V112" i="62"/>
  <c r="V111" i="62"/>
  <c r="V110" i="62"/>
  <c r="V79" i="62"/>
  <c r="V80" i="62"/>
  <c r="V81" i="62"/>
  <c r="V82" i="62"/>
  <c r="V83" i="62"/>
  <c r="V84" i="62"/>
  <c r="V85" i="62"/>
  <c r="V86" i="62"/>
  <c r="V87" i="62"/>
  <c r="V88" i="62"/>
  <c r="V89" i="62"/>
  <c r="V90" i="62"/>
  <c r="V91" i="62"/>
  <c r="V92" i="62"/>
  <c r="V93" i="62"/>
  <c r="V94" i="62"/>
  <c r="V95" i="62"/>
  <c r="V96" i="62"/>
  <c r="V97" i="62"/>
  <c r="V98" i="62"/>
  <c r="V99" i="62"/>
  <c r="V100" i="62"/>
  <c r="V101" i="62"/>
  <c r="V102" i="62"/>
  <c r="V103" i="62"/>
  <c r="V104" i="62"/>
  <c r="V105" i="62"/>
  <c r="V106" i="62"/>
  <c r="V107" i="62"/>
  <c r="V78" i="62"/>
  <c r="Q87" i="78"/>
  <c r="O87" i="78"/>
  <c r="F83" i="78"/>
  <c r="E83" i="78"/>
  <c r="V83" i="78" s="1"/>
  <c r="F82" i="78"/>
  <c r="E82" i="78"/>
  <c r="V82" i="78" s="1"/>
  <c r="Y82" i="78" s="1"/>
  <c r="F81" i="78"/>
  <c r="E81" i="78"/>
  <c r="V81" i="78" s="1"/>
  <c r="F80" i="78"/>
  <c r="E80" i="78"/>
  <c r="V80" i="78" s="1"/>
  <c r="F79" i="78"/>
  <c r="E79" i="78"/>
  <c r="V79" i="78" s="1"/>
  <c r="W79" i="78" s="1"/>
  <c r="X83" i="78" s="1"/>
  <c r="F78" i="78"/>
  <c r="E78" i="78"/>
  <c r="V78" i="78" s="1"/>
  <c r="W78" i="78" s="1"/>
  <c r="X82" i="78" s="1"/>
  <c r="F77" i="78"/>
  <c r="E77" i="78"/>
  <c r="V77" i="78" s="1"/>
  <c r="F76" i="78"/>
  <c r="E76" i="78"/>
  <c r="V76" i="78" s="1"/>
  <c r="Y76" i="78" s="1"/>
  <c r="F75" i="78"/>
  <c r="E75" i="78"/>
  <c r="V75" i="78" s="1"/>
  <c r="F74" i="78"/>
  <c r="E74" i="78"/>
  <c r="V74" i="78" s="1"/>
  <c r="F73" i="78"/>
  <c r="E73" i="78"/>
  <c r="V73" i="78" s="1"/>
  <c r="W73" i="78" s="1"/>
  <c r="X77" i="78" s="1"/>
  <c r="F72" i="78"/>
  <c r="E72" i="78"/>
  <c r="V72" i="78" s="1"/>
  <c r="W72" i="78" s="1"/>
  <c r="X76" i="78" s="1"/>
  <c r="F71" i="78"/>
  <c r="E71" i="78"/>
  <c r="V71" i="78" s="1"/>
  <c r="F70" i="78"/>
  <c r="E70" i="78"/>
  <c r="V70" i="78" s="1"/>
  <c r="F69" i="78"/>
  <c r="F68" i="78"/>
  <c r="F67" i="78"/>
  <c r="F66" i="78"/>
  <c r="R33" i="78"/>
  <c r="R32" i="78"/>
  <c r="R31" i="78"/>
  <c r="R30" i="78"/>
  <c r="R29" i="78"/>
  <c r="R28" i="78"/>
  <c r="R27" i="78"/>
  <c r="R26" i="78"/>
  <c r="AC34" i="78" s="1"/>
  <c r="P21" i="78"/>
  <c r="N21" i="78"/>
  <c r="L21" i="78"/>
  <c r="G21" i="78"/>
  <c r="P20" i="78"/>
  <c r="N20" i="78"/>
  <c r="L20" i="78"/>
  <c r="G20" i="78"/>
  <c r="L18" i="78"/>
  <c r="G16" i="78"/>
  <c r="D67" i="78"/>
  <c r="D68" i="78" s="1"/>
  <c r="D69" i="78" s="1"/>
  <c r="D70" i="78" s="1"/>
  <c r="D71" i="78" s="1"/>
  <c r="D72" i="78" s="1"/>
  <c r="D73" i="78" s="1"/>
  <c r="AJ62" i="78"/>
  <c r="AI62" i="78"/>
  <c r="AH62" i="78"/>
  <c r="AG62" i="78"/>
  <c r="AF62" i="78"/>
  <c r="AC33" i="78"/>
  <c r="AB33" i="78"/>
  <c r="AA33" i="78"/>
  <c r="Z33" i="78"/>
  <c r="Y33" i="78"/>
  <c r="X33" i="78"/>
  <c r="W33" i="78"/>
  <c r="V33" i="78"/>
  <c r="V32" i="78"/>
  <c r="V31" i="78"/>
  <c r="V30" i="78"/>
  <c r="V29" i="78"/>
  <c r="V28" i="78"/>
  <c r="V27" i="78"/>
  <c r="V26" i="78"/>
  <c r="Y3" i="75" a="1"/>
  <c r="Y3" i="75" s="1"/>
  <c r="X3" i="75" a="1"/>
  <c r="X3" i="75" s="1"/>
  <c r="Z3" i="56" a="1"/>
  <c r="Z3" i="56" s="1"/>
  <c r="Y3" i="56" a="1"/>
  <c r="Y3" i="56" s="1"/>
  <c r="AG4" i="62" a="1"/>
  <c r="AG4" i="62" s="1"/>
  <c r="AB4" i="75" a="1"/>
  <c r="AB4" i="75" s="1"/>
  <c r="AH4" i="62" a="1"/>
  <c r="AH4" i="62" s="1"/>
  <c r="AG4" i="75" a="1"/>
  <c r="AG4" i="75" s="1"/>
  <c r="AF4" i="75" a="1"/>
  <c r="AF4" i="75" s="1"/>
  <c r="AE4" i="75" a="1"/>
  <c r="AE4" i="75" s="1"/>
  <c r="AD4" i="75" a="1"/>
  <c r="AD4" i="75" s="1"/>
  <c r="AC4" i="75" a="1"/>
  <c r="AC4" i="75" s="1"/>
  <c r="AG3" i="75" a="1"/>
  <c r="AG3" i="75" s="1"/>
  <c r="AF3" i="75" a="1"/>
  <c r="AF3" i="75" s="1"/>
  <c r="AE3" i="75" a="1"/>
  <c r="AE3" i="75" s="1"/>
  <c r="AD3" i="75" a="1"/>
  <c r="AD3" i="75" s="1"/>
  <c r="AC3" i="75" a="1"/>
  <c r="AC3" i="75" s="1"/>
  <c r="AB3" i="75" a="1"/>
  <c r="AB3" i="75" s="1"/>
  <c r="AJ5" i="56" a="1"/>
  <c r="AJ5" i="56" s="1"/>
  <c r="AI5" i="56" a="1"/>
  <c r="AI5" i="56" s="1"/>
  <c r="AH5" i="56" a="1"/>
  <c r="AH5" i="56" s="1"/>
  <c r="AG5" i="56" a="1"/>
  <c r="AG5" i="56" s="1"/>
  <c r="AF5" i="56" a="1"/>
  <c r="AF5" i="56" s="1"/>
  <c r="AE5" i="56" a="1"/>
  <c r="AE5" i="56" s="1"/>
  <c r="AD5" i="56" a="1"/>
  <c r="AD5" i="56" s="1"/>
  <c r="AJ4" i="56" a="1"/>
  <c r="AJ4" i="56" s="1"/>
  <c r="AI4" i="56" a="1"/>
  <c r="AI4" i="56" s="1"/>
  <c r="AH4" i="56" a="1"/>
  <c r="AH4" i="56" s="1"/>
  <c r="AG4" i="56" a="1"/>
  <c r="AG4" i="56" s="1"/>
  <c r="AF4" i="56" a="1"/>
  <c r="AF4" i="56" s="1"/>
  <c r="AE4" i="56" a="1"/>
  <c r="AE4" i="56" s="1"/>
  <c r="AD4" i="56" a="1"/>
  <c r="AD4" i="56" s="1"/>
  <c r="AC5" i="56" a="1"/>
  <c r="AC5" i="56" s="1"/>
  <c r="AC4" i="56" a="1"/>
  <c r="AC4" i="56" s="1"/>
  <c r="AQ5" i="62" a="1"/>
  <c r="AQ5" i="62" s="1"/>
  <c r="AP6" i="62"/>
  <c r="AO5" i="62" a="1"/>
  <c r="AO5" i="62" s="1"/>
  <c r="AN5" i="62" a="1"/>
  <c r="AN5" i="62" s="1"/>
  <c r="AM5" i="62" a="1"/>
  <c r="AM5" i="62" s="1"/>
  <c r="AL5" i="62" a="1"/>
  <c r="AL5" i="62" s="1"/>
  <c r="AK5" i="62" a="1"/>
  <c r="AK5" i="62" s="1"/>
  <c r="AQ4" i="62" a="1"/>
  <c r="AQ4" i="62" s="1"/>
  <c r="AO4" i="62" a="1"/>
  <c r="AO4" i="62" s="1"/>
  <c r="AN4" i="62" a="1"/>
  <c r="AN4" i="62" s="1"/>
  <c r="AM4" i="62" a="1"/>
  <c r="AM4" i="62" s="1"/>
  <c r="AL4" i="62" a="1"/>
  <c r="AL4" i="62" s="1"/>
  <c r="V47" i="62"/>
  <c r="V48" i="62"/>
  <c r="W48" i="62"/>
  <c r="V49" i="62"/>
  <c r="V50" i="62"/>
  <c r="V51" i="62"/>
  <c r="V52" i="62"/>
  <c r="W52" i="62"/>
  <c r="V53" i="62"/>
  <c r="V54" i="62"/>
  <c r="V55" i="62"/>
  <c r="V56" i="62"/>
  <c r="W56" i="62"/>
  <c r="V57" i="62"/>
  <c r="V58" i="62"/>
  <c r="W58" i="62" s="1"/>
  <c r="V59" i="62"/>
  <c r="V60" i="62"/>
  <c r="W60" i="62" s="1"/>
  <c r="V61" i="62"/>
  <c r="V62" i="62"/>
  <c r="V63" i="62"/>
  <c r="W63" i="62" s="1"/>
  <c r="V64" i="62"/>
  <c r="W64" i="62"/>
  <c r="V65" i="62"/>
  <c r="V66" i="62"/>
  <c r="V67" i="62"/>
  <c r="V68" i="62"/>
  <c r="W68" i="62"/>
  <c r="V69" i="62"/>
  <c r="V70" i="62"/>
  <c r="V71" i="62"/>
  <c r="V72" i="62"/>
  <c r="W72" i="62"/>
  <c r="V73" i="62"/>
  <c r="V74" i="62"/>
  <c r="V75" i="62"/>
  <c r="V46" i="62"/>
  <c r="V15" i="62"/>
  <c r="W15" i="62" s="1"/>
  <c r="V16" i="62"/>
  <c r="W16" i="62" s="1"/>
  <c r="V17" i="62"/>
  <c r="W17" i="62" s="1"/>
  <c r="V18" i="62"/>
  <c r="W18" i="62" s="1"/>
  <c r="V19" i="62"/>
  <c r="W19" i="62" s="1"/>
  <c r="V20" i="62"/>
  <c r="W20" i="62" s="1"/>
  <c r="V21" i="62"/>
  <c r="W21" i="62" s="1"/>
  <c r="V22" i="62"/>
  <c r="V23" i="62"/>
  <c r="W23" i="62" s="1"/>
  <c r="V24" i="62"/>
  <c r="W24" i="62" s="1"/>
  <c r="V25" i="62"/>
  <c r="W25" i="62" s="1"/>
  <c r="V26" i="62"/>
  <c r="W26" i="62" s="1"/>
  <c r="V27" i="62"/>
  <c r="W27" i="62" s="1"/>
  <c r="V28" i="62"/>
  <c r="V29" i="62"/>
  <c r="W29" i="62" s="1"/>
  <c r="V30" i="62"/>
  <c r="V31" i="62"/>
  <c r="W31" i="62" s="1"/>
  <c r="V32" i="62"/>
  <c r="W32" i="62" s="1"/>
  <c r="V33" i="62"/>
  <c r="V34" i="62"/>
  <c r="V35" i="62"/>
  <c r="V36" i="62"/>
  <c r="W36" i="62" s="1"/>
  <c r="V37" i="62"/>
  <c r="W37" i="62" s="1"/>
  <c r="V38" i="62"/>
  <c r="V39" i="62"/>
  <c r="V40" i="62"/>
  <c r="W40" i="62"/>
  <c r="V41" i="62"/>
  <c r="V42" i="62"/>
  <c r="V43" i="62"/>
  <c r="P169" i="56"/>
  <c r="P168" i="56"/>
  <c r="P167" i="56"/>
  <c r="P166" i="56"/>
  <c r="P165" i="56"/>
  <c r="P164" i="56"/>
  <c r="P163" i="56"/>
  <c r="P162" i="56"/>
  <c r="P161" i="56"/>
  <c r="P160" i="56"/>
  <c r="P159" i="56"/>
  <c r="P158" i="56"/>
  <c r="P157" i="56"/>
  <c r="P156" i="56"/>
  <c r="P155" i="56"/>
  <c r="P154" i="56"/>
  <c r="P153" i="56"/>
  <c r="P152" i="56"/>
  <c r="P151" i="56"/>
  <c r="P150" i="56"/>
  <c r="P149" i="56"/>
  <c r="P148" i="56"/>
  <c r="P147" i="56"/>
  <c r="P146" i="56"/>
  <c r="P145" i="56"/>
  <c r="P144" i="56"/>
  <c r="P143" i="56"/>
  <c r="P142" i="56"/>
  <c r="P141" i="56"/>
  <c r="P140" i="56"/>
  <c r="P137" i="56"/>
  <c r="P136" i="56"/>
  <c r="P135" i="56"/>
  <c r="P134" i="56"/>
  <c r="Q134" i="56"/>
  <c r="P133" i="56"/>
  <c r="P132" i="56"/>
  <c r="P131" i="56"/>
  <c r="Q131" i="56"/>
  <c r="P130" i="56"/>
  <c r="Q130" i="56"/>
  <c r="P129" i="56"/>
  <c r="P128" i="56"/>
  <c r="P127" i="56"/>
  <c r="Q127" i="56"/>
  <c r="P126" i="56"/>
  <c r="Q126" i="56"/>
  <c r="P125" i="56"/>
  <c r="P124" i="56"/>
  <c r="P123" i="56"/>
  <c r="Q123" i="56"/>
  <c r="P122" i="56"/>
  <c r="Q122" i="56"/>
  <c r="P121" i="56"/>
  <c r="P120" i="56"/>
  <c r="P119" i="56"/>
  <c r="Q119" i="56"/>
  <c r="P118" i="56"/>
  <c r="Q118" i="56"/>
  <c r="P117" i="56"/>
  <c r="P116" i="56"/>
  <c r="P115" i="56"/>
  <c r="Q115" i="56"/>
  <c r="P114" i="56"/>
  <c r="P113" i="56"/>
  <c r="P112" i="56"/>
  <c r="P111" i="56"/>
  <c r="Q111" i="56"/>
  <c r="P110" i="56"/>
  <c r="Q110" i="56"/>
  <c r="P109" i="56"/>
  <c r="P108" i="56"/>
  <c r="P105" i="56"/>
  <c r="Q105" i="56"/>
  <c r="P104" i="56"/>
  <c r="Q104" i="56"/>
  <c r="P103" i="56"/>
  <c r="P102" i="56"/>
  <c r="P101" i="56"/>
  <c r="Q101" i="56"/>
  <c r="P100" i="56"/>
  <c r="Q100" i="56"/>
  <c r="P99" i="56"/>
  <c r="P98" i="56"/>
  <c r="P97" i="56"/>
  <c r="Q97" i="56"/>
  <c r="P96" i="56"/>
  <c r="P95" i="56"/>
  <c r="P94" i="56"/>
  <c r="Q94" i="56"/>
  <c r="P93" i="56"/>
  <c r="Q93" i="56"/>
  <c r="P92" i="56"/>
  <c r="P91" i="56"/>
  <c r="P90" i="56"/>
  <c r="Q90" i="56"/>
  <c r="P89" i="56"/>
  <c r="Q89" i="56"/>
  <c r="P88" i="56"/>
  <c r="P87" i="56"/>
  <c r="P86" i="56"/>
  <c r="P85" i="56"/>
  <c r="P84" i="56"/>
  <c r="Q84" i="56"/>
  <c r="P83" i="56"/>
  <c r="P82" i="56"/>
  <c r="P81" i="56"/>
  <c r="Q81" i="56"/>
  <c r="P80" i="56"/>
  <c r="Q80" i="56"/>
  <c r="P79" i="56"/>
  <c r="P78" i="56"/>
  <c r="P77" i="56"/>
  <c r="Q77" i="56"/>
  <c r="P76" i="56"/>
  <c r="Q76" i="56"/>
  <c r="P73" i="56"/>
  <c r="P72" i="56"/>
  <c r="P71" i="56"/>
  <c r="P70" i="56"/>
  <c r="P69" i="56"/>
  <c r="P68" i="56"/>
  <c r="P67" i="56"/>
  <c r="P66" i="56"/>
  <c r="P65" i="56"/>
  <c r="P64" i="56"/>
  <c r="Q64" i="56"/>
  <c r="P63" i="56"/>
  <c r="P62" i="56"/>
  <c r="P61" i="56"/>
  <c r="P60" i="56"/>
  <c r="P59" i="56"/>
  <c r="Q59" i="56"/>
  <c r="P58" i="56"/>
  <c r="P57" i="56"/>
  <c r="P56" i="56"/>
  <c r="P55" i="56"/>
  <c r="P54" i="56"/>
  <c r="P53" i="56"/>
  <c r="P52" i="56"/>
  <c r="P51" i="56"/>
  <c r="P50" i="56"/>
  <c r="P49" i="56"/>
  <c r="P48" i="56"/>
  <c r="P47" i="56"/>
  <c r="P46" i="56"/>
  <c r="Q46" i="56"/>
  <c r="P45" i="56"/>
  <c r="Q45" i="56"/>
  <c r="P44" i="56"/>
  <c r="P41" i="56"/>
  <c r="P40" i="56"/>
  <c r="P39" i="56"/>
  <c r="P38" i="56"/>
  <c r="Q38" i="56"/>
  <c r="P37" i="56"/>
  <c r="P36" i="56"/>
  <c r="P35" i="56"/>
  <c r="P34" i="56"/>
  <c r="Q34" i="56"/>
  <c r="P33" i="56"/>
  <c r="P32" i="56"/>
  <c r="P31" i="56"/>
  <c r="P30" i="56"/>
  <c r="Q30" i="56"/>
  <c r="P29" i="56"/>
  <c r="P28" i="56"/>
  <c r="P27" i="56"/>
  <c r="P26" i="56"/>
  <c r="Q26" i="56"/>
  <c r="P25" i="56"/>
  <c r="P24" i="56"/>
  <c r="P23" i="56"/>
  <c r="P22" i="56"/>
  <c r="Q22" i="56"/>
  <c r="P21" i="56"/>
  <c r="P20" i="56"/>
  <c r="P19" i="56"/>
  <c r="P18" i="56"/>
  <c r="Q18" i="56"/>
  <c r="P17" i="56"/>
  <c r="P16" i="56"/>
  <c r="Q16" i="56"/>
  <c r="P15" i="56"/>
  <c r="Q15" i="56"/>
  <c r="P14" i="56"/>
  <c r="P13" i="56"/>
  <c r="M41" i="73"/>
  <c r="M40" i="73"/>
  <c r="M39" i="73"/>
  <c r="M38" i="73"/>
  <c r="M37" i="73"/>
  <c r="M36" i="73"/>
  <c r="M35" i="73"/>
  <c r="M34" i="73"/>
  <c r="M33" i="73"/>
  <c r="M32" i="73"/>
  <c r="M31" i="73"/>
  <c r="M30" i="73"/>
  <c r="M29" i="73"/>
  <c r="M28" i="73"/>
  <c r="M27" i="73"/>
  <c r="M26" i="73"/>
  <c r="M25" i="73"/>
  <c r="M24" i="73"/>
  <c r="M23" i="73"/>
  <c r="M22" i="73"/>
  <c r="M21" i="73"/>
  <c r="M20" i="73"/>
  <c r="M19" i="73"/>
  <c r="M18" i="73"/>
  <c r="M17" i="73"/>
  <c r="M16" i="73"/>
  <c r="M15" i="73"/>
  <c r="M14" i="73"/>
  <c r="M13" i="73"/>
  <c r="M12" i="73"/>
  <c r="AA199" i="60"/>
  <c r="AA198" i="60"/>
  <c r="AA197" i="60"/>
  <c r="AA196" i="60"/>
  <c r="AA195" i="60"/>
  <c r="AA194" i="60"/>
  <c r="AA193" i="60"/>
  <c r="AA192" i="60"/>
  <c r="AA191" i="60"/>
  <c r="AA190" i="60"/>
  <c r="AA189" i="60"/>
  <c r="AA188" i="60"/>
  <c r="AA187" i="60"/>
  <c r="AA186" i="60"/>
  <c r="AA185" i="60"/>
  <c r="AA184" i="60"/>
  <c r="AA183" i="60"/>
  <c r="AA182" i="60"/>
  <c r="AA181" i="60"/>
  <c r="AA180" i="60"/>
  <c r="AA179" i="60"/>
  <c r="AA178" i="60"/>
  <c r="AA177" i="60"/>
  <c r="AA176" i="60"/>
  <c r="AA175" i="60"/>
  <c r="AA174" i="60"/>
  <c r="AA173" i="60"/>
  <c r="AA172" i="60"/>
  <c r="AA171" i="60"/>
  <c r="AA170" i="60"/>
  <c r="AA167" i="60"/>
  <c r="AA166" i="60"/>
  <c r="AA165" i="60"/>
  <c r="AA164" i="60"/>
  <c r="AA163" i="60"/>
  <c r="AA162" i="60"/>
  <c r="AA161" i="60"/>
  <c r="AA160" i="60"/>
  <c r="AA159" i="60"/>
  <c r="AA158" i="60"/>
  <c r="AA157" i="60"/>
  <c r="AA156" i="60"/>
  <c r="AA155" i="60"/>
  <c r="AA154" i="60"/>
  <c r="AA153" i="60"/>
  <c r="AA152" i="60"/>
  <c r="AA151" i="60"/>
  <c r="AA150" i="60"/>
  <c r="AA149" i="60"/>
  <c r="AA148" i="60"/>
  <c r="AA147" i="60"/>
  <c r="AA146" i="60"/>
  <c r="AA145" i="60"/>
  <c r="AA144" i="60"/>
  <c r="AA143" i="60"/>
  <c r="AA142" i="60"/>
  <c r="AA141" i="60"/>
  <c r="AA140" i="60"/>
  <c r="AA139" i="60"/>
  <c r="AA138" i="60"/>
  <c r="AA135" i="60"/>
  <c r="AA134" i="60"/>
  <c r="AA133" i="60"/>
  <c r="AA132" i="60"/>
  <c r="AA131" i="60"/>
  <c r="AA130" i="60"/>
  <c r="AA129" i="60"/>
  <c r="AA128" i="60"/>
  <c r="AA127" i="60"/>
  <c r="AA126" i="60"/>
  <c r="AA125" i="60"/>
  <c r="AA124" i="60"/>
  <c r="AA123" i="60"/>
  <c r="AA122" i="60"/>
  <c r="AA121" i="60"/>
  <c r="AA120" i="60"/>
  <c r="AA119" i="60"/>
  <c r="AA118" i="60"/>
  <c r="AA117" i="60"/>
  <c r="AA116" i="60"/>
  <c r="AA115" i="60"/>
  <c r="AA114" i="60"/>
  <c r="AA113" i="60"/>
  <c r="AA112" i="60"/>
  <c r="AA111" i="60"/>
  <c r="AA110" i="60"/>
  <c r="AA109" i="60"/>
  <c r="AA108" i="60"/>
  <c r="AA107" i="60"/>
  <c r="AA106" i="60"/>
  <c r="AA103" i="60"/>
  <c r="AA102" i="60"/>
  <c r="AA101" i="60"/>
  <c r="AA100" i="60"/>
  <c r="AA99" i="60"/>
  <c r="AA98" i="60"/>
  <c r="AA97" i="60"/>
  <c r="AA96" i="60"/>
  <c r="AA95" i="60"/>
  <c r="AA94" i="60"/>
  <c r="AA93" i="60"/>
  <c r="AA92" i="60"/>
  <c r="AA91" i="60"/>
  <c r="AA90" i="60"/>
  <c r="AA89" i="60"/>
  <c r="AA88" i="60"/>
  <c r="AA87" i="60"/>
  <c r="AA86" i="60"/>
  <c r="AA85" i="60"/>
  <c r="AA84" i="60"/>
  <c r="AA83" i="60"/>
  <c r="AA82" i="60"/>
  <c r="AA81" i="60"/>
  <c r="AA80" i="60"/>
  <c r="AA79" i="60"/>
  <c r="AA78" i="60"/>
  <c r="AA77" i="60"/>
  <c r="AA76" i="60"/>
  <c r="AA75" i="60"/>
  <c r="AA74" i="60"/>
  <c r="AA71" i="60"/>
  <c r="AA70" i="60"/>
  <c r="AA69" i="60"/>
  <c r="AA68" i="60"/>
  <c r="AA67" i="60"/>
  <c r="AA66" i="60"/>
  <c r="AA65" i="60"/>
  <c r="AA64" i="60"/>
  <c r="AA63" i="60"/>
  <c r="AA62" i="60"/>
  <c r="AA61" i="60"/>
  <c r="AA60" i="60"/>
  <c r="AA59" i="60"/>
  <c r="AA58" i="60"/>
  <c r="AA57" i="60"/>
  <c r="AA56" i="60"/>
  <c r="AA55" i="60"/>
  <c r="AA54" i="60"/>
  <c r="AA53" i="60"/>
  <c r="AA52" i="60"/>
  <c r="AA51" i="60"/>
  <c r="AA50" i="60"/>
  <c r="AA49" i="60"/>
  <c r="AA48" i="60"/>
  <c r="AA47" i="60"/>
  <c r="AA46" i="60"/>
  <c r="AA45" i="60"/>
  <c r="AA44" i="60"/>
  <c r="AA43" i="60"/>
  <c r="AA42" i="60"/>
  <c r="AA39" i="60"/>
  <c r="AA38" i="60"/>
  <c r="AA37" i="60"/>
  <c r="AA36" i="60"/>
  <c r="AA35" i="60"/>
  <c r="AA34" i="60"/>
  <c r="AA33" i="60"/>
  <c r="AA32" i="60"/>
  <c r="AA31" i="60"/>
  <c r="AA30" i="60"/>
  <c r="AA29" i="60"/>
  <c r="AA28" i="60"/>
  <c r="AA27" i="60"/>
  <c r="AA26" i="60"/>
  <c r="AA25" i="60"/>
  <c r="AA24" i="60"/>
  <c r="AA23" i="60"/>
  <c r="AA22" i="60"/>
  <c r="AA21" i="60"/>
  <c r="AA20" i="60"/>
  <c r="AA19" i="60"/>
  <c r="AA18" i="60"/>
  <c r="AA17" i="60"/>
  <c r="AA16" i="60"/>
  <c r="AA15" i="60"/>
  <c r="AA14" i="60"/>
  <c r="AA13" i="60"/>
  <c r="AA12" i="60"/>
  <c r="AA11" i="60"/>
  <c r="N41" i="73"/>
  <c r="N40" i="73"/>
  <c r="N39" i="73"/>
  <c r="N38" i="73"/>
  <c r="N37" i="73"/>
  <c r="N36" i="73"/>
  <c r="N35" i="73"/>
  <c r="N34" i="73"/>
  <c r="N33" i="73"/>
  <c r="N32" i="73"/>
  <c r="N31" i="73"/>
  <c r="N30" i="73"/>
  <c r="N29" i="73"/>
  <c r="N28" i="73"/>
  <c r="N27" i="73"/>
  <c r="N26" i="73"/>
  <c r="N25" i="73"/>
  <c r="N24" i="73"/>
  <c r="N23" i="73"/>
  <c r="N22" i="73"/>
  <c r="N21" i="73"/>
  <c r="N20" i="73"/>
  <c r="N19" i="73"/>
  <c r="N18" i="73"/>
  <c r="N17" i="73"/>
  <c r="N16" i="73"/>
  <c r="N15" i="73"/>
  <c r="N14" i="73"/>
  <c r="N13" i="73"/>
  <c r="N12" i="73"/>
  <c r="I199" i="60"/>
  <c r="I198" i="60"/>
  <c r="I197" i="60"/>
  <c r="I196" i="60"/>
  <c r="I195" i="60"/>
  <c r="I194" i="60"/>
  <c r="I193" i="60"/>
  <c r="I192" i="60"/>
  <c r="I191" i="60"/>
  <c r="I190" i="60"/>
  <c r="I189" i="60"/>
  <c r="I188" i="60"/>
  <c r="I187" i="60"/>
  <c r="I186" i="60"/>
  <c r="I185" i="60"/>
  <c r="I184" i="60"/>
  <c r="I183" i="60"/>
  <c r="I182" i="60"/>
  <c r="I181" i="60"/>
  <c r="I180" i="60"/>
  <c r="I179" i="60"/>
  <c r="I178" i="60"/>
  <c r="I177" i="60"/>
  <c r="I176" i="60"/>
  <c r="I175" i="60"/>
  <c r="I174" i="60"/>
  <c r="I173" i="60"/>
  <c r="I172" i="60"/>
  <c r="I171" i="60"/>
  <c r="I170" i="60"/>
  <c r="I167" i="60"/>
  <c r="I166" i="60"/>
  <c r="I165" i="60"/>
  <c r="I164" i="60"/>
  <c r="I163" i="60"/>
  <c r="I162" i="60"/>
  <c r="I161" i="60"/>
  <c r="I160" i="60"/>
  <c r="I159" i="60"/>
  <c r="I158" i="60"/>
  <c r="I157" i="60"/>
  <c r="I156" i="60"/>
  <c r="I155" i="60"/>
  <c r="I154" i="60"/>
  <c r="I153" i="60"/>
  <c r="I152" i="60"/>
  <c r="I151" i="60"/>
  <c r="I150" i="60"/>
  <c r="I149" i="60"/>
  <c r="I148" i="60"/>
  <c r="I147" i="60"/>
  <c r="I146" i="60"/>
  <c r="I145" i="60"/>
  <c r="I144" i="60"/>
  <c r="I143" i="60"/>
  <c r="I142" i="60"/>
  <c r="I141" i="60"/>
  <c r="I140" i="60"/>
  <c r="I139" i="60"/>
  <c r="I138" i="60"/>
  <c r="I135" i="60"/>
  <c r="I134" i="60"/>
  <c r="I133" i="60"/>
  <c r="I132" i="60"/>
  <c r="I131" i="60"/>
  <c r="I130" i="60"/>
  <c r="I129" i="60"/>
  <c r="I128" i="60"/>
  <c r="I127" i="60"/>
  <c r="I126" i="60"/>
  <c r="I125" i="60"/>
  <c r="I124" i="60"/>
  <c r="I123" i="60"/>
  <c r="I122" i="60"/>
  <c r="I121" i="60"/>
  <c r="I120" i="60"/>
  <c r="I119" i="60"/>
  <c r="I118" i="60"/>
  <c r="I117" i="60"/>
  <c r="I116" i="60"/>
  <c r="I115" i="60"/>
  <c r="I114" i="60"/>
  <c r="I113" i="60"/>
  <c r="I112" i="60"/>
  <c r="I111" i="60"/>
  <c r="I110" i="60"/>
  <c r="I109" i="60"/>
  <c r="I108" i="60"/>
  <c r="I107" i="60"/>
  <c r="I106" i="60"/>
  <c r="I103" i="60"/>
  <c r="I102" i="60"/>
  <c r="I101" i="60"/>
  <c r="I100" i="60"/>
  <c r="I99" i="60"/>
  <c r="I98" i="60"/>
  <c r="I97" i="60"/>
  <c r="I96" i="60"/>
  <c r="I95" i="60"/>
  <c r="I94" i="60"/>
  <c r="I93" i="60"/>
  <c r="I92" i="60"/>
  <c r="I91" i="60"/>
  <c r="I90" i="60"/>
  <c r="I89" i="60"/>
  <c r="I87" i="60"/>
  <c r="I86" i="60"/>
  <c r="I85" i="60"/>
  <c r="I84" i="60"/>
  <c r="I83" i="60"/>
  <c r="I82" i="60"/>
  <c r="I81" i="60"/>
  <c r="I80" i="60"/>
  <c r="I79" i="60"/>
  <c r="I78" i="60"/>
  <c r="I77" i="60"/>
  <c r="I76" i="60"/>
  <c r="I75" i="60"/>
  <c r="I74" i="60"/>
  <c r="I71" i="60"/>
  <c r="I70" i="60"/>
  <c r="I69" i="60"/>
  <c r="I68" i="60"/>
  <c r="I67" i="60"/>
  <c r="I66" i="60"/>
  <c r="I65" i="60"/>
  <c r="I64" i="60"/>
  <c r="I63" i="60"/>
  <c r="I62" i="60"/>
  <c r="I61" i="60"/>
  <c r="I60" i="60"/>
  <c r="I59" i="60"/>
  <c r="I58" i="60"/>
  <c r="I57" i="60"/>
  <c r="I56" i="60"/>
  <c r="I55" i="60"/>
  <c r="I54" i="60"/>
  <c r="I53" i="60"/>
  <c r="I52" i="60"/>
  <c r="I51" i="60"/>
  <c r="I50" i="60"/>
  <c r="I49" i="60"/>
  <c r="I48" i="60"/>
  <c r="I47" i="60"/>
  <c r="I46" i="60"/>
  <c r="I45" i="60"/>
  <c r="I44" i="60"/>
  <c r="I43" i="60"/>
  <c r="I42" i="60"/>
  <c r="T15" i="40"/>
  <c r="M12" i="43"/>
  <c r="Q12" i="43" s="1"/>
  <c r="O12" i="43"/>
  <c r="M22" i="43"/>
  <c r="Q22" i="43" s="1"/>
  <c r="AM43" i="81"/>
  <c r="U22" i="62"/>
  <c r="U21" i="62"/>
  <c r="U18" i="62"/>
  <c r="U16" i="62"/>
  <c r="U15" i="62"/>
  <c r="W22" i="62"/>
  <c r="L40" i="74"/>
  <c r="O40" i="74" s="1"/>
  <c r="R40" i="74" s="1"/>
  <c r="L39" i="74"/>
  <c r="O39" i="74" s="1"/>
  <c r="R39" i="74" s="1"/>
  <c r="L38" i="74"/>
  <c r="O38" i="74" s="1"/>
  <c r="R38" i="74" s="1"/>
  <c r="L37" i="74"/>
  <c r="O37" i="74" s="1"/>
  <c r="R37" i="74" s="1"/>
  <c r="L36" i="74"/>
  <c r="O36" i="74" s="1"/>
  <c r="R36" i="74" s="1"/>
  <c r="L35" i="74"/>
  <c r="O35" i="74" s="1"/>
  <c r="R35" i="74" s="1"/>
  <c r="L34" i="74"/>
  <c r="O34" i="74" s="1"/>
  <c r="R34" i="74" s="1"/>
  <c r="L33" i="74"/>
  <c r="O33" i="74" s="1"/>
  <c r="R33" i="74" s="1"/>
  <c r="L32" i="74"/>
  <c r="O32" i="74" s="1"/>
  <c r="R32" i="74" s="1"/>
  <c r="L31" i="74"/>
  <c r="O31" i="74" s="1"/>
  <c r="R31" i="74" s="1"/>
  <c r="L30" i="74"/>
  <c r="O30" i="74" s="1"/>
  <c r="R30" i="74" s="1"/>
  <c r="L29" i="74"/>
  <c r="O29" i="74" s="1"/>
  <c r="R29" i="74" s="1"/>
  <c r="L28" i="74"/>
  <c r="O28" i="74" s="1"/>
  <c r="R28" i="74" s="1"/>
  <c r="L27" i="74"/>
  <c r="O27" i="74" s="1"/>
  <c r="R27" i="74" s="1"/>
  <c r="L26" i="74"/>
  <c r="O26" i="74" s="1"/>
  <c r="R26" i="74" s="1"/>
  <c r="L25" i="74"/>
  <c r="O25" i="74" s="1"/>
  <c r="R25" i="74" s="1"/>
  <c r="L24" i="74"/>
  <c r="O24" i="74" s="1"/>
  <c r="R24" i="74" s="1"/>
  <c r="L23" i="74"/>
  <c r="O23" i="74" s="1"/>
  <c r="R23" i="74" s="1"/>
  <c r="L22" i="74"/>
  <c r="O22" i="74" s="1"/>
  <c r="R22" i="74" s="1"/>
  <c r="L21" i="74"/>
  <c r="O21" i="74" s="1"/>
  <c r="R21" i="74" s="1"/>
  <c r="L20" i="74"/>
  <c r="O20" i="74" s="1"/>
  <c r="R20" i="74" s="1"/>
  <c r="L19" i="74"/>
  <c r="O19" i="74" s="1"/>
  <c r="R19" i="74" s="1"/>
  <c r="L18" i="74"/>
  <c r="O18" i="74" s="1"/>
  <c r="R18" i="74" s="1"/>
  <c r="L17" i="74"/>
  <c r="O17" i="74" s="1"/>
  <c r="R17" i="74" s="1"/>
  <c r="L16" i="74"/>
  <c r="O16" i="74" s="1"/>
  <c r="R16" i="74" s="1"/>
  <c r="L15" i="74"/>
  <c r="O15" i="74" s="1"/>
  <c r="R15" i="74" s="1"/>
  <c r="L14" i="74"/>
  <c r="O14" i="74" s="1"/>
  <c r="L13" i="74"/>
  <c r="O13" i="74" s="1"/>
  <c r="L12" i="74"/>
  <c r="O12" i="74" s="1"/>
  <c r="AE194" i="60"/>
  <c r="AF194" i="60"/>
  <c r="AG194" i="60"/>
  <c r="AH194" i="60"/>
  <c r="AI194" i="60"/>
  <c r="AJ194" i="60"/>
  <c r="AK194" i="60"/>
  <c r="AL194" i="60"/>
  <c r="AM194" i="60"/>
  <c r="AN194" i="60"/>
  <c r="AO194" i="60"/>
  <c r="AP194" i="60"/>
  <c r="W56" i="60"/>
  <c r="W55" i="60"/>
  <c r="AN5" i="60"/>
  <c r="AK10" i="60" s="1"/>
  <c r="AF12" i="60"/>
  <c r="AH12" i="60"/>
  <c r="AJ12" i="60"/>
  <c r="AL12" i="60"/>
  <c r="AN12" i="60"/>
  <c r="AP12" i="60"/>
  <c r="AO5" i="60"/>
  <c r="AL13" i="60" s="1"/>
  <c r="AM13" i="60"/>
  <c r="T13" i="40"/>
  <c r="T14" i="40"/>
  <c r="R16" i="40"/>
  <c r="T16" i="40" s="1"/>
  <c r="T18" i="40"/>
  <c r="Q30" i="40"/>
  <c r="S30" i="40" s="1"/>
  <c r="Q32" i="40"/>
  <c r="S32" i="40" s="1"/>
  <c r="Q34" i="40"/>
  <c r="S34" i="40" s="1"/>
  <c r="Q36" i="40"/>
  <c r="S36" i="40" s="1"/>
  <c r="Q37" i="40"/>
  <c r="S37" i="40" s="1"/>
  <c r="Q38" i="40"/>
  <c r="S38" i="40" s="1"/>
  <c r="Q40" i="40"/>
  <c r="S40" i="40" s="1"/>
  <c r="Q42" i="40"/>
  <c r="S42" i="40" s="1"/>
  <c r="W54" i="60"/>
  <c r="W53" i="60"/>
  <c r="W52" i="60"/>
  <c r="W51" i="60"/>
  <c r="AI37" i="60"/>
  <c r="AE38" i="60"/>
  <c r="AG38" i="60"/>
  <c r="AH38" i="60"/>
  <c r="AI38" i="60"/>
  <c r="AK38" i="60"/>
  <c r="AL38" i="60"/>
  <c r="AM38" i="60"/>
  <c r="AO38" i="60"/>
  <c r="AP38" i="60"/>
  <c r="AE32" i="60"/>
  <c r="AF32" i="60"/>
  <c r="AH32" i="60"/>
  <c r="AI32" i="60"/>
  <c r="AJ32" i="60"/>
  <c r="AL32" i="60"/>
  <c r="AM32" i="60"/>
  <c r="AN32" i="60"/>
  <c r="AP32" i="60"/>
  <c r="AF33" i="60"/>
  <c r="AP33" i="60"/>
  <c r="AO27" i="60"/>
  <c r="AE28" i="60"/>
  <c r="AF28" i="60"/>
  <c r="AG28" i="60"/>
  <c r="AI28" i="60"/>
  <c r="AJ28" i="60"/>
  <c r="AK28" i="60"/>
  <c r="AM28" i="60"/>
  <c r="AN28" i="60"/>
  <c r="AO28" i="60"/>
  <c r="AE22" i="60"/>
  <c r="AF22" i="60"/>
  <c r="AG22" i="60"/>
  <c r="AI22" i="60"/>
  <c r="AJ22" i="60"/>
  <c r="AK22" i="60"/>
  <c r="AM22" i="60"/>
  <c r="AN22" i="60"/>
  <c r="AO22" i="60"/>
  <c r="AK23" i="60"/>
  <c r="AJ17" i="60"/>
  <c r="AF18" i="60"/>
  <c r="AG18" i="60"/>
  <c r="AH18" i="60"/>
  <c r="AJ18" i="60"/>
  <c r="AK18" i="60"/>
  <c r="AL18" i="60"/>
  <c r="AN18" i="60"/>
  <c r="AO18" i="60"/>
  <c r="AP18" i="60"/>
  <c r="O13" i="73"/>
  <c r="Q13" i="73"/>
  <c r="P13" i="73"/>
  <c r="Q41" i="73"/>
  <c r="P41" i="73"/>
  <c r="O41" i="73"/>
  <c r="Q40" i="73"/>
  <c r="P40" i="73"/>
  <c r="O40" i="73"/>
  <c r="Q39" i="73"/>
  <c r="P39" i="73"/>
  <c r="O39" i="73"/>
  <c r="Q38" i="73"/>
  <c r="P38" i="73"/>
  <c r="O38" i="73"/>
  <c r="Q37" i="73"/>
  <c r="P37" i="73"/>
  <c r="O37" i="73"/>
  <c r="Q36" i="73"/>
  <c r="P36" i="73"/>
  <c r="O36" i="73"/>
  <c r="Q35" i="73"/>
  <c r="P35" i="73"/>
  <c r="O35" i="73"/>
  <c r="Q34" i="73"/>
  <c r="P34" i="73"/>
  <c r="O34" i="73"/>
  <c r="Q33" i="73"/>
  <c r="P33" i="73"/>
  <c r="O33" i="73"/>
  <c r="Q32" i="73"/>
  <c r="P32" i="73"/>
  <c r="O32" i="73"/>
  <c r="Q31" i="73"/>
  <c r="P31" i="73"/>
  <c r="O31" i="73"/>
  <c r="Q30" i="73"/>
  <c r="P30" i="73"/>
  <c r="O30" i="73"/>
  <c r="Q29" i="73"/>
  <c r="P29" i="73"/>
  <c r="O29" i="73"/>
  <c r="Q28" i="73"/>
  <c r="P28" i="73"/>
  <c r="O28" i="73"/>
  <c r="Q27" i="73"/>
  <c r="P27" i="73"/>
  <c r="O27" i="73"/>
  <c r="Q26" i="73"/>
  <c r="P26" i="73"/>
  <c r="O26" i="73"/>
  <c r="Q25" i="73"/>
  <c r="P25" i="73"/>
  <c r="O25" i="73"/>
  <c r="Q24" i="73"/>
  <c r="P24" i="73"/>
  <c r="O24" i="73"/>
  <c r="Q23" i="73"/>
  <c r="P23" i="73"/>
  <c r="O23" i="73"/>
  <c r="Q22" i="73"/>
  <c r="P22" i="73"/>
  <c r="O22" i="73"/>
  <c r="Q21" i="73"/>
  <c r="P21" i="73"/>
  <c r="O21" i="73"/>
  <c r="Q20" i="73"/>
  <c r="P20" i="73"/>
  <c r="O20" i="73"/>
  <c r="Q19" i="73"/>
  <c r="P19" i="73"/>
  <c r="O19" i="73"/>
  <c r="Q18" i="73"/>
  <c r="P18" i="73"/>
  <c r="O18" i="73"/>
  <c r="Q17" i="73"/>
  <c r="P17" i="73"/>
  <c r="O17" i="73"/>
  <c r="Q16" i="73"/>
  <c r="P16" i="73"/>
  <c r="O16" i="73"/>
  <c r="Q15" i="73"/>
  <c r="P15" i="73"/>
  <c r="O15" i="73"/>
  <c r="Q14" i="73"/>
  <c r="P14" i="73"/>
  <c r="O14" i="73"/>
  <c r="P40" i="74"/>
  <c r="P39" i="74"/>
  <c r="P38" i="74"/>
  <c r="P37" i="74"/>
  <c r="P36" i="74"/>
  <c r="P35" i="74"/>
  <c r="P34" i="74"/>
  <c r="P33" i="74"/>
  <c r="P32" i="74"/>
  <c r="P31" i="74"/>
  <c r="P30" i="74"/>
  <c r="P29" i="74"/>
  <c r="P28" i="74"/>
  <c r="P27" i="74"/>
  <c r="P26" i="74"/>
  <c r="P25" i="74"/>
  <c r="P24" i="74"/>
  <c r="P23" i="74"/>
  <c r="P22" i="74"/>
  <c r="P21" i="74"/>
  <c r="P20" i="74"/>
  <c r="P19" i="74"/>
  <c r="P18" i="74"/>
  <c r="P17" i="74"/>
  <c r="P16" i="74"/>
  <c r="P15" i="74"/>
  <c r="P14" i="74"/>
  <c r="P13" i="74"/>
  <c r="P12" i="74"/>
  <c r="J46" i="78"/>
  <c r="M46" i="78"/>
  <c r="N46" i="78"/>
  <c r="O46" i="78"/>
  <c r="P46" i="78"/>
  <c r="AZ5" i="40"/>
  <c r="O39" i="57"/>
  <c r="U39" i="57" s="1"/>
  <c r="O35" i="57"/>
  <c r="U35" i="57" s="1"/>
  <c r="O31" i="57"/>
  <c r="U31" i="57" s="1"/>
  <c r="O27" i="57"/>
  <c r="U27" i="57" s="1"/>
  <c r="O23" i="57"/>
  <c r="U23" i="57" s="1"/>
  <c r="O19" i="57"/>
  <c r="U19" i="57" s="1"/>
  <c r="O15" i="57"/>
  <c r="O169" i="56"/>
  <c r="O168" i="56"/>
  <c r="O167" i="56"/>
  <c r="O166" i="56"/>
  <c r="O165" i="56"/>
  <c r="O164" i="56"/>
  <c r="O163" i="56"/>
  <c r="O162" i="56"/>
  <c r="O161" i="56"/>
  <c r="O160" i="56"/>
  <c r="O159" i="56"/>
  <c r="O158" i="56"/>
  <c r="O157" i="56"/>
  <c r="O156" i="56"/>
  <c r="O155" i="56"/>
  <c r="O154" i="56"/>
  <c r="O153" i="56"/>
  <c r="O152" i="56"/>
  <c r="O151" i="56"/>
  <c r="O150" i="56"/>
  <c r="O149" i="56"/>
  <c r="O148" i="56"/>
  <c r="Q148" i="56"/>
  <c r="O147" i="56"/>
  <c r="O146" i="56"/>
  <c r="O145" i="56"/>
  <c r="O144" i="56"/>
  <c r="O143" i="56"/>
  <c r="O142" i="56"/>
  <c r="O141" i="56"/>
  <c r="O140" i="56"/>
  <c r="O137" i="56"/>
  <c r="Q137" i="56"/>
  <c r="O136" i="56"/>
  <c r="O135" i="56"/>
  <c r="Q135" i="56"/>
  <c r="O134" i="56"/>
  <c r="O133" i="56"/>
  <c r="O132" i="56"/>
  <c r="O131" i="56"/>
  <c r="O130" i="56"/>
  <c r="O129" i="56"/>
  <c r="O128" i="56"/>
  <c r="O127" i="56"/>
  <c r="O126" i="56"/>
  <c r="O125" i="56"/>
  <c r="Q125" i="56"/>
  <c r="O124" i="56"/>
  <c r="O123" i="56"/>
  <c r="O122" i="56"/>
  <c r="O121" i="56"/>
  <c r="O120" i="56"/>
  <c r="O119" i="56"/>
  <c r="O118" i="56"/>
  <c r="O117" i="56"/>
  <c r="O116" i="56"/>
  <c r="O115" i="56"/>
  <c r="O114" i="56"/>
  <c r="Q114" i="56"/>
  <c r="O113" i="56"/>
  <c r="O112" i="56"/>
  <c r="O111" i="56"/>
  <c r="O110" i="56"/>
  <c r="O109" i="56"/>
  <c r="O108" i="56"/>
  <c r="O105" i="56"/>
  <c r="O104" i="56"/>
  <c r="O103" i="56"/>
  <c r="O102" i="56"/>
  <c r="O101" i="56"/>
  <c r="O100" i="56"/>
  <c r="O99" i="56"/>
  <c r="O98" i="56"/>
  <c r="O97" i="56"/>
  <c r="O96" i="56"/>
  <c r="O95" i="56"/>
  <c r="O94" i="56"/>
  <c r="O93" i="56"/>
  <c r="O92" i="56"/>
  <c r="O91" i="56"/>
  <c r="O90" i="56"/>
  <c r="O89" i="56"/>
  <c r="O88" i="56"/>
  <c r="O87" i="56"/>
  <c r="O86" i="56"/>
  <c r="O85" i="56"/>
  <c r="O84" i="56"/>
  <c r="O83" i="56"/>
  <c r="O82" i="56"/>
  <c r="O81" i="56"/>
  <c r="O80" i="56"/>
  <c r="O79" i="56"/>
  <c r="O78" i="56"/>
  <c r="O77" i="56"/>
  <c r="O76" i="56"/>
  <c r="O73" i="56"/>
  <c r="O72" i="56"/>
  <c r="O71" i="56"/>
  <c r="Q71" i="56"/>
  <c r="O70" i="56"/>
  <c r="O69" i="56"/>
  <c r="O68" i="56"/>
  <c r="O67" i="56"/>
  <c r="O66" i="56"/>
  <c r="O65" i="56"/>
  <c r="O64" i="56"/>
  <c r="O63" i="56"/>
  <c r="O62" i="56"/>
  <c r="O61" i="56"/>
  <c r="O60" i="56"/>
  <c r="O59" i="56"/>
  <c r="O58" i="56"/>
  <c r="O57" i="56"/>
  <c r="O56" i="56"/>
  <c r="O55" i="56"/>
  <c r="O54" i="56"/>
  <c r="O53" i="56"/>
  <c r="O52" i="56"/>
  <c r="O51" i="56"/>
  <c r="O50" i="56"/>
  <c r="O49" i="56"/>
  <c r="O48" i="56"/>
  <c r="Q48" i="56"/>
  <c r="O47" i="56"/>
  <c r="Q47" i="56"/>
  <c r="O46" i="56"/>
  <c r="O45" i="56"/>
  <c r="O44" i="56"/>
  <c r="W171" i="62"/>
  <c r="W170" i="62"/>
  <c r="W169" i="62"/>
  <c r="W168" i="62"/>
  <c r="W167" i="62"/>
  <c r="W166" i="62"/>
  <c r="W165" i="62"/>
  <c r="W164" i="62"/>
  <c r="W163" i="62"/>
  <c r="W162" i="62"/>
  <c r="W161" i="62"/>
  <c r="W160" i="62"/>
  <c r="W159" i="62"/>
  <c r="W158" i="62"/>
  <c r="W157" i="62"/>
  <c r="W156" i="62"/>
  <c r="W155" i="62"/>
  <c r="W154" i="62"/>
  <c r="W153" i="62"/>
  <c r="W152" i="62"/>
  <c r="W151" i="62"/>
  <c r="W150" i="62"/>
  <c r="W149" i="62"/>
  <c r="W148" i="62"/>
  <c r="W147" i="62"/>
  <c r="W146" i="62"/>
  <c r="W145" i="62"/>
  <c r="W144" i="62"/>
  <c r="W143" i="62"/>
  <c r="W142" i="62"/>
  <c r="W139" i="62"/>
  <c r="W138" i="62"/>
  <c r="W137" i="62"/>
  <c r="W136" i="62"/>
  <c r="W135" i="62"/>
  <c r="W134" i="62"/>
  <c r="W133" i="62"/>
  <c r="W132" i="62"/>
  <c r="W131" i="62"/>
  <c r="W130" i="62"/>
  <c r="W129" i="62"/>
  <c r="W128" i="62"/>
  <c r="W127" i="62"/>
  <c r="W126" i="62"/>
  <c r="W125" i="62"/>
  <c r="W124" i="62"/>
  <c r="W123" i="62"/>
  <c r="W122" i="62"/>
  <c r="W121" i="62"/>
  <c r="W120" i="62"/>
  <c r="W119" i="62"/>
  <c r="W118" i="62"/>
  <c r="W117" i="62"/>
  <c r="W116" i="62"/>
  <c r="W115" i="62"/>
  <c r="W114" i="62"/>
  <c r="W113" i="62"/>
  <c r="W112" i="62"/>
  <c r="W111" i="62"/>
  <c r="W110" i="62"/>
  <c r="M12" i="51"/>
  <c r="M16" i="51"/>
  <c r="R16" i="51" s="1"/>
  <c r="M14" i="51"/>
  <c r="R14" i="51" s="1"/>
  <c r="N13" i="51"/>
  <c r="N12" i="51"/>
  <c r="M21" i="51"/>
  <c r="R21" i="51" s="1"/>
  <c r="M26" i="51"/>
  <c r="R26" i="51" s="1"/>
  <c r="M31" i="51"/>
  <c r="R31" i="51" s="1"/>
  <c r="M36" i="51"/>
  <c r="R36" i="51" s="1"/>
  <c r="M38" i="51"/>
  <c r="R38" i="51" s="1"/>
  <c r="M41" i="51"/>
  <c r="R41" i="51" s="1"/>
  <c r="M44" i="51"/>
  <c r="R44" i="51" s="1"/>
  <c r="N44" i="51"/>
  <c r="M50" i="51"/>
  <c r="R50" i="51" s="1"/>
  <c r="M58" i="51"/>
  <c r="R58" i="51" s="1"/>
  <c r="M63" i="51"/>
  <c r="R63" i="51" s="1"/>
  <c r="M70" i="51"/>
  <c r="R70" i="51" s="1"/>
  <c r="M76" i="51"/>
  <c r="R76" i="51" s="1"/>
  <c r="N76" i="51"/>
  <c r="M82" i="51"/>
  <c r="R82" i="51" s="1"/>
  <c r="M86" i="51"/>
  <c r="R86" i="51" s="1"/>
  <c r="M90" i="51"/>
  <c r="R90" i="51" s="1"/>
  <c r="M95" i="51"/>
  <c r="R95" i="51" s="1"/>
  <c r="M97" i="51"/>
  <c r="R97" i="51" s="1"/>
  <c r="M101" i="51"/>
  <c r="R101" i="51" s="1"/>
  <c r="N105" i="51"/>
  <c r="N104" i="51"/>
  <c r="N103" i="51"/>
  <c r="N102" i="51"/>
  <c r="N101" i="51"/>
  <c r="N100" i="51"/>
  <c r="N99" i="51"/>
  <c r="N98" i="51"/>
  <c r="N97" i="51"/>
  <c r="N96" i="51"/>
  <c r="N95" i="51"/>
  <c r="N94" i="51"/>
  <c r="N93" i="51"/>
  <c r="N92" i="51"/>
  <c r="N91" i="51"/>
  <c r="N90" i="51"/>
  <c r="N89" i="51"/>
  <c r="N88" i="51"/>
  <c r="N87" i="51"/>
  <c r="N86" i="51"/>
  <c r="N85" i="51"/>
  <c r="N84" i="51"/>
  <c r="N83" i="51"/>
  <c r="N82" i="51"/>
  <c r="N81" i="51"/>
  <c r="N80" i="51"/>
  <c r="N79" i="51"/>
  <c r="N78" i="51"/>
  <c r="N77" i="51"/>
  <c r="N73" i="51"/>
  <c r="N72" i="51"/>
  <c r="N71" i="51"/>
  <c r="N70" i="51"/>
  <c r="N69" i="51"/>
  <c r="N68" i="51"/>
  <c r="N67" i="51"/>
  <c r="N66" i="51"/>
  <c r="N65" i="51"/>
  <c r="N64" i="51"/>
  <c r="N63" i="51"/>
  <c r="N62" i="51"/>
  <c r="N61" i="51"/>
  <c r="N60" i="51"/>
  <c r="N59" i="51"/>
  <c r="N58" i="51"/>
  <c r="N57" i="51"/>
  <c r="N56" i="51"/>
  <c r="N55" i="51"/>
  <c r="N54" i="51"/>
  <c r="N53" i="51"/>
  <c r="N52" i="51"/>
  <c r="N51" i="51"/>
  <c r="N50" i="51"/>
  <c r="N49" i="51"/>
  <c r="N48" i="51"/>
  <c r="N47" i="51"/>
  <c r="N46" i="51"/>
  <c r="N45" i="51"/>
  <c r="C73" i="50"/>
  <c r="C105" i="50" s="1"/>
  <c r="C72" i="50"/>
  <c r="C104" i="50" s="1"/>
  <c r="C71" i="50"/>
  <c r="C103" i="50" s="1"/>
  <c r="C70" i="50"/>
  <c r="C102" i="50" s="1"/>
  <c r="C69" i="50"/>
  <c r="C101" i="50" s="1"/>
  <c r="C68" i="50"/>
  <c r="C100" i="50" s="1"/>
  <c r="C67" i="50"/>
  <c r="C99" i="50" s="1"/>
  <c r="C66" i="50"/>
  <c r="C98" i="50" s="1"/>
  <c r="C65" i="50"/>
  <c r="C97" i="50" s="1"/>
  <c r="C64" i="50"/>
  <c r="C96" i="50" s="1"/>
  <c r="C63" i="50"/>
  <c r="C95" i="50" s="1"/>
  <c r="C62" i="50"/>
  <c r="C94" i="50" s="1"/>
  <c r="C61" i="50"/>
  <c r="C93" i="50" s="1"/>
  <c r="C60" i="50"/>
  <c r="C92" i="50" s="1"/>
  <c r="C59" i="50"/>
  <c r="C91" i="50" s="1"/>
  <c r="C58" i="50"/>
  <c r="C90" i="50" s="1"/>
  <c r="C57" i="50"/>
  <c r="C89" i="50" s="1"/>
  <c r="C56" i="50"/>
  <c r="C88" i="50" s="1"/>
  <c r="C55" i="50"/>
  <c r="C87" i="50" s="1"/>
  <c r="C54" i="50"/>
  <c r="C86" i="50" s="1"/>
  <c r="C53" i="50"/>
  <c r="C85" i="50" s="1"/>
  <c r="C52" i="50"/>
  <c r="C84" i="50" s="1"/>
  <c r="C51" i="50"/>
  <c r="C83" i="50" s="1"/>
  <c r="C50" i="50"/>
  <c r="C82" i="50" s="1"/>
  <c r="C49" i="50"/>
  <c r="C81" i="50" s="1"/>
  <c r="C48" i="50"/>
  <c r="C80" i="50" s="1"/>
  <c r="C47" i="50"/>
  <c r="C79" i="50" s="1"/>
  <c r="C46" i="50"/>
  <c r="C78" i="50" s="1"/>
  <c r="C45" i="50"/>
  <c r="C77" i="50" s="1"/>
  <c r="C44" i="50"/>
  <c r="C76" i="50" s="1"/>
  <c r="N12" i="49"/>
  <c r="N48" i="49"/>
  <c r="T48" i="49" s="1"/>
  <c r="W48" i="49" s="1"/>
  <c r="N13" i="49"/>
  <c r="O12" i="49"/>
  <c r="P12" i="49"/>
  <c r="O13" i="49"/>
  <c r="P13" i="49"/>
  <c r="N14" i="49"/>
  <c r="O14" i="49"/>
  <c r="P14" i="49"/>
  <c r="O15" i="49"/>
  <c r="P15" i="49"/>
  <c r="O16" i="49"/>
  <c r="P16" i="49"/>
  <c r="N17" i="49"/>
  <c r="T17" i="49" s="1"/>
  <c r="W17" i="49" s="1"/>
  <c r="O17" i="49"/>
  <c r="P17" i="49"/>
  <c r="O18" i="49"/>
  <c r="P18" i="49"/>
  <c r="O19" i="49"/>
  <c r="P19" i="49"/>
  <c r="O20" i="49"/>
  <c r="P20" i="49"/>
  <c r="O22" i="49"/>
  <c r="P22" i="49"/>
  <c r="O23" i="49"/>
  <c r="P23" i="49"/>
  <c r="O24" i="49"/>
  <c r="P24" i="49"/>
  <c r="O25" i="49"/>
  <c r="P25" i="49"/>
  <c r="O26" i="49"/>
  <c r="P26" i="49"/>
  <c r="O27" i="49"/>
  <c r="P27" i="49"/>
  <c r="O28" i="49"/>
  <c r="P28" i="49"/>
  <c r="O29" i="49"/>
  <c r="P29" i="49"/>
  <c r="O30" i="49"/>
  <c r="P30" i="49"/>
  <c r="O31" i="49"/>
  <c r="P31" i="49"/>
  <c r="O32" i="49"/>
  <c r="P32" i="49"/>
  <c r="O33" i="49"/>
  <c r="P33" i="49"/>
  <c r="O34" i="49"/>
  <c r="P34" i="49"/>
  <c r="O35" i="49"/>
  <c r="P35" i="49"/>
  <c r="O36" i="49"/>
  <c r="P36" i="49"/>
  <c r="O37" i="49"/>
  <c r="P37" i="49"/>
  <c r="O38" i="49"/>
  <c r="P38" i="49"/>
  <c r="O39" i="49"/>
  <c r="P39" i="49"/>
  <c r="O40" i="49"/>
  <c r="P40" i="49"/>
  <c r="O41" i="49"/>
  <c r="P41" i="49"/>
  <c r="O44" i="49"/>
  <c r="P44" i="49"/>
  <c r="O45" i="49"/>
  <c r="P45" i="49"/>
  <c r="N46" i="49"/>
  <c r="T46" i="49" s="1"/>
  <c r="W46" i="49" s="1"/>
  <c r="O46" i="49"/>
  <c r="P46" i="49"/>
  <c r="O47" i="49"/>
  <c r="P47" i="49"/>
  <c r="O48" i="49"/>
  <c r="P48" i="49"/>
  <c r="N49" i="49"/>
  <c r="T49" i="49" s="1"/>
  <c r="W49" i="49" s="1"/>
  <c r="O49" i="49"/>
  <c r="P49" i="49"/>
  <c r="O50" i="49"/>
  <c r="P50" i="49"/>
  <c r="O51" i="49"/>
  <c r="P51" i="49"/>
  <c r="O52" i="49"/>
  <c r="P52" i="49"/>
  <c r="O54" i="49"/>
  <c r="P54" i="49"/>
  <c r="O55" i="49"/>
  <c r="P55" i="49"/>
  <c r="O56" i="49"/>
  <c r="P56" i="49"/>
  <c r="O57" i="49"/>
  <c r="P57" i="49"/>
  <c r="O58" i="49"/>
  <c r="P58" i="49"/>
  <c r="O59" i="49"/>
  <c r="P59" i="49"/>
  <c r="O60" i="49"/>
  <c r="P60" i="49"/>
  <c r="O61" i="49"/>
  <c r="P61" i="49"/>
  <c r="O62" i="49"/>
  <c r="P62" i="49"/>
  <c r="O63" i="49"/>
  <c r="P63" i="49"/>
  <c r="O64" i="49"/>
  <c r="P64" i="49"/>
  <c r="O65" i="49"/>
  <c r="P65" i="49"/>
  <c r="O66" i="49"/>
  <c r="P66" i="49"/>
  <c r="O67" i="49"/>
  <c r="P67" i="49"/>
  <c r="O68" i="49"/>
  <c r="P68" i="49"/>
  <c r="O69" i="49"/>
  <c r="P69" i="49"/>
  <c r="O70" i="49"/>
  <c r="P70" i="49"/>
  <c r="O71" i="49"/>
  <c r="P71" i="49"/>
  <c r="O72" i="49"/>
  <c r="P72" i="49"/>
  <c r="O73" i="49"/>
  <c r="P73" i="49"/>
  <c r="O76" i="49"/>
  <c r="P76" i="49"/>
  <c r="O77" i="49"/>
  <c r="P77" i="49"/>
  <c r="N78" i="49"/>
  <c r="T78" i="49" s="1"/>
  <c r="W78" i="49" s="1"/>
  <c r="O78" i="49"/>
  <c r="P78" i="49"/>
  <c r="O79" i="49"/>
  <c r="P79" i="49"/>
  <c r="O80" i="49"/>
  <c r="P80" i="49"/>
  <c r="N81" i="49"/>
  <c r="T81" i="49" s="1"/>
  <c r="W81" i="49" s="1"/>
  <c r="O81" i="49"/>
  <c r="P81" i="49"/>
  <c r="O82" i="49"/>
  <c r="P82" i="49"/>
  <c r="O83" i="49"/>
  <c r="P83" i="49"/>
  <c r="O84" i="49"/>
  <c r="P84" i="49"/>
  <c r="O86" i="49"/>
  <c r="P86" i="49"/>
  <c r="O87" i="49"/>
  <c r="P87" i="49"/>
  <c r="O88" i="49"/>
  <c r="P88" i="49"/>
  <c r="O89" i="49"/>
  <c r="P89" i="49"/>
  <c r="O90" i="49"/>
  <c r="P90" i="49"/>
  <c r="O91" i="49"/>
  <c r="P91" i="49"/>
  <c r="O92" i="49"/>
  <c r="P92" i="49"/>
  <c r="O93" i="49"/>
  <c r="P93" i="49"/>
  <c r="O94" i="49"/>
  <c r="P94" i="49"/>
  <c r="O95" i="49"/>
  <c r="P95" i="49"/>
  <c r="O96" i="49"/>
  <c r="P96" i="49"/>
  <c r="O97" i="49"/>
  <c r="P97" i="49"/>
  <c r="O98" i="49"/>
  <c r="P98" i="49"/>
  <c r="O99" i="49"/>
  <c r="P99" i="49"/>
  <c r="O100" i="49"/>
  <c r="P100" i="49"/>
  <c r="O101" i="49"/>
  <c r="P101" i="49"/>
  <c r="O102" i="49"/>
  <c r="P102" i="49"/>
  <c r="N103" i="49"/>
  <c r="T103" i="49" s="1"/>
  <c r="W103" i="49" s="1"/>
  <c r="O103" i="49"/>
  <c r="P103" i="49"/>
  <c r="O104" i="49"/>
  <c r="P104" i="49"/>
  <c r="O105" i="49"/>
  <c r="P105" i="49"/>
  <c r="O85" i="49"/>
  <c r="P85" i="49"/>
  <c r="O53" i="49"/>
  <c r="P53" i="49"/>
  <c r="Z9" i="47"/>
  <c r="N12" i="47" s="1"/>
  <c r="AA9" i="47"/>
  <c r="O13" i="47" s="1"/>
  <c r="M12" i="47"/>
  <c r="N16" i="47"/>
  <c r="N17" i="47"/>
  <c r="N18" i="47"/>
  <c r="N19" i="47"/>
  <c r="N20" i="47"/>
  <c r="N21" i="47"/>
  <c r="O21" i="47"/>
  <c r="N22" i="47"/>
  <c r="O22" i="47"/>
  <c r="N23" i="47"/>
  <c r="O23" i="47"/>
  <c r="N24" i="47"/>
  <c r="N25" i="47"/>
  <c r="N26" i="47"/>
  <c r="N27" i="47"/>
  <c r="N28" i="47"/>
  <c r="N29" i="47"/>
  <c r="O29" i="47"/>
  <c r="N30" i="47"/>
  <c r="O30" i="47"/>
  <c r="N31" i="47"/>
  <c r="O31" i="47"/>
  <c r="N32" i="47"/>
  <c r="N33" i="47"/>
  <c r="N34" i="47"/>
  <c r="N35" i="47"/>
  <c r="N36" i="47"/>
  <c r="N37" i="47"/>
  <c r="O37" i="47"/>
  <c r="N38" i="47"/>
  <c r="O38" i="47"/>
  <c r="N39" i="47"/>
  <c r="O39" i="47"/>
  <c r="N40" i="47"/>
  <c r="N41" i="47"/>
  <c r="O41" i="47"/>
  <c r="N44" i="47"/>
  <c r="N45" i="47"/>
  <c r="O45" i="47"/>
  <c r="N46" i="47"/>
  <c r="N47" i="47"/>
  <c r="O47" i="47"/>
  <c r="N48" i="47"/>
  <c r="N49" i="47"/>
  <c r="O49" i="47"/>
  <c r="N50" i="47"/>
  <c r="N51" i="47"/>
  <c r="O51" i="47"/>
  <c r="N52" i="47"/>
  <c r="N53" i="47"/>
  <c r="O53" i="47"/>
  <c r="N54" i="47"/>
  <c r="N55" i="47"/>
  <c r="O55" i="47"/>
  <c r="N56" i="47"/>
  <c r="N57" i="47"/>
  <c r="O57" i="47"/>
  <c r="N58" i="47"/>
  <c r="N59" i="47"/>
  <c r="O59" i="47"/>
  <c r="N60" i="47"/>
  <c r="N61" i="47"/>
  <c r="O61" i="47"/>
  <c r="N62" i="47"/>
  <c r="N63" i="47"/>
  <c r="O63" i="47"/>
  <c r="N64" i="47"/>
  <c r="N65" i="47"/>
  <c r="O65" i="47"/>
  <c r="N66" i="47"/>
  <c r="N67" i="47"/>
  <c r="O67" i="47"/>
  <c r="N68" i="47"/>
  <c r="N69" i="47"/>
  <c r="O69" i="47"/>
  <c r="N70" i="47"/>
  <c r="N71" i="47"/>
  <c r="O71" i="47"/>
  <c r="N72" i="47"/>
  <c r="N73" i="47"/>
  <c r="O73" i="47"/>
  <c r="N76" i="47"/>
  <c r="N77" i="47"/>
  <c r="O77" i="47"/>
  <c r="N78" i="47"/>
  <c r="N79" i="47"/>
  <c r="O79" i="47"/>
  <c r="N80" i="47"/>
  <c r="N81" i="47"/>
  <c r="O81" i="47"/>
  <c r="N82" i="47"/>
  <c r="N83" i="47"/>
  <c r="O83" i="47"/>
  <c r="N84" i="47"/>
  <c r="N85" i="47"/>
  <c r="O85" i="47"/>
  <c r="N86" i="47"/>
  <c r="N87" i="47"/>
  <c r="O87" i="47"/>
  <c r="N88" i="47"/>
  <c r="N89" i="47"/>
  <c r="O89" i="47"/>
  <c r="N90" i="47"/>
  <c r="N91" i="47"/>
  <c r="O91" i="47"/>
  <c r="N92" i="47"/>
  <c r="N93" i="47"/>
  <c r="O93" i="47"/>
  <c r="N94" i="47"/>
  <c r="N95" i="47"/>
  <c r="O95" i="47"/>
  <c r="N96" i="47"/>
  <c r="N97" i="47"/>
  <c r="O97" i="47"/>
  <c r="N98" i="47"/>
  <c r="N99" i="47"/>
  <c r="O99" i="47"/>
  <c r="N100" i="47"/>
  <c r="N101" i="47"/>
  <c r="O101" i="47"/>
  <c r="N102" i="47"/>
  <c r="N103" i="47"/>
  <c r="O103" i="47"/>
  <c r="N104" i="47"/>
  <c r="N105" i="47"/>
  <c r="O105" i="47"/>
  <c r="J54" i="78"/>
  <c r="N17" i="44"/>
  <c r="S17" i="44" s="1"/>
  <c r="N36" i="44"/>
  <c r="S36" i="44" s="1"/>
  <c r="N13" i="44"/>
  <c r="N12" i="44"/>
  <c r="N19" i="44"/>
  <c r="S19" i="44" s="1"/>
  <c r="M16" i="43"/>
  <c r="Q16" i="43" s="1"/>
  <c r="N16" i="43"/>
  <c r="M19" i="43"/>
  <c r="Q19" i="43" s="1"/>
  <c r="N19" i="43"/>
  <c r="N21" i="43"/>
  <c r="N22" i="43"/>
  <c r="N23" i="43"/>
  <c r="M24" i="43"/>
  <c r="Q24" i="43" s="1"/>
  <c r="N24" i="43"/>
  <c r="N25" i="43"/>
  <c r="N26" i="43"/>
  <c r="N27" i="43"/>
  <c r="N28" i="43"/>
  <c r="M29" i="43"/>
  <c r="Q29" i="43" s="1"/>
  <c r="N29" i="43"/>
  <c r="N30" i="43"/>
  <c r="N31" i="43"/>
  <c r="N32" i="43"/>
  <c r="N33" i="43"/>
  <c r="N34" i="43"/>
  <c r="N35" i="43"/>
  <c r="M36" i="43"/>
  <c r="Q36" i="43" s="1"/>
  <c r="N36" i="43"/>
  <c r="N37" i="43"/>
  <c r="N38" i="43"/>
  <c r="M39" i="43"/>
  <c r="Q39" i="43" s="1"/>
  <c r="N39" i="43"/>
  <c r="N40" i="43"/>
  <c r="M41" i="43"/>
  <c r="Q41" i="43" s="1"/>
  <c r="N41" i="43"/>
  <c r="N12" i="52"/>
  <c r="L12" i="54"/>
  <c r="O12" i="54" s="1"/>
  <c r="R12" i="54" s="1"/>
  <c r="L13" i="54"/>
  <c r="O13" i="54" s="1"/>
  <c r="L14" i="54"/>
  <c r="O14" i="54" s="1"/>
  <c r="Y9" i="54"/>
  <c r="L15" i="54"/>
  <c r="O15" i="54" s="1"/>
  <c r="M15" i="54"/>
  <c r="N15" i="54"/>
  <c r="L16" i="54"/>
  <c r="O16" i="54" s="1"/>
  <c r="L17" i="54"/>
  <c r="O17" i="54" s="1"/>
  <c r="L18" i="54"/>
  <c r="O18" i="54" s="1"/>
  <c r="L19" i="54"/>
  <c r="O19" i="54" s="1"/>
  <c r="M19" i="54"/>
  <c r="N19" i="54"/>
  <c r="L20" i="54"/>
  <c r="O20" i="54" s="1"/>
  <c r="L21" i="54"/>
  <c r="O21" i="54" s="1"/>
  <c r="L22" i="54"/>
  <c r="O22" i="54" s="1"/>
  <c r="L23" i="54"/>
  <c r="O23" i="54" s="1"/>
  <c r="M23" i="54"/>
  <c r="N23" i="54"/>
  <c r="L24" i="54"/>
  <c r="O24" i="54" s="1"/>
  <c r="L25" i="54"/>
  <c r="O25" i="54" s="1"/>
  <c r="L26" i="54"/>
  <c r="O26" i="54" s="1"/>
  <c r="L27" i="54"/>
  <c r="O27" i="54" s="1"/>
  <c r="M27" i="54"/>
  <c r="N27" i="54"/>
  <c r="L28" i="54"/>
  <c r="O28" i="54" s="1"/>
  <c r="L29" i="54"/>
  <c r="O29" i="54" s="1"/>
  <c r="L30" i="54"/>
  <c r="O30" i="54" s="1"/>
  <c r="L31" i="54"/>
  <c r="O31" i="54" s="1"/>
  <c r="M31" i="54"/>
  <c r="N31" i="54"/>
  <c r="L32" i="54"/>
  <c r="O32" i="54" s="1"/>
  <c r="L33" i="54"/>
  <c r="O33" i="54" s="1"/>
  <c r="L34" i="54"/>
  <c r="O34" i="54" s="1"/>
  <c r="L35" i="54"/>
  <c r="O35" i="54" s="1"/>
  <c r="M35" i="54"/>
  <c r="N35" i="54"/>
  <c r="L36" i="54"/>
  <c r="O36" i="54" s="1"/>
  <c r="L37" i="54"/>
  <c r="O37" i="54" s="1"/>
  <c r="L38" i="54"/>
  <c r="O38" i="54" s="1"/>
  <c r="L39" i="54"/>
  <c r="O39" i="54" s="1"/>
  <c r="M39" i="54"/>
  <c r="N39" i="54"/>
  <c r="L40" i="54"/>
  <c r="O40" i="54" s="1"/>
  <c r="L41" i="54"/>
  <c r="O41" i="54" s="1"/>
  <c r="O21" i="49"/>
  <c r="P21" i="49"/>
  <c r="L45" i="78"/>
  <c r="L54" i="78"/>
  <c r="M45" i="78"/>
  <c r="M54" i="78"/>
  <c r="N17" i="43"/>
  <c r="N15" i="43"/>
  <c r="O18" i="56"/>
  <c r="O19" i="56"/>
  <c r="O20" i="56"/>
  <c r="O21" i="56"/>
  <c r="O22" i="56"/>
  <c r="O23" i="56"/>
  <c r="O24" i="56"/>
  <c r="O25" i="56"/>
  <c r="O26" i="56"/>
  <c r="O27" i="56"/>
  <c r="O28" i="56"/>
  <c r="O29" i="56"/>
  <c r="O30" i="56"/>
  <c r="O31" i="56"/>
  <c r="O32" i="56"/>
  <c r="O33" i="56"/>
  <c r="O34" i="56"/>
  <c r="O35" i="56"/>
  <c r="O36" i="56"/>
  <c r="O37" i="56"/>
  <c r="O38" i="56"/>
  <c r="O39" i="56"/>
  <c r="O40" i="56"/>
  <c r="O41" i="56"/>
  <c r="N54" i="78"/>
  <c r="O54" i="78"/>
  <c r="P54" i="78"/>
  <c r="O53" i="78"/>
  <c r="AJ43" i="81"/>
  <c r="N45" i="78"/>
  <c r="AK43" i="81"/>
  <c r="O45" i="78"/>
  <c r="AL43" i="81"/>
  <c r="P45" i="78"/>
  <c r="P30" i="42"/>
  <c r="AP199" i="60"/>
  <c r="AO199" i="60"/>
  <c r="AN199" i="60"/>
  <c r="AM199" i="60"/>
  <c r="AL199" i="60"/>
  <c r="AK199" i="60"/>
  <c r="AJ199" i="60"/>
  <c r="AI199" i="60"/>
  <c r="AH199" i="60"/>
  <c r="AG199" i="60"/>
  <c r="AF199" i="60"/>
  <c r="AE199" i="60"/>
  <c r="AP198" i="60"/>
  <c r="AO198" i="60"/>
  <c r="AN198" i="60"/>
  <c r="AM198" i="60"/>
  <c r="AL198" i="60"/>
  <c r="AK198" i="60"/>
  <c r="AJ198" i="60"/>
  <c r="AI198" i="60"/>
  <c r="AH198" i="60"/>
  <c r="AG198" i="60"/>
  <c r="AF198" i="60"/>
  <c r="AE198" i="60"/>
  <c r="AP197" i="60"/>
  <c r="AO197" i="60"/>
  <c r="AN197" i="60"/>
  <c r="AM197" i="60"/>
  <c r="AL197" i="60"/>
  <c r="AK197" i="60"/>
  <c r="AJ197" i="60"/>
  <c r="AI197" i="60"/>
  <c r="AH197" i="60"/>
  <c r="AG197" i="60"/>
  <c r="AF197" i="60"/>
  <c r="AE197" i="60"/>
  <c r="AP196" i="60"/>
  <c r="AO196" i="60"/>
  <c r="AN196" i="60"/>
  <c r="AM196" i="60"/>
  <c r="AL196" i="60"/>
  <c r="AK196" i="60"/>
  <c r="AJ196" i="60"/>
  <c r="AI196" i="60"/>
  <c r="AH196" i="60"/>
  <c r="AG196" i="60"/>
  <c r="AF196" i="60"/>
  <c r="AE196" i="60"/>
  <c r="AP195" i="60"/>
  <c r="AO195" i="60"/>
  <c r="AN195" i="60"/>
  <c r="AM195" i="60"/>
  <c r="AL195" i="60"/>
  <c r="AK195" i="60"/>
  <c r="AJ195" i="60"/>
  <c r="AI195" i="60"/>
  <c r="AH195" i="60"/>
  <c r="AG195" i="60"/>
  <c r="AF195" i="60"/>
  <c r="AE195" i="60"/>
  <c r="AP193" i="60"/>
  <c r="AO193" i="60"/>
  <c r="AN193" i="60"/>
  <c r="AM193" i="60"/>
  <c r="AL193" i="60"/>
  <c r="AK193" i="60"/>
  <c r="AJ193" i="60"/>
  <c r="AI193" i="60"/>
  <c r="AH193" i="60"/>
  <c r="AG193" i="60"/>
  <c r="AF193" i="60"/>
  <c r="AE193" i="60"/>
  <c r="AP192" i="60"/>
  <c r="AO192" i="60"/>
  <c r="AN192" i="60"/>
  <c r="AM192" i="60"/>
  <c r="AL192" i="60"/>
  <c r="AK192" i="60"/>
  <c r="AJ192" i="60"/>
  <c r="AI192" i="60"/>
  <c r="AH192" i="60"/>
  <c r="AG192" i="60"/>
  <c r="AF192" i="60"/>
  <c r="AE192" i="60"/>
  <c r="AP191" i="60"/>
  <c r="AO191" i="60"/>
  <c r="AN191" i="60"/>
  <c r="AM191" i="60"/>
  <c r="AL191" i="60"/>
  <c r="AK191" i="60"/>
  <c r="AJ191" i="60"/>
  <c r="AI191" i="60"/>
  <c r="AH191" i="60"/>
  <c r="AG191" i="60"/>
  <c r="AF191" i="60"/>
  <c r="AE191" i="60"/>
  <c r="AP190" i="60"/>
  <c r="AO190" i="60"/>
  <c r="AN190" i="60"/>
  <c r="AM190" i="60"/>
  <c r="AL190" i="60"/>
  <c r="AK190" i="60"/>
  <c r="AJ190" i="60"/>
  <c r="AI190" i="60"/>
  <c r="AH190" i="60"/>
  <c r="AG190" i="60"/>
  <c r="AF190" i="60"/>
  <c r="AE190" i="60"/>
  <c r="AP189" i="60"/>
  <c r="AO189" i="60"/>
  <c r="AN189" i="60"/>
  <c r="AM189" i="60"/>
  <c r="AL189" i="60"/>
  <c r="AK189" i="60"/>
  <c r="AJ189" i="60"/>
  <c r="AI189" i="60"/>
  <c r="AH189" i="60"/>
  <c r="AG189" i="60"/>
  <c r="AF189" i="60"/>
  <c r="AE189" i="60"/>
  <c r="AP188" i="60"/>
  <c r="AO188" i="60"/>
  <c r="AN188" i="60"/>
  <c r="AM188" i="60"/>
  <c r="AL188" i="60"/>
  <c r="AK188" i="60"/>
  <c r="AJ188" i="60"/>
  <c r="AI188" i="60"/>
  <c r="AH188" i="60"/>
  <c r="AG188" i="60"/>
  <c r="AF188" i="60"/>
  <c r="AE188" i="60"/>
  <c r="AP187" i="60"/>
  <c r="AO187" i="60"/>
  <c r="AN187" i="60"/>
  <c r="AM187" i="60"/>
  <c r="AL187" i="60"/>
  <c r="AK187" i="60"/>
  <c r="AJ187" i="60"/>
  <c r="AI187" i="60"/>
  <c r="AH187" i="60"/>
  <c r="AG187" i="60"/>
  <c r="AF187" i="60"/>
  <c r="AE187" i="60"/>
  <c r="AP186" i="60"/>
  <c r="AO186" i="60"/>
  <c r="AN186" i="60"/>
  <c r="AM186" i="60"/>
  <c r="AL186" i="60"/>
  <c r="AK186" i="60"/>
  <c r="AJ186" i="60"/>
  <c r="AI186" i="60"/>
  <c r="AH186" i="60"/>
  <c r="AG186" i="60"/>
  <c r="AF186" i="60"/>
  <c r="AE186" i="60"/>
  <c r="AP185" i="60"/>
  <c r="AO185" i="60"/>
  <c r="AN185" i="60"/>
  <c r="AM185" i="60"/>
  <c r="AL185" i="60"/>
  <c r="AK185" i="60"/>
  <c r="AJ185" i="60"/>
  <c r="AI185" i="60"/>
  <c r="AH185" i="60"/>
  <c r="AG185" i="60"/>
  <c r="AF185" i="60"/>
  <c r="AE185" i="60"/>
  <c r="AP184" i="60"/>
  <c r="AO184" i="60"/>
  <c r="AN184" i="60"/>
  <c r="AM184" i="60"/>
  <c r="AL184" i="60"/>
  <c r="AK184" i="60"/>
  <c r="AJ184" i="60"/>
  <c r="AI184" i="60"/>
  <c r="AH184" i="60"/>
  <c r="AG184" i="60"/>
  <c r="AF184" i="60"/>
  <c r="AE184" i="60"/>
  <c r="AP183" i="60"/>
  <c r="AO183" i="60"/>
  <c r="AN183" i="60"/>
  <c r="AM183" i="60"/>
  <c r="AL183" i="60"/>
  <c r="AK183" i="60"/>
  <c r="AJ183" i="60"/>
  <c r="AI183" i="60"/>
  <c r="AH183" i="60"/>
  <c r="AG183" i="60"/>
  <c r="AF183" i="60"/>
  <c r="AE183" i="60"/>
  <c r="AP182" i="60"/>
  <c r="AO182" i="60"/>
  <c r="AN182" i="60"/>
  <c r="AM182" i="60"/>
  <c r="AL182" i="60"/>
  <c r="AK182" i="60"/>
  <c r="AJ182" i="60"/>
  <c r="AI182" i="60"/>
  <c r="AH182" i="60"/>
  <c r="AG182" i="60"/>
  <c r="AF182" i="60"/>
  <c r="AE182" i="60"/>
  <c r="AP181" i="60"/>
  <c r="AO181" i="60"/>
  <c r="AN181" i="60"/>
  <c r="AM181" i="60"/>
  <c r="AL181" i="60"/>
  <c r="AK181" i="60"/>
  <c r="AJ181" i="60"/>
  <c r="AI181" i="60"/>
  <c r="AH181" i="60"/>
  <c r="AG181" i="60"/>
  <c r="AF181" i="60"/>
  <c r="AE181" i="60"/>
  <c r="AP180" i="60"/>
  <c r="AO180" i="60"/>
  <c r="AN180" i="60"/>
  <c r="AM180" i="60"/>
  <c r="AL180" i="60"/>
  <c r="AK180" i="60"/>
  <c r="AJ180" i="60"/>
  <c r="AI180" i="60"/>
  <c r="AH180" i="60"/>
  <c r="AG180" i="60"/>
  <c r="AF180" i="60"/>
  <c r="AE180" i="60"/>
  <c r="AP179" i="60"/>
  <c r="AO179" i="60"/>
  <c r="AN179" i="60"/>
  <c r="AM179" i="60"/>
  <c r="AL179" i="60"/>
  <c r="AK179" i="60"/>
  <c r="AJ179" i="60"/>
  <c r="AI179" i="60"/>
  <c r="AH179" i="60"/>
  <c r="AG179" i="60"/>
  <c r="AF179" i="60"/>
  <c r="AE179" i="60"/>
  <c r="AP178" i="60"/>
  <c r="AO178" i="60"/>
  <c r="AN178" i="60"/>
  <c r="AM178" i="60"/>
  <c r="AL178" i="60"/>
  <c r="AK178" i="60"/>
  <c r="AJ178" i="60"/>
  <c r="AI178" i="60"/>
  <c r="AH178" i="60"/>
  <c r="AG178" i="60"/>
  <c r="AF178" i="60"/>
  <c r="AE178" i="60"/>
  <c r="AP177" i="60"/>
  <c r="AO177" i="60"/>
  <c r="AN177" i="60"/>
  <c r="AM177" i="60"/>
  <c r="AL177" i="60"/>
  <c r="AK177" i="60"/>
  <c r="AJ177" i="60"/>
  <c r="AI177" i="60"/>
  <c r="AH177" i="60"/>
  <c r="AG177" i="60"/>
  <c r="AF177" i="60"/>
  <c r="AE177" i="60"/>
  <c r="AP176" i="60"/>
  <c r="AO176" i="60"/>
  <c r="AN176" i="60"/>
  <c r="AM176" i="60"/>
  <c r="AL176" i="60"/>
  <c r="AK176" i="60"/>
  <c r="AJ176" i="60"/>
  <c r="AI176" i="60"/>
  <c r="AH176" i="60"/>
  <c r="AG176" i="60"/>
  <c r="AF176" i="60"/>
  <c r="AE176" i="60"/>
  <c r="AP175" i="60"/>
  <c r="AO175" i="60"/>
  <c r="AN175" i="60"/>
  <c r="AM175" i="60"/>
  <c r="AL175" i="60"/>
  <c r="AK175" i="60"/>
  <c r="AJ175" i="60"/>
  <c r="AI175" i="60"/>
  <c r="AH175" i="60"/>
  <c r="AG175" i="60"/>
  <c r="AF175" i="60"/>
  <c r="AE175" i="60"/>
  <c r="AP174" i="60"/>
  <c r="AO174" i="60"/>
  <c r="AN174" i="60"/>
  <c r="AM174" i="60"/>
  <c r="AL174" i="60"/>
  <c r="AK174" i="60"/>
  <c r="AJ174" i="60"/>
  <c r="AI174" i="60"/>
  <c r="AH174" i="60"/>
  <c r="AG174" i="60"/>
  <c r="AF174" i="60"/>
  <c r="AE174" i="60"/>
  <c r="AP173" i="60"/>
  <c r="AO173" i="60"/>
  <c r="AN173" i="60"/>
  <c r="AM173" i="60"/>
  <c r="AL173" i="60"/>
  <c r="AK173" i="60"/>
  <c r="AJ173" i="60"/>
  <c r="AI173" i="60"/>
  <c r="AH173" i="60"/>
  <c r="AG173" i="60"/>
  <c r="AF173" i="60"/>
  <c r="AE173" i="60"/>
  <c r="AP172" i="60"/>
  <c r="AO172" i="60"/>
  <c r="AN172" i="60"/>
  <c r="AM172" i="60"/>
  <c r="AL172" i="60"/>
  <c r="AK172" i="60"/>
  <c r="AJ172" i="60"/>
  <c r="AI172" i="60"/>
  <c r="AH172" i="60"/>
  <c r="AG172" i="60"/>
  <c r="AF172" i="60"/>
  <c r="AE172" i="60"/>
  <c r="AP171" i="60"/>
  <c r="AO171" i="60"/>
  <c r="AN171" i="60"/>
  <c r="AM171" i="60"/>
  <c r="AL171" i="60"/>
  <c r="AK171" i="60"/>
  <c r="AJ171" i="60"/>
  <c r="AI171" i="60"/>
  <c r="AH171" i="60"/>
  <c r="AG171" i="60"/>
  <c r="AF171" i="60"/>
  <c r="AE171" i="60"/>
  <c r="AP170" i="60"/>
  <c r="AO170" i="60"/>
  <c r="AN170" i="60"/>
  <c r="AM170" i="60"/>
  <c r="AL170" i="60"/>
  <c r="AK170" i="60"/>
  <c r="AJ170" i="60"/>
  <c r="AI170" i="60"/>
  <c r="AH170" i="60"/>
  <c r="AG170" i="60"/>
  <c r="AF170" i="60"/>
  <c r="AE170" i="60"/>
  <c r="AP167" i="60"/>
  <c r="AO167" i="60"/>
  <c r="AN167" i="60"/>
  <c r="AM167" i="60"/>
  <c r="AL167" i="60"/>
  <c r="AK167" i="60"/>
  <c r="AJ167" i="60"/>
  <c r="AI167" i="60"/>
  <c r="AH167" i="60"/>
  <c r="AG167" i="60"/>
  <c r="AF167" i="60"/>
  <c r="AE167" i="60"/>
  <c r="AP166" i="60"/>
  <c r="AO166" i="60"/>
  <c r="AN166" i="60"/>
  <c r="AM166" i="60"/>
  <c r="AL166" i="60"/>
  <c r="AK166" i="60"/>
  <c r="AJ166" i="60"/>
  <c r="AI166" i="60"/>
  <c r="AH166" i="60"/>
  <c r="AG166" i="60"/>
  <c r="AF166" i="60"/>
  <c r="AE166" i="60"/>
  <c r="AP165" i="60"/>
  <c r="AO165" i="60"/>
  <c r="AN165" i="60"/>
  <c r="AM165" i="60"/>
  <c r="AL165" i="60"/>
  <c r="AK165" i="60"/>
  <c r="AJ165" i="60"/>
  <c r="AI165" i="60"/>
  <c r="AH165" i="60"/>
  <c r="AG165" i="60"/>
  <c r="AF165" i="60"/>
  <c r="AE165" i="60"/>
  <c r="AP164" i="60"/>
  <c r="AO164" i="60"/>
  <c r="AN164" i="60"/>
  <c r="AM164" i="60"/>
  <c r="AL164" i="60"/>
  <c r="AK164" i="60"/>
  <c r="AJ164" i="60"/>
  <c r="AI164" i="60"/>
  <c r="AH164" i="60"/>
  <c r="AG164" i="60"/>
  <c r="AF164" i="60"/>
  <c r="AE164" i="60"/>
  <c r="AP163" i="60"/>
  <c r="AO163" i="60"/>
  <c r="AN163" i="60"/>
  <c r="AM163" i="60"/>
  <c r="AL163" i="60"/>
  <c r="AK163" i="60"/>
  <c r="AJ163" i="60"/>
  <c r="AI163" i="60"/>
  <c r="AH163" i="60"/>
  <c r="AG163" i="60"/>
  <c r="AF163" i="60"/>
  <c r="AE163" i="60"/>
  <c r="AP162" i="60"/>
  <c r="AO162" i="60"/>
  <c r="AN162" i="60"/>
  <c r="AM162" i="60"/>
  <c r="AL162" i="60"/>
  <c r="AK162" i="60"/>
  <c r="AJ162" i="60"/>
  <c r="AI162" i="60"/>
  <c r="AH162" i="60"/>
  <c r="AG162" i="60"/>
  <c r="AF162" i="60"/>
  <c r="AE162" i="60"/>
  <c r="AP161" i="60"/>
  <c r="AO161" i="60"/>
  <c r="AN161" i="60"/>
  <c r="AM161" i="60"/>
  <c r="AL161" i="60"/>
  <c r="AK161" i="60"/>
  <c r="AJ161" i="60"/>
  <c r="AI161" i="60"/>
  <c r="AH161" i="60"/>
  <c r="AG161" i="60"/>
  <c r="AF161" i="60"/>
  <c r="AE161" i="60"/>
  <c r="AP160" i="60"/>
  <c r="AO160" i="60"/>
  <c r="AN160" i="60"/>
  <c r="AM160" i="60"/>
  <c r="AL160" i="60"/>
  <c r="AK160" i="60"/>
  <c r="AJ160" i="60"/>
  <c r="AI160" i="60"/>
  <c r="AH160" i="60"/>
  <c r="AG160" i="60"/>
  <c r="AF160" i="60"/>
  <c r="AE160" i="60"/>
  <c r="AP159" i="60"/>
  <c r="AO159" i="60"/>
  <c r="AN159" i="60"/>
  <c r="AM159" i="60"/>
  <c r="AL159" i="60"/>
  <c r="AK159" i="60"/>
  <c r="AJ159" i="60"/>
  <c r="AI159" i="60"/>
  <c r="AH159" i="60"/>
  <c r="AG159" i="60"/>
  <c r="AF159" i="60"/>
  <c r="AE159" i="60"/>
  <c r="AP158" i="60"/>
  <c r="AO158" i="60"/>
  <c r="AN158" i="60"/>
  <c r="AM158" i="60"/>
  <c r="AL158" i="60"/>
  <c r="AK158" i="60"/>
  <c r="AJ158" i="60"/>
  <c r="AI158" i="60"/>
  <c r="AH158" i="60"/>
  <c r="AG158" i="60"/>
  <c r="AF158" i="60"/>
  <c r="AE158" i="60"/>
  <c r="AP157" i="60"/>
  <c r="AO157" i="60"/>
  <c r="AN157" i="60"/>
  <c r="AM157" i="60"/>
  <c r="AL157" i="60"/>
  <c r="AK157" i="60"/>
  <c r="AJ157" i="60"/>
  <c r="AI157" i="60"/>
  <c r="AH157" i="60"/>
  <c r="AG157" i="60"/>
  <c r="AF157" i="60"/>
  <c r="AE157" i="60"/>
  <c r="AP156" i="60"/>
  <c r="AO156" i="60"/>
  <c r="AN156" i="60"/>
  <c r="AM156" i="60"/>
  <c r="AL156" i="60"/>
  <c r="AK156" i="60"/>
  <c r="AJ156" i="60"/>
  <c r="AI156" i="60"/>
  <c r="AH156" i="60"/>
  <c r="AG156" i="60"/>
  <c r="AF156" i="60"/>
  <c r="AE156" i="60"/>
  <c r="AP155" i="60"/>
  <c r="AO155" i="60"/>
  <c r="AN155" i="60"/>
  <c r="AM155" i="60"/>
  <c r="AL155" i="60"/>
  <c r="AK155" i="60"/>
  <c r="AJ155" i="60"/>
  <c r="AI155" i="60"/>
  <c r="AH155" i="60"/>
  <c r="AG155" i="60"/>
  <c r="AF155" i="60"/>
  <c r="AE155" i="60"/>
  <c r="AP154" i="60"/>
  <c r="AO154" i="60"/>
  <c r="AN154" i="60"/>
  <c r="AM154" i="60"/>
  <c r="AL154" i="60"/>
  <c r="AK154" i="60"/>
  <c r="AJ154" i="60"/>
  <c r="AI154" i="60"/>
  <c r="AH154" i="60"/>
  <c r="AG154" i="60"/>
  <c r="AF154" i="60"/>
  <c r="AE154" i="60"/>
  <c r="AP153" i="60"/>
  <c r="AO153" i="60"/>
  <c r="AN153" i="60"/>
  <c r="AM153" i="60"/>
  <c r="AL153" i="60"/>
  <c r="AK153" i="60"/>
  <c r="AJ153" i="60"/>
  <c r="AI153" i="60"/>
  <c r="AH153" i="60"/>
  <c r="AG153" i="60"/>
  <c r="AF153" i="60"/>
  <c r="AE153" i="60"/>
  <c r="AP152" i="60"/>
  <c r="AO152" i="60"/>
  <c r="AN152" i="60"/>
  <c r="AM152" i="60"/>
  <c r="AL152" i="60"/>
  <c r="AK152" i="60"/>
  <c r="AJ152" i="60"/>
  <c r="AI152" i="60"/>
  <c r="AH152" i="60"/>
  <c r="AG152" i="60"/>
  <c r="AF152" i="60"/>
  <c r="AE152" i="60"/>
  <c r="AP151" i="60"/>
  <c r="AO151" i="60"/>
  <c r="AN151" i="60"/>
  <c r="AM151" i="60"/>
  <c r="AL151" i="60"/>
  <c r="AK151" i="60"/>
  <c r="AJ151" i="60"/>
  <c r="AI151" i="60"/>
  <c r="AH151" i="60"/>
  <c r="AG151" i="60"/>
  <c r="AF151" i="60"/>
  <c r="AE151" i="60"/>
  <c r="AP150" i="60"/>
  <c r="AO150" i="60"/>
  <c r="AN150" i="60"/>
  <c r="AM150" i="60"/>
  <c r="AL150" i="60"/>
  <c r="AK150" i="60"/>
  <c r="AJ150" i="60"/>
  <c r="AI150" i="60"/>
  <c r="AH150" i="60"/>
  <c r="AG150" i="60"/>
  <c r="AF150" i="60"/>
  <c r="AE150" i="60"/>
  <c r="AP149" i="60"/>
  <c r="AO149" i="60"/>
  <c r="AN149" i="60"/>
  <c r="AM149" i="60"/>
  <c r="AL149" i="60"/>
  <c r="AK149" i="60"/>
  <c r="AJ149" i="60"/>
  <c r="AI149" i="60"/>
  <c r="AH149" i="60"/>
  <c r="AG149" i="60"/>
  <c r="AF149" i="60"/>
  <c r="AE149" i="60"/>
  <c r="AP148" i="60"/>
  <c r="AO148" i="60"/>
  <c r="AN148" i="60"/>
  <c r="AM148" i="60"/>
  <c r="AL148" i="60"/>
  <c r="AK148" i="60"/>
  <c r="AJ148" i="60"/>
  <c r="AI148" i="60"/>
  <c r="AH148" i="60"/>
  <c r="AG148" i="60"/>
  <c r="AF148" i="60"/>
  <c r="AE148" i="60"/>
  <c r="AP147" i="60"/>
  <c r="AO147" i="60"/>
  <c r="AN147" i="60"/>
  <c r="AM147" i="60"/>
  <c r="AL147" i="60"/>
  <c r="AK147" i="60"/>
  <c r="AJ147" i="60"/>
  <c r="AI147" i="60"/>
  <c r="AH147" i="60"/>
  <c r="AG147" i="60"/>
  <c r="AF147" i="60"/>
  <c r="AE147" i="60"/>
  <c r="AP146" i="60"/>
  <c r="AO146" i="60"/>
  <c r="AN146" i="60"/>
  <c r="AM146" i="60"/>
  <c r="AL146" i="60"/>
  <c r="AK146" i="60"/>
  <c r="AJ146" i="60"/>
  <c r="AI146" i="60"/>
  <c r="AH146" i="60"/>
  <c r="AG146" i="60"/>
  <c r="AF146" i="60"/>
  <c r="AE146" i="60"/>
  <c r="AP145" i="60"/>
  <c r="AO145" i="60"/>
  <c r="AN145" i="60"/>
  <c r="AM145" i="60"/>
  <c r="AL145" i="60"/>
  <c r="AK145" i="60"/>
  <c r="AJ145" i="60"/>
  <c r="AI145" i="60"/>
  <c r="AH145" i="60"/>
  <c r="AG145" i="60"/>
  <c r="AF145" i="60"/>
  <c r="AE145" i="60"/>
  <c r="AP144" i="60"/>
  <c r="AO144" i="60"/>
  <c r="AN144" i="60"/>
  <c r="AM144" i="60"/>
  <c r="AL144" i="60"/>
  <c r="AK144" i="60"/>
  <c r="AJ144" i="60"/>
  <c r="AI144" i="60"/>
  <c r="AH144" i="60"/>
  <c r="AG144" i="60"/>
  <c r="AF144" i="60"/>
  <c r="AE144" i="60"/>
  <c r="AP143" i="60"/>
  <c r="AO143" i="60"/>
  <c r="AN143" i="60"/>
  <c r="AM143" i="60"/>
  <c r="AL143" i="60"/>
  <c r="AK143" i="60"/>
  <c r="AJ143" i="60"/>
  <c r="AI143" i="60"/>
  <c r="AH143" i="60"/>
  <c r="AG143" i="60"/>
  <c r="AF143" i="60"/>
  <c r="AE143" i="60"/>
  <c r="AP142" i="60"/>
  <c r="AO142" i="60"/>
  <c r="AN142" i="60"/>
  <c r="AM142" i="60"/>
  <c r="AL142" i="60"/>
  <c r="AK142" i="60"/>
  <c r="AJ142" i="60"/>
  <c r="AI142" i="60"/>
  <c r="AH142" i="60"/>
  <c r="AG142" i="60"/>
  <c r="AF142" i="60"/>
  <c r="AE142" i="60"/>
  <c r="AP141" i="60"/>
  <c r="AO141" i="60"/>
  <c r="AN141" i="60"/>
  <c r="AM141" i="60"/>
  <c r="AL141" i="60"/>
  <c r="AK141" i="60"/>
  <c r="AJ141" i="60"/>
  <c r="AI141" i="60"/>
  <c r="AH141" i="60"/>
  <c r="AG141" i="60"/>
  <c r="AF141" i="60"/>
  <c r="AE141" i="60"/>
  <c r="AP140" i="60"/>
  <c r="AO140" i="60"/>
  <c r="AN140" i="60"/>
  <c r="AM140" i="60"/>
  <c r="AL140" i="60"/>
  <c r="AK140" i="60"/>
  <c r="AJ140" i="60"/>
  <c r="AI140" i="60"/>
  <c r="AH140" i="60"/>
  <c r="AG140" i="60"/>
  <c r="AF140" i="60"/>
  <c r="AE140" i="60"/>
  <c r="AP139" i="60"/>
  <c r="AO139" i="60"/>
  <c r="AN139" i="60"/>
  <c r="AM139" i="60"/>
  <c r="AL139" i="60"/>
  <c r="AK139" i="60"/>
  <c r="AJ139" i="60"/>
  <c r="AI139" i="60"/>
  <c r="AH139" i="60"/>
  <c r="AG139" i="60"/>
  <c r="AF139" i="60"/>
  <c r="AE139" i="60"/>
  <c r="AP138" i="60"/>
  <c r="AO138" i="60"/>
  <c r="AN138" i="60"/>
  <c r="AM138" i="60"/>
  <c r="AL138" i="60"/>
  <c r="AK138" i="60"/>
  <c r="AJ138" i="60"/>
  <c r="AI138" i="60"/>
  <c r="AH138" i="60"/>
  <c r="AG138" i="60"/>
  <c r="AF138" i="60"/>
  <c r="AE138" i="60"/>
  <c r="AP135" i="60"/>
  <c r="AO135" i="60"/>
  <c r="AN135" i="60"/>
  <c r="AM135" i="60"/>
  <c r="AL135" i="60"/>
  <c r="AK135" i="60"/>
  <c r="AJ135" i="60"/>
  <c r="AI135" i="60"/>
  <c r="AH135" i="60"/>
  <c r="AG135" i="60"/>
  <c r="AF135" i="60"/>
  <c r="AE135" i="60"/>
  <c r="AP134" i="60"/>
  <c r="AO134" i="60"/>
  <c r="AN134" i="60"/>
  <c r="AM134" i="60"/>
  <c r="AL134" i="60"/>
  <c r="AK134" i="60"/>
  <c r="AJ134" i="60"/>
  <c r="AI134" i="60"/>
  <c r="AH134" i="60"/>
  <c r="AG134" i="60"/>
  <c r="AF134" i="60"/>
  <c r="AE134" i="60"/>
  <c r="AP133" i="60"/>
  <c r="AO133" i="60"/>
  <c r="AN133" i="60"/>
  <c r="AM133" i="60"/>
  <c r="AL133" i="60"/>
  <c r="AK133" i="60"/>
  <c r="AJ133" i="60"/>
  <c r="AI133" i="60"/>
  <c r="AH133" i="60"/>
  <c r="AG133" i="60"/>
  <c r="AF133" i="60"/>
  <c r="AE133" i="60"/>
  <c r="AP132" i="60"/>
  <c r="AO132" i="60"/>
  <c r="AN132" i="60"/>
  <c r="AM132" i="60"/>
  <c r="AL132" i="60"/>
  <c r="AK132" i="60"/>
  <c r="AJ132" i="60"/>
  <c r="AI132" i="60"/>
  <c r="AH132" i="60"/>
  <c r="AG132" i="60"/>
  <c r="AF132" i="60"/>
  <c r="AE132" i="60"/>
  <c r="AP131" i="60"/>
  <c r="AO131" i="60"/>
  <c r="AN131" i="60"/>
  <c r="AM131" i="60"/>
  <c r="AL131" i="60"/>
  <c r="AK131" i="60"/>
  <c r="AJ131" i="60"/>
  <c r="AI131" i="60"/>
  <c r="AH131" i="60"/>
  <c r="AG131" i="60"/>
  <c r="AF131" i="60"/>
  <c r="AE131" i="60"/>
  <c r="AP130" i="60"/>
  <c r="AO130" i="60"/>
  <c r="AN130" i="60"/>
  <c r="AM130" i="60"/>
  <c r="AL130" i="60"/>
  <c r="AK130" i="60"/>
  <c r="AJ130" i="60"/>
  <c r="AI130" i="60"/>
  <c r="AH130" i="60"/>
  <c r="AG130" i="60"/>
  <c r="AF130" i="60"/>
  <c r="AE130" i="60"/>
  <c r="AP129" i="60"/>
  <c r="AO129" i="60"/>
  <c r="AN129" i="60"/>
  <c r="AM129" i="60"/>
  <c r="AL129" i="60"/>
  <c r="AK129" i="60"/>
  <c r="AJ129" i="60"/>
  <c r="AI129" i="60"/>
  <c r="AH129" i="60"/>
  <c r="AG129" i="60"/>
  <c r="AF129" i="60"/>
  <c r="AE129" i="60"/>
  <c r="AP128" i="60"/>
  <c r="AO128" i="60"/>
  <c r="AN128" i="60"/>
  <c r="AM128" i="60"/>
  <c r="AL128" i="60"/>
  <c r="AK128" i="60"/>
  <c r="AJ128" i="60"/>
  <c r="AI128" i="60"/>
  <c r="AH128" i="60"/>
  <c r="AG128" i="60"/>
  <c r="AF128" i="60"/>
  <c r="AE128" i="60"/>
  <c r="AP127" i="60"/>
  <c r="AO127" i="60"/>
  <c r="AN127" i="60"/>
  <c r="AM127" i="60"/>
  <c r="AL127" i="60"/>
  <c r="AK127" i="60"/>
  <c r="AJ127" i="60"/>
  <c r="AI127" i="60"/>
  <c r="AH127" i="60"/>
  <c r="AG127" i="60"/>
  <c r="AF127" i="60"/>
  <c r="AE127" i="60"/>
  <c r="AP126" i="60"/>
  <c r="AO126" i="60"/>
  <c r="AN126" i="60"/>
  <c r="AM126" i="60"/>
  <c r="AL126" i="60"/>
  <c r="AK126" i="60"/>
  <c r="AJ126" i="60"/>
  <c r="AI126" i="60"/>
  <c r="AH126" i="60"/>
  <c r="AG126" i="60"/>
  <c r="AF126" i="60"/>
  <c r="AE126" i="60"/>
  <c r="AP125" i="60"/>
  <c r="AO125" i="60"/>
  <c r="AN125" i="60"/>
  <c r="AM125" i="60"/>
  <c r="AL125" i="60"/>
  <c r="AK125" i="60"/>
  <c r="AJ125" i="60"/>
  <c r="AI125" i="60"/>
  <c r="AH125" i="60"/>
  <c r="AG125" i="60"/>
  <c r="AF125" i="60"/>
  <c r="AE125" i="60"/>
  <c r="AP124" i="60"/>
  <c r="AO124" i="60"/>
  <c r="AN124" i="60"/>
  <c r="AM124" i="60"/>
  <c r="AL124" i="60"/>
  <c r="AK124" i="60"/>
  <c r="AJ124" i="60"/>
  <c r="AI124" i="60"/>
  <c r="AH124" i="60"/>
  <c r="AG124" i="60"/>
  <c r="AF124" i="60"/>
  <c r="AE124" i="60"/>
  <c r="AP123" i="60"/>
  <c r="AO123" i="60"/>
  <c r="AN123" i="60"/>
  <c r="AM123" i="60"/>
  <c r="AL123" i="60"/>
  <c r="AK123" i="60"/>
  <c r="AJ123" i="60"/>
  <c r="AI123" i="60"/>
  <c r="AH123" i="60"/>
  <c r="AG123" i="60"/>
  <c r="AF123" i="60"/>
  <c r="AE123" i="60"/>
  <c r="AP122" i="60"/>
  <c r="AO122" i="60"/>
  <c r="AN122" i="60"/>
  <c r="AM122" i="60"/>
  <c r="AL122" i="60"/>
  <c r="AK122" i="60"/>
  <c r="AJ122" i="60"/>
  <c r="AI122" i="60"/>
  <c r="AH122" i="60"/>
  <c r="AG122" i="60"/>
  <c r="AF122" i="60"/>
  <c r="AE122" i="60"/>
  <c r="AP121" i="60"/>
  <c r="AO121" i="60"/>
  <c r="AN121" i="60"/>
  <c r="AM121" i="60"/>
  <c r="AL121" i="60"/>
  <c r="AK121" i="60"/>
  <c r="AJ121" i="60"/>
  <c r="AI121" i="60"/>
  <c r="AH121" i="60"/>
  <c r="AG121" i="60"/>
  <c r="AF121" i="60"/>
  <c r="AE121" i="60"/>
  <c r="AP120" i="60"/>
  <c r="AO120" i="60"/>
  <c r="AN120" i="60"/>
  <c r="AM120" i="60"/>
  <c r="AL120" i="60"/>
  <c r="AK120" i="60"/>
  <c r="AJ120" i="60"/>
  <c r="AI120" i="60"/>
  <c r="AH120" i="60"/>
  <c r="AG120" i="60"/>
  <c r="AF120" i="60"/>
  <c r="AE120" i="60"/>
  <c r="AP119" i="60"/>
  <c r="AO119" i="60"/>
  <c r="AN119" i="60"/>
  <c r="AM119" i="60"/>
  <c r="AL119" i="60"/>
  <c r="AK119" i="60"/>
  <c r="AJ119" i="60"/>
  <c r="AI119" i="60"/>
  <c r="AH119" i="60"/>
  <c r="AG119" i="60"/>
  <c r="AF119" i="60"/>
  <c r="AE119" i="60"/>
  <c r="AP118" i="60"/>
  <c r="AO118" i="60"/>
  <c r="AN118" i="60"/>
  <c r="AM118" i="60"/>
  <c r="AL118" i="60"/>
  <c r="AK118" i="60"/>
  <c r="AJ118" i="60"/>
  <c r="AI118" i="60"/>
  <c r="AH118" i="60"/>
  <c r="AG118" i="60"/>
  <c r="AF118" i="60"/>
  <c r="AE118" i="60"/>
  <c r="AP117" i="60"/>
  <c r="AO117" i="60"/>
  <c r="AN117" i="60"/>
  <c r="AM117" i="60"/>
  <c r="AL117" i="60"/>
  <c r="AK117" i="60"/>
  <c r="AJ117" i="60"/>
  <c r="AI117" i="60"/>
  <c r="AH117" i="60"/>
  <c r="AG117" i="60"/>
  <c r="AF117" i="60"/>
  <c r="AE117" i="60"/>
  <c r="AP116" i="60"/>
  <c r="AO116" i="60"/>
  <c r="AN116" i="60"/>
  <c r="AM116" i="60"/>
  <c r="AL116" i="60"/>
  <c r="AK116" i="60"/>
  <c r="AJ116" i="60"/>
  <c r="AI116" i="60"/>
  <c r="AH116" i="60"/>
  <c r="AG116" i="60"/>
  <c r="AF116" i="60"/>
  <c r="AE116" i="60"/>
  <c r="AP115" i="60"/>
  <c r="AO115" i="60"/>
  <c r="AN115" i="60"/>
  <c r="AM115" i="60"/>
  <c r="AL115" i="60"/>
  <c r="AK115" i="60"/>
  <c r="AJ115" i="60"/>
  <c r="AI115" i="60"/>
  <c r="AH115" i="60"/>
  <c r="AG115" i="60"/>
  <c r="AF115" i="60"/>
  <c r="AE115" i="60"/>
  <c r="AP114" i="60"/>
  <c r="AO114" i="60"/>
  <c r="AN114" i="60"/>
  <c r="AM114" i="60"/>
  <c r="AL114" i="60"/>
  <c r="AK114" i="60"/>
  <c r="AJ114" i="60"/>
  <c r="AI114" i="60"/>
  <c r="AH114" i="60"/>
  <c r="AG114" i="60"/>
  <c r="AF114" i="60"/>
  <c r="AE114" i="60"/>
  <c r="AP113" i="60"/>
  <c r="AO113" i="60"/>
  <c r="AN113" i="60"/>
  <c r="AM113" i="60"/>
  <c r="AL113" i="60"/>
  <c r="AK113" i="60"/>
  <c r="AJ113" i="60"/>
  <c r="AI113" i="60"/>
  <c r="AH113" i="60"/>
  <c r="AG113" i="60"/>
  <c r="AF113" i="60"/>
  <c r="AE113" i="60"/>
  <c r="AP112" i="60"/>
  <c r="AO112" i="60"/>
  <c r="AN112" i="60"/>
  <c r="AM112" i="60"/>
  <c r="AL112" i="60"/>
  <c r="AK112" i="60"/>
  <c r="AJ112" i="60"/>
  <c r="AI112" i="60"/>
  <c r="AH112" i="60"/>
  <c r="AG112" i="60"/>
  <c r="AF112" i="60"/>
  <c r="AE112" i="60"/>
  <c r="AP111" i="60"/>
  <c r="AO111" i="60"/>
  <c r="AN111" i="60"/>
  <c r="AM111" i="60"/>
  <c r="AL111" i="60"/>
  <c r="AK111" i="60"/>
  <c r="AJ111" i="60"/>
  <c r="AI111" i="60"/>
  <c r="AH111" i="60"/>
  <c r="AG111" i="60"/>
  <c r="AF111" i="60"/>
  <c r="AE111" i="60"/>
  <c r="AP110" i="60"/>
  <c r="AO110" i="60"/>
  <c r="AN110" i="60"/>
  <c r="AM110" i="60"/>
  <c r="AL110" i="60"/>
  <c r="AK110" i="60"/>
  <c r="AJ110" i="60"/>
  <c r="AI110" i="60"/>
  <c r="AH110" i="60"/>
  <c r="AG110" i="60"/>
  <c r="AF110" i="60"/>
  <c r="AE110" i="60"/>
  <c r="AP109" i="60"/>
  <c r="AO109" i="60"/>
  <c r="AN109" i="60"/>
  <c r="AM109" i="60"/>
  <c r="AL109" i="60"/>
  <c r="AK109" i="60"/>
  <c r="AJ109" i="60"/>
  <c r="AI109" i="60"/>
  <c r="AH109" i="60"/>
  <c r="AG109" i="60"/>
  <c r="AF109" i="60"/>
  <c r="AE109" i="60"/>
  <c r="AP108" i="60"/>
  <c r="AO108" i="60"/>
  <c r="AN108" i="60"/>
  <c r="AM108" i="60"/>
  <c r="AL108" i="60"/>
  <c r="AK108" i="60"/>
  <c r="AJ108" i="60"/>
  <c r="AI108" i="60"/>
  <c r="AH108" i="60"/>
  <c r="AG108" i="60"/>
  <c r="AF108" i="60"/>
  <c r="AE108" i="60"/>
  <c r="AP107" i="60"/>
  <c r="AO107" i="60"/>
  <c r="AN107" i="60"/>
  <c r="AM107" i="60"/>
  <c r="AL107" i="60"/>
  <c r="AK107" i="60"/>
  <c r="AJ107" i="60"/>
  <c r="AI107" i="60"/>
  <c r="AH107" i="60"/>
  <c r="AG107" i="60"/>
  <c r="AF107" i="60"/>
  <c r="AE107" i="60"/>
  <c r="AP106" i="60"/>
  <c r="AO106" i="60"/>
  <c r="AN106" i="60"/>
  <c r="AM106" i="60"/>
  <c r="AL106" i="60"/>
  <c r="AK106" i="60"/>
  <c r="AJ106" i="60"/>
  <c r="AI106" i="60"/>
  <c r="AH106" i="60"/>
  <c r="AG106" i="60"/>
  <c r="AF106" i="60"/>
  <c r="AE106" i="60"/>
  <c r="AP103" i="60"/>
  <c r="AO103" i="60"/>
  <c r="AN103" i="60"/>
  <c r="AM103" i="60"/>
  <c r="AL103" i="60"/>
  <c r="AK103" i="60"/>
  <c r="AJ103" i="60"/>
  <c r="AI103" i="60"/>
  <c r="AH103" i="60"/>
  <c r="AG103" i="60"/>
  <c r="AF103" i="60"/>
  <c r="AE103" i="60"/>
  <c r="AP102" i="60"/>
  <c r="AO102" i="60"/>
  <c r="AN102" i="60"/>
  <c r="AM102" i="60"/>
  <c r="AL102" i="60"/>
  <c r="AK102" i="60"/>
  <c r="AJ102" i="60"/>
  <c r="AI102" i="60"/>
  <c r="AH102" i="60"/>
  <c r="AG102" i="60"/>
  <c r="AF102" i="60"/>
  <c r="AE102" i="60"/>
  <c r="AP101" i="60"/>
  <c r="AO101" i="60"/>
  <c r="AN101" i="60"/>
  <c r="AM101" i="60"/>
  <c r="AL101" i="60"/>
  <c r="AK101" i="60"/>
  <c r="AJ101" i="60"/>
  <c r="AI101" i="60"/>
  <c r="AH101" i="60"/>
  <c r="AG101" i="60"/>
  <c r="AF101" i="60"/>
  <c r="AE101" i="60"/>
  <c r="AP100" i="60"/>
  <c r="AO100" i="60"/>
  <c r="AN100" i="60"/>
  <c r="AM100" i="60"/>
  <c r="AL100" i="60"/>
  <c r="AK100" i="60"/>
  <c r="AJ100" i="60"/>
  <c r="AI100" i="60"/>
  <c r="AH100" i="60"/>
  <c r="AG100" i="60"/>
  <c r="AF100" i="60"/>
  <c r="AE100" i="60"/>
  <c r="AP99" i="60"/>
  <c r="AO99" i="60"/>
  <c r="AN99" i="60"/>
  <c r="AM99" i="60"/>
  <c r="AL99" i="60"/>
  <c r="AK99" i="60"/>
  <c r="AJ99" i="60"/>
  <c r="AI99" i="60"/>
  <c r="AH99" i="60"/>
  <c r="AG99" i="60"/>
  <c r="AF99" i="60"/>
  <c r="AE99" i="60"/>
  <c r="AP98" i="60"/>
  <c r="AO98" i="60"/>
  <c r="AN98" i="60"/>
  <c r="AM98" i="60"/>
  <c r="AL98" i="60"/>
  <c r="AK98" i="60"/>
  <c r="AJ98" i="60"/>
  <c r="AI98" i="60"/>
  <c r="AH98" i="60"/>
  <c r="AG98" i="60"/>
  <c r="AF98" i="60"/>
  <c r="AE98" i="60"/>
  <c r="AP97" i="60"/>
  <c r="AO97" i="60"/>
  <c r="AN97" i="60"/>
  <c r="AM97" i="60"/>
  <c r="AL97" i="60"/>
  <c r="AK97" i="60"/>
  <c r="AJ97" i="60"/>
  <c r="AI97" i="60"/>
  <c r="AH97" i="60"/>
  <c r="AG97" i="60"/>
  <c r="AF97" i="60"/>
  <c r="AE97" i="60"/>
  <c r="AP96" i="60"/>
  <c r="AO96" i="60"/>
  <c r="AN96" i="60"/>
  <c r="AM96" i="60"/>
  <c r="AL96" i="60"/>
  <c r="AK96" i="60"/>
  <c r="AJ96" i="60"/>
  <c r="AI96" i="60"/>
  <c r="AH96" i="60"/>
  <c r="AG96" i="60"/>
  <c r="AF96" i="60"/>
  <c r="AE96" i="60"/>
  <c r="AP95" i="60"/>
  <c r="AO95" i="60"/>
  <c r="AN95" i="60"/>
  <c r="AM95" i="60"/>
  <c r="AL95" i="60"/>
  <c r="AK95" i="60"/>
  <c r="AJ95" i="60"/>
  <c r="AI95" i="60"/>
  <c r="AH95" i="60"/>
  <c r="AG95" i="60"/>
  <c r="AF95" i="60"/>
  <c r="AE95" i="60"/>
  <c r="AP94" i="60"/>
  <c r="AO94" i="60"/>
  <c r="AN94" i="60"/>
  <c r="AM94" i="60"/>
  <c r="AL94" i="60"/>
  <c r="AK94" i="60"/>
  <c r="AJ94" i="60"/>
  <c r="AI94" i="60"/>
  <c r="AH94" i="60"/>
  <c r="AG94" i="60"/>
  <c r="AF94" i="60"/>
  <c r="AE94" i="60"/>
  <c r="AP93" i="60"/>
  <c r="AO93" i="60"/>
  <c r="AN93" i="60"/>
  <c r="AM93" i="60"/>
  <c r="AL93" i="60"/>
  <c r="AK93" i="60"/>
  <c r="AJ93" i="60"/>
  <c r="AI93" i="60"/>
  <c r="AH93" i="60"/>
  <c r="AG93" i="60"/>
  <c r="AF93" i="60"/>
  <c r="AE93" i="60"/>
  <c r="AP92" i="60"/>
  <c r="AO92" i="60"/>
  <c r="AN92" i="60"/>
  <c r="AM92" i="60"/>
  <c r="AL92" i="60"/>
  <c r="AK92" i="60"/>
  <c r="AJ92" i="60"/>
  <c r="AI92" i="60"/>
  <c r="AH92" i="60"/>
  <c r="AG92" i="60"/>
  <c r="AF92" i="60"/>
  <c r="AE92" i="60"/>
  <c r="AP91" i="60"/>
  <c r="AO91" i="60"/>
  <c r="AN91" i="60"/>
  <c r="AM91" i="60"/>
  <c r="AL91" i="60"/>
  <c r="AK91" i="60"/>
  <c r="AJ91" i="60"/>
  <c r="AI91" i="60"/>
  <c r="AH91" i="60"/>
  <c r="AG91" i="60"/>
  <c r="AF91" i="60"/>
  <c r="AE91" i="60"/>
  <c r="AP90" i="60"/>
  <c r="AO90" i="60"/>
  <c r="AN90" i="60"/>
  <c r="AM90" i="60"/>
  <c r="AL90" i="60"/>
  <c r="AK90" i="60"/>
  <c r="AJ90" i="60"/>
  <c r="AI90" i="60"/>
  <c r="AH90" i="60"/>
  <c r="AG90" i="60"/>
  <c r="AF90" i="60"/>
  <c r="AE90" i="60"/>
  <c r="AP89" i="60"/>
  <c r="AO89" i="60"/>
  <c r="AN89" i="60"/>
  <c r="AM89" i="60"/>
  <c r="AL89" i="60"/>
  <c r="AK89" i="60"/>
  <c r="AJ89" i="60"/>
  <c r="AI89" i="60"/>
  <c r="AH89" i="60"/>
  <c r="AG89" i="60"/>
  <c r="AF89" i="60"/>
  <c r="AE89" i="60"/>
  <c r="AI88" i="60"/>
  <c r="AM87" i="60"/>
  <c r="AE87" i="60"/>
  <c r="AI86" i="60"/>
  <c r="AM85" i="60"/>
  <c r="AE85" i="60"/>
  <c r="AI84" i="60"/>
  <c r="AM83" i="60"/>
  <c r="AE83" i="60"/>
  <c r="AI82" i="60"/>
  <c r="AM81" i="60"/>
  <c r="AE81" i="60"/>
  <c r="AI80" i="60"/>
  <c r="AM79" i="60"/>
  <c r="AE79" i="60"/>
  <c r="AI78" i="60"/>
  <c r="AM77" i="60"/>
  <c r="AE77" i="60"/>
  <c r="AI76" i="60"/>
  <c r="AM75" i="60"/>
  <c r="AE75" i="60"/>
  <c r="AI74" i="60"/>
  <c r="AP71" i="60"/>
  <c r="AO71" i="60"/>
  <c r="AN71" i="60"/>
  <c r="AM71" i="60"/>
  <c r="AL71" i="60"/>
  <c r="AK71" i="60"/>
  <c r="AJ71" i="60"/>
  <c r="AI71" i="60"/>
  <c r="AH71" i="60"/>
  <c r="AG71" i="60"/>
  <c r="AF71" i="60"/>
  <c r="AE71" i="60"/>
  <c r="AP70" i="60"/>
  <c r="AO70" i="60"/>
  <c r="AN70" i="60"/>
  <c r="AM70" i="60"/>
  <c r="AL70" i="60"/>
  <c r="AK70" i="60"/>
  <c r="AJ70" i="60"/>
  <c r="AI70" i="60"/>
  <c r="AH70" i="60"/>
  <c r="AG70" i="60"/>
  <c r="AF70" i="60"/>
  <c r="AE70" i="60"/>
  <c r="AP69" i="60"/>
  <c r="AO69" i="60"/>
  <c r="AN69" i="60"/>
  <c r="AM69" i="60"/>
  <c r="AL69" i="60"/>
  <c r="AK69" i="60"/>
  <c r="AJ69" i="60"/>
  <c r="AI69" i="60"/>
  <c r="AH69" i="60"/>
  <c r="AG69" i="60"/>
  <c r="AF69" i="60"/>
  <c r="AE69" i="60"/>
  <c r="AP68" i="60"/>
  <c r="AO68" i="60"/>
  <c r="AN68" i="60"/>
  <c r="AM68" i="60"/>
  <c r="AL68" i="60"/>
  <c r="AK68" i="60"/>
  <c r="AJ68" i="60"/>
  <c r="AI68" i="60"/>
  <c r="AH68" i="60"/>
  <c r="AG68" i="60"/>
  <c r="AF68" i="60"/>
  <c r="AE68" i="60"/>
  <c r="AP67" i="60"/>
  <c r="AO67" i="60"/>
  <c r="AN67" i="60"/>
  <c r="AM67" i="60"/>
  <c r="AL67" i="60"/>
  <c r="AK67" i="60"/>
  <c r="AJ67" i="60"/>
  <c r="AI67" i="60"/>
  <c r="AH67" i="60"/>
  <c r="AG67" i="60"/>
  <c r="AF67" i="60"/>
  <c r="AE67" i="60"/>
  <c r="AP66" i="60"/>
  <c r="AO66" i="60"/>
  <c r="AN66" i="60"/>
  <c r="AM66" i="60"/>
  <c r="AL66" i="60"/>
  <c r="AK66" i="60"/>
  <c r="AJ66" i="60"/>
  <c r="AI66" i="60"/>
  <c r="AH66" i="60"/>
  <c r="AG66" i="60"/>
  <c r="AF66" i="60"/>
  <c r="AE66" i="60"/>
  <c r="AP65" i="60"/>
  <c r="AO65" i="60"/>
  <c r="AN65" i="60"/>
  <c r="AM65" i="60"/>
  <c r="AL65" i="60"/>
  <c r="AK65" i="60"/>
  <c r="AJ65" i="60"/>
  <c r="AI65" i="60"/>
  <c r="AH65" i="60"/>
  <c r="AG65" i="60"/>
  <c r="AF65" i="60"/>
  <c r="AE65" i="60"/>
  <c r="AP64" i="60"/>
  <c r="AO64" i="60"/>
  <c r="AN64" i="60"/>
  <c r="AM64" i="60"/>
  <c r="AL64" i="60"/>
  <c r="AK64" i="60"/>
  <c r="AJ64" i="60"/>
  <c r="AI64" i="60"/>
  <c r="AH64" i="60"/>
  <c r="AG64" i="60"/>
  <c r="AF64" i="60"/>
  <c r="AE64" i="60"/>
  <c r="AP63" i="60"/>
  <c r="AO63" i="60"/>
  <c r="AN63" i="60"/>
  <c r="AM63" i="60"/>
  <c r="AL63" i="60"/>
  <c r="AK63" i="60"/>
  <c r="AJ63" i="60"/>
  <c r="AI63" i="60"/>
  <c r="AH63" i="60"/>
  <c r="AG63" i="60"/>
  <c r="AF63" i="60"/>
  <c r="AE63" i="60"/>
  <c r="AP62" i="60"/>
  <c r="AO62" i="60"/>
  <c r="AN62" i="60"/>
  <c r="AM62" i="60"/>
  <c r="AL62" i="60"/>
  <c r="AK62" i="60"/>
  <c r="AJ62" i="60"/>
  <c r="AI62" i="60"/>
  <c r="AH62" i="60"/>
  <c r="AG62" i="60"/>
  <c r="AF62" i="60"/>
  <c r="AE62" i="60"/>
  <c r="AP61" i="60"/>
  <c r="AO61" i="60"/>
  <c r="AN61" i="60"/>
  <c r="AM61" i="60"/>
  <c r="AL61" i="60"/>
  <c r="AK61" i="60"/>
  <c r="AJ61" i="60"/>
  <c r="AI61" i="60"/>
  <c r="AH61" i="60"/>
  <c r="AG61" i="60"/>
  <c r="AF61" i="60"/>
  <c r="AE61" i="60"/>
  <c r="AP60" i="60"/>
  <c r="AO60" i="60"/>
  <c r="AN60" i="60"/>
  <c r="AM60" i="60"/>
  <c r="AL60" i="60"/>
  <c r="AK60" i="60"/>
  <c r="AJ60" i="60"/>
  <c r="AI60" i="60"/>
  <c r="AH60" i="60"/>
  <c r="AG60" i="60"/>
  <c r="AF60" i="60"/>
  <c r="AE60" i="60"/>
  <c r="AP59" i="60"/>
  <c r="AO59" i="60"/>
  <c r="AN59" i="60"/>
  <c r="AM59" i="60"/>
  <c r="AL59" i="60"/>
  <c r="AK59" i="60"/>
  <c r="AJ59" i="60"/>
  <c r="AI59" i="60"/>
  <c r="AH59" i="60"/>
  <c r="AG59" i="60"/>
  <c r="AF59" i="60"/>
  <c r="AE59" i="60"/>
  <c r="AP58" i="60"/>
  <c r="AO58" i="60"/>
  <c r="AN58" i="60"/>
  <c r="AM58" i="60"/>
  <c r="AL58" i="60"/>
  <c r="AK58" i="60"/>
  <c r="AJ58" i="60"/>
  <c r="AI58" i="60"/>
  <c r="AH58" i="60"/>
  <c r="AG58" i="60"/>
  <c r="AF58" i="60"/>
  <c r="AE58" i="60"/>
  <c r="AP57" i="60"/>
  <c r="AO57" i="60"/>
  <c r="AN57" i="60"/>
  <c r="AM57" i="60"/>
  <c r="AL57" i="60"/>
  <c r="AK57" i="60"/>
  <c r="AJ57" i="60"/>
  <c r="AI57" i="60"/>
  <c r="AH57" i="60"/>
  <c r="AG57" i="60"/>
  <c r="AF57" i="60"/>
  <c r="AE57" i="60"/>
  <c r="AL56" i="60"/>
  <c r="AJ56" i="60"/>
  <c r="AI56" i="60"/>
  <c r="AP55" i="60"/>
  <c r="AN55" i="60"/>
  <c r="AM55" i="60"/>
  <c r="AH55" i="60"/>
  <c r="AF55" i="60"/>
  <c r="AE55" i="60"/>
  <c r="AL54" i="60"/>
  <c r="AJ54" i="60"/>
  <c r="AI54" i="60"/>
  <c r="AP53" i="60"/>
  <c r="AN53" i="60"/>
  <c r="AM53" i="60"/>
  <c r="AH53" i="60"/>
  <c r="AF53" i="60"/>
  <c r="AE53" i="60"/>
  <c r="AL52" i="60"/>
  <c r="AJ52" i="60"/>
  <c r="AI52" i="60"/>
  <c r="AP51" i="60"/>
  <c r="AN51" i="60"/>
  <c r="AM51" i="60"/>
  <c r="AH51" i="60"/>
  <c r="AF51" i="60"/>
  <c r="AE51" i="60"/>
  <c r="AL50" i="60"/>
  <c r="AJ50" i="60"/>
  <c r="AI50" i="60"/>
  <c r="AP49" i="60"/>
  <c r="AN49" i="60"/>
  <c r="AM49" i="60"/>
  <c r="AH49" i="60"/>
  <c r="AF49" i="60"/>
  <c r="AE49" i="60"/>
  <c r="AL48" i="60"/>
  <c r="AJ48" i="60"/>
  <c r="AI48" i="60"/>
  <c r="AP47" i="60"/>
  <c r="AN47" i="60"/>
  <c r="AM47" i="60"/>
  <c r="AH47" i="60"/>
  <c r="AF47" i="60"/>
  <c r="AE47" i="60"/>
  <c r="AL46" i="60"/>
  <c r="AJ46" i="60"/>
  <c r="AI46" i="60"/>
  <c r="AP45" i="60"/>
  <c r="AN45" i="60"/>
  <c r="AM45" i="60"/>
  <c r="AH45" i="60"/>
  <c r="AF45" i="60"/>
  <c r="AE45" i="60"/>
  <c r="AL44" i="60"/>
  <c r="AJ44" i="60"/>
  <c r="AI44" i="60"/>
  <c r="AP43" i="60"/>
  <c r="AN43" i="60"/>
  <c r="AM43" i="60"/>
  <c r="AK43" i="60"/>
  <c r="AH43" i="60"/>
  <c r="AF43" i="60"/>
  <c r="AE43" i="60"/>
  <c r="AO42" i="60"/>
  <c r="AL42" i="60"/>
  <c r="AJ42" i="60"/>
  <c r="AI42" i="60"/>
  <c r="AG42" i="60"/>
  <c r="AK39" i="60"/>
  <c r="AP36" i="60"/>
  <c r="AO36" i="60"/>
  <c r="AN36" i="60"/>
  <c r="AM36" i="60"/>
  <c r="AL36" i="60"/>
  <c r="AK36" i="60"/>
  <c r="AJ36" i="60"/>
  <c r="AI36" i="60"/>
  <c r="AH36" i="60"/>
  <c r="AG36" i="60"/>
  <c r="AF36" i="60"/>
  <c r="AE36" i="60"/>
  <c r="AK35" i="60"/>
  <c r="AP34" i="60"/>
  <c r="AO34" i="60"/>
  <c r="AN34" i="60"/>
  <c r="AM34" i="60"/>
  <c r="AL34" i="60"/>
  <c r="AK34" i="60"/>
  <c r="AJ34" i="60"/>
  <c r="AI34" i="60"/>
  <c r="AH34" i="60"/>
  <c r="AG34" i="60"/>
  <c r="AF34" i="60"/>
  <c r="AE34" i="60"/>
  <c r="AK31" i="60"/>
  <c r="AP30" i="60"/>
  <c r="AO30" i="60"/>
  <c r="AN30" i="60"/>
  <c r="AM30" i="60"/>
  <c r="AL30" i="60"/>
  <c r="AK30" i="60"/>
  <c r="AJ30" i="60"/>
  <c r="AI30" i="60"/>
  <c r="AH30" i="60"/>
  <c r="AG30" i="60"/>
  <c r="AF30" i="60"/>
  <c r="AE30" i="60"/>
  <c r="AK29" i="60"/>
  <c r="AP26" i="60"/>
  <c r="AO26" i="60"/>
  <c r="AN26" i="60"/>
  <c r="AM26" i="60"/>
  <c r="AL26" i="60"/>
  <c r="AK26" i="60"/>
  <c r="AJ26" i="60"/>
  <c r="AI26" i="60"/>
  <c r="AH26" i="60"/>
  <c r="AG26" i="60"/>
  <c r="AF26" i="60"/>
  <c r="AE26" i="60"/>
  <c r="AK25" i="60"/>
  <c r="AP24" i="60"/>
  <c r="AO24" i="60"/>
  <c r="AN24" i="60"/>
  <c r="AM24" i="60"/>
  <c r="AL24" i="60"/>
  <c r="AK24" i="60"/>
  <c r="AJ24" i="60"/>
  <c r="AI24" i="60"/>
  <c r="AH24" i="60"/>
  <c r="AG24" i="60"/>
  <c r="AF24" i="60"/>
  <c r="AE24" i="60"/>
  <c r="AK21" i="60"/>
  <c r="AP20" i="60"/>
  <c r="AO20" i="60"/>
  <c r="AN20" i="60"/>
  <c r="AM20" i="60"/>
  <c r="AL20" i="60"/>
  <c r="AK20" i="60"/>
  <c r="AJ20" i="60"/>
  <c r="AI20" i="60"/>
  <c r="AH20" i="60"/>
  <c r="AG20" i="60"/>
  <c r="AF20" i="60"/>
  <c r="AI19" i="60"/>
  <c r="AP16" i="60"/>
  <c r="AO16" i="60"/>
  <c r="AN16" i="60"/>
  <c r="AM16" i="60"/>
  <c r="AL16" i="60"/>
  <c r="AK16" i="60"/>
  <c r="AJ16" i="60"/>
  <c r="AI16" i="60"/>
  <c r="AH16" i="60"/>
  <c r="AG16" i="60"/>
  <c r="AF16" i="60"/>
  <c r="AO15" i="60"/>
  <c r="AG15" i="60"/>
  <c r="AP14" i="60"/>
  <c r="AO14" i="60"/>
  <c r="AN14" i="60"/>
  <c r="AM14" i="60"/>
  <c r="AL14" i="60"/>
  <c r="AK14" i="60"/>
  <c r="AJ14" i="60"/>
  <c r="AI14" i="60"/>
  <c r="AH14" i="60"/>
  <c r="AG14" i="60"/>
  <c r="AF14" i="60"/>
  <c r="AM11" i="60"/>
  <c r="W42" i="60"/>
  <c r="W46" i="60"/>
  <c r="W47" i="60"/>
  <c r="W57" i="60"/>
  <c r="W58" i="60"/>
  <c r="W59" i="60"/>
  <c r="W60" i="60"/>
  <c r="W61" i="60"/>
  <c r="W62" i="60"/>
  <c r="W63" i="60"/>
  <c r="W64" i="60"/>
  <c r="W65" i="60"/>
  <c r="W66" i="60"/>
  <c r="W67" i="60"/>
  <c r="W68" i="60"/>
  <c r="W69" i="60"/>
  <c r="W70" i="60"/>
  <c r="W71" i="60"/>
  <c r="W74" i="60"/>
  <c r="W75" i="60"/>
  <c r="W76" i="60"/>
  <c r="W77" i="60"/>
  <c r="W78" i="60"/>
  <c r="W79" i="60"/>
  <c r="W80" i="60"/>
  <c r="W81" i="60"/>
  <c r="W82" i="60"/>
  <c r="W83" i="60"/>
  <c r="W84" i="60"/>
  <c r="W85" i="60"/>
  <c r="W86" i="60"/>
  <c r="W87" i="60"/>
  <c r="W88" i="60"/>
  <c r="W89" i="60"/>
  <c r="W90" i="60"/>
  <c r="W91" i="60"/>
  <c r="W92" i="60"/>
  <c r="W93" i="60"/>
  <c r="W94" i="60"/>
  <c r="W95" i="60"/>
  <c r="W96" i="60"/>
  <c r="W97" i="60"/>
  <c r="W98" i="60"/>
  <c r="W99" i="60"/>
  <c r="W100" i="60"/>
  <c r="W101" i="60"/>
  <c r="W102" i="60"/>
  <c r="W103" i="60"/>
  <c r="W106" i="60"/>
  <c r="W107" i="60"/>
  <c r="W108" i="60"/>
  <c r="W109" i="60"/>
  <c r="W110" i="60"/>
  <c r="W111" i="60"/>
  <c r="W112" i="60"/>
  <c r="W113" i="60"/>
  <c r="W114" i="60"/>
  <c r="W115" i="60"/>
  <c r="W116" i="60"/>
  <c r="W117" i="60"/>
  <c r="W118" i="60"/>
  <c r="W119" i="60"/>
  <c r="W120" i="60"/>
  <c r="W121" i="60"/>
  <c r="W122" i="60"/>
  <c r="W123" i="60"/>
  <c r="W124" i="60"/>
  <c r="W125" i="60"/>
  <c r="W126" i="60"/>
  <c r="W127" i="60"/>
  <c r="W128" i="60"/>
  <c r="W129" i="60"/>
  <c r="W130" i="60"/>
  <c r="W131" i="60"/>
  <c r="W132" i="60"/>
  <c r="W133" i="60"/>
  <c r="W134" i="60"/>
  <c r="W135" i="60"/>
  <c r="W138" i="60"/>
  <c r="W139" i="60"/>
  <c r="W140" i="60"/>
  <c r="W141" i="60"/>
  <c r="W142" i="60"/>
  <c r="W143" i="60"/>
  <c r="W144" i="60"/>
  <c r="W145" i="60"/>
  <c r="W146" i="60"/>
  <c r="W147" i="60"/>
  <c r="W148" i="60"/>
  <c r="W149" i="60"/>
  <c r="W150" i="60"/>
  <c r="W151" i="60"/>
  <c r="W152" i="60"/>
  <c r="W153" i="60"/>
  <c r="W154" i="60"/>
  <c r="W155" i="60"/>
  <c r="W156" i="60"/>
  <c r="W157" i="60"/>
  <c r="W158" i="60"/>
  <c r="W159" i="60"/>
  <c r="W160" i="60"/>
  <c r="W161" i="60"/>
  <c r="W162" i="60"/>
  <c r="W163" i="60"/>
  <c r="W164" i="60"/>
  <c r="W165" i="60"/>
  <c r="W166" i="60"/>
  <c r="W167" i="60"/>
  <c r="W170" i="60"/>
  <c r="W171" i="60"/>
  <c r="W172" i="60"/>
  <c r="W173" i="60"/>
  <c r="W174" i="60"/>
  <c r="W175" i="60"/>
  <c r="W176" i="60"/>
  <c r="W177" i="60"/>
  <c r="W178" i="60"/>
  <c r="W179" i="60"/>
  <c r="W180" i="60"/>
  <c r="W181" i="60"/>
  <c r="W182" i="60"/>
  <c r="W183" i="60"/>
  <c r="W184" i="60"/>
  <c r="W185" i="60"/>
  <c r="W186" i="60"/>
  <c r="W187" i="60"/>
  <c r="W188" i="60"/>
  <c r="W189" i="60"/>
  <c r="W190" i="60"/>
  <c r="W191" i="60"/>
  <c r="W192" i="60"/>
  <c r="W193" i="60"/>
  <c r="W194" i="60"/>
  <c r="W195" i="60"/>
  <c r="W196" i="60"/>
  <c r="W197" i="60"/>
  <c r="W198" i="60"/>
  <c r="W199" i="60"/>
  <c r="AY5" i="40"/>
  <c r="N20" i="43"/>
  <c r="N18" i="43"/>
  <c r="N14" i="43"/>
  <c r="N13" i="43"/>
  <c r="O17" i="56"/>
  <c r="O16" i="56"/>
  <c r="O15" i="56"/>
  <c r="O14" i="56"/>
  <c r="O13" i="56"/>
  <c r="O12" i="56"/>
  <c r="M13" i="54"/>
  <c r="N13" i="54"/>
  <c r="W30" i="62"/>
  <c r="W28" i="62"/>
  <c r="N41" i="51"/>
  <c r="N40" i="51"/>
  <c r="N39" i="51"/>
  <c r="N38" i="51"/>
  <c r="N37" i="51"/>
  <c r="N36" i="51"/>
  <c r="N35" i="51"/>
  <c r="N34" i="51"/>
  <c r="N33" i="51"/>
  <c r="N32" i="51"/>
  <c r="N31" i="51"/>
  <c r="N30" i="51"/>
  <c r="N29" i="51"/>
  <c r="N28" i="51"/>
  <c r="N27" i="51"/>
  <c r="N26" i="51"/>
  <c r="N25" i="51"/>
  <c r="N24" i="51"/>
  <c r="N23" i="51"/>
  <c r="N22" i="51"/>
  <c r="N21" i="51"/>
  <c r="N20" i="51"/>
  <c r="N19" i="51"/>
  <c r="N18" i="51"/>
  <c r="N17" i="51"/>
  <c r="N16" i="51"/>
  <c r="N15" i="51"/>
  <c r="N14" i="51"/>
  <c r="AB42" i="40"/>
  <c r="Z42" i="40"/>
  <c r="AB41" i="40"/>
  <c r="Z41" i="40"/>
  <c r="AB40" i="40"/>
  <c r="Z40" i="40"/>
  <c r="AB39" i="40"/>
  <c r="Z39" i="40"/>
  <c r="AB38" i="40"/>
  <c r="Z38" i="40"/>
  <c r="AB37" i="40"/>
  <c r="Z37" i="40"/>
  <c r="AB36" i="40"/>
  <c r="Z36" i="40"/>
  <c r="AB35" i="40"/>
  <c r="Z35" i="40"/>
  <c r="AB34" i="40"/>
  <c r="Z34" i="40"/>
  <c r="AB33" i="40"/>
  <c r="Z33" i="40"/>
  <c r="AB32" i="40"/>
  <c r="Z32" i="40"/>
  <c r="AB31" i="40"/>
  <c r="Z31" i="40"/>
  <c r="AB30" i="40"/>
  <c r="Z30" i="40"/>
  <c r="AB29" i="40"/>
  <c r="Z29" i="40"/>
  <c r="AB28" i="40"/>
  <c r="Z28" i="40"/>
  <c r="AB27" i="40"/>
  <c r="Z27" i="40"/>
  <c r="AB26" i="40"/>
  <c r="Z26" i="40"/>
  <c r="AB25" i="40"/>
  <c r="Z25" i="40"/>
  <c r="AB24" i="40"/>
  <c r="Z24" i="40"/>
  <c r="AB23" i="40"/>
  <c r="Z23" i="40"/>
  <c r="AB22" i="40"/>
  <c r="Z22" i="40"/>
  <c r="AB21" i="40"/>
  <c r="Z21" i="40"/>
  <c r="AB20" i="40"/>
  <c r="Z20" i="40"/>
  <c r="AB19" i="40"/>
  <c r="Z19" i="40"/>
  <c r="AB18" i="40"/>
  <c r="Z18" i="40"/>
  <c r="AB17" i="40"/>
  <c r="Z17" i="40"/>
  <c r="AB16" i="40"/>
  <c r="Z16" i="40"/>
  <c r="AB15" i="40"/>
  <c r="Z15" i="40"/>
  <c r="AB14" i="40"/>
  <c r="Z14" i="40"/>
  <c r="X42" i="40"/>
  <c r="X41" i="40"/>
  <c r="X40" i="40"/>
  <c r="X39" i="40"/>
  <c r="X38" i="40"/>
  <c r="X37" i="40"/>
  <c r="X36" i="40"/>
  <c r="X35" i="40"/>
  <c r="X34" i="40"/>
  <c r="X33" i="40"/>
  <c r="X32" i="40"/>
  <c r="X31" i="40"/>
  <c r="X30" i="40"/>
  <c r="X29" i="40"/>
  <c r="X28" i="40"/>
  <c r="X27" i="40"/>
  <c r="X26" i="40"/>
  <c r="X25" i="40"/>
  <c r="X24" i="40"/>
  <c r="X23" i="40"/>
  <c r="X22" i="40"/>
  <c r="X21" i="40"/>
  <c r="X20" i="40"/>
  <c r="X19" i="40"/>
  <c r="X18" i="40"/>
  <c r="X17" i="40"/>
  <c r="X16" i="40"/>
  <c r="X15" i="40"/>
  <c r="X14" i="40"/>
  <c r="W107" i="62"/>
  <c r="W106" i="62"/>
  <c r="W105" i="62"/>
  <c r="W104" i="62"/>
  <c r="W103" i="62"/>
  <c r="W102" i="62"/>
  <c r="W101" i="62"/>
  <c r="W100" i="62"/>
  <c r="W99" i="62"/>
  <c r="W98" i="62"/>
  <c r="W97" i="62"/>
  <c r="W96" i="62"/>
  <c r="W95" i="62"/>
  <c r="W94" i="62"/>
  <c r="W93" i="62"/>
  <c r="W92" i="62"/>
  <c r="W91" i="62"/>
  <c r="W90" i="62"/>
  <c r="W89" i="62"/>
  <c r="W88" i="62"/>
  <c r="W87" i="62"/>
  <c r="W86" i="62"/>
  <c r="W85" i="62"/>
  <c r="W84" i="62"/>
  <c r="W83" i="62"/>
  <c r="W82" i="62"/>
  <c r="W81" i="62"/>
  <c r="W80" i="62"/>
  <c r="W79" i="62"/>
  <c r="W78" i="62"/>
  <c r="W75" i="62"/>
  <c r="W74" i="62"/>
  <c r="W73" i="62"/>
  <c r="W71" i="62"/>
  <c r="W70" i="62"/>
  <c r="W69" i="62"/>
  <c r="W67" i="62"/>
  <c r="W66" i="62"/>
  <c r="W65" i="62"/>
  <c r="W62" i="62"/>
  <c r="W61" i="62"/>
  <c r="W59" i="62"/>
  <c r="W57" i="62"/>
  <c r="W55" i="62"/>
  <c r="W54" i="62"/>
  <c r="W53" i="62"/>
  <c r="W51" i="62"/>
  <c r="W50" i="62"/>
  <c r="W49" i="62"/>
  <c r="W47" i="62"/>
  <c r="W46" i="62"/>
  <c r="BD4" i="40"/>
  <c r="BD10" i="40"/>
  <c r="BD9" i="40"/>
  <c r="BD8" i="40"/>
  <c r="BD7" i="40"/>
  <c r="BD6" i="40"/>
  <c r="BD5" i="40"/>
  <c r="N12" i="43"/>
  <c r="W48" i="60"/>
  <c r="W50" i="60"/>
  <c r="W49" i="60"/>
  <c r="W43" i="60"/>
  <c r="W45" i="60"/>
  <c r="W44" i="60"/>
  <c r="W43" i="62"/>
  <c r="W42" i="62"/>
  <c r="W41" i="62"/>
  <c r="W39" i="62"/>
  <c r="W38" i="62"/>
  <c r="W35" i="62"/>
  <c r="W34" i="62"/>
  <c r="W33" i="62"/>
  <c r="X13" i="40"/>
  <c r="AB13" i="40"/>
  <c r="Z13" i="40"/>
  <c r="T41" i="57"/>
  <c r="T40" i="57"/>
  <c r="T39" i="57"/>
  <c r="T38" i="57"/>
  <c r="T37" i="57"/>
  <c r="T36" i="57"/>
  <c r="T35" i="57"/>
  <c r="T34" i="57"/>
  <c r="T33" i="57"/>
  <c r="T32" i="57"/>
  <c r="T31" i="57"/>
  <c r="T30" i="57"/>
  <c r="T29" i="57"/>
  <c r="T28" i="57"/>
  <c r="T27" i="57"/>
  <c r="T26" i="57"/>
  <c r="T25" i="57"/>
  <c r="T24" i="57"/>
  <c r="T23" i="57"/>
  <c r="T22" i="57"/>
  <c r="T21" i="57"/>
  <c r="T20" i="57"/>
  <c r="T19" i="57"/>
  <c r="T18" i="57"/>
  <c r="T17" i="57"/>
  <c r="T16" i="57"/>
  <c r="T15" i="57"/>
  <c r="T14" i="57"/>
  <c r="T13" i="57"/>
  <c r="T12" i="57"/>
  <c r="R41" i="57"/>
  <c r="R40" i="57"/>
  <c r="R39" i="57"/>
  <c r="V39" i="57"/>
  <c r="R38" i="57"/>
  <c r="R37" i="57"/>
  <c r="R36" i="57"/>
  <c r="R35" i="57"/>
  <c r="V35" i="57"/>
  <c r="R34" i="57"/>
  <c r="R33" i="57"/>
  <c r="R32" i="57"/>
  <c r="R31" i="57"/>
  <c r="V31" i="57"/>
  <c r="R30" i="57"/>
  <c r="R29" i="57"/>
  <c r="R28" i="57"/>
  <c r="R27" i="57"/>
  <c r="V27" i="57"/>
  <c r="R26" i="57"/>
  <c r="R25" i="57"/>
  <c r="R24" i="57"/>
  <c r="R23" i="57"/>
  <c r="V23" i="57"/>
  <c r="R22" i="57"/>
  <c r="R21" i="57"/>
  <c r="R20" i="57"/>
  <c r="R19" i="57"/>
  <c r="V19" i="57"/>
  <c r="R18" i="57"/>
  <c r="R17" i="57"/>
  <c r="R16" i="57"/>
  <c r="R15" i="57"/>
  <c r="V15" i="57" s="1"/>
  <c r="R14" i="57"/>
  <c r="V14" i="57" s="1"/>
  <c r="R13" i="57"/>
  <c r="V13" i="57" s="1"/>
  <c r="R12" i="57"/>
  <c r="V12" i="57" s="1"/>
  <c r="V16" i="57"/>
  <c r="V17" i="57"/>
  <c r="V18" i="57"/>
  <c r="V20" i="57"/>
  <c r="V21" i="57"/>
  <c r="V22" i="57"/>
  <c r="V24" i="57"/>
  <c r="V25" i="57"/>
  <c r="V26" i="57"/>
  <c r="V28" i="57"/>
  <c r="V29" i="57"/>
  <c r="V30" i="57"/>
  <c r="V32" i="57"/>
  <c r="V33" i="57"/>
  <c r="V34" i="57"/>
  <c r="V36" i="57"/>
  <c r="V37" i="57"/>
  <c r="V38" i="57"/>
  <c r="V40" i="57"/>
  <c r="V41" i="57"/>
  <c r="M16" i="54"/>
  <c r="N16" i="54"/>
  <c r="M20" i="54"/>
  <c r="N20" i="54"/>
  <c r="M24" i="54"/>
  <c r="N24" i="54"/>
  <c r="M28" i="54"/>
  <c r="N28" i="54"/>
  <c r="M32" i="54"/>
  <c r="N32" i="54"/>
  <c r="M36" i="54"/>
  <c r="N36" i="54"/>
  <c r="M40" i="54"/>
  <c r="N40" i="54"/>
  <c r="M21" i="54"/>
  <c r="N21" i="54"/>
  <c r="M25" i="54"/>
  <c r="N25" i="54"/>
  <c r="M33" i="54"/>
  <c r="N33" i="54"/>
  <c r="M37" i="54"/>
  <c r="N37" i="54"/>
  <c r="M17" i="54"/>
  <c r="N17" i="54"/>
  <c r="M29" i="54"/>
  <c r="N29" i="54"/>
  <c r="M41" i="54"/>
  <c r="N41" i="54"/>
  <c r="M14" i="54"/>
  <c r="N14" i="54"/>
  <c r="M18" i="54"/>
  <c r="N18" i="54"/>
  <c r="M22" i="54"/>
  <c r="N22" i="54"/>
  <c r="M26" i="54"/>
  <c r="N26" i="54"/>
  <c r="M30" i="54"/>
  <c r="N30" i="54"/>
  <c r="M34" i="54"/>
  <c r="N34" i="54"/>
  <c r="M38" i="54"/>
  <c r="N38" i="54"/>
  <c r="O102" i="47"/>
  <c r="O98" i="47"/>
  <c r="O94" i="47"/>
  <c r="O90" i="47"/>
  <c r="O86" i="47"/>
  <c r="O82" i="47"/>
  <c r="O78" i="47"/>
  <c r="O72" i="47"/>
  <c r="O68" i="47"/>
  <c r="O64" i="47"/>
  <c r="O60" i="47"/>
  <c r="O56" i="47"/>
  <c r="O52" i="47"/>
  <c r="O48" i="47"/>
  <c r="O44" i="47"/>
  <c r="O34" i="47"/>
  <c r="O27" i="47"/>
  <c r="O25" i="47"/>
  <c r="O19" i="47"/>
  <c r="O17" i="47"/>
  <c r="O15" i="47"/>
  <c r="O16" i="47"/>
  <c r="O14" i="47"/>
  <c r="O18" i="47"/>
  <c r="O20" i="47"/>
  <c r="O24" i="47"/>
  <c r="O28" i="47"/>
  <c r="O32" i="47"/>
  <c r="O36" i="47"/>
  <c r="N24" i="44"/>
  <c r="S24" i="44" s="1"/>
  <c r="N25" i="44"/>
  <c r="S25" i="44" s="1"/>
  <c r="N32" i="44"/>
  <c r="S32" i="44" s="1"/>
  <c r="N76" i="49"/>
  <c r="T76" i="49" s="1"/>
  <c r="W76" i="49" s="1"/>
  <c r="N77" i="49"/>
  <c r="T77" i="49" s="1"/>
  <c r="W77" i="49" s="1"/>
  <c r="N80" i="49"/>
  <c r="T80" i="49" s="1"/>
  <c r="N16" i="49"/>
  <c r="T16" i="49" s="1"/>
  <c r="W16" i="49" s="1"/>
  <c r="N23" i="49"/>
  <c r="T23" i="49" s="1"/>
  <c r="W23" i="49" s="1"/>
  <c r="N25" i="49"/>
  <c r="T25" i="49" s="1"/>
  <c r="W25" i="49" s="1"/>
  <c r="N27" i="49"/>
  <c r="T27" i="49" s="1"/>
  <c r="W27" i="49" s="1"/>
  <c r="N29" i="49"/>
  <c r="T29" i="49" s="1"/>
  <c r="W29" i="49" s="1"/>
  <c r="N31" i="49"/>
  <c r="T31" i="49" s="1"/>
  <c r="W31" i="49" s="1"/>
  <c r="N33" i="49"/>
  <c r="T33" i="49" s="1"/>
  <c r="W33" i="49" s="1"/>
  <c r="N35" i="49"/>
  <c r="T35" i="49" s="1"/>
  <c r="W35" i="49" s="1"/>
  <c r="N37" i="49"/>
  <c r="T37" i="49" s="1"/>
  <c r="W37" i="49" s="1"/>
  <c r="N39" i="49"/>
  <c r="T39" i="49" s="1"/>
  <c r="W39" i="49" s="1"/>
  <c r="N41" i="49"/>
  <c r="T41" i="49" s="1"/>
  <c r="W41" i="49" s="1"/>
  <c r="N45" i="49"/>
  <c r="T45" i="49" s="1"/>
  <c r="W45" i="49" s="1"/>
  <c r="N51" i="49"/>
  <c r="T51" i="49" s="1"/>
  <c r="W51" i="49" s="1"/>
  <c r="N89" i="49"/>
  <c r="T89" i="49" s="1"/>
  <c r="W89" i="49" s="1"/>
  <c r="N93" i="49"/>
  <c r="T93" i="49" s="1"/>
  <c r="W93" i="49" s="1"/>
  <c r="N97" i="49"/>
  <c r="T97" i="49" s="1"/>
  <c r="W97" i="49" s="1"/>
  <c r="N101" i="49"/>
  <c r="T101" i="49" s="1"/>
  <c r="W101" i="49" s="1"/>
  <c r="N105" i="49"/>
  <c r="T105" i="49" s="1"/>
  <c r="W105" i="49" s="1"/>
  <c r="N85" i="49"/>
  <c r="T85" i="49" s="1"/>
  <c r="W85" i="49" s="1"/>
  <c r="N86" i="49"/>
  <c r="T86" i="49" s="1"/>
  <c r="W86" i="49" s="1"/>
  <c r="N90" i="49"/>
  <c r="T90" i="49" s="1"/>
  <c r="W90" i="49" s="1"/>
  <c r="N94" i="49"/>
  <c r="T94" i="49" s="1"/>
  <c r="W94" i="49" s="1"/>
  <c r="N98" i="49"/>
  <c r="T98" i="49" s="1"/>
  <c r="W98" i="49" s="1"/>
  <c r="N102" i="49"/>
  <c r="T102" i="49" s="1"/>
  <c r="W102" i="49" s="1"/>
  <c r="O16" i="43"/>
  <c r="O104" i="47"/>
  <c r="O100" i="47"/>
  <c r="O96" i="47"/>
  <c r="O92" i="47"/>
  <c r="O88" i="47"/>
  <c r="O84" i="47"/>
  <c r="O80" i="47"/>
  <c r="O76" i="47"/>
  <c r="O70" i="47"/>
  <c r="O66" i="47"/>
  <c r="O62" i="47"/>
  <c r="O58" i="47"/>
  <c r="O54" i="47"/>
  <c r="O50" i="47"/>
  <c r="O46" i="47"/>
  <c r="O40" i="47"/>
  <c r="O35" i="47"/>
  <c r="O33" i="47"/>
  <c r="O26" i="47"/>
  <c r="O12" i="47"/>
  <c r="N21" i="49"/>
  <c r="T21" i="49" s="1"/>
  <c r="W21" i="49" s="1"/>
  <c r="N54" i="49"/>
  <c r="T54" i="49" s="1"/>
  <c r="W54" i="49" s="1"/>
  <c r="N55" i="49"/>
  <c r="T55" i="49" s="1"/>
  <c r="W55" i="49" s="1"/>
  <c r="N56" i="49"/>
  <c r="T56" i="49" s="1"/>
  <c r="W56" i="49" s="1"/>
  <c r="N57" i="49"/>
  <c r="T57" i="49" s="1"/>
  <c r="W57" i="49" s="1"/>
  <c r="N58" i="49"/>
  <c r="T58" i="49" s="1"/>
  <c r="W58" i="49" s="1"/>
  <c r="N59" i="49"/>
  <c r="T59" i="49" s="1"/>
  <c r="W59" i="49" s="1"/>
  <c r="N60" i="49"/>
  <c r="T60" i="49" s="1"/>
  <c r="W60" i="49" s="1"/>
  <c r="N61" i="49"/>
  <c r="T61" i="49" s="1"/>
  <c r="W61" i="49" s="1"/>
  <c r="N62" i="49"/>
  <c r="T62" i="49" s="1"/>
  <c r="W62" i="49" s="1"/>
  <c r="N63" i="49"/>
  <c r="T63" i="49" s="1"/>
  <c r="W63" i="49" s="1"/>
  <c r="N64" i="49"/>
  <c r="T64" i="49" s="1"/>
  <c r="W64" i="49" s="1"/>
  <c r="N65" i="49"/>
  <c r="T65" i="49" s="1"/>
  <c r="W65" i="49" s="1"/>
  <c r="N66" i="49"/>
  <c r="T66" i="49" s="1"/>
  <c r="W66" i="49" s="1"/>
  <c r="N67" i="49"/>
  <c r="T67" i="49" s="1"/>
  <c r="W67" i="49" s="1"/>
  <c r="N68" i="49"/>
  <c r="T68" i="49" s="1"/>
  <c r="W68" i="49" s="1"/>
  <c r="N69" i="49"/>
  <c r="T69" i="49" s="1"/>
  <c r="W69" i="49" s="1"/>
  <c r="N70" i="49"/>
  <c r="T70" i="49" s="1"/>
  <c r="W70" i="49" s="1"/>
  <c r="N71" i="49"/>
  <c r="T71" i="49" s="1"/>
  <c r="W71" i="49" s="1"/>
  <c r="N72" i="49"/>
  <c r="T72" i="49" s="1"/>
  <c r="W72" i="49" s="1"/>
  <c r="N73" i="49"/>
  <c r="T73" i="49" s="1"/>
  <c r="W73" i="49" s="1"/>
  <c r="N82" i="49"/>
  <c r="T82" i="49" s="1"/>
  <c r="W82" i="49" s="1"/>
  <c r="N83" i="49"/>
  <c r="T83" i="49" s="1"/>
  <c r="W83" i="49" s="1"/>
  <c r="N84" i="49"/>
  <c r="T84" i="49" s="1"/>
  <c r="W84" i="49" s="1"/>
  <c r="N18" i="49"/>
  <c r="T18" i="49" s="1"/>
  <c r="W18" i="49" s="1"/>
  <c r="N19" i="49"/>
  <c r="T19" i="49" s="1"/>
  <c r="W19" i="49" s="1"/>
  <c r="N20" i="49"/>
  <c r="T20" i="49" s="1"/>
  <c r="W20" i="49" s="1"/>
  <c r="M103" i="51"/>
  <c r="R103" i="51" s="1"/>
  <c r="M99" i="51"/>
  <c r="R99" i="51" s="1"/>
  <c r="M91" i="51"/>
  <c r="R91" i="51" s="1"/>
  <c r="M87" i="51"/>
  <c r="R87" i="51" s="1"/>
  <c r="M83" i="51"/>
  <c r="R83" i="51" s="1"/>
  <c r="M79" i="51"/>
  <c r="R79" i="51" s="1"/>
  <c r="M73" i="51"/>
  <c r="R73" i="51" s="1"/>
  <c r="M69" i="51"/>
  <c r="R69" i="51" s="1"/>
  <c r="M65" i="51"/>
  <c r="R65" i="51" s="1"/>
  <c r="M61" i="51"/>
  <c r="R61" i="51" s="1"/>
  <c r="M57" i="51"/>
  <c r="R57" i="51" s="1"/>
  <c r="M53" i="51"/>
  <c r="R53" i="51" s="1"/>
  <c r="M49" i="51"/>
  <c r="R49" i="51" s="1"/>
  <c r="M45" i="51"/>
  <c r="R45" i="51" s="1"/>
  <c r="M39" i="51"/>
  <c r="R39" i="51" s="1"/>
  <c r="M35" i="51"/>
  <c r="R35" i="51" s="1"/>
  <c r="M27" i="51"/>
  <c r="R27" i="51" s="1"/>
  <c r="M23" i="51"/>
  <c r="R23" i="51" s="1"/>
  <c r="M19" i="51"/>
  <c r="R19" i="51" s="1"/>
  <c r="AF38" i="60"/>
  <c r="AJ38" i="60"/>
  <c r="AN38" i="60"/>
  <c r="AH28" i="60"/>
  <c r="AL28" i="60"/>
  <c r="AP28" i="60"/>
  <c r="AJ23" i="60"/>
  <c r="AI18" i="60"/>
  <c r="AM18" i="60"/>
  <c r="AI12" i="60"/>
  <c r="AM12" i="60"/>
  <c r="AG12" i="60"/>
  <c r="AK12" i="60"/>
  <c r="AO12" i="60"/>
  <c r="AG32" i="60"/>
  <c r="AK32" i="60"/>
  <c r="AO32" i="60"/>
  <c r="AJ27" i="60"/>
  <c r="AH22" i="60"/>
  <c r="AL22" i="60"/>
  <c r="AP22" i="60"/>
  <c r="N40" i="49"/>
  <c r="T40" i="49" s="1"/>
  <c r="W40" i="49" s="1"/>
  <c r="N36" i="49"/>
  <c r="T36" i="49" s="1"/>
  <c r="W36" i="49" s="1"/>
  <c r="N32" i="49"/>
  <c r="T32" i="49" s="1"/>
  <c r="W32" i="49" s="1"/>
  <c r="N28" i="49"/>
  <c r="T28" i="49" s="1"/>
  <c r="W28" i="49" s="1"/>
  <c r="N24" i="49"/>
  <c r="T24" i="49" s="1"/>
  <c r="W24" i="49" s="1"/>
  <c r="N15" i="49"/>
  <c r="Q168" i="56"/>
  <c r="Q92" i="56"/>
  <c r="Q57" i="56"/>
  <c r="O29" i="43"/>
  <c r="O19" i="43"/>
  <c r="Q12" i="73"/>
  <c r="M29" i="51"/>
  <c r="R29" i="51" s="1"/>
  <c r="M24" i="51"/>
  <c r="R24" i="51" s="1"/>
  <c r="M18" i="51"/>
  <c r="R18" i="51" s="1"/>
  <c r="N99" i="49"/>
  <c r="T99" i="49" s="1"/>
  <c r="W99" i="49" s="1"/>
  <c r="N91" i="49"/>
  <c r="T91" i="49" s="1"/>
  <c r="W91" i="49" s="1"/>
  <c r="N50" i="49"/>
  <c r="T50" i="49" s="1"/>
  <c r="W50" i="49" s="1"/>
  <c r="M102" i="51"/>
  <c r="R102" i="51" s="1"/>
  <c r="M98" i="51"/>
  <c r="R98" i="51" s="1"/>
  <c r="M93" i="51"/>
  <c r="R93" i="51" s="1"/>
  <c r="M89" i="51"/>
  <c r="R89" i="51" s="1"/>
  <c r="M85" i="51"/>
  <c r="R85" i="51" s="1"/>
  <c r="M81" i="51"/>
  <c r="R81" i="51" s="1"/>
  <c r="M77" i="51"/>
  <c r="R77" i="51" s="1"/>
  <c r="M66" i="51"/>
  <c r="R66" i="51" s="1"/>
  <c r="M62" i="51"/>
  <c r="R62" i="51" s="1"/>
  <c r="M54" i="51"/>
  <c r="R54" i="51" s="1"/>
  <c r="M46" i="51"/>
  <c r="R46" i="51" s="1"/>
  <c r="M40" i="51"/>
  <c r="R40" i="51" s="1"/>
  <c r="M37" i="51"/>
  <c r="R37" i="51" s="1"/>
  <c r="M34" i="51"/>
  <c r="R34" i="51" s="1"/>
  <c r="M32" i="51"/>
  <c r="R32" i="51" s="1"/>
  <c r="M30" i="51"/>
  <c r="R30" i="51" s="1"/>
  <c r="M28" i="51"/>
  <c r="R28" i="51" s="1"/>
  <c r="M25" i="51"/>
  <c r="R25" i="51" s="1"/>
  <c r="M22" i="51"/>
  <c r="R22" i="51" s="1"/>
  <c r="M20" i="51"/>
  <c r="R20" i="51" s="1"/>
  <c r="M17" i="51"/>
  <c r="R17" i="51" s="1"/>
  <c r="M15" i="51"/>
  <c r="R15" i="51" s="1"/>
  <c r="N14" i="44"/>
  <c r="N16" i="44"/>
  <c r="S16" i="44" s="1"/>
  <c r="N38" i="49"/>
  <c r="T38" i="49" s="1"/>
  <c r="W38" i="49" s="1"/>
  <c r="N22" i="49"/>
  <c r="T22" i="49" s="1"/>
  <c r="W22" i="49" s="1"/>
  <c r="K54" i="78"/>
  <c r="N27" i="44"/>
  <c r="S27" i="44" s="1"/>
  <c r="N26" i="49"/>
  <c r="T26" i="49" s="1"/>
  <c r="W26" i="49" s="1"/>
  <c r="K53" i="78"/>
  <c r="O41" i="43"/>
  <c r="N41" i="44"/>
  <c r="S41" i="44" s="1"/>
  <c r="N38" i="44"/>
  <c r="S38" i="44" s="1"/>
  <c r="N35" i="44"/>
  <c r="S35" i="44" s="1"/>
  <c r="N34" i="44"/>
  <c r="S34" i="44" s="1"/>
  <c r="N31" i="44"/>
  <c r="S31" i="44" s="1"/>
  <c r="N28" i="44"/>
  <c r="S28" i="44" s="1"/>
  <c r="N23" i="44"/>
  <c r="S23" i="44" s="1"/>
  <c r="N21" i="44"/>
  <c r="S21" i="44" s="1"/>
  <c r="N104" i="49"/>
  <c r="T104" i="49" s="1"/>
  <c r="W104" i="49" s="1"/>
  <c r="N100" i="49"/>
  <c r="T100" i="49" s="1"/>
  <c r="W100" i="49" s="1"/>
  <c r="N96" i="49"/>
  <c r="T96" i="49" s="1"/>
  <c r="W96" i="49" s="1"/>
  <c r="N92" i="49"/>
  <c r="T92" i="49" s="1"/>
  <c r="W92" i="49" s="1"/>
  <c r="N88" i="49"/>
  <c r="T88" i="49" s="1"/>
  <c r="W88" i="49" s="1"/>
  <c r="N52" i="49"/>
  <c r="T52" i="49" s="1"/>
  <c r="W52" i="49" s="1"/>
  <c r="N44" i="49"/>
  <c r="T44" i="49" s="1"/>
  <c r="W44" i="49" s="1"/>
  <c r="N34" i="49"/>
  <c r="T34" i="49" s="1"/>
  <c r="W34" i="49" s="1"/>
  <c r="M104" i="51"/>
  <c r="R104" i="51" s="1"/>
  <c r="M100" i="51"/>
  <c r="R100" i="51" s="1"/>
  <c r="M96" i="51"/>
  <c r="R96" i="51" s="1"/>
  <c r="M92" i="51"/>
  <c r="R92" i="51" s="1"/>
  <c r="M88" i="51"/>
  <c r="R88" i="51" s="1"/>
  <c r="M84" i="51"/>
  <c r="R84" i="51" s="1"/>
  <c r="M80" i="51"/>
  <c r="R80" i="51" s="1"/>
  <c r="M72" i="51"/>
  <c r="R72" i="51" s="1"/>
  <c r="M71" i="51"/>
  <c r="R71" i="51" s="1"/>
  <c r="M68" i="51"/>
  <c r="R68" i="51" s="1"/>
  <c r="M67" i="51"/>
  <c r="R67" i="51" s="1"/>
  <c r="M64" i="51"/>
  <c r="R64" i="51" s="1"/>
  <c r="M60" i="51"/>
  <c r="R60" i="51" s="1"/>
  <c r="M59" i="51"/>
  <c r="R59" i="51" s="1"/>
  <c r="M56" i="51"/>
  <c r="R56" i="51" s="1"/>
  <c r="M55" i="51"/>
  <c r="R55" i="51" s="1"/>
  <c r="M52" i="51"/>
  <c r="R52" i="51" s="1"/>
  <c r="M51" i="51"/>
  <c r="R51" i="51" s="1"/>
  <c r="M48" i="51"/>
  <c r="R48" i="51" s="1"/>
  <c r="M47" i="51"/>
  <c r="R47" i="51" s="1"/>
  <c r="M13" i="51"/>
  <c r="P20" i="52"/>
  <c r="P34" i="48"/>
  <c r="P48" i="48"/>
  <c r="P60" i="48"/>
  <c r="P68" i="48"/>
  <c r="P78" i="48"/>
  <c r="P82" i="48"/>
  <c r="P86" i="48"/>
  <c r="P94" i="48"/>
  <c r="P98" i="48"/>
  <c r="P21" i="52"/>
  <c r="P30" i="52"/>
  <c r="P28" i="48"/>
  <c r="P70" i="48"/>
  <c r="P80" i="48"/>
  <c r="P26" i="52"/>
  <c r="P36" i="52"/>
  <c r="P17" i="52"/>
  <c r="P23" i="52"/>
  <c r="P25" i="52"/>
  <c r="P34" i="52"/>
  <c r="P29" i="52"/>
  <c r="P27" i="52"/>
  <c r="P21" i="48"/>
  <c r="P25" i="48"/>
  <c r="P29" i="48"/>
  <c r="P37" i="48"/>
  <c r="P47" i="48"/>
  <c r="P51" i="48"/>
  <c r="P55" i="48"/>
  <c r="P59" i="48"/>
  <c r="P63" i="48"/>
  <c r="P67" i="48"/>
  <c r="P71" i="48"/>
  <c r="P81" i="48"/>
  <c r="P85" i="48"/>
  <c r="P93" i="48"/>
  <c r="P97" i="48"/>
  <c r="P101" i="48"/>
  <c r="P105" i="48"/>
  <c r="P38" i="52"/>
  <c r="P41" i="52"/>
  <c r="P32" i="48"/>
  <c r="P50" i="48"/>
  <c r="P58" i="48"/>
  <c r="P66" i="48"/>
  <c r="P84" i="48"/>
  <c r="P100" i="48"/>
  <c r="P16" i="52"/>
  <c r="P22" i="52"/>
  <c r="P40" i="52"/>
  <c r="P24" i="52"/>
  <c r="P33" i="52"/>
  <c r="P35" i="52"/>
  <c r="P28" i="52"/>
  <c r="P23" i="48"/>
  <c r="P45" i="48"/>
  <c r="P53" i="48"/>
  <c r="P57" i="48"/>
  <c r="P65" i="48"/>
  <c r="P73" i="48"/>
  <c r="P79" i="48"/>
  <c r="P87" i="48"/>
  <c r="P91" i="48"/>
  <c r="P95" i="48"/>
  <c r="P99" i="48"/>
  <c r="P37" i="52"/>
  <c r="P39" i="52"/>
  <c r="Q15" i="51"/>
  <c r="U26" i="41"/>
  <c r="U30" i="41"/>
  <c r="U38" i="41"/>
  <c r="U23" i="41"/>
  <c r="U31" i="41"/>
  <c r="Q40" i="51"/>
  <c r="Q32" i="51"/>
  <c r="Q16" i="51"/>
  <c r="Q90" i="51"/>
  <c r="Q88" i="51"/>
  <c r="Q50" i="51"/>
  <c r="Q55" i="51"/>
  <c r="P18" i="42"/>
  <c r="U28" i="41"/>
  <c r="U36" i="41"/>
  <c r="U21" i="41"/>
  <c r="U25" i="41"/>
  <c r="U29" i="41"/>
  <c r="U33" i="41"/>
  <c r="U37" i="41"/>
  <c r="U41" i="41"/>
  <c r="P23" i="42"/>
  <c r="P34" i="42"/>
  <c r="P36" i="42"/>
  <c r="Q24" i="44"/>
  <c r="Q32" i="44"/>
  <c r="Q25" i="44"/>
  <c r="P26" i="42"/>
  <c r="P41" i="42"/>
  <c r="Q34" i="51"/>
  <c r="Q30" i="51"/>
  <c r="Q18" i="51"/>
  <c r="Q17" i="44"/>
  <c r="Q103" i="51"/>
  <c r="Q44" i="51"/>
  <c r="Q77" i="51"/>
  <c r="Q100" i="51"/>
  <c r="P16" i="42"/>
  <c r="Q27" i="44"/>
  <c r="Q98" i="51"/>
  <c r="Q82" i="51"/>
  <c r="P39" i="42"/>
  <c r="Q25" i="51"/>
  <c r="Q54" i="51"/>
  <c r="Q72" i="51"/>
  <c r="K46" i="78"/>
  <c r="S18" i="49"/>
  <c r="S31" i="49"/>
  <c r="S32" i="49"/>
  <c r="S33" i="49"/>
  <c r="S35" i="49"/>
  <c r="S36" i="49"/>
  <c r="S37" i="49"/>
  <c r="S39" i="49"/>
  <c r="S41" i="49"/>
  <c r="S45" i="49"/>
  <c r="S46" i="49"/>
  <c r="S48" i="49"/>
  <c r="S50" i="49"/>
  <c r="S72" i="49"/>
  <c r="S73" i="49"/>
  <c r="S76" i="49"/>
  <c r="S77" i="49"/>
  <c r="S78" i="49"/>
  <c r="S80" i="49"/>
  <c r="S81" i="49"/>
  <c r="S89" i="49"/>
  <c r="S90" i="49"/>
  <c r="S97" i="49"/>
  <c r="S98" i="49"/>
  <c r="S99" i="49"/>
  <c r="S105" i="49"/>
  <c r="R18" i="47"/>
  <c r="R21" i="47"/>
  <c r="R23" i="47"/>
  <c r="R30" i="47"/>
  <c r="R32" i="47"/>
  <c r="R33" i="47"/>
  <c r="R34" i="47"/>
  <c r="R35" i="47"/>
  <c r="R36" i="47"/>
  <c r="R37" i="47"/>
  <c r="R39" i="47"/>
  <c r="R44" i="47"/>
  <c r="R48" i="47"/>
  <c r="R51" i="47"/>
  <c r="R52" i="47"/>
  <c r="R54" i="47"/>
  <c r="R55" i="47"/>
  <c r="R58" i="47"/>
  <c r="R59" i="47"/>
  <c r="R63" i="47"/>
  <c r="R66" i="47"/>
  <c r="R67" i="47"/>
  <c r="R70" i="47"/>
  <c r="R71" i="47"/>
  <c r="R76" i="47"/>
  <c r="R78" i="47"/>
  <c r="R81" i="47"/>
  <c r="R83" i="47"/>
  <c r="R85" i="47"/>
  <c r="R88" i="47"/>
  <c r="R89" i="47"/>
  <c r="R92" i="47"/>
  <c r="R93" i="47"/>
  <c r="R96" i="47"/>
  <c r="R97" i="47"/>
  <c r="R100" i="47"/>
  <c r="R101" i="47"/>
  <c r="R104" i="47"/>
  <c r="R105" i="47"/>
  <c r="S21" i="49"/>
  <c r="S16" i="49"/>
  <c r="S17" i="49"/>
  <c r="S23" i="49"/>
  <c r="S25" i="49"/>
  <c r="S27" i="49"/>
  <c r="S28" i="49"/>
  <c r="S29" i="49"/>
  <c r="S49" i="49"/>
  <c r="S51" i="49"/>
  <c r="S82" i="49"/>
  <c r="S83" i="49"/>
  <c r="S84" i="49"/>
  <c r="S86" i="49"/>
  <c r="S93" i="49"/>
  <c r="S94" i="49"/>
  <c r="S101" i="49"/>
  <c r="S102" i="49"/>
  <c r="S103" i="49"/>
  <c r="S85" i="49"/>
  <c r="R20" i="47"/>
  <c r="R22" i="47"/>
  <c r="R24" i="47"/>
  <c r="R25" i="47"/>
  <c r="R26" i="47"/>
  <c r="R27" i="47"/>
  <c r="R28" i="47"/>
  <c r="R29" i="47"/>
  <c r="R31" i="47"/>
  <c r="R38" i="47"/>
  <c r="R40" i="47"/>
  <c r="R41" i="47"/>
  <c r="R45" i="47"/>
  <c r="R47" i="47"/>
  <c r="R49" i="47"/>
  <c r="R53" i="47"/>
  <c r="R56" i="47"/>
  <c r="R57" i="47"/>
  <c r="R60" i="47"/>
  <c r="R61" i="47"/>
  <c r="R64" i="47"/>
  <c r="R65" i="47"/>
  <c r="R68" i="47"/>
  <c r="R69" i="47"/>
  <c r="R72" i="47"/>
  <c r="R73" i="47"/>
  <c r="R77" i="47"/>
  <c r="R79" i="47"/>
  <c r="R80" i="47"/>
  <c r="R82" i="47"/>
  <c r="R84" i="47"/>
  <c r="R86" i="47"/>
  <c r="R87" i="47"/>
  <c r="R90" i="47"/>
  <c r="R91" i="47"/>
  <c r="R94" i="47"/>
  <c r="R95" i="47"/>
  <c r="R98" i="47"/>
  <c r="R99" i="47"/>
  <c r="R102" i="47"/>
  <c r="R103" i="47"/>
  <c r="S19" i="49"/>
  <c r="S55" i="49"/>
  <c r="S57" i="49"/>
  <c r="S59" i="49"/>
  <c r="S61" i="49"/>
  <c r="S63" i="49"/>
  <c r="S65" i="49"/>
  <c r="S67" i="49"/>
  <c r="S69" i="49"/>
  <c r="S71" i="49"/>
  <c r="S20" i="49"/>
  <c r="R16" i="47"/>
  <c r="S54" i="49"/>
  <c r="S56" i="49"/>
  <c r="S58" i="49"/>
  <c r="S60" i="49"/>
  <c r="S62" i="49"/>
  <c r="S64" i="49"/>
  <c r="S66" i="49"/>
  <c r="S68" i="49"/>
  <c r="S70" i="49"/>
  <c r="N86" i="50"/>
  <c r="N16" i="50"/>
  <c r="N23" i="50"/>
  <c r="N25" i="50"/>
  <c r="N26" i="50"/>
  <c r="N28" i="50"/>
  <c r="N30" i="50"/>
  <c r="N32" i="50"/>
  <c r="N34" i="50"/>
  <c r="N36" i="50"/>
  <c r="N38" i="50"/>
  <c r="N40" i="50"/>
  <c r="N61" i="50"/>
  <c r="N18" i="50"/>
  <c r="N20" i="50"/>
  <c r="N22" i="50"/>
  <c r="N24" i="50"/>
  <c r="N27" i="50"/>
  <c r="N29" i="50"/>
  <c r="N35" i="50"/>
  <c r="N37" i="50"/>
  <c r="S23" i="45"/>
  <c r="N77" i="50"/>
  <c r="N41" i="50"/>
  <c r="N47" i="50"/>
  <c r="N63" i="50"/>
  <c r="N72" i="50"/>
  <c r="N46" i="50"/>
  <c r="N66" i="50"/>
  <c r="N53" i="50"/>
  <c r="N64" i="50"/>
  <c r="N76" i="50"/>
  <c r="N88" i="50"/>
  <c r="N49" i="50"/>
  <c r="N54" i="50"/>
  <c r="N60" i="50"/>
  <c r="N70" i="50"/>
  <c r="N78" i="50"/>
  <c r="N82" i="50"/>
  <c r="N87" i="50"/>
  <c r="N92" i="50"/>
  <c r="N98" i="50"/>
  <c r="N103" i="50"/>
  <c r="N58" i="50"/>
  <c r="N83" i="50"/>
  <c r="N104" i="50"/>
  <c r="N68" i="50"/>
  <c r="N80" i="50"/>
  <c r="N90" i="50"/>
  <c r="N100" i="50"/>
  <c r="N50" i="50"/>
  <c r="N96" i="50"/>
  <c r="N56" i="50"/>
  <c r="N102" i="50"/>
  <c r="N48" i="50"/>
  <c r="N69" i="50"/>
  <c r="N94" i="50"/>
  <c r="N52" i="50"/>
  <c r="N62" i="50"/>
  <c r="N84" i="50"/>
  <c r="N95" i="50"/>
  <c r="S26" i="49"/>
  <c r="S38" i="49"/>
  <c r="Q17" i="51"/>
  <c r="Q22" i="51"/>
  <c r="Q28" i="51"/>
  <c r="Q37" i="51"/>
  <c r="Q46" i="51"/>
  <c r="Q62" i="51"/>
  <c r="Q85" i="51"/>
  <c r="Q93" i="51"/>
  <c r="S91" i="49"/>
  <c r="P15" i="52"/>
  <c r="S21" i="45"/>
  <c r="Q16" i="44"/>
  <c r="P37" i="42"/>
  <c r="P88" i="48"/>
  <c r="P103" i="48"/>
  <c r="N21" i="50"/>
  <c r="P69" i="48"/>
  <c r="U34" i="41"/>
  <c r="S19" i="45"/>
  <c r="Q48" i="51"/>
  <c r="Q52" i="51"/>
  <c r="Q56" i="51"/>
  <c r="Q60" i="51"/>
  <c r="Q67" i="51"/>
  <c r="Q71" i="51"/>
  <c r="Q80" i="51"/>
  <c r="Q96" i="51"/>
  <c r="Q104" i="51"/>
  <c r="N19" i="50"/>
  <c r="N31" i="50"/>
  <c r="N51" i="50"/>
  <c r="N59" i="50"/>
  <c r="N67" i="50"/>
  <c r="S44" i="49"/>
  <c r="S88" i="49"/>
  <c r="S96" i="49"/>
  <c r="S104" i="49"/>
  <c r="P54" i="48"/>
  <c r="P61" i="48"/>
  <c r="P90" i="48"/>
  <c r="P102" i="48"/>
  <c r="U35" i="41"/>
  <c r="Q28" i="44"/>
  <c r="Q31" i="44"/>
  <c r="Q34" i="44"/>
  <c r="Q38" i="44"/>
  <c r="Q41" i="44"/>
  <c r="P20" i="42"/>
  <c r="P28" i="42"/>
  <c r="P18" i="52"/>
  <c r="P17" i="48"/>
  <c r="Q47" i="51"/>
  <c r="Q51" i="51"/>
  <c r="Q59" i="51"/>
  <c r="Q64" i="51"/>
  <c r="Q68" i="51"/>
  <c r="Q84" i="51"/>
  <c r="Q92" i="51"/>
  <c r="N17" i="50"/>
  <c r="N33" i="50"/>
  <c r="N55" i="50"/>
  <c r="N71" i="50"/>
  <c r="S34" i="49"/>
  <c r="S52" i="49"/>
  <c r="S92" i="49"/>
  <c r="S100" i="49"/>
  <c r="P31" i="48"/>
  <c r="P40" i="48"/>
  <c r="P56" i="48"/>
  <c r="P62" i="48"/>
  <c r="P83" i="48"/>
  <c r="P96" i="48"/>
  <c r="U27" i="41"/>
  <c r="P17" i="42"/>
  <c r="Q21" i="44"/>
  <c r="Q23" i="44"/>
  <c r="Q35" i="44"/>
  <c r="P32" i="52"/>
  <c r="Q49" i="51"/>
  <c r="Q53" i="51"/>
  <c r="Q91" i="51"/>
  <c r="Q66" i="51"/>
  <c r="Q14" i="51"/>
  <c r="Q26" i="51"/>
  <c r="Q38" i="51"/>
  <c r="Q95" i="51"/>
  <c r="Q87" i="51"/>
  <c r="Q73" i="51"/>
  <c r="Q61" i="51"/>
  <c r="Q99" i="51"/>
  <c r="Q63" i="51"/>
  <c r="Q70" i="51"/>
  <c r="Q21" i="51"/>
  <c r="Q29" i="51"/>
  <c r="Q41" i="51"/>
  <c r="Q79" i="51"/>
  <c r="Q65" i="51"/>
  <c r="Q97" i="51"/>
  <c r="Q69" i="51"/>
  <c r="Q101" i="51"/>
  <c r="Q58" i="51"/>
  <c r="Q24" i="51"/>
  <c r="Q36" i="51"/>
  <c r="Q76" i="51"/>
  <c r="Q57" i="51"/>
  <c r="Q45" i="51"/>
  <c r="Q83" i="51"/>
  <c r="Q86" i="51"/>
  <c r="Q102" i="51"/>
  <c r="Q19" i="51"/>
  <c r="Q23" i="51"/>
  <c r="Q27" i="51"/>
  <c r="Q31" i="51"/>
  <c r="Q35" i="51"/>
  <c r="Q39" i="51"/>
  <c r="Q63" i="56"/>
  <c r="Q159" i="56"/>
  <c r="R50" i="47"/>
  <c r="R19" i="47"/>
  <c r="R46" i="47"/>
  <c r="R17" i="47"/>
  <c r="R62" i="47"/>
  <c r="N15" i="47"/>
  <c r="N14" i="47"/>
  <c r="Q149" i="56"/>
  <c r="Q23" i="56"/>
  <c r="Q31" i="56"/>
  <c r="Q39" i="56"/>
  <c r="Q56" i="56"/>
  <c r="Q141" i="56"/>
  <c r="Q145" i="56"/>
  <c r="Q153" i="56"/>
  <c r="Q157" i="56"/>
  <c r="Q161" i="56"/>
  <c r="Q165" i="56"/>
  <c r="Q169" i="56"/>
  <c r="Q85" i="56"/>
  <c r="Q14" i="56"/>
  <c r="Q51" i="56"/>
  <c r="Q55" i="56"/>
  <c r="Q67" i="56"/>
  <c r="Q88" i="56"/>
  <c r="Q96" i="56"/>
  <c r="Q140" i="56"/>
  <c r="Q144" i="56"/>
  <c r="Q152" i="56"/>
  <c r="Q156" i="56"/>
  <c r="Q160" i="56"/>
  <c r="Q164" i="56"/>
  <c r="Q13" i="56"/>
  <c r="Q17" i="56"/>
  <c r="Q21" i="56"/>
  <c r="Q25" i="56"/>
  <c r="Q29" i="56"/>
  <c r="Q33" i="56"/>
  <c r="Q37" i="56"/>
  <c r="Q41" i="56"/>
  <c r="Q50" i="56"/>
  <c r="Q54" i="56"/>
  <c r="Q58" i="56"/>
  <c r="Q62" i="56"/>
  <c r="Q66" i="56"/>
  <c r="Q70" i="56"/>
  <c r="Q73" i="56"/>
  <c r="Q79" i="56"/>
  <c r="Q83" i="56"/>
  <c r="Q87" i="56"/>
  <c r="Q91" i="56"/>
  <c r="Q95" i="56"/>
  <c r="Q99" i="56"/>
  <c r="Q103" i="56"/>
  <c r="Q109" i="56"/>
  <c r="Q113" i="56"/>
  <c r="Q117" i="56"/>
  <c r="Q121" i="56"/>
  <c r="Q129" i="56"/>
  <c r="Q133" i="56"/>
  <c r="Q143" i="56"/>
  <c r="Q147" i="56"/>
  <c r="Q151" i="56"/>
  <c r="Q155" i="56"/>
  <c r="Q163" i="56"/>
  <c r="Q167" i="56"/>
  <c r="Q19" i="56"/>
  <c r="Q27" i="56"/>
  <c r="Q35" i="56"/>
  <c r="Q52" i="56"/>
  <c r="Q60" i="56"/>
  <c r="Q68" i="56"/>
  <c r="Q44" i="56"/>
  <c r="Q20" i="56"/>
  <c r="Q24" i="56"/>
  <c r="Q28" i="56"/>
  <c r="Q32" i="56"/>
  <c r="Q36" i="56"/>
  <c r="Q40" i="56"/>
  <c r="Q49" i="56"/>
  <c r="Q53" i="56"/>
  <c r="Q61" i="56"/>
  <c r="Q65" i="56"/>
  <c r="Q69" i="56"/>
  <c r="Q72" i="56"/>
  <c r="Q78" i="56"/>
  <c r="Q82" i="56"/>
  <c r="Q86" i="56"/>
  <c r="Q98" i="56"/>
  <c r="Q102" i="56"/>
  <c r="Q108" i="56"/>
  <c r="Q112" i="56"/>
  <c r="Q116" i="56"/>
  <c r="Q120" i="56"/>
  <c r="Q124" i="56"/>
  <c r="Q128" i="56"/>
  <c r="Q132" i="56"/>
  <c r="Q136" i="56"/>
  <c r="Q142" i="56"/>
  <c r="Q146" i="56"/>
  <c r="Q150" i="56"/>
  <c r="Q154" i="56"/>
  <c r="Q158" i="56"/>
  <c r="Q162" i="56"/>
  <c r="Q166" i="56"/>
  <c r="U42" i="41"/>
  <c r="P52" i="48"/>
  <c r="P19" i="52"/>
  <c r="P31" i="52"/>
  <c r="U22" i="41"/>
  <c r="N45" i="50"/>
  <c r="S22" i="49"/>
  <c r="S40" i="49"/>
  <c r="P19" i="42"/>
  <c r="U39" i="41"/>
  <c r="S24" i="49"/>
  <c r="P49" i="48"/>
  <c r="O39" i="43"/>
  <c r="O36" i="43"/>
  <c r="Q36" i="44"/>
  <c r="U24" i="41"/>
  <c r="P46" i="48"/>
  <c r="O22" i="43"/>
  <c r="Q20" i="51"/>
  <c r="P40" i="42"/>
  <c r="O24" i="43"/>
  <c r="P64" i="48"/>
  <c r="Q89" i="51"/>
  <c r="Q81" i="51"/>
  <c r="U40" i="41"/>
  <c r="P92" i="48"/>
  <c r="M14" i="43"/>
  <c r="Q14" i="43" s="1"/>
  <c r="P31" i="42"/>
  <c r="P39" i="48"/>
  <c r="U32" i="41"/>
  <c r="M34" i="43"/>
  <c r="Q34" i="43" s="1"/>
  <c r="M31" i="43"/>
  <c r="Q31" i="43" s="1"/>
  <c r="P72" i="48"/>
  <c r="N29" i="44"/>
  <c r="S29" i="44" s="1"/>
  <c r="N18" i="44"/>
  <c r="S18" i="44" s="1"/>
  <c r="N20" i="44"/>
  <c r="S20" i="44" s="1"/>
  <c r="N26" i="44"/>
  <c r="S26" i="44" s="1"/>
  <c r="N30" i="44"/>
  <c r="S30" i="44" s="1"/>
  <c r="N37" i="44"/>
  <c r="S37" i="44" s="1"/>
  <c r="N40" i="44"/>
  <c r="S40" i="44" s="1"/>
  <c r="N15" i="44"/>
  <c r="N39" i="44"/>
  <c r="S39" i="44" s="1"/>
  <c r="N33" i="44"/>
  <c r="S33" i="44" s="1"/>
  <c r="N22" i="44"/>
  <c r="S22" i="44" s="1"/>
  <c r="M13" i="43"/>
  <c r="Q13" i="43" s="1"/>
  <c r="M18" i="43"/>
  <c r="Q18" i="43" s="1"/>
  <c r="M20" i="43"/>
  <c r="Q20" i="43" s="1"/>
  <c r="M23" i="43"/>
  <c r="Q23" i="43" s="1"/>
  <c r="M27" i="43"/>
  <c r="Q27" i="43" s="1"/>
  <c r="M32" i="43"/>
  <c r="Q32" i="43" s="1"/>
  <c r="M37" i="43"/>
  <c r="Q37" i="43" s="1"/>
  <c r="M26" i="43"/>
  <c r="Q26" i="43" s="1"/>
  <c r="M30" i="43"/>
  <c r="Q30" i="43" s="1"/>
  <c r="M33" i="43"/>
  <c r="Q33" i="43" s="1"/>
  <c r="M35" i="43"/>
  <c r="Q35" i="43" s="1"/>
  <c r="M40" i="43"/>
  <c r="Q40" i="43" s="1"/>
  <c r="M17" i="43"/>
  <c r="Q17" i="43" s="1"/>
  <c r="M21" i="43"/>
  <c r="Q21" i="43" s="1"/>
  <c r="M38" i="43"/>
  <c r="Q38" i="43" s="1"/>
  <c r="M15" i="43"/>
  <c r="Q15" i="43" s="1"/>
  <c r="M25" i="43"/>
  <c r="Q25" i="43" s="1"/>
  <c r="M28" i="43"/>
  <c r="Q28" i="43" s="1"/>
  <c r="O40" i="57"/>
  <c r="U40" i="57" s="1"/>
  <c r="O38" i="57"/>
  <c r="U38" i="57" s="1"/>
  <c r="O36" i="57"/>
  <c r="U36" i="57" s="1"/>
  <c r="O34" i="57"/>
  <c r="U34" i="57" s="1"/>
  <c r="O32" i="57"/>
  <c r="U32" i="57" s="1"/>
  <c r="O30" i="57"/>
  <c r="U30" i="57" s="1"/>
  <c r="O28" i="57"/>
  <c r="U28" i="57" s="1"/>
  <c r="O26" i="57"/>
  <c r="U26" i="57" s="1"/>
  <c r="O24" i="57"/>
  <c r="U24" i="57" s="1"/>
  <c r="O22" i="57"/>
  <c r="U22" i="57" s="1"/>
  <c r="O20" i="57"/>
  <c r="U20" i="57" s="1"/>
  <c r="O18" i="57"/>
  <c r="U18" i="57" s="1"/>
  <c r="O16" i="57"/>
  <c r="U16" i="57" s="1"/>
  <c r="O41" i="57"/>
  <c r="U41" i="57" s="1"/>
  <c r="O37" i="57"/>
  <c r="U37" i="57" s="1"/>
  <c r="O33" i="57"/>
  <c r="U33" i="57" s="1"/>
  <c r="O29" i="57"/>
  <c r="U29" i="57" s="1"/>
  <c r="O25" i="57"/>
  <c r="U25" i="57" s="1"/>
  <c r="O21" i="57"/>
  <c r="U21" i="57" s="1"/>
  <c r="O17" i="57"/>
  <c r="U17" i="57" s="1"/>
  <c r="Q19" i="44"/>
  <c r="R19" i="40"/>
  <c r="T19" i="40" s="1"/>
  <c r="R20" i="40"/>
  <c r="T20" i="40" s="1"/>
  <c r="R21" i="40"/>
  <c r="T21" i="40" s="1"/>
  <c r="R22" i="40"/>
  <c r="T22" i="40" s="1"/>
  <c r="R23" i="40"/>
  <c r="T23" i="40" s="1"/>
  <c r="R24" i="40"/>
  <c r="T24" i="40" s="1"/>
  <c r="R25" i="40"/>
  <c r="T25" i="40" s="1"/>
  <c r="T26" i="40"/>
  <c r="T27" i="40"/>
  <c r="T28" i="40"/>
  <c r="T29" i="40"/>
  <c r="R30" i="40"/>
  <c r="T30" i="40" s="1"/>
  <c r="R31" i="40"/>
  <c r="T31" i="40" s="1"/>
  <c r="R32" i="40"/>
  <c r="T32" i="40" s="1"/>
  <c r="R33" i="40"/>
  <c r="T33" i="40" s="1"/>
  <c r="R34" i="40"/>
  <c r="T34" i="40" s="1"/>
  <c r="R35" i="40"/>
  <c r="T35" i="40" s="1"/>
  <c r="R36" i="40"/>
  <c r="T36" i="40" s="1"/>
  <c r="R37" i="40"/>
  <c r="T37" i="40" s="1"/>
  <c r="R38" i="40"/>
  <c r="T38" i="40" s="1"/>
  <c r="R39" i="40"/>
  <c r="T39" i="40" s="1"/>
  <c r="R40" i="40"/>
  <c r="T40" i="40" s="1"/>
  <c r="R41" i="40"/>
  <c r="T41" i="40" s="1"/>
  <c r="R42" i="40"/>
  <c r="T42" i="40" s="1"/>
  <c r="T17" i="40"/>
  <c r="N30" i="49"/>
  <c r="T30" i="49" s="1"/>
  <c r="W30" i="49" s="1"/>
  <c r="N95" i="49"/>
  <c r="T95" i="49" s="1"/>
  <c r="W95" i="49" s="1"/>
  <c r="N53" i="49"/>
  <c r="T53" i="49" s="1"/>
  <c r="W53" i="49" s="1"/>
  <c r="N87" i="49"/>
  <c r="T87" i="49" s="1"/>
  <c r="W87" i="49" s="1"/>
  <c r="N47" i="49"/>
  <c r="T47" i="49" s="1"/>
  <c r="W47" i="49" s="1"/>
  <c r="N79" i="49"/>
  <c r="T79" i="49" s="1"/>
  <c r="W79" i="49" s="1"/>
  <c r="Q41" i="40"/>
  <c r="S41" i="40" s="1"/>
  <c r="Q39" i="40"/>
  <c r="S39" i="40" s="1"/>
  <c r="Q35" i="40"/>
  <c r="S35" i="40" s="1"/>
  <c r="Q33" i="40"/>
  <c r="S33" i="40" s="1"/>
  <c r="Q31" i="40"/>
  <c r="S31" i="40" s="1"/>
  <c r="S29" i="40"/>
  <c r="S19" i="40"/>
  <c r="M105" i="51"/>
  <c r="R105" i="51" s="1"/>
  <c r="M94" i="51"/>
  <c r="R94" i="51" s="1"/>
  <c r="M78" i="51"/>
  <c r="R78" i="51" s="1"/>
  <c r="M33" i="51"/>
  <c r="R33" i="51" s="1"/>
  <c r="N85" i="50"/>
  <c r="S53" i="49"/>
  <c r="W41" i="40"/>
  <c r="W38" i="40"/>
  <c r="W23" i="40"/>
  <c r="W34" i="40"/>
  <c r="W36" i="40"/>
  <c r="W32" i="40"/>
  <c r="W22" i="40"/>
  <c r="W31" i="40"/>
  <c r="W42" i="40"/>
  <c r="W20" i="40"/>
  <c r="W29" i="40"/>
  <c r="W17" i="40"/>
  <c r="W21" i="40"/>
  <c r="W37" i="40"/>
  <c r="W35" i="40"/>
  <c r="W33" i="40"/>
  <c r="W28" i="40"/>
  <c r="W26" i="40"/>
  <c r="W19" i="40"/>
  <c r="Q94" i="51"/>
  <c r="N89" i="50"/>
  <c r="N105" i="50"/>
  <c r="N73" i="50"/>
  <c r="S79" i="49"/>
  <c r="S95" i="49"/>
  <c r="O15" i="43"/>
  <c r="O40" i="43"/>
  <c r="O27" i="43"/>
  <c r="O13" i="43"/>
  <c r="Q26" i="44"/>
  <c r="O31" i="43"/>
  <c r="P24" i="42"/>
  <c r="P27" i="42"/>
  <c r="P38" i="42"/>
  <c r="S28" i="45"/>
  <c r="S36" i="45"/>
  <c r="S22" i="45"/>
  <c r="S20" i="45"/>
  <c r="L46" i="78"/>
  <c r="W24" i="40"/>
  <c r="W39" i="40"/>
  <c r="Q78" i="51"/>
  <c r="N101" i="50"/>
  <c r="N39" i="50"/>
  <c r="O17" i="43"/>
  <c r="O32" i="43"/>
  <c r="Q39" i="44"/>
  <c r="S38" i="45"/>
  <c r="S25" i="45"/>
  <c r="N44" i="50"/>
  <c r="N79" i="50"/>
  <c r="N57" i="50"/>
  <c r="N99" i="50"/>
  <c r="S87" i="49"/>
  <c r="O28" i="43"/>
  <c r="O21" i="43"/>
  <c r="O33" i="43"/>
  <c r="O37" i="43"/>
  <c r="O20" i="43"/>
  <c r="Q33" i="44"/>
  <c r="Q37" i="44"/>
  <c r="Q18" i="44"/>
  <c r="P25" i="42"/>
  <c r="P32" i="42"/>
  <c r="P21" i="42"/>
  <c r="O14" i="43"/>
  <c r="S39" i="45"/>
  <c r="S24" i="45"/>
  <c r="S34" i="45"/>
  <c r="S33" i="45"/>
  <c r="N81" i="50"/>
  <c r="O25" i="43"/>
  <c r="O30" i="43"/>
  <c r="O18" i="43"/>
  <c r="Q30" i="44"/>
  <c r="Q29" i="44"/>
  <c r="P35" i="42"/>
  <c r="S26" i="45"/>
  <c r="Q33" i="51"/>
  <c r="N97" i="50"/>
  <c r="Q105" i="51"/>
  <c r="N93" i="50"/>
  <c r="N65" i="50"/>
  <c r="N91" i="50"/>
  <c r="S47" i="49"/>
  <c r="S30" i="49"/>
  <c r="O38" i="43"/>
  <c r="O35" i="43"/>
  <c r="O26" i="43"/>
  <c r="O23" i="43"/>
  <c r="Q22" i="44"/>
  <c r="Q40" i="44"/>
  <c r="Q20" i="44"/>
  <c r="O34" i="43"/>
  <c r="P22" i="42"/>
  <c r="P33" i="42"/>
  <c r="P29" i="42"/>
  <c r="S35" i="45"/>
  <c r="S27" i="45"/>
  <c r="S37" i="45"/>
  <c r="W40" i="40"/>
  <c r="W30" i="40"/>
  <c r="W27" i="40"/>
  <c r="W18" i="40"/>
  <c r="W25" i="40"/>
  <c r="K45" i="78"/>
  <c r="J59" i="78"/>
  <c r="K58" i="78"/>
  <c r="J52" i="78"/>
  <c r="BI5" i="40"/>
  <c r="Q12" i="56"/>
  <c r="M53" i="78"/>
  <c r="L49" i="78"/>
  <c r="K48" i="78"/>
  <c r="K42" i="78"/>
  <c r="M42" i="78"/>
  <c r="K44" i="78"/>
  <c r="M47" i="78"/>
  <c r="M52" i="78"/>
  <c r="J44" i="78"/>
  <c r="M44" i="78"/>
  <c r="L57" i="78"/>
  <c r="K47" i="78"/>
  <c r="M55" i="78"/>
  <c r="M49" i="78"/>
  <c r="J58" i="78"/>
  <c r="K68" i="78"/>
  <c r="L69" i="78"/>
  <c r="I66" i="78"/>
  <c r="G67" i="78"/>
  <c r="J68" i="78"/>
  <c r="I68" i="78"/>
  <c r="K66" i="78"/>
  <c r="K67" i="78"/>
  <c r="L67" i="78"/>
  <c r="G68" i="78"/>
  <c r="J67" i="78"/>
  <c r="K70" i="78"/>
  <c r="L66" i="78"/>
  <c r="K69" i="78"/>
  <c r="G66" i="78"/>
  <c r="J66" i="78"/>
  <c r="G70" i="78"/>
  <c r="G69" i="78"/>
  <c r="L68" i="78"/>
  <c r="I69" i="78"/>
  <c r="I67" i="78"/>
  <c r="BI6" i="40"/>
  <c r="L70" i="78"/>
  <c r="J70" i="78"/>
  <c r="Q76" i="78"/>
  <c r="I70" i="78"/>
  <c r="J69" i="78"/>
  <c r="J50" i="78"/>
  <c r="L50" i="78"/>
  <c r="Q56" i="78"/>
  <c r="Q50" i="78"/>
  <c r="K50" i="78"/>
  <c r="Q45" i="78"/>
  <c r="R54" i="78"/>
  <c r="J57" i="78"/>
  <c r="R46" i="78"/>
  <c r="Q59" i="78"/>
  <c r="Q57" i="78"/>
  <c r="Q52" i="78"/>
  <c r="Q54" i="78"/>
  <c r="O51" i="78"/>
  <c r="K51" i="78"/>
  <c r="Q72" i="78"/>
  <c r="Q51" i="78"/>
  <c r="P51" i="78"/>
  <c r="L51" i="78"/>
  <c r="M51" i="78"/>
  <c r="J51" i="78"/>
  <c r="Q70" i="78"/>
  <c r="Q73" i="78"/>
  <c r="Q71" i="78"/>
  <c r="R58" i="78"/>
  <c r="R55" i="78"/>
  <c r="R53" i="78"/>
  <c r="R49" i="78"/>
  <c r="R48" i="78"/>
  <c r="R47" i="78"/>
  <c r="Q75" i="78"/>
  <c r="R44" i="78"/>
  <c r="Q82" i="78"/>
  <c r="Q83" i="78"/>
  <c r="Q81" i="78"/>
  <c r="Q78" i="78"/>
  <c r="Q80" i="78"/>
  <c r="Q79" i="78"/>
  <c r="N69" i="78"/>
  <c r="H68" i="78"/>
  <c r="H67" i="78"/>
  <c r="H66" i="78"/>
  <c r="H70" i="78"/>
  <c r="M69" i="78"/>
  <c r="M66" i="78"/>
  <c r="M67" i="78"/>
  <c r="M70" i="78"/>
  <c r="M68" i="78"/>
  <c r="I71" i="78"/>
  <c r="K71" i="78"/>
  <c r="L71" i="78"/>
  <c r="J71" i="78"/>
  <c r="Q77" i="78"/>
  <c r="Q48" i="78"/>
  <c r="Q49" i="78"/>
  <c r="R56" i="78"/>
  <c r="Q47" i="78"/>
  <c r="Q44" i="78"/>
  <c r="R50" i="78"/>
  <c r="Q42" i="78"/>
  <c r="R45" i="78"/>
  <c r="Q46" i="78"/>
  <c r="R59" i="78"/>
  <c r="Q58" i="78"/>
  <c r="R57" i="78"/>
  <c r="Q53" i="78"/>
  <c r="R52" i="78"/>
  <c r="Q55" i="78"/>
  <c r="R51" i="78"/>
  <c r="Q74" i="78"/>
  <c r="K60" i="78"/>
  <c r="J56" i="78"/>
  <c r="K52" i="78"/>
  <c r="J49" i="78"/>
  <c r="J47" i="78"/>
  <c r="J45" i="78"/>
  <c r="H69" i="78"/>
  <c r="Q85" i="78"/>
  <c r="N68" i="78"/>
  <c r="N66" i="78"/>
  <c r="N67" i="78"/>
  <c r="N70" i="78"/>
  <c r="H71" i="78"/>
  <c r="M71" i="78"/>
  <c r="J72" i="78"/>
  <c r="G72" i="78"/>
  <c r="L72" i="78"/>
  <c r="K72" i="78"/>
  <c r="I72" i="78"/>
  <c r="G71" i="78"/>
  <c r="O43" i="78"/>
  <c r="N60" i="78"/>
  <c r="L60" i="78"/>
  <c r="K49" i="78"/>
  <c r="O60" i="78"/>
  <c r="P43" i="78"/>
  <c r="M43" i="78"/>
  <c r="J55" i="78"/>
  <c r="P60" i="78"/>
  <c r="K43" i="78"/>
  <c r="N43" i="78"/>
  <c r="Q43" i="78"/>
  <c r="J43" i="78"/>
  <c r="L43" i="78"/>
  <c r="M60" i="78"/>
  <c r="N71" i="78"/>
  <c r="O70" i="78"/>
  <c r="H72" i="78"/>
  <c r="M72" i="78"/>
  <c r="L73" i="78"/>
  <c r="I73" i="78"/>
  <c r="J73" i="78"/>
  <c r="K73" i="78"/>
  <c r="J48" i="78"/>
  <c r="J42" i="78"/>
  <c r="R42" i="78"/>
  <c r="J60" i="78"/>
  <c r="Q60" i="78"/>
  <c r="R43" i="78"/>
  <c r="P71" i="78"/>
  <c r="P70" i="78"/>
  <c r="L74" i="78"/>
  <c r="K74" i="78"/>
  <c r="J74" i="78"/>
  <c r="I74" i="78"/>
  <c r="G73" i="78"/>
  <c r="M73" i="78"/>
  <c r="H73" i="78"/>
  <c r="R60" i="78"/>
  <c r="N72" i="78"/>
  <c r="O71" i="78"/>
  <c r="G74" i="78"/>
  <c r="H74" i="78"/>
  <c r="O72" i="78"/>
  <c r="P72" i="78"/>
  <c r="L75" i="78"/>
  <c r="J75" i="78"/>
  <c r="K75" i="78"/>
  <c r="I75" i="78"/>
  <c r="M74" i="78"/>
  <c r="H75" i="78"/>
  <c r="N74" i="78"/>
  <c r="G75" i="78"/>
  <c r="M75" i="78"/>
  <c r="L76" i="78"/>
  <c r="K76" i="78"/>
  <c r="I76" i="78"/>
  <c r="J76" i="78"/>
  <c r="N73" i="78"/>
  <c r="H76" i="78"/>
  <c r="P73" i="78"/>
  <c r="O73" i="78"/>
  <c r="G76" i="78"/>
  <c r="M76" i="78"/>
  <c r="I77" i="78"/>
  <c r="J77" i="78"/>
  <c r="K77" i="78"/>
  <c r="L77" i="78"/>
  <c r="N75" i="78"/>
  <c r="O74" i="78"/>
  <c r="N76" i="78"/>
  <c r="K78" i="78"/>
  <c r="L78" i="78"/>
  <c r="J78" i="78"/>
  <c r="I78" i="78"/>
  <c r="O75" i="78"/>
  <c r="P74" i="78"/>
  <c r="H77" i="78"/>
  <c r="G77" i="78"/>
  <c r="M77" i="78"/>
  <c r="H78" i="78"/>
  <c r="R75" i="78"/>
  <c r="P75" i="78"/>
  <c r="L79" i="78"/>
  <c r="J79" i="78"/>
  <c r="K79" i="78"/>
  <c r="I79" i="78"/>
  <c r="M78" i="78"/>
  <c r="R74" i="78"/>
  <c r="G78" i="78"/>
  <c r="H79" i="78"/>
  <c r="O76" i="78"/>
  <c r="J80" i="78"/>
  <c r="K80" i="78"/>
  <c r="I80" i="78"/>
  <c r="L80" i="78"/>
  <c r="N77" i="78"/>
  <c r="P76" i="78"/>
  <c r="G79" i="78"/>
  <c r="M79" i="78"/>
  <c r="N78" i="78"/>
  <c r="N79" i="78"/>
  <c r="O78" i="78"/>
  <c r="O77" i="78"/>
  <c r="L81" i="78"/>
  <c r="J81" i="78"/>
  <c r="I81" i="78"/>
  <c r="K81" i="78"/>
  <c r="G80" i="78"/>
  <c r="R76" i="78"/>
  <c r="H80" i="78"/>
  <c r="M80" i="78"/>
  <c r="O79" i="78"/>
  <c r="M81" i="78"/>
  <c r="R78" i="78"/>
  <c r="P78" i="78"/>
  <c r="L82" i="78"/>
  <c r="K82" i="78"/>
  <c r="J82" i="78"/>
  <c r="I82" i="78"/>
  <c r="G81" i="78"/>
  <c r="P77" i="78"/>
  <c r="H81" i="78"/>
  <c r="R79" i="78"/>
  <c r="G82" i="78"/>
  <c r="R77" i="78"/>
  <c r="J83" i="78"/>
  <c r="L83" i="78"/>
  <c r="K83" i="78"/>
  <c r="I83" i="78"/>
  <c r="N80" i="78"/>
  <c r="M82" i="78"/>
  <c r="H82" i="78"/>
  <c r="P79" i="78"/>
  <c r="H83" i="78"/>
  <c r="O80" i="78"/>
  <c r="G83" i="78"/>
  <c r="N81" i="78"/>
  <c r="M83" i="78"/>
  <c r="N82" i="78"/>
  <c r="O81" i="78"/>
  <c r="O82" i="78"/>
  <c r="P80" i="78"/>
  <c r="N83" i="78"/>
  <c r="O83" i="78"/>
  <c r="R82" i="78"/>
  <c r="P82" i="78"/>
  <c r="R80" i="78"/>
  <c r="P81" i="78"/>
  <c r="R81" i="78"/>
  <c r="P83" i="78"/>
  <c r="R83" i="78"/>
  <c r="Q89" i="78"/>
  <c r="AV44" i="81"/>
  <c r="AM44" i="81"/>
  <c r="P168" i="48"/>
  <c r="P164" i="48"/>
  <c r="P160" i="48"/>
  <c r="P156" i="48"/>
  <c r="P152" i="48"/>
  <c r="P148" i="48"/>
  <c r="P144" i="48"/>
  <c r="P167" i="48"/>
  <c r="P163" i="48"/>
  <c r="P159" i="48"/>
  <c r="P155" i="48"/>
  <c r="P151" i="48"/>
  <c r="P147" i="48"/>
  <c r="P109" i="48"/>
  <c r="P77" i="48"/>
  <c r="P44" i="48"/>
  <c r="P19" i="48"/>
  <c r="P33" i="48"/>
  <c r="P22" i="48"/>
  <c r="P27" i="48"/>
  <c r="P41" i="48"/>
  <c r="P30" i="48"/>
  <c r="P36" i="48"/>
  <c r="S30" i="45"/>
  <c r="U31" i="45"/>
  <c r="S31" i="45"/>
  <c r="U44" i="45"/>
  <c r="X44" i="45" s="1"/>
  <c r="S63" i="45"/>
  <c r="S40" i="45"/>
  <c r="U77" i="45"/>
  <c r="X77" i="45" s="1"/>
  <c r="S77" i="45"/>
  <c r="U45" i="45"/>
  <c r="S45" i="45"/>
  <c r="U63" i="45"/>
  <c r="U41" i="45"/>
  <c r="S41" i="45"/>
  <c r="U32" i="45"/>
  <c r="U78" i="45"/>
  <c r="X78" i="45" s="1"/>
  <c r="U62" i="45"/>
  <c r="X62" i="45" s="1"/>
  <c r="S62" i="45"/>
  <c r="U30" i="45"/>
  <c r="AV47" i="81"/>
  <c r="S78" i="45"/>
  <c r="S32" i="45"/>
  <c r="S44" i="45"/>
  <c r="AM47" i="81"/>
  <c r="W45" i="45" l="1"/>
  <c r="X45" i="45"/>
  <c r="W57" i="45"/>
  <c r="X57" i="45"/>
  <c r="W105" i="45"/>
  <c r="X105" i="45"/>
  <c r="V86" i="45"/>
  <c r="X86" i="45"/>
  <c r="W54" i="45"/>
  <c r="X54" i="45"/>
  <c r="V83" i="45"/>
  <c r="X83" i="45"/>
  <c r="V59" i="45"/>
  <c r="X59" i="45"/>
  <c r="V96" i="45"/>
  <c r="X96" i="45"/>
  <c r="W88" i="45"/>
  <c r="X88" i="45"/>
  <c r="V66" i="45"/>
  <c r="X66" i="45"/>
  <c r="V76" i="45"/>
  <c r="X76" i="45"/>
  <c r="W101" i="45"/>
  <c r="X101" i="45"/>
  <c r="W93" i="45"/>
  <c r="X93" i="45"/>
  <c r="V85" i="45"/>
  <c r="X85" i="45"/>
  <c r="W63" i="45"/>
  <c r="X63" i="45"/>
  <c r="V71" i="45"/>
  <c r="X71" i="45"/>
  <c r="W65" i="45"/>
  <c r="X65" i="45"/>
  <c r="W61" i="45"/>
  <c r="X61" i="45"/>
  <c r="W98" i="45"/>
  <c r="X98" i="45"/>
  <c r="W68" i="45"/>
  <c r="X68" i="45"/>
  <c r="V58" i="45"/>
  <c r="X58" i="45"/>
  <c r="V50" i="45"/>
  <c r="X50" i="45"/>
  <c r="V95" i="45"/>
  <c r="X95" i="45"/>
  <c r="V87" i="45"/>
  <c r="X87" i="45"/>
  <c r="V55" i="45"/>
  <c r="X55" i="45"/>
  <c r="V103" i="45"/>
  <c r="X103" i="45"/>
  <c r="W100" i="45"/>
  <c r="X100" i="45"/>
  <c r="W92" i="45"/>
  <c r="X92" i="45"/>
  <c r="W70" i="45"/>
  <c r="X70" i="45"/>
  <c r="W64" i="45"/>
  <c r="X64" i="45"/>
  <c r="W60" i="45"/>
  <c r="X60" i="45"/>
  <c r="V52" i="45"/>
  <c r="X52" i="45"/>
  <c r="W97" i="45"/>
  <c r="X97" i="45"/>
  <c r="V89" i="45"/>
  <c r="X89" i="45"/>
  <c r="R25" i="80"/>
  <c r="Q25" i="80"/>
  <c r="S25" i="80"/>
  <c r="R12" i="74"/>
  <c r="Q12" i="74"/>
  <c r="S40" i="80"/>
  <c r="R40" i="80"/>
  <c r="S32" i="80"/>
  <c r="R32" i="80"/>
  <c r="Q32" i="80"/>
  <c r="S24" i="80"/>
  <c r="R24" i="80"/>
  <c r="Q24" i="80"/>
  <c r="R15" i="80"/>
  <c r="Q15" i="80"/>
  <c r="S15" i="80"/>
  <c r="S41" i="80"/>
  <c r="R41" i="80"/>
  <c r="S33" i="80"/>
  <c r="R33" i="80"/>
  <c r="R17" i="80"/>
  <c r="Q17" i="80"/>
  <c r="S17" i="80"/>
  <c r="R13" i="74"/>
  <c r="Q13" i="74"/>
  <c r="S31" i="80"/>
  <c r="R31" i="80"/>
  <c r="Q31" i="80"/>
  <c r="S23" i="80"/>
  <c r="R23" i="80"/>
  <c r="Q23" i="80"/>
  <c r="R14" i="74"/>
  <c r="Q14" i="74"/>
  <c r="S38" i="80"/>
  <c r="R38" i="80"/>
  <c r="Q30" i="80"/>
  <c r="S30" i="80"/>
  <c r="R30" i="80"/>
  <c r="S22" i="80"/>
  <c r="R22" i="80"/>
  <c r="Q22" i="80"/>
  <c r="S13" i="80"/>
  <c r="R13" i="80"/>
  <c r="Q13" i="80"/>
  <c r="S37" i="80"/>
  <c r="R37" i="80"/>
  <c r="S29" i="80"/>
  <c r="R29" i="80"/>
  <c r="Q21" i="80"/>
  <c r="S21" i="80"/>
  <c r="R21" i="80"/>
  <c r="S36" i="80"/>
  <c r="R36" i="80"/>
  <c r="Q28" i="80"/>
  <c r="R28" i="80"/>
  <c r="Q20" i="80"/>
  <c r="S20" i="80"/>
  <c r="R20" i="80"/>
  <c r="M58" i="81"/>
  <c r="M59" i="81"/>
  <c r="S35" i="80"/>
  <c r="R35" i="80"/>
  <c r="Q27" i="80"/>
  <c r="S27" i="80"/>
  <c r="R27" i="80"/>
  <c r="Q19" i="80"/>
  <c r="R19" i="80"/>
  <c r="Q12" i="80"/>
  <c r="S12" i="80"/>
  <c r="R12" i="80"/>
  <c r="R34" i="80"/>
  <c r="S34" i="80"/>
  <c r="R26" i="80"/>
  <c r="Q26" i="80"/>
  <c r="S26" i="80"/>
  <c r="R18" i="80"/>
  <c r="Q18" i="80"/>
  <c r="S18" i="80"/>
  <c r="Q13" i="51"/>
  <c r="R13" i="51" s="1"/>
  <c r="M51" i="81"/>
  <c r="M52" i="81"/>
  <c r="M56" i="81"/>
  <c r="M55" i="81"/>
  <c r="M57" i="81"/>
  <c r="M53" i="81"/>
  <c r="N15" i="48"/>
  <c r="V80" i="49"/>
  <c r="W80" i="49"/>
  <c r="X38" i="41"/>
  <c r="Y38" i="41"/>
  <c r="Z38" i="41"/>
  <c r="X30" i="41"/>
  <c r="Y30" i="41"/>
  <c r="Z30" i="41"/>
  <c r="X22" i="41"/>
  <c r="Y22" i="41"/>
  <c r="Z22" i="41"/>
  <c r="Y37" i="41"/>
  <c r="Z37" i="41"/>
  <c r="X37" i="41"/>
  <c r="Y29" i="41"/>
  <c r="Z29" i="41"/>
  <c r="X29" i="41"/>
  <c r="Y21" i="41"/>
  <c r="Z21" i="41"/>
  <c r="X21" i="41"/>
  <c r="X36" i="41"/>
  <c r="Y36" i="41"/>
  <c r="Z36" i="41"/>
  <c r="X28" i="41"/>
  <c r="Y28" i="41"/>
  <c r="Z28" i="41"/>
  <c r="X35" i="41"/>
  <c r="Y35" i="41"/>
  <c r="Z35" i="41"/>
  <c r="X27" i="41"/>
  <c r="Y27" i="41"/>
  <c r="Z27" i="41"/>
  <c r="Z42" i="41"/>
  <c r="X42" i="41"/>
  <c r="Y42" i="41"/>
  <c r="Z34" i="41"/>
  <c r="X34" i="41"/>
  <c r="Y34" i="41"/>
  <c r="Z26" i="41"/>
  <c r="X26" i="41"/>
  <c r="Y26" i="41"/>
  <c r="X41" i="41"/>
  <c r="Y41" i="41"/>
  <c r="Z41" i="41"/>
  <c r="X33" i="41"/>
  <c r="Y33" i="41"/>
  <c r="Z33" i="41"/>
  <c r="X25" i="41"/>
  <c r="Y25" i="41"/>
  <c r="Z25" i="41"/>
  <c r="Y40" i="41"/>
  <c r="Z40" i="41"/>
  <c r="X40" i="41"/>
  <c r="Y32" i="41"/>
  <c r="Z32" i="41"/>
  <c r="X32" i="41"/>
  <c r="X24" i="41"/>
  <c r="Y24" i="41"/>
  <c r="Z24" i="41"/>
  <c r="X39" i="41"/>
  <c r="Y39" i="41"/>
  <c r="Z39" i="41"/>
  <c r="X31" i="41"/>
  <c r="Y31" i="41"/>
  <c r="Z31" i="41"/>
  <c r="X23" i="41"/>
  <c r="Y23" i="41"/>
  <c r="Z23" i="41"/>
  <c r="N13" i="48"/>
  <c r="AJ74" i="60"/>
  <c r="AN75" i="60"/>
  <c r="AF77" i="60"/>
  <c r="AJ78" i="60"/>
  <c r="AN79" i="60"/>
  <c r="AF81" i="60"/>
  <c r="AJ82" i="60"/>
  <c r="AN83" i="60"/>
  <c r="AF85" i="60"/>
  <c r="AJ86" i="60"/>
  <c r="AJ88" i="60"/>
  <c r="AF75" i="60"/>
  <c r="AJ76" i="60"/>
  <c r="AN77" i="60"/>
  <c r="AF79" i="60"/>
  <c r="AJ80" i="60"/>
  <c r="AN81" i="60"/>
  <c r="AF83" i="60"/>
  <c r="AJ84" i="60"/>
  <c r="AN85" i="60"/>
  <c r="AF87" i="60"/>
  <c r="AN87" i="60"/>
  <c r="AK42" i="60"/>
  <c r="AG43" i="60"/>
  <c r="AO43" i="60"/>
  <c r="AK44" i="60"/>
  <c r="AG45" i="60"/>
  <c r="AO45" i="60"/>
  <c r="AK46" i="60"/>
  <c r="AG47" i="60"/>
  <c r="AO47" i="60"/>
  <c r="AK48" i="60"/>
  <c r="AG49" i="60"/>
  <c r="AO49" i="60"/>
  <c r="AK50" i="60"/>
  <c r="AG51" i="60"/>
  <c r="AO51" i="60"/>
  <c r="AK52" i="60"/>
  <c r="AG53" i="60"/>
  <c r="AO53" i="60"/>
  <c r="AK54" i="60"/>
  <c r="AG55" i="60"/>
  <c r="AO55" i="60"/>
  <c r="AK56" i="60"/>
  <c r="AK74" i="60"/>
  <c r="AG75" i="60"/>
  <c r="AO75" i="60"/>
  <c r="AK76" i="60"/>
  <c r="AG77" i="60"/>
  <c r="AO77" i="60"/>
  <c r="AK78" i="60"/>
  <c r="AG79" i="60"/>
  <c r="AO79" i="60"/>
  <c r="AK80" i="60"/>
  <c r="AG81" i="60"/>
  <c r="AO81" i="60"/>
  <c r="AK82" i="60"/>
  <c r="AG83" i="60"/>
  <c r="AO83" i="60"/>
  <c r="AK84" i="60"/>
  <c r="AG85" i="60"/>
  <c r="AO85" i="60"/>
  <c r="AK86" i="60"/>
  <c r="AG87" i="60"/>
  <c r="AO87" i="60"/>
  <c r="AK88" i="60"/>
  <c r="AL74" i="60"/>
  <c r="AL76" i="60"/>
  <c r="AP77" i="60"/>
  <c r="AH79" i="60"/>
  <c r="AL80" i="60"/>
  <c r="AP81" i="60"/>
  <c r="AH83" i="60"/>
  <c r="AL84" i="60"/>
  <c r="AP85" i="60"/>
  <c r="AH87" i="60"/>
  <c r="AP87" i="60"/>
  <c r="AE42" i="60"/>
  <c r="AM42" i="60"/>
  <c r="AI43" i="60"/>
  <c r="AE44" i="60"/>
  <c r="AM44" i="60"/>
  <c r="AI45" i="60"/>
  <c r="AE46" i="60"/>
  <c r="AM46" i="60"/>
  <c r="AI47" i="60"/>
  <c r="AE48" i="60"/>
  <c r="AM48" i="60"/>
  <c r="AI49" i="60"/>
  <c r="AE50" i="60"/>
  <c r="AM50" i="60"/>
  <c r="AI51" i="60"/>
  <c r="AE52" i="60"/>
  <c r="AM52" i="60"/>
  <c r="AI53" i="60"/>
  <c r="AE54" i="60"/>
  <c r="AM54" i="60"/>
  <c r="AI55" i="60"/>
  <c r="AE56" i="60"/>
  <c r="AM56" i="60"/>
  <c r="AE74" i="60"/>
  <c r="AM74" i="60"/>
  <c r="AI75" i="60"/>
  <c r="AE76" i="60"/>
  <c r="AM76" i="60"/>
  <c r="AI77" i="60"/>
  <c r="AE78" i="60"/>
  <c r="AM78" i="60"/>
  <c r="AI79" i="60"/>
  <c r="AE80" i="60"/>
  <c r="AM80" i="60"/>
  <c r="AI81" i="60"/>
  <c r="AE82" i="60"/>
  <c r="AM82" i="60"/>
  <c r="AI83" i="60"/>
  <c r="AE84" i="60"/>
  <c r="AM84" i="60"/>
  <c r="AI85" i="60"/>
  <c r="AE86" i="60"/>
  <c r="AM86" i="60"/>
  <c r="AI87" i="60"/>
  <c r="AE88" i="60"/>
  <c r="AM88" i="60"/>
  <c r="N13" i="47"/>
  <c r="N12" i="48"/>
  <c r="AH75" i="60"/>
  <c r="AH77" i="60"/>
  <c r="AL78" i="60"/>
  <c r="AP79" i="60"/>
  <c r="AH81" i="60"/>
  <c r="AL82" i="60"/>
  <c r="AP83" i="60"/>
  <c r="AH85" i="60"/>
  <c r="AL86" i="60"/>
  <c r="AL88" i="60"/>
  <c r="AF42" i="60"/>
  <c r="AN42" i="60"/>
  <c r="AJ43" i="60"/>
  <c r="AF44" i="60"/>
  <c r="AN44" i="60"/>
  <c r="AJ45" i="60"/>
  <c r="AF46" i="60"/>
  <c r="AN46" i="60"/>
  <c r="AJ47" i="60"/>
  <c r="AF48" i="60"/>
  <c r="AN48" i="60"/>
  <c r="AJ49" i="60"/>
  <c r="AF50" i="60"/>
  <c r="AN50" i="60"/>
  <c r="AJ51" i="60"/>
  <c r="AF52" i="60"/>
  <c r="AN52" i="60"/>
  <c r="AJ53" i="60"/>
  <c r="AF54" i="60"/>
  <c r="AN54" i="60"/>
  <c r="AJ55" i="60"/>
  <c r="AF56" i="60"/>
  <c r="AN56" i="60"/>
  <c r="AF74" i="60"/>
  <c r="AN74" i="60"/>
  <c r="AJ75" i="60"/>
  <c r="AF76" i="60"/>
  <c r="AN76" i="60"/>
  <c r="AJ77" i="60"/>
  <c r="AF78" i="60"/>
  <c r="AN78" i="60"/>
  <c r="AJ79" i="60"/>
  <c r="AF80" i="60"/>
  <c r="AN80" i="60"/>
  <c r="AJ81" i="60"/>
  <c r="AF82" i="60"/>
  <c r="AN82" i="60"/>
  <c r="AJ83" i="60"/>
  <c r="AF84" i="60"/>
  <c r="AN84" i="60"/>
  <c r="AJ85" i="60"/>
  <c r="AF86" i="60"/>
  <c r="AN86" i="60"/>
  <c r="AJ87" i="60"/>
  <c r="AF88" i="60"/>
  <c r="AN88" i="60"/>
  <c r="L15" i="50"/>
  <c r="AP75" i="60"/>
  <c r="AG44" i="60"/>
  <c r="AO44" i="60"/>
  <c r="AK45" i="60"/>
  <c r="AG46" i="60"/>
  <c r="AO46" i="60"/>
  <c r="AK47" i="60"/>
  <c r="AG48" i="60"/>
  <c r="AO48" i="60"/>
  <c r="AK49" i="60"/>
  <c r="AG50" i="60"/>
  <c r="AO50" i="60"/>
  <c r="AK51" i="60"/>
  <c r="AG52" i="60"/>
  <c r="AO52" i="60"/>
  <c r="AK53" i="60"/>
  <c r="AG54" i="60"/>
  <c r="AO54" i="60"/>
  <c r="AK55" i="60"/>
  <c r="AG56" i="60"/>
  <c r="AO56" i="60"/>
  <c r="AG74" i="60"/>
  <c r="AO74" i="60"/>
  <c r="AK75" i="60"/>
  <c r="AG76" i="60"/>
  <c r="AO76" i="60"/>
  <c r="AK77" i="60"/>
  <c r="AG78" i="60"/>
  <c r="AO78" i="60"/>
  <c r="AK79" i="60"/>
  <c r="AG80" i="60"/>
  <c r="AO80" i="60"/>
  <c r="AK81" i="60"/>
  <c r="AG82" i="60"/>
  <c r="AO82" i="60"/>
  <c r="AK83" i="60"/>
  <c r="AG84" i="60"/>
  <c r="AO84" i="60"/>
  <c r="AK85" i="60"/>
  <c r="AG86" i="60"/>
  <c r="AO86" i="60"/>
  <c r="AK87" i="60"/>
  <c r="AG88" i="60"/>
  <c r="AO88" i="60"/>
  <c r="L14" i="50"/>
  <c r="AH42" i="60"/>
  <c r="AP42" i="60"/>
  <c r="AL43" i="60"/>
  <c r="AH44" i="60"/>
  <c r="AP44" i="60"/>
  <c r="AL45" i="60"/>
  <c r="AH46" i="60"/>
  <c r="AP46" i="60"/>
  <c r="AL47" i="60"/>
  <c r="AH48" i="60"/>
  <c r="AP48" i="60"/>
  <c r="AL49" i="60"/>
  <c r="AH50" i="60"/>
  <c r="AP50" i="60"/>
  <c r="AL51" i="60"/>
  <c r="AH52" i="60"/>
  <c r="AP52" i="60"/>
  <c r="AL53" i="60"/>
  <c r="AH54" i="60"/>
  <c r="AP54" i="60"/>
  <c r="AL55" i="60"/>
  <c r="AH56" i="60"/>
  <c r="AP56" i="60"/>
  <c r="AH74" i="60"/>
  <c r="AP74" i="60"/>
  <c r="AL75" i="60"/>
  <c r="AH76" i="60"/>
  <c r="AP76" i="60"/>
  <c r="AL77" i="60"/>
  <c r="AH78" i="60"/>
  <c r="AP78" i="60"/>
  <c r="AL79" i="60"/>
  <c r="AH80" i="60"/>
  <c r="AP80" i="60"/>
  <c r="AL81" i="60"/>
  <c r="AH82" i="60"/>
  <c r="AP82" i="60"/>
  <c r="AL83" i="60"/>
  <c r="AH84" i="60"/>
  <c r="AP84" i="60"/>
  <c r="AL85" i="60"/>
  <c r="AH86" i="60"/>
  <c r="AP86" i="60"/>
  <c r="AL87" i="60"/>
  <c r="AH88" i="60"/>
  <c r="AP88" i="60"/>
  <c r="Z37" i="79"/>
  <c r="AB37" i="79" s="1"/>
  <c r="Z69" i="79"/>
  <c r="AD69" i="79" s="1"/>
  <c r="Z61" i="79"/>
  <c r="AC61" i="79" s="1"/>
  <c r="Z53" i="79"/>
  <c r="AD53" i="79" s="1"/>
  <c r="Z45" i="79"/>
  <c r="AD45" i="79" s="1"/>
  <c r="Z99" i="79"/>
  <c r="AB99" i="79" s="1"/>
  <c r="Z91" i="79"/>
  <c r="AC91" i="79" s="1"/>
  <c r="Z83" i="79"/>
  <c r="AD83" i="79" s="1"/>
  <c r="Z137" i="79"/>
  <c r="AD137" i="79" s="1"/>
  <c r="Z129" i="79"/>
  <c r="AD129" i="79" s="1"/>
  <c r="Z121" i="79"/>
  <c r="AB121" i="79" s="1"/>
  <c r="Z113" i="79"/>
  <c r="AD113" i="79" s="1"/>
  <c r="Z167" i="79"/>
  <c r="AC167" i="79" s="1"/>
  <c r="Z159" i="79"/>
  <c r="AB159" i="79" s="1"/>
  <c r="Z151" i="79"/>
  <c r="AC151" i="79" s="1"/>
  <c r="Z143" i="79"/>
  <c r="AB143" i="79" s="1"/>
  <c r="Z36" i="79"/>
  <c r="AD36" i="79" s="1"/>
  <c r="Z68" i="79"/>
  <c r="AD68" i="79" s="1"/>
  <c r="Z60" i="79"/>
  <c r="AD60" i="79" s="1"/>
  <c r="Z52" i="79"/>
  <c r="AD52" i="79" s="1"/>
  <c r="Z76" i="79"/>
  <c r="AD76" i="79" s="1"/>
  <c r="Z98" i="79"/>
  <c r="AC98" i="79" s="1"/>
  <c r="Z90" i="79"/>
  <c r="AD90" i="79" s="1"/>
  <c r="Z82" i="79"/>
  <c r="AC82" i="79" s="1"/>
  <c r="Z136" i="79"/>
  <c r="AB136" i="79" s="1"/>
  <c r="Z128" i="79"/>
  <c r="AD128" i="79" s="1"/>
  <c r="Z120" i="79"/>
  <c r="AD120" i="79" s="1"/>
  <c r="Z112" i="79"/>
  <c r="AB112" i="79" s="1"/>
  <c r="Z166" i="79"/>
  <c r="AC166" i="79" s="1"/>
  <c r="Z158" i="79"/>
  <c r="AB158" i="79" s="1"/>
  <c r="Z150" i="79"/>
  <c r="AD150" i="79" s="1"/>
  <c r="Z142" i="79"/>
  <c r="AD142" i="79" s="1"/>
  <c r="Z41" i="79"/>
  <c r="AB41" i="79" s="1"/>
  <c r="Z67" i="79"/>
  <c r="AB67" i="79" s="1"/>
  <c r="Z59" i="79"/>
  <c r="AC59" i="79" s="1"/>
  <c r="Z51" i="79"/>
  <c r="AB51" i="79" s="1"/>
  <c r="Z105" i="79"/>
  <c r="AD105" i="79" s="1"/>
  <c r="Z97" i="79"/>
  <c r="AC97" i="79" s="1"/>
  <c r="Z89" i="79"/>
  <c r="AD89" i="79" s="1"/>
  <c r="Z81" i="79"/>
  <c r="AD81" i="79" s="1"/>
  <c r="Z135" i="79"/>
  <c r="AC135" i="79" s="1"/>
  <c r="Z127" i="79"/>
  <c r="AD127" i="79" s="1"/>
  <c r="Z119" i="79"/>
  <c r="AB119" i="79" s="1"/>
  <c r="Z111" i="79"/>
  <c r="AB111" i="79" s="1"/>
  <c r="Z165" i="79"/>
  <c r="AD165" i="79" s="1"/>
  <c r="Z157" i="79"/>
  <c r="AC157" i="79" s="1"/>
  <c r="Z149" i="79"/>
  <c r="AD149" i="79" s="1"/>
  <c r="Z141" i="79"/>
  <c r="AD141" i="79" s="1"/>
  <c r="Z73" i="79"/>
  <c r="AD73" i="79" s="1"/>
  <c r="Z65" i="79"/>
  <c r="AD65" i="79" s="1"/>
  <c r="Z57" i="79"/>
  <c r="AD57" i="79" s="1"/>
  <c r="Z49" i="79"/>
  <c r="AB49" i="79" s="1"/>
  <c r="Z103" i="79"/>
  <c r="AD103" i="79" s="1"/>
  <c r="Z95" i="79"/>
  <c r="AD95" i="79" s="1"/>
  <c r="Z87" i="79"/>
  <c r="AD87" i="79" s="1"/>
  <c r="Z79" i="79"/>
  <c r="AB79" i="79" s="1"/>
  <c r="Z133" i="79"/>
  <c r="AB133" i="79" s="1"/>
  <c r="Z125" i="79"/>
  <c r="AD125" i="79" s="1"/>
  <c r="Z117" i="79"/>
  <c r="AB117" i="79" s="1"/>
  <c r="Z109" i="79"/>
  <c r="AB109" i="79" s="1"/>
  <c r="Z163" i="79"/>
  <c r="AC163" i="79" s="1"/>
  <c r="Z155" i="79"/>
  <c r="AD155" i="79" s="1"/>
  <c r="Z147" i="79"/>
  <c r="AC147" i="79" s="1"/>
  <c r="Z40" i="79"/>
  <c r="AB40" i="79" s="1"/>
  <c r="Z72" i="79"/>
  <c r="AD72" i="79" s="1"/>
  <c r="Z64" i="79"/>
  <c r="AC64" i="79" s="1"/>
  <c r="Z56" i="79"/>
  <c r="AD56" i="79" s="1"/>
  <c r="Z48" i="79"/>
  <c r="AD48" i="79" s="1"/>
  <c r="Z102" i="79"/>
  <c r="AD102" i="79" s="1"/>
  <c r="Z94" i="79"/>
  <c r="AD94" i="79" s="1"/>
  <c r="Z86" i="79"/>
  <c r="AC86" i="79" s="1"/>
  <c r="Z78" i="79"/>
  <c r="AD78" i="79" s="1"/>
  <c r="Z132" i="79"/>
  <c r="AD132" i="79" s="1"/>
  <c r="Z124" i="79"/>
  <c r="AD124" i="79" s="1"/>
  <c r="Z116" i="79"/>
  <c r="AC116" i="79" s="1"/>
  <c r="Z140" i="79"/>
  <c r="AC140" i="79" s="1"/>
  <c r="Z162" i="79"/>
  <c r="AB162" i="79" s="1"/>
  <c r="Z154" i="79"/>
  <c r="AB154" i="79" s="1"/>
  <c r="Z146" i="79"/>
  <c r="AB146" i="79" s="1"/>
  <c r="BI57" i="81"/>
  <c r="BH51" i="81"/>
  <c r="BH52" i="81"/>
  <c r="BI55" i="81"/>
  <c r="BH57" i="81"/>
  <c r="Q15" i="45"/>
  <c r="Q17" i="45"/>
  <c r="Q12" i="45"/>
  <c r="Q14" i="45"/>
  <c r="Q16" i="45"/>
  <c r="Q13" i="45"/>
  <c r="BI53" i="81"/>
  <c r="BH55" i="81"/>
  <c r="BH56" i="81"/>
  <c r="BI58" i="81"/>
  <c r="BH58" i="81"/>
  <c r="BI59" i="81"/>
  <c r="BH59" i="81"/>
  <c r="BI51" i="81"/>
  <c r="BI52" i="81"/>
  <c r="BH53" i="81"/>
  <c r="BI56" i="81"/>
  <c r="U102" i="45"/>
  <c r="Q35" i="54"/>
  <c r="R35" i="54"/>
  <c r="P35" i="54"/>
  <c r="R14" i="80"/>
  <c r="S14" i="80"/>
  <c r="AO17" i="60"/>
  <c r="AF27" i="60"/>
  <c r="AF11" i="60"/>
  <c r="AN11" i="60"/>
  <c r="AH15" i="60"/>
  <c r="AP15" i="60"/>
  <c r="AJ19" i="60"/>
  <c r="AL21" i="60"/>
  <c r="AL25" i="60"/>
  <c r="AL29" i="60"/>
  <c r="AL31" i="60"/>
  <c r="AL35" i="60"/>
  <c r="AL39" i="60"/>
  <c r="P34" i="54"/>
  <c r="Q34" i="54"/>
  <c r="R34" i="54"/>
  <c r="P28" i="54"/>
  <c r="Q28" i="54"/>
  <c r="R28" i="54"/>
  <c r="P18" i="54"/>
  <c r="Q18" i="54"/>
  <c r="R18" i="54"/>
  <c r="P13" i="54"/>
  <c r="Q13" i="54"/>
  <c r="R13" i="54"/>
  <c r="AI17" i="60"/>
  <c r="AI23" i="60"/>
  <c r="AM27" i="60"/>
  <c r="AO33" i="60"/>
  <c r="AG37" i="60"/>
  <c r="Q38" i="80"/>
  <c r="Q19" i="54"/>
  <c r="R19" i="54"/>
  <c r="P19" i="54"/>
  <c r="AE17" i="60"/>
  <c r="AE11" i="60"/>
  <c r="AE15" i="60"/>
  <c r="AE13" i="60"/>
  <c r="AE21" i="60"/>
  <c r="AE19" i="60"/>
  <c r="AF23" i="60"/>
  <c r="AK17" i="60"/>
  <c r="AG11" i="60"/>
  <c r="AO11" i="60"/>
  <c r="AI15" i="60"/>
  <c r="AK19" i="60"/>
  <c r="AM21" i="60"/>
  <c r="AE25" i="60"/>
  <c r="AM25" i="60"/>
  <c r="AE29" i="60"/>
  <c r="AM29" i="60"/>
  <c r="AE31" i="60"/>
  <c r="AM31" i="60"/>
  <c r="AE35" i="60"/>
  <c r="AM35" i="60"/>
  <c r="AE39" i="60"/>
  <c r="AM39" i="60"/>
  <c r="P39" i="54"/>
  <c r="Q39" i="54"/>
  <c r="R39" i="54"/>
  <c r="P33" i="54"/>
  <c r="Q33" i="54"/>
  <c r="R33" i="54"/>
  <c r="P23" i="54"/>
  <c r="Q23" i="54"/>
  <c r="R23" i="54"/>
  <c r="P17" i="54"/>
  <c r="Q17" i="54"/>
  <c r="R17" i="54"/>
  <c r="AH17" i="60"/>
  <c r="AH23" i="60"/>
  <c r="AL27" i="60"/>
  <c r="AN33" i="60"/>
  <c r="AF37" i="60"/>
  <c r="AK13" i="60"/>
  <c r="Q37" i="80"/>
  <c r="Q29" i="80"/>
  <c r="Q16" i="80"/>
  <c r="S16" i="80"/>
  <c r="P14" i="54"/>
  <c r="Q14" i="54"/>
  <c r="R14" i="54"/>
  <c r="AG17" i="60"/>
  <c r="AH11" i="60"/>
  <c r="AP11" i="60"/>
  <c r="AJ15" i="60"/>
  <c r="AL19" i="60"/>
  <c r="AF21" i="60"/>
  <c r="AN21" i="60"/>
  <c r="AF25" i="60"/>
  <c r="AN25" i="60"/>
  <c r="AF29" i="60"/>
  <c r="AN29" i="60"/>
  <c r="AF31" i="60"/>
  <c r="AN31" i="60"/>
  <c r="AF35" i="60"/>
  <c r="AN35" i="60"/>
  <c r="AF39" i="60"/>
  <c r="AN39" i="60"/>
  <c r="P38" i="54"/>
  <c r="Q38" i="54"/>
  <c r="R38" i="54"/>
  <c r="R32" i="54"/>
  <c r="P32" i="54"/>
  <c r="Q32" i="54"/>
  <c r="P22" i="54"/>
  <c r="Q22" i="54"/>
  <c r="R22" i="54"/>
  <c r="R16" i="54"/>
  <c r="P16" i="54"/>
  <c r="Q16" i="54"/>
  <c r="AF17" i="60"/>
  <c r="AG23" i="60"/>
  <c r="AK27" i="60"/>
  <c r="AL33" i="60"/>
  <c r="AO37" i="60"/>
  <c r="AE37" i="60"/>
  <c r="AJ13" i="60"/>
  <c r="Q36" i="80"/>
  <c r="S28" i="80"/>
  <c r="Q39" i="80"/>
  <c r="R39" i="80"/>
  <c r="AI11" i="60"/>
  <c r="AK15" i="60"/>
  <c r="AM19" i="60"/>
  <c r="AG21" i="60"/>
  <c r="AO21" i="60"/>
  <c r="AG25" i="60"/>
  <c r="AO25" i="60"/>
  <c r="AG29" i="60"/>
  <c r="AO29" i="60"/>
  <c r="AG31" i="60"/>
  <c r="AO31" i="60"/>
  <c r="AG35" i="60"/>
  <c r="AO35" i="60"/>
  <c r="AG39" i="60"/>
  <c r="AO39" i="60"/>
  <c r="P37" i="54"/>
  <c r="Q37" i="54"/>
  <c r="R37" i="54"/>
  <c r="Q27" i="54"/>
  <c r="R27" i="54"/>
  <c r="P27" i="54"/>
  <c r="P21" i="54"/>
  <c r="Q21" i="54"/>
  <c r="R21" i="54"/>
  <c r="AP17" i="60"/>
  <c r="AP23" i="60"/>
  <c r="AE23" i="60"/>
  <c r="AI27" i="60"/>
  <c r="AK33" i="60"/>
  <c r="AN37" i="60"/>
  <c r="AI13" i="60"/>
  <c r="Q35" i="80"/>
  <c r="S19" i="80"/>
  <c r="P29" i="54"/>
  <c r="Q29" i="54"/>
  <c r="R29" i="54"/>
  <c r="AP37" i="60"/>
  <c r="AM33" i="60"/>
  <c r="AJ11" i="60"/>
  <c r="AL15" i="60"/>
  <c r="AF19" i="60"/>
  <c r="AN19" i="60"/>
  <c r="AH21" i="60"/>
  <c r="AP21" i="60"/>
  <c r="AH25" i="60"/>
  <c r="AP25" i="60"/>
  <c r="AH29" i="60"/>
  <c r="AP29" i="60"/>
  <c r="AH31" i="60"/>
  <c r="AP31" i="60"/>
  <c r="AH35" i="60"/>
  <c r="AP35" i="60"/>
  <c r="AH39" i="60"/>
  <c r="AP39" i="60"/>
  <c r="P36" i="54"/>
  <c r="Q36" i="54"/>
  <c r="R36" i="54"/>
  <c r="P26" i="54"/>
  <c r="Q26" i="54"/>
  <c r="R26" i="54"/>
  <c r="P20" i="54"/>
  <c r="Q20" i="54"/>
  <c r="R20" i="54"/>
  <c r="AN17" i="60"/>
  <c r="AO23" i="60"/>
  <c r="AH27" i="60"/>
  <c r="AJ33" i="60"/>
  <c r="AM37" i="60"/>
  <c r="AP13" i="60"/>
  <c r="AH13" i="60"/>
  <c r="Q34" i="80"/>
  <c r="AL37" i="60"/>
  <c r="AI33" i="60"/>
  <c r="AK11" i="60"/>
  <c r="AM15" i="60"/>
  <c r="AG19" i="60"/>
  <c r="AO19" i="60"/>
  <c r="AI21" i="60"/>
  <c r="AI25" i="60"/>
  <c r="AI29" i="60"/>
  <c r="AI31" i="60"/>
  <c r="AI35" i="60"/>
  <c r="AI39" i="60"/>
  <c r="P41" i="54"/>
  <c r="Q41" i="54"/>
  <c r="R41" i="54"/>
  <c r="P31" i="54"/>
  <c r="Q31" i="54"/>
  <c r="R31" i="54"/>
  <c r="P25" i="54"/>
  <c r="Q25" i="54"/>
  <c r="R25" i="54"/>
  <c r="P15" i="54"/>
  <c r="Q15" i="54"/>
  <c r="R15" i="54"/>
  <c r="AM17" i="60"/>
  <c r="AM23" i="60"/>
  <c r="AG27" i="60"/>
  <c r="AH33" i="60"/>
  <c r="AK37" i="60"/>
  <c r="AO13" i="60"/>
  <c r="AG13" i="60"/>
  <c r="Q41" i="80"/>
  <c r="Q33" i="80"/>
  <c r="AN27" i="60"/>
  <c r="AH37" i="60"/>
  <c r="AN23" i="60"/>
  <c r="AE33" i="60"/>
  <c r="AL11" i="60"/>
  <c r="AF15" i="60"/>
  <c r="AN15" i="60"/>
  <c r="AH19" i="60"/>
  <c r="AP19" i="60"/>
  <c r="AJ21" i="60"/>
  <c r="AJ25" i="60"/>
  <c r="AJ29" i="60"/>
  <c r="AJ31" i="60"/>
  <c r="AJ35" i="60"/>
  <c r="AJ39" i="60"/>
  <c r="R40" i="54"/>
  <c r="P40" i="54"/>
  <c r="Q40" i="54"/>
  <c r="P30" i="54"/>
  <c r="Q30" i="54"/>
  <c r="R30" i="54"/>
  <c r="R24" i="54"/>
  <c r="P24" i="54"/>
  <c r="Q24" i="54"/>
  <c r="AL17" i="60"/>
  <c r="AL23" i="60"/>
  <c r="AP27" i="60"/>
  <c r="AE27" i="60"/>
  <c r="AG33" i="60"/>
  <c r="AJ37" i="60"/>
  <c r="AN13" i="60"/>
  <c r="AF13" i="60"/>
  <c r="Q40" i="80"/>
  <c r="AB68" i="81"/>
  <c r="AH68" i="81"/>
  <c r="M68" i="81" s="1"/>
  <c r="AG68" i="81"/>
  <c r="L68" i="81" s="1"/>
  <c r="AF68" i="81"/>
  <c r="K68" i="81" s="1"/>
  <c r="AE68" i="81"/>
  <c r="J68" i="81" s="1"/>
  <c r="S14" i="74"/>
  <c r="S22" i="74"/>
  <c r="Q22" i="74"/>
  <c r="S30" i="74"/>
  <c r="Q30" i="74"/>
  <c r="S38" i="74"/>
  <c r="Q38" i="74"/>
  <c r="Q15" i="74"/>
  <c r="S15" i="74"/>
  <c r="Q23" i="74"/>
  <c r="S23" i="74"/>
  <c r="Q31" i="74"/>
  <c r="S31" i="74"/>
  <c r="Q39" i="74"/>
  <c r="S39" i="74"/>
  <c r="Q16" i="74"/>
  <c r="S16" i="74"/>
  <c r="Q24" i="74"/>
  <c r="S24" i="74"/>
  <c r="Q32" i="74"/>
  <c r="S32" i="74"/>
  <c r="Q40" i="74"/>
  <c r="S40" i="74"/>
  <c r="Q17" i="74"/>
  <c r="S17" i="74"/>
  <c r="Q25" i="74"/>
  <c r="S25" i="74"/>
  <c r="Q33" i="74"/>
  <c r="S33" i="74"/>
  <c r="Q18" i="74"/>
  <c r="S18" i="74"/>
  <c r="Q26" i="74"/>
  <c r="S26" i="74"/>
  <c r="Q34" i="74"/>
  <c r="S34" i="74"/>
  <c r="S19" i="74"/>
  <c r="Q19" i="74"/>
  <c r="S27" i="74"/>
  <c r="Q27" i="74"/>
  <c r="S35" i="74"/>
  <c r="Q35" i="74"/>
  <c r="S12" i="74"/>
  <c r="Q20" i="74"/>
  <c r="S20" i="74"/>
  <c r="Q28" i="74"/>
  <c r="S28" i="74"/>
  <c r="Q36" i="74"/>
  <c r="S36" i="74"/>
  <c r="S13" i="74"/>
  <c r="Q21" i="74"/>
  <c r="S21" i="74"/>
  <c r="Q29" i="74"/>
  <c r="S29" i="74"/>
  <c r="Q37" i="74"/>
  <c r="S37" i="74"/>
  <c r="R11" i="74"/>
  <c r="S11" i="74"/>
  <c r="W25" i="57"/>
  <c r="Y25" i="57"/>
  <c r="X25" i="57"/>
  <c r="W20" i="57"/>
  <c r="X20" i="57"/>
  <c r="Y20" i="57"/>
  <c r="Y24" i="57"/>
  <c r="W24" i="57"/>
  <c r="X24" i="57"/>
  <c r="X19" i="57"/>
  <c r="Y19" i="57"/>
  <c r="W19" i="57"/>
  <c r="X23" i="57"/>
  <c r="W23" i="57"/>
  <c r="Y23" i="57"/>
  <c r="W17" i="57"/>
  <c r="X17" i="57"/>
  <c r="Y17" i="57"/>
  <c r="Y16" i="57"/>
  <c r="W16" i="57"/>
  <c r="X16" i="57"/>
  <c r="W22" i="57"/>
  <c r="X22" i="57"/>
  <c r="Y22" i="57"/>
  <c r="Y21" i="57"/>
  <c r="X21" i="57"/>
  <c r="W21" i="57"/>
  <c r="W18" i="57"/>
  <c r="X18" i="57"/>
  <c r="Y18" i="57"/>
  <c r="AC34" i="79"/>
  <c r="AD30" i="79"/>
  <c r="AB39" i="79"/>
  <c r="AD38" i="79"/>
  <c r="AD44" i="79"/>
  <c r="AC46" i="79"/>
  <c r="AD50" i="79"/>
  <c r="AC54" i="79"/>
  <c r="AD58" i="79"/>
  <c r="AB62" i="79"/>
  <c r="AC66" i="79"/>
  <c r="AB70" i="79"/>
  <c r="AC80" i="79"/>
  <c r="AD84" i="79"/>
  <c r="AC88" i="79"/>
  <c r="AC92" i="79"/>
  <c r="AB96" i="79"/>
  <c r="AD100" i="79"/>
  <c r="AC104" i="79"/>
  <c r="AC108" i="79"/>
  <c r="AB110" i="79"/>
  <c r="AC114" i="79"/>
  <c r="AD118" i="79"/>
  <c r="AC122" i="79"/>
  <c r="AD126" i="79"/>
  <c r="AB130" i="79"/>
  <c r="AD134" i="79"/>
  <c r="AD144" i="79"/>
  <c r="AC148" i="79"/>
  <c r="AD152" i="79"/>
  <c r="AC156" i="79"/>
  <c r="AD160" i="79"/>
  <c r="AD164" i="79"/>
  <c r="AD168" i="79"/>
  <c r="AD31" i="79"/>
  <c r="AB31" i="79"/>
  <c r="AC31" i="79"/>
  <c r="AB34" i="79"/>
  <c r="AD39" i="79"/>
  <c r="AD47" i="79"/>
  <c r="AC47" i="79"/>
  <c r="AB47" i="79"/>
  <c r="AD55" i="79"/>
  <c r="AC55" i="79"/>
  <c r="AB55" i="79"/>
  <c r="AD61" i="79"/>
  <c r="AD63" i="79"/>
  <c r="AC63" i="79"/>
  <c r="AB63" i="79"/>
  <c r="AD85" i="79"/>
  <c r="AC85" i="79"/>
  <c r="AB85" i="79"/>
  <c r="AD93" i="79"/>
  <c r="AC93" i="79"/>
  <c r="AB93" i="79"/>
  <c r="AD101" i="79"/>
  <c r="AC101" i="79"/>
  <c r="AB101" i="79"/>
  <c r="AD115" i="79"/>
  <c r="AC115" i="79"/>
  <c r="AB115" i="79"/>
  <c r="AC121" i="79"/>
  <c r="AD123" i="79"/>
  <c r="AC123" i="79"/>
  <c r="AB123" i="79"/>
  <c r="AD131" i="79"/>
  <c r="AC131" i="79"/>
  <c r="AB131" i="79"/>
  <c r="AD145" i="79"/>
  <c r="AC145" i="79"/>
  <c r="AB145" i="79"/>
  <c r="AD153" i="79"/>
  <c r="AC153" i="79"/>
  <c r="AB153" i="79"/>
  <c r="AD161" i="79"/>
  <c r="AC161" i="79"/>
  <c r="AB161" i="79"/>
  <c r="AB167" i="79"/>
  <c r="AD169" i="79"/>
  <c r="AC169" i="79"/>
  <c r="AB169" i="79"/>
  <c r="AD71" i="79"/>
  <c r="AC71" i="79"/>
  <c r="AB71" i="79"/>
  <c r="AD77" i="79"/>
  <c r="AC77" i="79"/>
  <c r="AB77" i="79"/>
  <c r="AB30" i="79"/>
  <c r="AB35" i="79"/>
  <c r="AC35" i="79"/>
  <c r="AD35" i="79"/>
  <c r="AB33" i="79"/>
  <c r="AC33" i="79"/>
  <c r="AD33" i="79"/>
  <c r="AD64" i="79"/>
  <c r="AC162" i="79"/>
  <c r="AD166" i="79"/>
  <c r="Y37" i="57"/>
  <c r="X37" i="57"/>
  <c r="W37" i="57"/>
  <c r="W26" i="57"/>
  <c r="X26" i="57"/>
  <c r="Y26" i="57"/>
  <c r="W30" i="57"/>
  <c r="X30" i="57"/>
  <c r="Y30" i="57"/>
  <c r="W28" i="57"/>
  <c r="X28" i="57"/>
  <c r="Y28" i="57"/>
  <c r="Y32" i="57"/>
  <c r="X32" i="57"/>
  <c r="W32" i="57"/>
  <c r="X27" i="57"/>
  <c r="Y27" i="57"/>
  <c r="W27" i="57"/>
  <c r="Y34" i="57"/>
  <c r="W34" i="57"/>
  <c r="X34" i="57"/>
  <c r="W31" i="57"/>
  <c r="X31" i="57"/>
  <c r="Y31" i="57"/>
  <c r="W41" i="57"/>
  <c r="Y41" i="57"/>
  <c r="X41" i="57"/>
  <c r="W36" i="57"/>
  <c r="X36" i="57"/>
  <c r="Y36" i="57"/>
  <c r="X35" i="57"/>
  <c r="Y35" i="57"/>
  <c r="W35" i="57"/>
  <c r="Y29" i="57"/>
  <c r="W29" i="57"/>
  <c r="X29" i="57"/>
  <c r="W38" i="57"/>
  <c r="X38" i="57"/>
  <c r="Y38" i="57"/>
  <c r="Y39" i="57"/>
  <c r="W39" i="57"/>
  <c r="X39" i="57"/>
  <c r="W33" i="57"/>
  <c r="Y33" i="57"/>
  <c r="X33" i="57"/>
  <c r="Y40" i="57"/>
  <c r="W40" i="57"/>
  <c r="X40" i="57"/>
  <c r="U79" i="49"/>
  <c r="V79" i="49"/>
  <c r="U96" i="51"/>
  <c r="T96" i="51"/>
  <c r="S96" i="51"/>
  <c r="S98" i="51"/>
  <c r="U98" i="51"/>
  <c r="T98" i="51"/>
  <c r="V72" i="49"/>
  <c r="U72" i="49"/>
  <c r="U36" i="51"/>
  <c r="T36" i="51"/>
  <c r="S36" i="51"/>
  <c r="W28" i="58"/>
  <c r="V28" i="58"/>
  <c r="U28" i="58"/>
  <c r="R27" i="65"/>
  <c r="Q27" i="65"/>
  <c r="P27" i="65"/>
  <c r="U52" i="48"/>
  <c r="S52" i="48"/>
  <c r="T52" i="48"/>
  <c r="U158" i="48"/>
  <c r="T158" i="48"/>
  <c r="S158" i="48"/>
  <c r="U33" i="51"/>
  <c r="T33" i="51"/>
  <c r="S33" i="51"/>
  <c r="U47" i="49"/>
  <c r="V47" i="49"/>
  <c r="U51" i="51"/>
  <c r="T51" i="51"/>
  <c r="S51" i="51"/>
  <c r="U68" i="51"/>
  <c r="T68" i="51"/>
  <c r="S68" i="51"/>
  <c r="U100" i="51"/>
  <c r="T100" i="51"/>
  <c r="S100" i="51"/>
  <c r="V100" i="49"/>
  <c r="U100" i="49"/>
  <c r="V38" i="49"/>
  <c r="U38" i="49"/>
  <c r="U28" i="51"/>
  <c r="T28" i="51"/>
  <c r="S28" i="51"/>
  <c r="U62" i="51"/>
  <c r="T62" i="51"/>
  <c r="S62" i="51"/>
  <c r="U102" i="51"/>
  <c r="T102" i="51"/>
  <c r="S102" i="51"/>
  <c r="V32" i="49"/>
  <c r="U32" i="49"/>
  <c r="T35" i="51"/>
  <c r="S35" i="51"/>
  <c r="U35" i="51"/>
  <c r="T69" i="51"/>
  <c r="S69" i="51"/>
  <c r="U69" i="51"/>
  <c r="U20" i="49"/>
  <c r="V20" i="49"/>
  <c r="V71" i="49"/>
  <c r="U71" i="49"/>
  <c r="U63" i="49"/>
  <c r="V63" i="49"/>
  <c r="V55" i="49"/>
  <c r="U55" i="49"/>
  <c r="U102" i="49"/>
  <c r="V102" i="49"/>
  <c r="V97" i="49"/>
  <c r="U97" i="49"/>
  <c r="V35" i="49"/>
  <c r="U35" i="49"/>
  <c r="U80" i="49"/>
  <c r="V103" i="49"/>
  <c r="U103" i="49"/>
  <c r="V48" i="49"/>
  <c r="U48" i="49"/>
  <c r="U97" i="51"/>
  <c r="T97" i="51"/>
  <c r="S97" i="51"/>
  <c r="U63" i="51"/>
  <c r="T63" i="51"/>
  <c r="S63" i="51"/>
  <c r="U31" i="51"/>
  <c r="T31" i="51"/>
  <c r="S31" i="51"/>
  <c r="U40" i="47"/>
  <c r="T40" i="47"/>
  <c r="V40" i="47"/>
  <c r="U32" i="47"/>
  <c r="T32" i="47"/>
  <c r="V32" i="47"/>
  <c r="U24" i="47"/>
  <c r="T24" i="47"/>
  <c r="V24" i="47"/>
  <c r="T16" i="47"/>
  <c r="V16" i="47"/>
  <c r="U16" i="47"/>
  <c r="T70" i="47"/>
  <c r="V70" i="47"/>
  <c r="U70" i="47"/>
  <c r="T62" i="47"/>
  <c r="V62" i="47"/>
  <c r="U62" i="47"/>
  <c r="T54" i="47"/>
  <c r="V54" i="47"/>
  <c r="U54" i="47"/>
  <c r="T46" i="47"/>
  <c r="V46" i="47"/>
  <c r="U46" i="47"/>
  <c r="U100" i="47"/>
  <c r="V100" i="47"/>
  <c r="T100" i="47"/>
  <c r="U92" i="47"/>
  <c r="T92" i="47"/>
  <c r="V92" i="47"/>
  <c r="U84" i="47"/>
  <c r="V84" i="47"/>
  <c r="T84" i="47"/>
  <c r="S34" i="50"/>
  <c r="Q34" i="50"/>
  <c r="R34" i="50"/>
  <c r="S26" i="50"/>
  <c r="Q26" i="50"/>
  <c r="R26" i="50"/>
  <c r="S18" i="50"/>
  <c r="Q18" i="50"/>
  <c r="R18" i="50"/>
  <c r="R72" i="50"/>
  <c r="Q72" i="50"/>
  <c r="S72" i="50"/>
  <c r="R64" i="50"/>
  <c r="Q64" i="50"/>
  <c r="S64" i="50"/>
  <c r="R56" i="50"/>
  <c r="Q56" i="50"/>
  <c r="S56" i="50"/>
  <c r="R48" i="50"/>
  <c r="Q48" i="50"/>
  <c r="S48" i="50"/>
  <c r="S102" i="50"/>
  <c r="Q102" i="50"/>
  <c r="R102" i="50"/>
  <c r="S94" i="50"/>
  <c r="Q94" i="50"/>
  <c r="R94" i="50"/>
  <c r="S86" i="50"/>
  <c r="Q86" i="50"/>
  <c r="R86" i="50"/>
  <c r="S78" i="50"/>
  <c r="Q78" i="50"/>
  <c r="R78" i="50"/>
  <c r="T35" i="52"/>
  <c r="S35" i="52"/>
  <c r="S27" i="52"/>
  <c r="T27" i="52"/>
  <c r="T19" i="52"/>
  <c r="S19" i="52"/>
  <c r="X22" i="45"/>
  <c r="V22" i="45"/>
  <c r="W22" i="45"/>
  <c r="V35" i="58"/>
  <c r="U35" i="58"/>
  <c r="W35" i="58"/>
  <c r="V27" i="58"/>
  <c r="U27" i="58"/>
  <c r="W27" i="58"/>
  <c r="V19" i="58"/>
  <c r="U19" i="58"/>
  <c r="W19" i="58"/>
  <c r="P34" i="65"/>
  <c r="R34" i="65"/>
  <c r="Q34" i="65"/>
  <c r="P26" i="65"/>
  <c r="R26" i="65"/>
  <c r="Q26" i="65"/>
  <c r="P18" i="65"/>
  <c r="R18" i="65"/>
  <c r="Q18" i="65"/>
  <c r="S41" i="48"/>
  <c r="U41" i="48"/>
  <c r="T41" i="48"/>
  <c r="U34" i="48"/>
  <c r="S34" i="48"/>
  <c r="T34" i="48"/>
  <c r="U26" i="48"/>
  <c r="S26" i="48"/>
  <c r="T26" i="48"/>
  <c r="U17" i="48"/>
  <c r="T17" i="48"/>
  <c r="S17" i="48"/>
  <c r="S67" i="48"/>
  <c r="T67" i="48"/>
  <c r="U67" i="48"/>
  <c r="S59" i="48"/>
  <c r="T59" i="48"/>
  <c r="U59" i="48"/>
  <c r="S51" i="48"/>
  <c r="U51" i="48"/>
  <c r="T51" i="48"/>
  <c r="T105" i="48"/>
  <c r="U105" i="48"/>
  <c r="S105" i="48"/>
  <c r="T97" i="48"/>
  <c r="U97" i="48"/>
  <c r="S97" i="48"/>
  <c r="T82" i="48"/>
  <c r="S82" i="48"/>
  <c r="U82" i="48"/>
  <c r="U130" i="48"/>
  <c r="T130" i="48"/>
  <c r="S130" i="48"/>
  <c r="T122" i="48"/>
  <c r="S122" i="48"/>
  <c r="U122" i="48"/>
  <c r="U114" i="48"/>
  <c r="S114" i="48"/>
  <c r="T114" i="48"/>
  <c r="U140" i="48"/>
  <c r="T140" i="48"/>
  <c r="S140" i="48"/>
  <c r="S167" i="48"/>
  <c r="T167" i="48"/>
  <c r="U167" i="48"/>
  <c r="S164" i="48"/>
  <c r="U164" i="48"/>
  <c r="T164" i="48"/>
  <c r="T161" i="48"/>
  <c r="S161" i="48"/>
  <c r="U161" i="48"/>
  <c r="S151" i="48"/>
  <c r="T151" i="48"/>
  <c r="U151" i="48"/>
  <c r="U148" i="48"/>
  <c r="T148" i="48"/>
  <c r="S148" i="48"/>
  <c r="S145" i="48"/>
  <c r="U145" i="48"/>
  <c r="T145" i="48"/>
  <c r="T142" i="48"/>
  <c r="S142" i="48"/>
  <c r="U142" i="48"/>
  <c r="U96" i="49"/>
  <c r="V96" i="49"/>
  <c r="U28" i="49"/>
  <c r="V28" i="49"/>
  <c r="U56" i="49"/>
  <c r="V56" i="49"/>
  <c r="U101" i="51"/>
  <c r="T101" i="51"/>
  <c r="S101" i="51"/>
  <c r="R65" i="50"/>
  <c r="Q65" i="50"/>
  <c r="S65" i="50"/>
  <c r="W33" i="45"/>
  <c r="V33" i="45"/>
  <c r="X33" i="45"/>
  <c r="P12" i="65"/>
  <c r="R12" i="65"/>
  <c r="Q12" i="65"/>
  <c r="U35" i="48"/>
  <c r="S35" i="48"/>
  <c r="T35" i="48"/>
  <c r="U76" i="48"/>
  <c r="S76" i="48"/>
  <c r="T76" i="48"/>
  <c r="W41" i="45"/>
  <c r="V41" i="45"/>
  <c r="X41" i="45"/>
  <c r="U78" i="51"/>
  <c r="T78" i="51"/>
  <c r="S78" i="51"/>
  <c r="U87" i="49"/>
  <c r="V87" i="49"/>
  <c r="U52" i="51"/>
  <c r="T52" i="51"/>
  <c r="S52" i="51"/>
  <c r="U71" i="51"/>
  <c r="T71" i="51"/>
  <c r="S71" i="51"/>
  <c r="U104" i="51"/>
  <c r="T104" i="51"/>
  <c r="S104" i="51"/>
  <c r="U104" i="49"/>
  <c r="V104" i="49"/>
  <c r="S30" i="51"/>
  <c r="U30" i="51"/>
  <c r="T30" i="51"/>
  <c r="U66" i="51"/>
  <c r="T66" i="51"/>
  <c r="S66" i="51"/>
  <c r="V50" i="49"/>
  <c r="U50" i="49"/>
  <c r="V36" i="49"/>
  <c r="U36" i="49"/>
  <c r="U39" i="51"/>
  <c r="T39" i="51"/>
  <c r="S39" i="51"/>
  <c r="U73" i="51"/>
  <c r="T73" i="51"/>
  <c r="S73" i="51"/>
  <c r="V19" i="49"/>
  <c r="U19" i="49"/>
  <c r="U70" i="49"/>
  <c r="V70" i="49"/>
  <c r="V62" i="49"/>
  <c r="U62" i="49"/>
  <c r="V54" i="49"/>
  <c r="U54" i="49"/>
  <c r="U98" i="49"/>
  <c r="V98" i="49"/>
  <c r="V93" i="49"/>
  <c r="U93" i="49"/>
  <c r="V33" i="49"/>
  <c r="U33" i="49"/>
  <c r="U77" i="49"/>
  <c r="V77" i="49"/>
  <c r="T95" i="51"/>
  <c r="S95" i="51"/>
  <c r="U95" i="51"/>
  <c r="U58" i="51"/>
  <c r="T58" i="51"/>
  <c r="S58" i="51"/>
  <c r="U26" i="51"/>
  <c r="T26" i="51"/>
  <c r="S26" i="51"/>
  <c r="T39" i="47"/>
  <c r="U39" i="47"/>
  <c r="V39" i="47"/>
  <c r="T31" i="47"/>
  <c r="U31" i="47"/>
  <c r="V31" i="47"/>
  <c r="T23" i="47"/>
  <c r="U23" i="47"/>
  <c r="V23" i="47"/>
  <c r="T69" i="47"/>
  <c r="V69" i="47"/>
  <c r="U69" i="47"/>
  <c r="T61" i="47"/>
  <c r="U61" i="47"/>
  <c r="V61" i="47"/>
  <c r="T53" i="47"/>
  <c r="V53" i="47"/>
  <c r="U53" i="47"/>
  <c r="T45" i="47"/>
  <c r="V45" i="47"/>
  <c r="U45" i="47"/>
  <c r="V99" i="47"/>
  <c r="U99" i="47"/>
  <c r="T99" i="47"/>
  <c r="V91" i="47"/>
  <c r="U91" i="47"/>
  <c r="T91" i="47"/>
  <c r="V83" i="47"/>
  <c r="U83" i="47"/>
  <c r="T83" i="47"/>
  <c r="Q41" i="50"/>
  <c r="S41" i="50"/>
  <c r="R41" i="50"/>
  <c r="Q33" i="50"/>
  <c r="S33" i="50"/>
  <c r="R33" i="50"/>
  <c r="Q25" i="50"/>
  <c r="S25" i="50"/>
  <c r="R25" i="50"/>
  <c r="Q17" i="50"/>
  <c r="S17" i="50"/>
  <c r="R17" i="50"/>
  <c r="S71" i="50"/>
  <c r="R71" i="50"/>
  <c r="Q71" i="50"/>
  <c r="S63" i="50"/>
  <c r="R63" i="50"/>
  <c r="Q63" i="50"/>
  <c r="S55" i="50"/>
  <c r="R55" i="50"/>
  <c r="Q55" i="50"/>
  <c r="S47" i="50"/>
  <c r="R47" i="50"/>
  <c r="Q47" i="50"/>
  <c r="Q101" i="50"/>
  <c r="S101" i="50"/>
  <c r="R101" i="50"/>
  <c r="Q93" i="50"/>
  <c r="S93" i="50"/>
  <c r="R93" i="50"/>
  <c r="Q85" i="50"/>
  <c r="S85" i="50"/>
  <c r="R85" i="50"/>
  <c r="Q77" i="50"/>
  <c r="S77" i="50"/>
  <c r="R77" i="50"/>
  <c r="T34" i="52"/>
  <c r="S34" i="52"/>
  <c r="T26" i="52"/>
  <c r="S26" i="52"/>
  <c r="T18" i="52"/>
  <c r="S18" i="52"/>
  <c r="W39" i="45"/>
  <c r="X39" i="45"/>
  <c r="V39" i="45"/>
  <c r="V29" i="45"/>
  <c r="W29" i="45"/>
  <c r="X29" i="45"/>
  <c r="V21" i="45"/>
  <c r="W21" i="45"/>
  <c r="X21" i="45"/>
  <c r="W12" i="58"/>
  <c r="V12" i="58"/>
  <c r="U12" i="58"/>
  <c r="W34" i="58"/>
  <c r="V34" i="58"/>
  <c r="U34" i="58"/>
  <c r="W26" i="58"/>
  <c r="V26" i="58"/>
  <c r="U26" i="58"/>
  <c r="W18" i="58"/>
  <c r="V18" i="58"/>
  <c r="U18" i="58"/>
  <c r="R41" i="65"/>
  <c r="Q41" i="65"/>
  <c r="P41" i="65"/>
  <c r="R33" i="65"/>
  <c r="Q33" i="65"/>
  <c r="P33" i="65"/>
  <c r="R25" i="65"/>
  <c r="Q25" i="65"/>
  <c r="P25" i="65"/>
  <c r="R17" i="65"/>
  <c r="Q17" i="65"/>
  <c r="P17" i="65"/>
  <c r="U40" i="48"/>
  <c r="S40" i="48"/>
  <c r="T40" i="48"/>
  <c r="U33" i="48"/>
  <c r="T33" i="48"/>
  <c r="S33" i="48"/>
  <c r="U25" i="48"/>
  <c r="T25" i="48"/>
  <c r="S25" i="48"/>
  <c r="U44" i="48"/>
  <c r="T44" i="48"/>
  <c r="S44" i="48"/>
  <c r="U66" i="48"/>
  <c r="S66" i="48"/>
  <c r="T66" i="48"/>
  <c r="U58" i="48"/>
  <c r="T58" i="48"/>
  <c r="S58" i="48"/>
  <c r="U50" i="48"/>
  <c r="T50" i="48"/>
  <c r="S50" i="48"/>
  <c r="T104" i="48"/>
  <c r="U104" i="48"/>
  <c r="S104" i="48"/>
  <c r="S96" i="48"/>
  <c r="T96" i="48"/>
  <c r="U96" i="48"/>
  <c r="T89" i="48"/>
  <c r="U89" i="48"/>
  <c r="S89" i="48"/>
  <c r="T81" i="48"/>
  <c r="U81" i="48"/>
  <c r="S81" i="48"/>
  <c r="S135" i="48"/>
  <c r="T135" i="48"/>
  <c r="U135" i="48"/>
  <c r="S127" i="48"/>
  <c r="U127" i="48"/>
  <c r="T127" i="48"/>
  <c r="S119" i="48"/>
  <c r="T119" i="48"/>
  <c r="U119" i="48"/>
  <c r="S111" i="48"/>
  <c r="T111" i="48"/>
  <c r="U111" i="48"/>
  <c r="U154" i="48"/>
  <c r="T154" i="48"/>
  <c r="S154" i="48"/>
  <c r="V101" i="49"/>
  <c r="U101" i="49"/>
  <c r="T33" i="47"/>
  <c r="U33" i="47"/>
  <c r="V33" i="47"/>
  <c r="T17" i="47"/>
  <c r="V17" i="47"/>
  <c r="U17" i="47"/>
  <c r="V63" i="47"/>
  <c r="T63" i="47"/>
  <c r="U63" i="47"/>
  <c r="U101" i="47"/>
  <c r="V101" i="47"/>
  <c r="T101" i="47"/>
  <c r="U85" i="47"/>
  <c r="V85" i="47"/>
  <c r="T85" i="47"/>
  <c r="S27" i="50"/>
  <c r="R27" i="50"/>
  <c r="Q27" i="50"/>
  <c r="R73" i="50"/>
  <c r="Q73" i="50"/>
  <c r="S73" i="50"/>
  <c r="R49" i="50"/>
  <c r="Q49" i="50"/>
  <c r="S49" i="50"/>
  <c r="S87" i="50"/>
  <c r="R87" i="50"/>
  <c r="Q87" i="50"/>
  <c r="T36" i="52"/>
  <c r="S36" i="52"/>
  <c r="T20" i="52"/>
  <c r="S20" i="52"/>
  <c r="R35" i="65"/>
  <c r="Q35" i="65"/>
  <c r="P35" i="65"/>
  <c r="U27" i="48"/>
  <c r="S27" i="48"/>
  <c r="T27" i="48"/>
  <c r="U125" i="48"/>
  <c r="T125" i="48"/>
  <c r="S125" i="48"/>
  <c r="U55" i="51"/>
  <c r="T55" i="51"/>
  <c r="S55" i="51"/>
  <c r="S72" i="51"/>
  <c r="U72" i="51"/>
  <c r="T72" i="51"/>
  <c r="U34" i="49"/>
  <c r="V34" i="49"/>
  <c r="U32" i="51"/>
  <c r="T32" i="51"/>
  <c r="S32" i="51"/>
  <c r="U77" i="51"/>
  <c r="T77" i="51"/>
  <c r="S77" i="51"/>
  <c r="V91" i="49"/>
  <c r="U91" i="49"/>
  <c r="V40" i="49"/>
  <c r="U40" i="49"/>
  <c r="T45" i="51"/>
  <c r="S45" i="51"/>
  <c r="U45" i="51"/>
  <c r="T79" i="51"/>
  <c r="S79" i="51"/>
  <c r="U79" i="51"/>
  <c r="U18" i="49"/>
  <c r="V18" i="49"/>
  <c r="V69" i="49"/>
  <c r="U69" i="49"/>
  <c r="U61" i="49"/>
  <c r="V61" i="49"/>
  <c r="V21" i="49"/>
  <c r="U21" i="49"/>
  <c r="U94" i="49"/>
  <c r="V94" i="49"/>
  <c r="U89" i="49"/>
  <c r="V89" i="49"/>
  <c r="U31" i="49"/>
  <c r="V31" i="49"/>
  <c r="V76" i="49"/>
  <c r="U76" i="49"/>
  <c r="V78" i="49"/>
  <c r="U78" i="49"/>
  <c r="S90" i="51"/>
  <c r="U90" i="51"/>
  <c r="T90" i="51"/>
  <c r="U50" i="51"/>
  <c r="T50" i="51"/>
  <c r="S50" i="51"/>
  <c r="U21" i="51"/>
  <c r="T21" i="51"/>
  <c r="S21" i="51"/>
  <c r="U38" i="47"/>
  <c r="V38" i="47"/>
  <c r="T38" i="47"/>
  <c r="U30" i="47"/>
  <c r="V30" i="47"/>
  <c r="T30" i="47"/>
  <c r="U22" i="47"/>
  <c r="T22" i="47"/>
  <c r="V22" i="47"/>
  <c r="U68" i="47"/>
  <c r="V68" i="47"/>
  <c r="T68" i="47"/>
  <c r="U60" i="47"/>
  <c r="T60" i="47"/>
  <c r="V60" i="47"/>
  <c r="U52" i="47"/>
  <c r="V52" i="47"/>
  <c r="T52" i="47"/>
  <c r="U76" i="47"/>
  <c r="T76" i="47"/>
  <c r="V76" i="47"/>
  <c r="V98" i="47"/>
  <c r="U98" i="47"/>
  <c r="T98" i="47"/>
  <c r="V90" i="47"/>
  <c r="U90" i="47"/>
  <c r="T90" i="47"/>
  <c r="V82" i="47"/>
  <c r="U82" i="47"/>
  <c r="T82" i="47"/>
  <c r="S40" i="50"/>
  <c r="R40" i="50"/>
  <c r="Q40" i="50"/>
  <c r="S32" i="50"/>
  <c r="R32" i="50"/>
  <c r="Q32" i="50"/>
  <c r="S24" i="50"/>
  <c r="R24" i="50"/>
  <c r="Q24" i="50"/>
  <c r="S16" i="50"/>
  <c r="R16" i="50"/>
  <c r="Q16" i="50"/>
  <c r="S70" i="50"/>
  <c r="R70" i="50"/>
  <c r="Q70" i="50"/>
  <c r="S62" i="50"/>
  <c r="R62" i="50"/>
  <c r="Q62" i="50"/>
  <c r="S54" i="50"/>
  <c r="R54" i="50"/>
  <c r="Q54" i="50"/>
  <c r="S46" i="50"/>
  <c r="R46" i="50"/>
  <c r="Q46" i="50"/>
  <c r="S100" i="50"/>
  <c r="R100" i="50"/>
  <c r="Q100" i="50"/>
  <c r="S92" i="50"/>
  <c r="R92" i="50"/>
  <c r="Q92" i="50"/>
  <c r="S84" i="50"/>
  <c r="R84" i="50"/>
  <c r="Q84" i="50"/>
  <c r="T41" i="52"/>
  <c r="S41" i="52"/>
  <c r="T33" i="52"/>
  <c r="S33" i="52"/>
  <c r="T25" i="52"/>
  <c r="S25" i="52"/>
  <c r="T17" i="52"/>
  <c r="S17" i="52"/>
  <c r="X38" i="45"/>
  <c r="V38" i="45"/>
  <c r="W38" i="45"/>
  <c r="X28" i="45"/>
  <c r="V28" i="45"/>
  <c r="W28" i="45"/>
  <c r="V20" i="45"/>
  <c r="W20" i="45"/>
  <c r="W41" i="58"/>
  <c r="U41" i="58"/>
  <c r="V41" i="58"/>
  <c r="W33" i="58"/>
  <c r="U33" i="58"/>
  <c r="V33" i="58"/>
  <c r="W25" i="58"/>
  <c r="U25" i="58"/>
  <c r="V25" i="58"/>
  <c r="W17" i="58"/>
  <c r="U17" i="58"/>
  <c r="V17" i="58"/>
  <c r="R40" i="65"/>
  <c r="Q40" i="65"/>
  <c r="P40" i="65"/>
  <c r="R32" i="65"/>
  <c r="Q32" i="65"/>
  <c r="P32" i="65"/>
  <c r="R24" i="65"/>
  <c r="Q24" i="65"/>
  <c r="P24" i="65"/>
  <c r="R16" i="65"/>
  <c r="Q16" i="65"/>
  <c r="P16" i="65"/>
  <c r="T39" i="48"/>
  <c r="S39" i="48"/>
  <c r="U39" i="48"/>
  <c r="S32" i="48"/>
  <c r="T32" i="48"/>
  <c r="U32" i="48"/>
  <c r="U73" i="48"/>
  <c r="S73" i="48"/>
  <c r="T73" i="48"/>
  <c r="U65" i="48"/>
  <c r="T65" i="48"/>
  <c r="S65" i="48"/>
  <c r="U57" i="48"/>
  <c r="S57" i="48"/>
  <c r="T57" i="48"/>
  <c r="T49" i="48"/>
  <c r="U49" i="48"/>
  <c r="S49" i="48"/>
  <c r="U103" i="48"/>
  <c r="T103" i="48"/>
  <c r="S103" i="48"/>
  <c r="U95" i="48"/>
  <c r="T95" i="48"/>
  <c r="S95" i="48"/>
  <c r="U88" i="48"/>
  <c r="S88" i="48"/>
  <c r="T88" i="48"/>
  <c r="U80" i="48"/>
  <c r="T80" i="48"/>
  <c r="S80" i="48"/>
  <c r="T132" i="48"/>
  <c r="S132" i="48"/>
  <c r="U132" i="48"/>
  <c r="T124" i="48"/>
  <c r="S124" i="48"/>
  <c r="U124" i="48"/>
  <c r="T116" i="48"/>
  <c r="S116" i="48"/>
  <c r="U116" i="48"/>
  <c r="U163" i="48"/>
  <c r="T163" i="48"/>
  <c r="S163" i="48"/>
  <c r="U160" i="48"/>
  <c r="S160" i="48"/>
  <c r="T160" i="48"/>
  <c r="T157" i="48"/>
  <c r="U157" i="48"/>
  <c r="S157" i="48"/>
  <c r="U147" i="48"/>
  <c r="T147" i="48"/>
  <c r="S147" i="48"/>
  <c r="U144" i="48"/>
  <c r="S144" i="48"/>
  <c r="T144" i="48"/>
  <c r="V32" i="45"/>
  <c r="W32" i="45"/>
  <c r="X32" i="45"/>
  <c r="T27" i="51"/>
  <c r="S27" i="51"/>
  <c r="U27" i="51"/>
  <c r="V37" i="49"/>
  <c r="U37" i="49"/>
  <c r="U70" i="51"/>
  <c r="T70" i="51"/>
  <c r="S70" i="51"/>
  <c r="T41" i="47"/>
  <c r="U41" i="47"/>
  <c r="V41" i="47"/>
  <c r="T25" i="47"/>
  <c r="U25" i="47"/>
  <c r="V25" i="47"/>
  <c r="V71" i="47"/>
  <c r="T71" i="47"/>
  <c r="U71" i="47"/>
  <c r="V47" i="47"/>
  <c r="T47" i="47"/>
  <c r="U47" i="47"/>
  <c r="U93" i="47"/>
  <c r="T93" i="47"/>
  <c r="V93" i="47"/>
  <c r="U77" i="47"/>
  <c r="V77" i="47"/>
  <c r="T77" i="47"/>
  <c r="S35" i="50"/>
  <c r="R35" i="50"/>
  <c r="Q35" i="50"/>
  <c r="S19" i="50"/>
  <c r="R19" i="50"/>
  <c r="Q19" i="50"/>
  <c r="R57" i="50"/>
  <c r="Q57" i="50"/>
  <c r="S57" i="50"/>
  <c r="S103" i="50"/>
  <c r="R103" i="50"/>
  <c r="Q103" i="50"/>
  <c r="S95" i="50"/>
  <c r="R95" i="50"/>
  <c r="Q95" i="50"/>
  <c r="S79" i="50"/>
  <c r="R79" i="50"/>
  <c r="Q79" i="50"/>
  <c r="T28" i="52"/>
  <c r="S28" i="52"/>
  <c r="V40" i="45"/>
  <c r="W40" i="45"/>
  <c r="X40" i="45"/>
  <c r="U19" i="48"/>
  <c r="S19" i="48"/>
  <c r="T19" i="48"/>
  <c r="T98" i="48"/>
  <c r="S98" i="48"/>
  <c r="U98" i="48"/>
  <c r="T108" i="48"/>
  <c r="S108" i="48"/>
  <c r="U108" i="48"/>
  <c r="U117" i="48"/>
  <c r="T117" i="48"/>
  <c r="S117" i="48"/>
  <c r="U80" i="51"/>
  <c r="T80" i="51"/>
  <c r="S80" i="51"/>
  <c r="V44" i="49"/>
  <c r="U44" i="49"/>
  <c r="U15" i="51"/>
  <c r="T15" i="51"/>
  <c r="S15" i="51"/>
  <c r="U34" i="51"/>
  <c r="T34" i="51"/>
  <c r="S34" i="51"/>
  <c r="U81" i="51"/>
  <c r="T81" i="51"/>
  <c r="S81" i="51"/>
  <c r="U99" i="49"/>
  <c r="V99" i="49"/>
  <c r="U49" i="51"/>
  <c r="T49" i="51"/>
  <c r="S49" i="51"/>
  <c r="U83" i="51"/>
  <c r="T83" i="51"/>
  <c r="S83" i="51"/>
  <c r="U68" i="49"/>
  <c r="V68" i="49"/>
  <c r="V60" i="49"/>
  <c r="U60" i="49"/>
  <c r="V90" i="49"/>
  <c r="U90" i="49"/>
  <c r="U51" i="49"/>
  <c r="V51" i="49"/>
  <c r="V29" i="49"/>
  <c r="U29" i="49"/>
  <c r="U81" i="49"/>
  <c r="V81" i="49"/>
  <c r="U17" i="49"/>
  <c r="V17" i="49"/>
  <c r="U86" i="51"/>
  <c r="T86" i="51"/>
  <c r="S86" i="51"/>
  <c r="V37" i="47"/>
  <c r="T37" i="47"/>
  <c r="U37" i="47"/>
  <c r="V29" i="47"/>
  <c r="T29" i="47"/>
  <c r="U29" i="47"/>
  <c r="U21" i="47"/>
  <c r="T21" i="47"/>
  <c r="V21" i="47"/>
  <c r="U67" i="47"/>
  <c r="V67" i="47"/>
  <c r="T67" i="47"/>
  <c r="U59" i="47"/>
  <c r="V59" i="47"/>
  <c r="T59" i="47"/>
  <c r="U51" i="47"/>
  <c r="V51" i="47"/>
  <c r="T51" i="47"/>
  <c r="V105" i="47"/>
  <c r="T105" i="47"/>
  <c r="U105" i="47"/>
  <c r="V97" i="47"/>
  <c r="T97" i="47"/>
  <c r="U97" i="47"/>
  <c r="V89" i="47"/>
  <c r="T89" i="47"/>
  <c r="U89" i="47"/>
  <c r="V81" i="47"/>
  <c r="T81" i="47"/>
  <c r="U81" i="47"/>
  <c r="R39" i="50"/>
  <c r="Q39" i="50"/>
  <c r="S39" i="50"/>
  <c r="R31" i="50"/>
  <c r="Q31" i="50"/>
  <c r="S31" i="50"/>
  <c r="R23" i="50"/>
  <c r="Q23" i="50"/>
  <c r="S23" i="50"/>
  <c r="S69" i="50"/>
  <c r="R69" i="50"/>
  <c r="Q69" i="50"/>
  <c r="S61" i="50"/>
  <c r="R61" i="50"/>
  <c r="Q61" i="50"/>
  <c r="S53" i="50"/>
  <c r="R53" i="50"/>
  <c r="Q53" i="50"/>
  <c r="S45" i="50"/>
  <c r="R45" i="50"/>
  <c r="Q45" i="50"/>
  <c r="R99" i="50"/>
  <c r="Q99" i="50"/>
  <c r="S99" i="50"/>
  <c r="R91" i="50"/>
  <c r="Q91" i="50"/>
  <c r="S91" i="50"/>
  <c r="R83" i="50"/>
  <c r="Q83" i="50"/>
  <c r="S83" i="50"/>
  <c r="T40" i="52"/>
  <c r="S40" i="52"/>
  <c r="T32" i="52"/>
  <c r="S32" i="52"/>
  <c r="T24" i="52"/>
  <c r="S24" i="52"/>
  <c r="T16" i="52"/>
  <c r="S16" i="52"/>
  <c r="V37" i="45"/>
  <c r="W37" i="45"/>
  <c r="X37" i="45"/>
  <c r="V27" i="45"/>
  <c r="W27" i="45"/>
  <c r="X27" i="45"/>
  <c r="V19" i="45"/>
  <c r="W19" i="45"/>
  <c r="W40" i="58"/>
  <c r="V40" i="58"/>
  <c r="U40" i="58"/>
  <c r="W32" i="58"/>
  <c r="V32" i="58"/>
  <c r="U32" i="58"/>
  <c r="W24" i="58"/>
  <c r="V24" i="58"/>
  <c r="U24" i="58"/>
  <c r="W16" i="58"/>
  <c r="V16" i="58"/>
  <c r="U16" i="58"/>
  <c r="Q39" i="65"/>
  <c r="P39" i="65"/>
  <c r="R39" i="65"/>
  <c r="Q31" i="65"/>
  <c r="P31" i="65"/>
  <c r="R31" i="65"/>
  <c r="Q23" i="65"/>
  <c r="P23" i="65"/>
  <c r="R23" i="65"/>
  <c r="Q15" i="65"/>
  <c r="P15" i="65"/>
  <c r="R15" i="65"/>
  <c r="U38" i="48"/>
  <c r="T38" i="48"/>
  <c r="S38" i="48"/>
  <c r="T31" i="48"/>
  <c r="S31" i="48"/>
  <c r="U31" i="48"/>
  <c r="S24" i="48"/>
  <c r="T24" i="48"/>
  <c r="U24" i="48"/>
  <c r="T72" i="48"/>
  <c r="S72" i="48"/>
  <c r="U72" i="48"/>
  <c r="T64" i="48"/>
  <c r="S64" i="48"/>
  <c r="U64" i="48"/>
  <c r="T56" i="48"/>
  <c r="S56" i="48"/>
  <c r="U56" i="48"/>
  <c r="T48" i="48"/>
  <c r="S48" i="48"/>
  <c r="U48" i="48"/>
  <c r="U102" i="48"/>
  <c r="T102" i="48"/>
  <c r="S102" i="48"/>
  <c r="U94" i="48"/>
  <c r="T94" i="48"/>
  <c r="S94" i="48"/>
  <c r="U87" i="48"/>
  <c r="T87" i="48"/>
  <c r="S87" i="48"/>
  <c r="U79" i="48"/>
  <c r="T79" i="48"/>
  <c r="S79" i="48"/>
  <c r="U137" i="48"/>
  <c r="T137" i="48"/>
  <c r="S137" i="48"/>
  <c r="U129" i="48"/>
  <c r="T129" i="48"/>
  <c r="S129" i="48"/>
  <c r="U121" i="48"/>
  <c r="T121" i="48"/>
  <c r="S121" i="48"/>
  <c r="U113" i="48"/>
  <c r="T113" i="48"/>
  <c r="S113" i="48"/>
  <c r="U166" i="48"/>
  <c r="T166" i="48"/>
  <c r="S166" i="48"/>
  <c r="T150" i="48"/>
  <c r="S150" i="48"/>
  <c r="U150" i="48"/>
  <c r="T141" i="48"/>
  <c r="S141" i="48"/>
  <c r="U141" i="48"/>
  <c r="U67" i="51"/>
  <c r="T67" i="51"/>
  <c r="S67" i="51"/>
  <c r="U54" i="51"/>
  <c r="T54" i="51"/>
  <c r="S54" i="51"/>
  <c r="T103" i="51"/>
  <c r="S103" i="51"/>
  <c r="U103" i="51"/>
  <c r="U49" i="49"/>
  <c r="V49" i="49"/>
  <c r="V55" i="47"/>
  <c r="T55" i="47"/>
  <c r="U55" i="47"/>
  <c r="W20" i="58"/>
  <c r="V20" i="58"/>
  <c r="U20" i="58"/>
  <c r="R19" i="65"/>
  <c r="Q19" i="65"/>
  <c r="P19" i="65"/>
  <c r="U68" i="48"/>
  <c r="S68" i="48"/>
  <c r="T68" i="48"/>
  <c r="T90" i="48"/>
  <c r="S90" i="48"/>
  <c r="U90" i="48"/>
  <c r="U133" i="48"/>
  <c r="T133" i="48"/>
  <c r="S133" i="48"/>
  <c r="U94" i="51"/>
  <c r="T94" i="51"/>
  <c r="S94" i="51"/>
  <c r="X30" i="45"/>
  <c r="V30" i="45"/>
  <c r="W30" i="45"/>
  <c r="U105" i="51"/>
  <c r="T105" i="51"/>
  <c r="S105" i="51"/>
  <c r="V95" i="49"/>
  <c r="U95" i="49"/>
  <c r="S56" i="51"/>
  <c r="U56" i="51"/>
  <c r="T56" i="51"/>
  <c r="U84" i="49"/>
  <c r="V84" i="49"/>
  <c r="U30" i="49"/>
  <c r="V30" i="49"/>
  <c r="U59" i="51"/>
  <c r="T59" i="51"/>
  <c r="S59" i="51"/>
  <c r="U84" i="51"/>
  <c r="T84" i="51"/>
  <c r="S84" i="51"/>
  <c r="V52" i="49"/>
  <c r="U52" i="49"/>
  <c r="V26" i="49"/>
  <c r="U26" i="49"/>
  <c r="U17" i="51"/>
  <c r="T17" i="51"/>
  <c r="S17" i="51"/>
  <c r="U37" i="51"/>
  <c r="T37" i="51"/>
  <c r="S37" i="51"/>
  <c r="U85" i="51"/>
  <c r="T85" i="51"/>
  <c r="S85" i="51"/>
  <c r="U18" i="51"/>
  <c r="T18" i="51"/>
  <c r="S18" i="51"/>
  <c r="T53" i="51"/>
  <c r="S53" i="51"/>
  <c r="U53" i="51"/>
  <c r="T87" i="51"/>
  <c r="S87" i="51"/>
  <c r="U87" i="51"/>
  <c r="U83" i="49"/>
  <c r="V83" i="49"/>
  <c r="U67" i="49"/>
  <c r="V67" i="49"/>
  <c r="V59" i="49"/>
  <c r="U59" i="49"/>
  <c r="V86" i="49"/>
  <c r="U86" i="49"/>
  <c r="V45" i="49"/>
  <c r="U45" i="49"/>
  <c r="U27" i="49"/>
  <c r="V27" i="49"/>
  <c r="S82" i="51"/>
  <c r="U82" i="51"/>
  <c r="T82" i="51"/>
  <c r="U44" i="51"/>
  <c r="T44" i="51"/>
  <c r="S44" i="51"/>
  <c r="T36" i="47"/>
  <c r="U36" i="47"/>
  <c r="V36" i="47"/>
  <c r="T28" i="47"/>
  <c r="U28" i="47"/>
  <c r="V28" i="47"/>
  <c r="U20" i="47"/>
  <c r="T20" i="47"/>
  <c r="V20" i="47"/>
  <c r="U44" i="47"/>
  <c r="T44" i="47"/>
  <c r="V44" i="47"/>
  <c r="U66" i="47"/>
  <c r="V66" i="47"/>
  <c r="T66" i="47"/>
  <c r="U58" i="47"/>
  <c r="V58" i="47"/>
  <c r="T58" i="47"/>
  <c r="U50" i="47"/>
  <c r="V50" i="47"/>
  <c r="T50" i="47"/>
  <c r="T104" i="47"/>
  <c r="V104" i="47"/>
  <c r="U104" i="47"/>
  <c r="T96" i="47"/>
  <c r="U96" i="47"/>
  <c r="V96" i="47"/>
  <c r="T88" i="47"/>
  <c r="V88" i="47"/>
  <c r="U88" i="47"/>
  <c r="T80" i="47"/>
  <c r="U80" i="47"/>
  <c r="V80" i="47"/>
  <c r="R38" i="50"/>
  <c r="Q38" i="50"/>
  <c r="S38" i="50"/>
  <c r="R30" i="50"/>
  <c r="Q30" i="50"/>
  <c r="S30" i="50"/>
  <c r="R22" i="50"/>
  <c r="Q22" i="50"/>
  <c r="S22" i="50"/>
  <c r="S68" i="50"/>
  <c r="Q68" i="50"/>
  <c r="R68" i="50"/>
  <c r="S60" i="50"/>
  <c r="Q60" i="50"/>
  <c r="R60" i="50"/>
  <c r="S52" i="50"/>
  <c r="Q52" i="50"/>
  <c r="R52" i="50"/>
  <c r="S76" i="50"/>
  <c r="R76" i="50"/>
  <c r="Q76" i="50"/>
  <c r="R98" i="50"/>
  <c r="Q98" i="50"/>
  <c r="S98" i="50"/>
  <c r="R90" i="50"/>
  <c r="Q90" i="50"/>
  <c r="S90" i="50"/>
  <c r="R82" i="50"/>
  <c r="Q82" i="50"/>
  <c r="S82" i="50"/>
  <c r="T39" i="52"/>
  <c r="S39" i="52"/>
  <c r="T31" i="52"/>
  <c r="S31" i="52"/>
  <c r="T23" i="52"/>
  <c r="S23" i="52"/>
  <c r="T15" i="52"/>
  <c r="AU4" i="52" s="1"/>
  <c r="AR49" i="81" s="1"/>
  <c r="M49" i="81" s="1"/>
  <c r="S15" i="52"/>
  <c r="X36" i="45"/>
  <c r="V36" i="45"/>
  <c r="W36" i="45"/>
  <c r="V26" i="45"/>
  <c r="W26" i="45"/>
  <c r="X26" i="45"/>
  <c r="W39" i="58"/>
  <c r="V39" i="58"/>
  <c r="U39" i="58"/>
  <c r="W31" i="58"/>
  <c r="V31" i="58"/>
  <c r="U31" i="58"/>
  <c r="W23" i="58"/>
  <c r="V23" i="58"/>
  <c r="U23" i="58"/>
  <c r="W15" i="58"/>
  <c r="V15" i="58"/>
  <c r="U15" i="58"/>
  <c r="R38" i="65"/>
  <c r="Q38" i="65"/>
  <c r="P38" i="65"/>
  <c r="R30" i="65"/>
  <c r="Q30" i="65"/>
  <c r="P30" i="65"/>
  <c r="R22" i="65"/>
  <c r="Q22" i="65"/>
  <c r="P22" i="65"/>
  <c r="R14" i="65"/>
  <c r="Q14" i="65"/>
  <c r="P14" i="65"/>
  <c r="T37" i="48"/>
  <c r="U37" i="48"/>
  <c r="S37" i="48"/>
  <c r="U30" i="48"/>
  <c r="T30" i="48"/>
  <c r="S30" i="48"/>
  <c r="T23" i="48"/>
  <c r="S23" i="48"/>
  <c r="U23" i="48"/>
  <c r="T71" i="48"/>
  <c r="S71" i="48"/>
  <c r="U71" i="48"/>
  <c r="T63" i="48"/>
  <c r="U63" i="48"/>
  <c r="S63" i="48"/>
  <c r="T55" i="48"/>
  <c r="S55" i="48"/>
  <c r="U55" i="48"/>
  <c r="U47" i="48"/>
  <c r="T47" i="48"/>
  <c r="S47" i="48"/>
  <c r="S101" i="48"/>
  <c r="U101" i="48"/>
  <c r="T101" i="48"/>
  <c r="S93" i="48"/>
  <c r="U93" i="48"/>
  <c r="T93" i="48"/>
  <c r="U86" i="48"/>
  <c r="S86" i="48"/>
  <c r="T86" i="48"/>
  <c r="U78" i="48"/>
  <c r="T78" i="48"/>
  <c r="S78" i="48"/>
  <c r="U134" i="48"/>
  <c r="S134" i="48"/>
  <c r="T134" i="48"/>
  <c r="U126" i="48"/>
  <c r="S126" i="48"/>
  <c r="T126" i="48"/>
  <c r="U118" i="48"/>
  <c r="S118" i="48"/>
  <c r="T118" i="48"/>
  <c r="U110" i="48"/>
  <c r="S110" i="48"/>
  <c r="T110" i="48"/>
  <c r="T169" i="48"/>
  <c r="S169" i="48"/>
  <c r="U169" i="48"/>
  <c r="U159" i="48"/>
  <c r="T159" i="48"/>
  <c r="S159" i="48"/>
  <c r="S156" i="48"/>
  <c r="T156" i="48"/>
  <c r="U156" i="48"/>
  <c r="T153" i="48"/>
  <c r="S153" i="48"/>
  <c r="U153" i="48"/>
  <c r="V22" i="49"/>
  <c r="U22" i="49"/>
  <c r="U65" i="51"/>
  <c r="T65" i="51"/>
  <c r="S65" i="51"/>
  <c r="U16" i="49"/>
  <c r="V16" i="49"/>
  <c r="S60" i="48"/>
  <c r="T60" i="48"/>
  <c r="U60" i="48"/>
  <c r="S83" i="48"/>
  <c r="T83" i="48"/>
  <c r="U83" i="48"/>
  <c r="V53" i="49"/>
  <c r="U53" i="49"/>
  <c r="W31" i="45"/>
  <c r="X31" i="45"/>
  <c r="V31" i="45"/>
  <c r="U60" i="51"/>
  <c r="T60" i="51"/>
  <c r="S60" i="51"/>
  <c r="U88" i="51"/>
  <c r="T88" i="51"/>
  <c r="S88" i="51"/>
  <c r="V88" i="49"/>
  <c r="U88" i="49"/>
  <c r="U20" i="51"/>
  <c r="T20" i="51"/>
  <c r="S20" i="51"/>
  <c r="U40" i="51"/>
  <c r="T40" i="51"/>
  <c r="S40" i="51"/>
  <c r="U89" i="51"/>
  <c r="T89" i="51"/>
  <c r="S89" i="51"/>
  <c r="U24" i="51"/>
  <c r="T24" i="51"/>
  <c r="S24" i="51"/>
  <c r="T19" i="51"/>
  <c r="S19" i="51"/>
  <c r="U19" i="51"/>
  <c r="U57" i="51"/>
  <c r="T57" i="51"/>
  <c r="S57" i="51"/>
  <c r="U91" i="51"/>
  <c r="T91" i="51"/>
  <c r="S91" i="51"/>
  <c r="U82" i="49"/>
  <c r="V82" i="49"/>
  <c r="U66" i="49"/>
  <c r="V66" i="49"/>
  <c r="V58" i="49"/>
  <c r="U58" i="49"/>
  <c r="V85" i="49"/>
  <c r="U85" i="49"/>
  <c r="U41" i="49"/>
  <c r="V41" i="49"/>
  <c r="U25" i="49"/>
  <c r="V25" i="49"/>
  <c r="U41" i="51"/>
  <c r="T41" i="51"/>
  <c r="S41" i="51"/>
  <c r="S14" i="51"/>
  <c r="U14" i="51"/>
  <c r="T14" i="51"/>
  <c r="V35" i="47"/>
  <c r="T35" i="47"/>
  <c r="U35" i="47"/>
  <c r="V27" i="47"/>
  <c r="T27" i="47"/>
  <c r="U27" i="47"/>
  <c r="V19" i="47"/>
  <c r="T19" i="47"/>
  <c r="U19" i="47"/>
  <c r="V73" i="47"/>
  <c r="T73" i="47"/>
  <c r="U73" i="47"/>
  <c r="V65" i="47"/>
  <c r="U65" i="47"/>
  <c r="T65" i="47"/>
  <c r="V57" i="47"/>
  <c r="T57" i="47"/>
  <c r="U57" i="47"/>
  <c r="V49" i="47"/>
  <c r="U49" i="47"/>
  <c r="T49" i="47"/>
  <c r="T103" i="47"/>
  <c r="V103" i="47"/>
  <c r="U103" i="47"/>
  <c r="T95" i="47"/>
  <c r="V95" i="47"/>
  <c r="U95" i="47"/>
  <c r="T87" i="47"/>
  <c r="V87" i="47"/>
  <c r="U87" i="47"/>
  <c r="T79" i="47"/>
  <c r="U79" i="47"/>
  <c r="V79" i="47"/>
  <c r="S37" i="50"/>
  <c r="R37" i="50"/>
  <c r="Q37" i="50"/>
  <c r="S29" i="50"/>
  <c r="R29" i="50"/>
  <c r="Q29" i="50"/>
  <c r="S21" i="50"/>
  <c r="R21" i="50"/>
  <c r="Q21" i="50"/>
  <c r="Q67" i="50"/>
  <c r="S67" i="50"/>
  <c r="R67" i="50"/>
  <c r="Q59" i="50"/>
  <c r="S59" i="50"/>
  <c r="R59" i="50"/>
  <c r="Q51" i="50"/>
  <c r="S51" i="50"/>
  <c r="R51" i="50"/>
  <c r="S105" i="50"/>
  <c r="R105" i="50"/>
  <c r="Q105" i="50"/>
  <c r="S97" i="50"/>
  <c r="R97" i="50"/>
  <c r="Q97" i="50"/>
  <c r="S89" i="50"/>
  <c r="R89" i="50"/>
  <c r="Q89" i="50"/>
  <c r="S81" i="50"/>
  <c r="R81" i="50"/>
  <c r="Q81" i="50"/>
  <c r="T38" i="52"/>
  <c r="S38" i="52"/>
  <c r="S30" i="52"/>
  <c r="T30" i="52"/>
  <c r="T22" i="52"/>
  <c r="S22" i="52"/>
  <c r="V35" i="45"/>
  <c r="W35" i="45"/>
  <c r="X35" i="45"/>
  <c r="W25" i="45"/>
  <c r="V25" i="45"/>
  <c r="X25" i="45"/>
  <c r="U38" i="58"/>
  <c r="V38" i="58"/>
  <c r="W38" i="58"/>
  <c r="U30" i="58"/>
  <c r="V30" i="58"/>
  <c r="W30" i="58"/>
  <c r="U22" i="58"/>
  <c r="V22" i="58"/>
  <c r="W22" i="58"/>
  <c r="U14" i="58"/>
  <c r="V14" i="58"/>
  <c r="W14" i="58"/>
  <c r="R37" i="65"/>
  <c r="Q37" i="65"/>
  <c r="P37" i="65"/>
  <c r="R29" i="65"/>
  <c r="Q29" i="65"/>
  <c r="P29" i="65"/>
  <c r="R21" i="65"/>
  <c r="Q21" i="65"/>
  <c r="P21" i="65"/>
  <c r="U36" i="48"/>
  <c r="T36" i="48"/>
  <c r="S36" i="48"/>
  <c r="T29" i="48"/>
  <c r="U29" i="48"/>
  <c r="S29" i="48"/>
  <c r="U22" i="48"/>
  <c r="T22" i="48"/>
  <c r="S22" i="48"/>
  <c r="U70" i="48"/>
  <c r="T70" i="48"/>
  <c r="S70" i="48"/>
  <c r="U62" i="48"/>
  <c r="T62" i="48"/>
  <c r="S62" i="48"/>
  <c r="U54" i="48"/>
  <c r="T54" i="48"/>
  <c r="S54" i="48"/>
  <c r="S46" i="48"/>
  <c r="T46" i="48"/>
  <c r="U46" i="48"/>
  <c r="U100" i="48"/>
  <c r="S100" i="48"/>
  <c r="T100" i="48"/>
  <c r="U92" i="48"/>
  <c r="S92" i="48"/>
  <c r="T92" i="48"/>
  <c r="S85" i="48"/>
  <c r="U85" i="48"/>
  <c r="T85" i="48"/>
  <c r="S77" i="48"/>
  <c r="U77" i="48"/>
  <c r="T77" i="48"/>
  <c r="T131" i="48"/>
  <c r="U131" i="48"/>
  <c r="S131" i="48"/>
  <c r="T123" i="48"/>
  <c r="S123" i="48"/>
  <c r="U123" i="48"/>
  <c r="T115" i="48"/>
  <c r="S115" i="48"/>
  <c r="U115" i="48"/>
  <c r="U162" i="48"/>
  <c r="S162" i="48"/>
  <c r="T162" i="48"/>
  <c r="U146" i="48"/>
  <c r="T146" i="48"/>
  <c r="S146" i="48"/>
  <c r="U143" i="48"/>
  <c r="S143" i="48"/>
  <c r="T143" i="48"/>
  <c r="S48" i="51"/>
  <c r="U48" i="51"/>
  <c r="T48" i="51"/>
  <c r="U25" i="51"/>
  <c r="T25" i="51"/>
  <c r="S25" i="51"/>
  <c r="V64" i="49"/>
  <c r="U64" i="49"/>
  <c r="W23" i="45"/>
  <c r="X23" i="45"/>
  <c r="V23" i="45"/>
  <c r="W36" i="58"/>
  <c r="V36" i="58"/>
  <c r="U36" i="58"/>
  <c r="U47" i="51"/>
  <c r="T47" i="51"/>
  <c r="S47" i="51"/>
  <c r="S64" i="51"/>
  <c r="U64" i="51"/>
  <c r="T64" i="51"/>
  <c r="U92" i="51"/>
  <c r="T92" i="51"/>
  <c r="S92" i="51"/>
  <c r="V92" i="49"/>
  <c r="U92" i="49"/>
  <c r="S22" i="51"/>
  <c r="U22" i="51"/>
  <c r="T22" i="51"/>
  <c r="U46" i="51"/>
  <c r="T46" i="51"/>
  <c r="S46" i="51"/>
  <c r="U93" i="51"/>
  <c r="T93" i="51"/>
  <c r="S93" i="51"/>
  <c r="U29" i="51"/>
  <c r="T29" i="51"/>
  <c r="S29" i="51"/>
  <c r="U24" i="49"/>
  <c r="V24" i="49"/>
  <c r="U23" i="51"/>
  <c r="T23" i="51"/>
  <c r="S23" i="51"/>
  <c r="T61" i="51"/>
  <c r="S61" i="51"/>
  <c r="U61" i="51"/>
  <c r="U99" i="51"/>
  <c r="T99" i="51"/>
  <c r="S99" i="51"/>
  <c r="V73" i="49"/>
  <c r="U73" i="49"/>
  <c r="V65" i="49"/>
  <c r="U65" i="49"/>
  <c r="V57" i="49"/>
  <c r="U57" i="49"/>
  <c r="V105" i="49"/>
  <c r="U105" i="49"/>
  <c r="U39" i="49"/>
  <c r="V39" i="49"/>
  <c r="V23" i="49"/>
  <c r="U23" i="49"/>
  <c r="U46" i="49"/>
  <c r="V46" i="49"/>
  <c r="U76" i="51"/>
  <c r="T76" i="51"/>
  <c r="S76" i="51"/>
  <c r="S38" i="51"/>
  <c r="U38" i="51"/>
  <c r="T38" i="51"/>
  <c r="U16" i="51"/>
  <c r="T16" i="51"/>
  <c r="S16" i="51"/>
  <c r="T34" i="47"/>
  <c r="U34" i="47"/>
  <c r="V34" i="47"/>
  <c r="T26" i="47"/>
  <c r="U26" i="47"/>
  <c r="V26" i="47"/>
  <c r="V18" i="47"/>
  <c r="T18" i="47"/>
  <c r="U18" i="47"/>
  <c r="V72" i="47"/>
  <c r="U72" i="47"/>
  <c r="T72" i="47"/>
  <c r="V64" i="47"/>
  <c r="U64" i="47"/>
  <c r="T64" i="47"/>
  <c r="V56" i="47"/>
  <c r="T56" i="47"/>
  <c r="U56" i="47"/>
  <c r="V48" i="47"/>
  <c r="U48" i="47"/>
  <c r="T48" i="47"/>
  <c r="U102" i="47"/>
  <c r="V102" i="47"/>
  <c r="T102" i="47"/>
  <c r="U94" i="47"/>
  <c r="V94" i="47"/>
  <c r="T94" i="47"/>
  <c r="U86" i="47"/>
  <c r="V86" i="47"/>
  <c r="T86" i="47"/>
  <c r="U78" i="47"/>
  <c r="V78" i="47"/>
  <c r="T78" i="47"/>
  <c r="S36" i="50"/>
  <c r="R36" i="50"/>
  <c r="Q36" i="50"/>
  <c r="S28" i="50"/>
  <c r="R28" i="50"/>
  <c r="Q28" i="50"/>
  <c r="S20" i="50"/>
  <c r="R20" i="50"/>
  <c r="Q20" i="50"/>
  <c r="S44" i="50"/>
  <c r="Q44" i="50"/>
  <c r="R44" i="50"/>
  <c r="S66" i="50"/>
  <c r="R66" i="50"/>
  <c r="Q66" i="50"/>
  <c r="S58" i="50"/>
  <c r="R58" i="50"/>
  <c r="Q58" i="50"/>
  <c r="S50" i="50"/>
  <c r="R50" i="50"/>
  <c r="Q50" i="50"/>
  <c r="S104" i="50"/>
  <c r="R104" i="50"/>
  <c r="Q104" i="50"/>
  <c r="S96" i="50"/>
  <c r="R96" i="50"/>
  <c r="Q96" i="50"/>
  <c r="S88" i="50"/>
  <c r="R88" i="50"/>
  <c r="Q88" i="50"/>
  <c r="S80" i="50"/>
  <c r="R80" i="50"/>
  <c r="Q80" i="50"/>
  <c r="T37" i="52"/>
  <c r="S37" i="52"/>
  <c r="T29" i="52"/>
  <c r="S29" i="52"/>
  <c r="T21" i="52"/>
  <c r="S21" i="52"/>
  <c r="R13" i="65"/>
  <c r="Q13" i="65"/>
  <c r="P13" i="65"/>
  <c r="V34" i="45"/>
  <c r="W34" i="45"/>
  <c r="X34" i="45"/>
  <c r="V24" i="45"/>
  <c r="W24" i="45"/>
  <c r="X24" i="45"/>
  <c r="W37" i="58"/>
  <c r="V37" i="58"/>
  <c r="U37" i="58"/>
  <c r="W29" i="58"/>
  <c r="V29" i="58"/>
  <c r="U29" i="58"/>
  <c r="W21" i="58"/>
  <c r="V21" i="58"/>
  <c r="U21" i="58"/>
  <c r="W13" i="58"/>
  <c r="V13" i="58"/>
  <c r="U13" i="58"/>
  <c r="R36" i="65"/>
  <c r="Q36" i="65"/>
  <c r="P36" i="65"/>
  <c r="R28" i="65"/>
  <c r="Q28" i="65"/>
  <c r="P28" i="65"/>
  <c r="R20" i="65"/>
  <c r="Q20" i="65"/>
  <c r="P20" i="65"/>
  <c r="U28" i="48"/>
  <c r="T28" i="48"/>
  <c r="S28" i="48"/>
  <c r="T21" i="48"/>
  <c r="U21" i="48"/>
  <c r="S21" i="48"/>
  <c r="U69" i="48"/>
  <c r="T69" i="48"/>
  <c r="S69" i="48"/>
  <c r="U61" i="48"/>
  <c r="T61" i="48"/>
  <c r="S61" i="48"/>
  <c r="U53" i="48"/>
  <c r="T53" i="48"/>
  <c r="S53" i="48"/>
  <c r="U45" i="48"/>
  <c r="T45" i="48"/>
  <c r="S45" i="48"/>
  <c r="U99" i="48"/>
  <c r="S99" i="48"/>
  <c r="T99" i="48"/>
  <c r="T91" i="48"/>
  <c r="U91" i="48"/>
  <c r="S91" i="48"/>
  <c r="U84" i="48"/>
  <c r="S84" i="48"/>
  <c r="T84" i="48"/>
  <c r="U136" i="48"/>
  <c r="S136" i="48"/>
  <c r="T136" i="48"/>
  <c r="U128" i="48"/>
  <c r="S128" i="48"/>
  <c r="T128" i="48"/>
  <c r="U120" i="48"/>
  <c r="T120" i="48"/>
  <c r="S120" i="48"/>
  <c r="U112" i="48"/>
  <c r="T112" i="48"/>
  <c r="S112" i="48"/>
  <c r="T109" i="48"/>
  <c r="S109" i="48"/>
  <c r="U109" i="48"/>
  <c r="U168" i="48"/>
  <c r="S168" i="48"/>
  <c r="T168" i="48"/>
  <c r="T165" i="48"/>
  <c r="S165" i="48"/>
  <c r="U165" i="48"/>
  <c r="U155" i="48"/>
  <c r="T155" i="48"/>
  <c r="S155" i="48"/>
  <c r="U152" i="48"/>
  <c r="S152" i="48"/>
  <c r="T152" i="48"/>
  <c r="T149" i="48"/>
  <c r="U149" i="48"/>
  <c r="S149" i="48"/>
  <c r="T40" i="43"/>
  <c r="S40" i="43"/>
  <c r="R40" i="43"/>
  <c r="R23" i="43"/>
  <c r="T23" i="43"/>
  <c r="S23" i="43"/>
  <c r="R31" i="43"/>
  <c r="S31" i="43"/>
  <c r="T31" i="43"/>
  <c r="T19" i="43"/>
  <c r="S19" i="43"/>
  <c r="R19" i="43"/>
  <c r="T35" i="43"/>
  <c r="S35" i="43"/>
  <c r="R35" i="43"/>
  <c r="S28" i="43"/>
  <c r="R28" i="43"/>
  <c r="T28" i="43"/>
  <c r="T33" i="43"/>
  <c r="S33" i="43"/>
  <c r="R33" i="43"/>
  <c r="R18" i="43"/>
  <c r="S18" i="43"/>
  <c r="T18" i="43"/>
  <c r="T16" i="43"/>
  <c r="S16" i="43"/>
  <c r="R16" i="43"/>
  <c r="R34" i="43"/>
  <c r="S34" i="43"/>
  <c r="T34" i="43"/>
  <c r="R39" i="43"/>
  <c r="S39" i="43"/>
  <c r="T39" i="43"/>
  <c r="T25" i="43"/>
  <c r="S25" i="43"/>
  <c r="R25" i="43"/>
  <c r="T30" i="43"/>
  <c r="S30" i="43"/>
  <c r="R30" i="43"/>
  <c r="R13" i="43"/>
  <c r="T13" i="43"/>
  <c r="S13" i="43"/>
  <c r="T24" i="43"/>
  <c r="S24" i="43"/>
  <c r="R24" i="43"/>
  <c r="S20" i="43"/>
  <c r="R20" i="43"/>
  <c r="T20" i="43"/>
  <c r="R15" i="43"/>
  <c r="T15" i="43"/>
  <c r="S15" i="43"/>
  <c r="S26" i="43"/>
  <c r="T26" i="43"/>
  <c r="R26" i="43"/>
  <c r="T22" i="43"/>
  <c r="S22" i="43"/>
  <c r="R22" i="43"/>
  <c r="T38" i="43"/>
  <c r="S38" i="43"/>
  <c r="R38" i="43"/>
  <c r="T37" i="43"/>
  <c r="R37" i="43"/>
  <c r="S37" i="43"/>
  <c r="S36" i="43"/>
  <c r="R36" i="43"/>
  <c r="T36" i="43"/>
  <c r="R29" i="43"/>
  <c r="T29" i="43"/>
  <c r="S29" i="43"/>
  <c r="R21" i="43"/>
  <c r="T21" i="43"/>
  <c r="S21" i="43"/>
  <c r="T32" i="43"/>
  <c r="S32" i="43"/>
  <c r="R32" i="43"/>
  <c r="T14" i="43"/>
  <c r="S14" i="43"/>
  <c r="R14" i="43"/>
  <c r="T41" i="43"/>
  <c r="S41" i="43"/>
  <c r="R41" i="43"/>
  <c r="S12" i="43"/>
  <c r="R12" i="43"/>
  <c r="T12" i="43"/>
  <c r="T17" i="43"/>
  <c r="S17" i="43"/>
  <c r="R17" i="43"/>
  <c r="T27" i="43"/>
  <c r="S27" i="43"/>
  <c r="R27" i="43"/>
  <c r="Q12" i="54"/>
  <c r="P12" i="54"/>
  <c r="T22" i="44"/>
  <c r="U22" i="44"/>
  <c r="V22" i="44"/>
  <c r="U20" i="44"/>
  <c r="T20" i="44"/>
  <c r="V20" i="44"/>
  <c r="T21" i="44"/>
  <c r="U21" i="44"/>
  <c r="V21" i="44"/>
  <c r="T33" i="44"/>
  <c r="V33" i="44"/>
  <c r="U33" i="44"/>
  <c r="U18" i="44"/>
  <c r="V18" i="44"/>
  <c r="T18" i="44"/>
  <c r="V23" i="44"/>
  <c r="T23" i="44"/>
  <c r="U23" i="44"/>
  <c r="T32" i="44"/>
  <c r="U32" i="44"/>
  <c r="V32" i="44"/>
  <c r="V39" i="44"/>
  <c r="T39" i="44"/>
  <c r="U39" i="44"/>
  <c r="T29" i="44"/>
  <c r="U29" i="44"/>
  <c r="V29" i="44"/>
  <c r="U28" i="44"/>
  <c r="T28" i="44"/>
  <c r="V28" i="44"/>
  <c r="T25" i="44"/>
  <c r="V25" i="44"/>
  <c r="U25" i="44"/>
  <c r="V31" i="44"/>
  <c r="T31" i="44"/>
  <c r="U31" i="44"/>
  <c r="T27" i="44"/>
  <c r="U27" i="44"/>
  <c r="V27" i="44"/>
  <c r="T24" i="44"/>
  <c r="U24" i="44"/>
  <c r="V24" i="44"/>
  <c r="T19" i="44"/>
  <c r="U19" i="44"/>
  <c r="V19" i="44"/>
  <c r="T40" i="44"/>
  <c r="U40" i="44"/>
  <c r="V40" i="44"/>
  <c r="U34" i="44"/>
  <c r="V34" i="44"/>
  <c r="T34" i="44"/>
  <c r="T37" i="44"/>
  <c r="U37" i="44"/>
  <c r="V37" i="44"/>
  <c r="T35" i="44"/>
  <c r="U35" i="44"/>
  <c r="V35" i="44"/>
  <c r="T30" i="44"/>
  <c r="U30" i="44"/>
  <c r="V30" i="44"/>
  <c r="T38" i="44"/>
  <c r="U38" i="44"/>
  <c r="V38" i="44"/>
  <c r="U36" i="44"/>
  <c r="T36" i="44"/>
  <c r="V36" i="44"/>
  <c r="U26" i="44"/>
  <c r="V26" i="44"/>
  <c r="T26" i="44"/>
  <c r="T41" i="44"/>
  <c r="V41" i="44"/>
  <c r="U41" i="44"/>
  <c r="T16" i="44"/>
  <c r="U16" i="44"/>
  <c r="V16" i="44"/>
  <c r="T17" i="44"/>
  <c r="V17" i="44"/>
  <c r="U17" i="44"/>
  <c r="T38" i="42"/>
  <c r="S38" i="42"/>
  <c r="U38" i="42"/>
  <c r="T30" i="42"/>
  <c r="S30" i="42"/>
  <c r="U30" i="42"/>
  <c r="U22" i="42"/>
  <c r="T22" i="42"/>
  <c r="S22" i="42"/>
  <c r="S37" i="42"/>
  <c r="T37" i="42"/>
  <c r="U37" i="42"/>
  <c r="S29" i="42"/>
  <c r="T29" i="42"/>
  <c r="U29" i="42"/>
  <c r="S21" i="42"/>
  <c r="T21" i="42"/>
  <c r="U21" i="42"/>
  <c r="S36" i="42"/>
  <c r="T36" i="42"/>
  <c r="U36" i="42"/>
  <c r="T28" i="42"/>
  <c r="S28" i="42"/>
  <c r="U28" i="42"/>
  <c r="T20" i="42"/>
  <c r="U20" i="42"/>
  <c r="S20" i="42"/>
  <c r="U35" i="42"/>
  <c r="S35" i="42"/>
  <c r="T35" i="42"/>
  <c r="U27" i="42"/>
  <c r="S27" i="42"/>
  <c r="T27" i="42"/>
  <c r="U19" i="42"/>
  <c r="S19" i="42"/>
  <c r="T19" i="42"/>
  <c r="T34" i="42"/>
  <c r="S34" i="42"/>
  <c r="U34" i="42"/>
  <c r="T26" i="42"/>
  <c r="S26" i="42"/>
  <c r="U26" i="42"/>
  <c r="T18" i="42"/>
  <c r="U18" i="42"/>
  <c r="S18" i="42"/>
  <c r="S41" i="42"/>
  <c r="U41" i="42"/>
  <c r="T41" i="42"/>
  <c r="T33" i="42"/>
  <c r="S33" i="42"/>
  <c r="U33" i="42"/>
  <c r="S25" i="42"/>
  <c r="T25" i="42"/>
  <c r="U25" i="42"/>
  <c r="T17" i="42"/>
  <c r="S17" i="42"/>
  <c r="U17" i="42"/>
  <c r="S40" i="42"/>
  <c r="T40" i="42"/>
  <c r="U40" i="42"/>
  <c r="S32" i="42"/>
  <c r="T32" i="42"/>
  <c r="U32" i="42"/>
  <c r="S24" i="42"/>
  <c r="T24" i="42"/>
  <c r="U24" i="42"/>
  <c r="S16" i="42"/>
  <c r="T16" i="42"/>
  <c r="U16" i="42"/>
  <c r="U39" i="42"/>
  <c r="S39" i="42"/>
  <c r="T39" i="42"/>
  <c r="U31" i="42"/>
  <c r="S31" i="42"/>
  <c r="T31" i="42"/>
  <c r="U23" i="42"/>
  <c r="S23" i="42"/>
  <c r="T23" i="42"/>
  <c r="AJ40" i="81"/>
  <c r="AM40" i="81"/>
  <c r="AK40" i="81"/>
  <c r="BF84" i="81"/>
  <c r="BV83" i="81"/>
  <c r="AP10" i="60"/>
  <c r="AH10" i="60"/>
  <c r="AN10" i="60"/>
  <c r="AL10" i="60"/>
  <c r="AJ10" i="60"/>
  <c r="AF10" i="60"/>
  <c r="AI10" i="60"/>
  <c r="AO10" i="60"/>
  <c r="AG10" i="60"/>
  <c r="AM10" i="60"/>
  <c r="AO68" i="81"/>
  <c r="AF51" i="81"/>
  <c r="AA25" i="40"/>
  <c r="AE25" i="40" s="1"/>
  <c r="Y78" i="78"/>
  <c r="S27" i="73"/>
  <c r="D69" i="81"/>
  <c r="AQ6" i="62"/>
  <c r="AK6" i="62"/>
  <c r="S16" i="73"/>
  <c r="S24" i="73"/>
  <c r="S40" i="73"/>
  <c r="X34" i="78"/>
  <c r="Y32" i="81"/>
  <c r="W34" i="78"/>
  <c r="S14" i="73"/>
  <c r="S22" i="73"/>
  <c r="S30" i="73"/>
  <c r="AB34" i="78"/>
  <c r="Y34" i="78"/>
  <c r="Z34" i="78"/>
  <c r="AA34" i="78"/>
  <c r="Y4" i="75"/>
  <c r="N14" i="48"/>
  <c r="T23" i="79"/>
  <c r="T19" i="79"/>
  <c r="T22" i="79"/>
  <c r="T20" i="79"/>
  <c r="T18" i="79"/>
  <c r="T21" i="79"/>
  <c r="T17" i="79"/>
  <c r="N16" i="48"/>
  <c r="P16" i="48" s="1"/>
  <c r="R16" i="48" s="1"/>
  <c r="P20" i="48"/>
  <c r="R20" i="48" s="1"/>
  <c r="S26" i="73"/>
  <c r="AQ165" i="60"/>
  <c r="AQ196" i="60"/>
  <c r="S29" i="73"/>
  <c r="AB32" i="81"/>
  <c r="AL68" i="81"/>
  <c r="AQ166" i="60"/>
  <c r="S12" i="73"/>
  <c r="S28" i="73"/>
  <c r="AS68" i="81"/>
  <c r="S33" i="73"/>
  <c r="S41" i="73"/>
  <c r="W76" i="78"/>
  <c r="X80" i="78" s="1"/>
  <c r="AP57" i="81"/>
  <c r="K57" i="81" s="1"/>
  <c r="AP56" i="81"/>
  <c r="K56" i="81" s="1"/>
  <c r="Z32" i="81"/>
  <c r="AP51" i="81"/>
  <c r="AG51" i="81"/>
  <c r="AH52" i="81"/>
  <c r="AH55" i="81"/>
  <c r="AQ56" i="81"/>
  <c r="L56" i="81" s="1"/>
  <c r="AQ58" i="81"/>
  <c r="L58" i="81" s="1"/>
  <c r="AG58" i="81"/>
  <c r="AG56" i="81"/>
  <c r="AQ195" i="60"/>
  <c r="AF53" i="81"/>
  <c r="AF56" i="81"/>
  <c r="AJ6" i="56"/>
  <c r="AO56" i="81"/>
  <c r="AG52" i="81"/>
  <c r="AH53" i="81"/>
  <c r="AQ55" i="81"/>
  <c r="L55" i="81" s="1"/>
  <c r="AH56" i="81"/>
  <c r="AQ57" i="81"/>
  <c r="L57" i="81" s="1"/>
  <c r="AP58" i="81"/>
  <c r="K58" i="81" s="1"/>
  <c r="AQ52" i="81"/>
  <c r="AQ53" i="81"/>
  <c r="L53" i="81" s="1"/>
  <c r="AP55" i="81"/>
  <c r="AG55" i="81"/>
  <c r="AH57" i="81"/>
  <c r="AF58" i="81"/>
  <c r="AG57" i="81"/>
  <c r="AF52" i="81"/>
  <c r="AF57" i="81"/>
  <c r="AO57" i="81"/>
  <c r="AA32" i="40"/>
  <c r="AE32" i="40" s="1"/>
  <c r="AA24" i="40"/>
  <c r="AQ34" i="60"/>
  <c r="AQ66" i="60"/>
  <c r="AQ70" i="60"/>
  <c r="AQ98" i="60"/>
  <c r="AQ99" i="60"/>
  <c r="AQ103" i="60"/>
  <c r="AQ122" i="60"/>
  <c r="AQ124" i="60"/>
  <c r="AQ125" i="60"/>
  <c r="AQ128" i="60"/>
  <c r="AQ146" i="60"/>
  <c r="AQ147" i="60"/>
  <c r="AQ148" i="60"/>
  <c r="AQ153" i="60"/>
  <c r="AQ155" i="60"/>
  <c r="AQ157" i="60"/>
  <c r="AQ158" i="60"/>
  <c r="AQ172" i="60"/>
  <c r="AQ178" i="60"/>
  <c r="AQ182" i="60"/>
  <c r="AQ189" i="60"/>
  <c r="AQ192" i="60"/>
  <c r="S19" i="73"/>
  <c r="S23" i="73"/>
  <c r="S31" i="73"/>
  <c r="S35" i="73"/>
  <c r="S39" i="73"/>
  <c r="AB5" i="75"/>
  <c r="Z4" i="56"/>
  <c r="S81" i="56" s="1"/>
  <c r="AC73" i="78"/>
  <c r="AP53" i="81"/>
  <c r="AG53" i="81"/>
  <c r="AO58" i="81"/>
  <c r="AH58" i="81"/>
  <c r="AA27" i="40"/>
  <c r="AE27" i="40" s="1"/>
  <c r="AP59" i="81"/>
  <c r="K59" i="81" s="1"/>
  <c r="AF59" i="81"/>
  <c r="AH59" i="81"/>
  <c r="AG59" i="81"/>
  <c r="AO59" i="81"/>
  <c r="AQ59" i="81"/>
  <c r="L59" i="81" s="1"/>
  <c r="AA36" i="40"/>
  <c r="AE36" i="40" s="1"/>
  <c r="AA18" i="40"/>
  <c r="AA28" i="40"/>
  <c r="AE28" i="40" s="1"/>
  <c r="AA20" i="40"/>
  <c r="AC20" i="40" s="1"/>
  <c r="AA38" i="40"/>
  <c r="AE38" i="40" s="1"/>
  <c r="AA21" i="40"/>
  <c r="AC21" i="40" s="1"/>
  <c r="AA23" i="40"/>
  <c r="AC23" i="40" s="1"/>
  <c r="V101" i="45"/>
  <c r="V57" i="45"/>
  <c r="V65" i="45"/>
  <c r="AL40" i="81"/>
  <c r="AM48" i="81"/>
  <c r="AK48" i="81"/>
  <c r="W71" i="45"/>
  <c r="AL48" i="81"/>
  <c r="AJ48" i="81"/>
  <c r="W96" i="45"/>
  <c r="V70" i="45"/>
  <c r="V63" i="45"/>
  <c r="V93" i="45"/>
  <c r="V88" i="45"/>
  <c r="W55" i="45"/>
  <c r="W52" i="45"/>
  <c r="V60" i="45"/>
  <c r="V54" i="45"/>
  <c r="W66" i="45"/>
  <c r="V94" i="45"/>
  <c r="W94" i="45"/>
  <c r="W50" i="45"/>
  <c r="V68" i="45"/>
  <c r="W69" i="45"/>
  <c r="V69" i="45"/>
  <c r="V79" i="45"/>
  <c r="W79" i="45"/>
  <c r="W83" i="45"/>
  <c r="W95" i="45"/>
  <c r="W103" i="45"/>
  <c r="V67" i="45"/>
  <c r="W67" i="45"/>
  <c r="V92" i="45"/>
  <c r="V90" i="45"/>
  <c r="W90" i="45"/>
  <c r="V82" i="45"/>
  <c r="W82" i="45"/>
  <c r="V98" i="45"/>
  <c r="V73" i="45"/>
  <c r="W73" i="45"/>
  <c r="V51" i="45"/>
  <c r="W51" i="45"/>
  <c r="W86" i="45"/>
  <c r="W84" i="45"/>
  <c r="V84" i="45"/>
  <c r="W56" i="45"/>
  <c r="V56" i="45"/>
  <c r="AQ20" i="60"/>
  <c r="V45" i="45"/>
  <c r="Z77" i="78"/>
  <c r="AC72" i="78"/>
  <c r="AC70" i="78"/>
  <c r="AA41" i="40"/>
  <c r="AQ26" i="60"/>
  <c r="AQ65" i="60"/>
  <c r="AQ71" i="60"/>
  <c r="AQ89" i="60"/>
  <c r="AQ107" i="60"/>
  <c r="AQ110" i="60"/>
  <c r="AQ111" i="60"/>
  <c r="AQ113" i="60"/>
  <c r="AQ120" i="60"/>
  <c r="AQ134" i="60"/>
  <c r="AQ135" i="60"/>
  <c r="AQ163" i="60"/>
  <c r="AQ170" i="60"/>
  <c r="AQ173" i="60"/>
  <c r="AQ179" i="60"/>
  <c r="AQ180" i="60"/>
  <c r="S20" i="73"/>
  <c r="AC71" i="78"/>
  <c r="AQ22" i="60"/>
  <c r="S25" i="73"/>
  <c r="AA39" i="40"/>
  <c r="AE39" i="40" s="1"/>
  <c r="AQ18" i="60"/>
  <c r="AQ187" i="60"/>
  <c r="AC6" i="56"/>
  <c r="AG6" i="56"/>
  <c r="AQ92" i="60"/>
  <c r="AQ130" i="60"/>
  <c r="AA30" i="40"/>
  <c r="AE30" i="40" s="1"/>
  <c r="S38" i="73"/>
  <c r="AM6" i="62"/>
  <c r="V49" i="45"/>
  <c r="W49" i="45"/>
  <c r="V48" i="45"/>
  <c r="W48" i="45"/>
  <c r="V99" i="45"/>
  <c r="W99" i="45"/>
  <c r="W72" i="45"/>
  <c r="V72" i="45"/>
  <c r="V47" i="45"/>
  <c r="W47" i="45"/>
  <c r="W81" i="45"/>
  <c r="V81" i="45"/>
  <c r="W104" i="45"/>
  <c r="V104" i="45"/>
  <c r="W46" i="45"/>
  <c r="V46" i="45"/>
  <c r="W80" i="45"/>
  <c r="V80" i="45"/>
  <c r="V105" i="45"/>
  <c r="W59" i="45"/>
  <c r="V64" i="45"/>
  <c r="W87" i="45"/>
  <c r="V100" i="45"/>
  <c r="V62" i="45"/>
  <c r="W62" i="45"/>
  <c r="W89" i="45"/>
  <c r="W85" i="45"/>
  <c r="AQ38" i="60"/>
  <c r="AQ156" i="60"/>
  <c r="AQ160" i="60"/>
  <c r="AQ161" i="60"/>
  <c r="AQ181" i="60"/>
  <c r="AA34" i="40"/>
  <c r="AE34" i="40" s="1"/>
  <c r="AA26" i="40"/>
  <c r="AE26" i="40" s="1"/>
  <c r="S17" i="73"/>
  <c r="AA33" i="40"/>
  <c r="AE33" i="40" s="1"/>
  <c r="AA22" i="40"/>
  <c r="AC22" i="40" s="1"/>
  <c r="W82" i="78"/>
  <c r="Y72" i="78"/>
  <c r="AA19" i="40"/>
  <c r="AC19" i="40" s="1"/>
  <c r="AA35" i="40"/>
  <c r="AA31" i="40"/>
  <c r="AE31" i="40" s="1"/>
  <c r="AA40" i="40"/>
  <c r="AE40" i="40" s="1"/>
  <c r="AA17" i="40"/>
  <c r="AC17" i="40" s="1"/>
  <c r="V44" i="45"/>
  <c r="W44" i="45"/>
  <c r="V97" i="45"/>
  <c r="AA37" i="40"/>
  <c r="AE37" i="40" s="1"/>
  <c r="AQ100" i="60"/>
  <c r="AQ101" i="60"/>
  <c r="AQ145" i="60"/>
  <c r="AQ150" i="60"/>
  <c r="AQ151" i="60"/>
  <c r="AQ159" i="60"/>
  <c r="S32" i="73"/>
  <c r="S36" i="73"/>
  <c r="AE6" i="56"/>
  <c r="AA29" i="40"/>
  <c r="AE29" i="40" s="1"/>
  <c r="AQ58" i="60"/>
  <c r="AQ59" i="60"/>
  <c r="AQ60" i="60"/>
  <c r="AQ63" i="60"/>
  <c r="AQ97" i="60"/>
  <c r="AQ102" i="60"/>
  <c r="AQ106" i="60"/>
  <c r="AQ108" i="60"/>
  <c r="AQ109" i="60"/>
  <c r="AQ114" i="60"/>
  <c r="AQ115" i="60"/>
  <c r="AQ116" i="60"/>
  <c r="AQ119" i="60"/>
  <c r="AQ127" i="60"/>
  <c r="AQ129" i="60"/>
  <c r="AQ131" i="60"/>
  <c r="AQ132" i="60"/>
  <c r="AQ133" i="60"/>
  <c r="AQ140" i="60"/>
  <c r="AQ175" i="60"/>
  <c r="AQ176" i="60"/>
  <c r="S18" i="73"/>
  <c r="S13" i="73"/>
  <c r="AL6" i="62"/>
  <c r="AD6" i="56"/>
  <c r="AC5" i="75"/>
  <c r="AF5" i="75"/>
  <c r="AQ188" i="60"/>
  <c r="AQ197" i="60"/>
  <c r="AQ61" i="60"/>
  <c r="AQ68" i="60"/>
  <c r="AQ69" i="60"/>
  <c r="AQ90" i="60"/>
  <c r="AQ91" i="60"/>
  <c r="AQ93" i="60"/>
  <c r="AQ94" i="60"/>
  <c r="AQ95" i="60"/>
  <c r="AQ96" i="60"/>
  <c r="AQ162" i="60"/>
  <c r="AQ164" i="60"/>
  <c r="AQ167" i="60"/>
  <c r="AQ191" i="60"/>
  <c r="S15" i="73"/>
  <c r="AN6" i="62"/>
  <c r="AF6" i="56"/>
  <c r="AH6" i="56"/>
  <c r="AH5" i="62"/>
  <c r="Y110" i="62" s="1"/>
  <c r="W77" i="45"/>
  <c r="V77" i="45"/>
  <c r="W78" i="45"/>
  <c r="V78" i="45"/>
  <c r="Y71" i="78"/>
  <c r="W71" i="78"/>
  <c r="X75" i="78" s="1"/>
  <c r="Z75" i="78"/>
  <c r="AQ57" i="60"/>
  <c r="AM67" i="81"/>
  <c r="AZ68" i="81"/>
  <c r="AJ67" i="81"/>
  <c r="AZ67" i="81"/>
  <c r="AL67" i="81"/>
  <c r="AK67" i="81"/>
  <c r="BA67" i="81"/>
  <c r="AT68" i="81"/>
  <c r="AI68" i="81"/>
  <c r="AY68" i="81"/>
  <c r="AR68" i="81"/>
  <c r="AI67" i="81"/>
  <c r="AY67" i="81"/>
  <c r="AN67" i="81"/>
  <c r="AP67" i="81"/>
  <c r="AO67" i="81"/>
  <c r="AW68" i="81"/>
  <c r="AK68" i="81"/>
  <c r="AM68" i="81"/>
  <c r="AV68" i="81"/>
  <c r="AT67" i="81"/>
  <c r="AR67" i="81"/>
  <c r="AX67" i="81"/>
  <c r="AC68" i="81"/>
  <c r="BA68" i="81"/>
  <c r="AN68" i="81"/>
  <c r="AU67" i="81"/>
  <c r="AV67" i="81"/>
  <c r="AX68" i="81"/>
  <c r="AQ68" i="81"/>
  <c r="AS67" i="81"/>
  <c r="AJ68" i="81"/>
  <c r="AW67" i="81"/>
  <c r="W70" i="78"/>
  <c r="Z73" i="78"/>
  <c r="Z72" i="78"/>
  <c r="Z74" i="78"/>
  <c r="Y70" i="78"/>
  <c r="Z71" i="78"/>
  <c r="W53" i="45"/>
  <c r="V53" i="45"/>
  <c r="AQ186" i="60"/>
  <c r="V91" i="45"/>
  <c r="W91" i="45"/>
  <c r="W58" i="45"/>
  <c r="AQ67" i="81"/>
  <c r="AQ184" i="60"/>
  <c r="AQ185" i="60"/>
  <c r="AQ194" i="60"/>
  <c r="W81" i="78"/>
  <c r="Y81" i="78"/>
  <c r="V63" i="78"/>
  <c r="W63" i="78" s="1"/>
  <c r="X63" i="78" s="1"/>
  <c r="Y63" i="78" s="1"/>
  <c r="Z63" i="78" s="1"/>
  <c r="AA63" i="78" s="1"/>
  <c r="AB63" i="78" s="1"/>
  <c r="AC63" i="78" s="1"/>
  <c r="W80" i="78"/>
  <c r="Y80" i="78"/>
  <c r="AU68" i="81"/>
  <c r="AP68" i="81"/>
  <c r="W76" i="45"/>
  <c r="V61" i="45"/>
  <c r="Z81" i="78"/>
  <c r="Z80" i="78"/>
  <c r="W74" i="78"/>
  <c r="X78" i="78" s="1"/>
  <c r="Z78" i="78"/>
  <c r="Y74" i="78"/>
  <c r="AQ32" i="60"/>
  <c r="AQ174" i="60"/>
  <c r="AD5" i="75"/>
  <c r="D74" i="78"/>
  <c r="Z70" i="78"/>
  <c r="AA70" i="78" s="1"/>
  <c r="AB70" i="78" s="1"/>
  <c r="Y73" i="78"/>
  <c r="Z76" i="78"/>
  <c r="Y75" i="78"/>
  <c r="W75" i="78"/>
  <c r="X79" i="78" s="1"/>
  <c r="Z79" i="78"/>
  <c r="Y77" i="78"/>
  <c r="W77" i="78"/>
  <c r="X81" i="78" s="1"/>
  <c r="Y79" i="78"/>
  <c r="Z83" i="78"/>
  <c r="W83" i="78"/>
  <c r="Y83" i="78"/>
  <c r="AQ171" i="60"/>
  <c r="Z82" i="78"/>
  <c r="AQ12" i="60"/>
  <c r="AQ138" i="60"/>
  <c r="AQ198" i="60"/>
  <c r="AQ14" i="60"/>
  <c r="AQ16" i="60"/>
  <c r="AQ24" i="60"/>
  <c r="AQ30" i="60"/>
  <c r="AQ36" i="60"/>
  <c r="AQ141" i="60"/>
  <c r="AQ142" i="60"/>
  <c r="AQ143" i="60"/>
  <c r="AQ144" i="60"/>
  <c r="AQ149" i="60"/>
  <c r="AQ152" i="60"/>
  <c r="AQ154" i="60"/>
  <c r="AQ183" i="60"/>
  <c r="AQ199" i="60"/>
  <c r="AQ28" i="60"/>
  <c r="AA42" i="40"/>
  <c r="AE42" i="40" s="1"/>
  <c r="AO6" i="62"/>
  <c r="AQ62" i="60"/>
  <c r="AQ64" i="60"/>
  <c r="AQ67" i="60"/>
  <c r="AQ112" i="60"/>
  <c r="AQ117" i="60"/>
  <c r="AQ118" i="60"/>
  <c r="AQ121" i="60"/>
  <c r="AQ123" i="60"/>
  <c r="AQ126" i="60"/>
  <c r="AQ139" i="60"/>
  <c r="AQ177" i="60"/>
  <c r="AQ190" i="60"/>
  <c r="AQ193" i="60"/>
  <c r="AG5" i="75"/>
  <c r="AE32" i="81"/>
  <c r="AC32" i="81"/>
  <c r="R18" i="45" s="1"/>
  <c r="S18" i="45" s="1"/>
  <c r="U18" i="45" s="1"/>
  <c r="AA32" i="81"/>
  <c r="AD32" i="81"/>
  <c r="S21" i="73"/>
  <c r="S37" i="73"/>
  <c r="S34" i="73"/>
  <c r="AI6" i="56"/>
  <c r="AE5" i="75"/>
  <c r="V102" i="45" l="1"/>
  <c r="X102" i="45"/>
  <c r="AQ82" i="60"/>
  <c r="AQ84" i="60"/>
  <c r="AQ76" i="60"/>
  <c r="AQ79" i="60"/>
  <c r="AQ56" i="60"/>
  <c r="AQ75" i="60"/>
  <c r="AB60" i="79"/>
  <c r="AD121" i="79"/>
  <c r="AD59" i="79"/>
  <c r="AC60" i="79"/>
  <c r="AC119" i="79"/>
  <c r="AC57" i="79"/>
  <c r="AC127" i="79"/>
  <c r="AD119" i="79"/>
  <c r="AB57" i="79"/>
  <c r="AB120" i="79"/>
  <c r="AB56" i="79"/>
  <c r="AC117" i="79"/>
  <c r="AC120" i="79"/>
  <c r="AC56" i="79"/>
  <c r="AD117" i="79"/>
  <c r="AB61" i="79"/>
  <c r="AD116" i="79"/>
  <c r="AQ51" i="60"/>
  <c r="AN52" i="81"/>
  <c r="AQ45" i="60"/>
  <c r="O13" i="52"/>
  <c r="P13" i="52" s="1"/>
  <c r="R13" i="52" s="1"/>
  <c r="O14" i="52"/>
  <c r="P14" i="52" s="1"/>
  <c r="R14" i="52" s="1"/>
  <c r="U14" i="52" s="1"/>
  <c r="AN55" i="81"/>
  <c r="AU5" i="52"/>
  <c r="BA49" i="81" s="1"/>
  <c r="AU3" i="52"/>
  <c r="AI49" i="81" s="1"/>
  <c r="BH49" i="81" s="1"/>
  <c r="BI49" i="81"/>
  <c r="T13" i="51"/>
  <c r="S13" i="51"/>
  <c r="U13" i="51"/>
  <c r="AB151" i="79"/>
  <c r="AB125" i="79"/>
  <c r="AB69" i="79"/>
  <c r="AB128" i="79"/>
  <c r="AC69" i="79"/>
  <c r="AC128" i="79"/>
  <c r="AB68" i="79"/>
  <c r="AC68" i="79"/>
  <c r="AB129" i="79"/>
  <c r="AC67" i="79"/>
  <c r="AB124" i="79"/>
  <c r="AC129" i="79"/>
  <c r="AD67" i="79"/>
  <c r="AC124" i="79"/>
  <c r="AB64" i="79"/>
  <c r="AC65" i="79"/>
  <c r="AB127" i="79"/>
  <c r="AB65" i="79"/>
  <c r="AC146" i="79"/>
  <c r="AB165" i="79"/>
  <c r="AB116" i="79"/>
  <c r="AD151" i="79"/>
  <c r="AN58" i="81"/>
  <c r="K51" i="81"/>
  <c r="AW51" i="81"/>
  <c r="AD135" i="79"/>
  <c r="AC36" i="79"/>
  <c r="AN59" i="81"/>
  <c r="J58" i="81"/>
  <c r="AW58" i="81"/>
  <c r="AC133" i="79"/>
  <c r="J59" i="81"/>
  <c r="AW59" i="81"/>
  <c r="AN51" i="81"/>
  <c r="AE24" i="40"/>
  <c r="AC24" i="40"/>
  <c r="AE18" i="40"/>
  <c r="AC18" i="40"/>
  <c r="K55" i="81"/>
  <c r="AW55" i="81"/>
  <c r="AC37" i="79"/>
  <c r="L52" i="81"/>
  <c r="N52" i="81" s="1"/>
  <c r="AW52" i="81"/>
  <c r="AB73" i="79"/>
  <c r="J57" i="81"/>
  <c r="N57" i="81" s="1"/>
  <c r="AW57" i="81"/>
  <c r="AN57" i="81"/>
  <c r="J56" i="81"/>
  <c r="AW56" i="81"/>
  <c r="AN56" i="81"/>
  <c r="K53" i="81"/>
  <c r="N53" i="81" s="1"/>
  <c r="AW53" i="81"/>
  <c r="AN53" i="81"/>
  <c r="AD147" i="79"/>
  <c r="AD98" i="79"/>
  <c r="AD86" i="79"/>
  <c r="AD91" i="79"/>
  <c r="AB36" i="79"/>
  <c r="AD37" i="79"/>
  <c r="AB166" i="79"/>
  <c r="AD167" i="79"/>
  <c r="AD163" i="79"/>
  <c r="AD162" i="79"/>
  <c r="AC165" i="79"/>
  <c r="AB163" i="79"/>
  <c r="T13" i="52"/>
  <c r="AS4" i="52" s="1"/>
  <c r="AP49" i="81" s="1"/>
  <c r="K49" i="81" s="1"/>
  <c r="AQ47" i="60"/>
  <c r="AQ50" i="60"/>
  <c r="AQ46" i="60"/>
  <c r="AC136" i="79"/>
  <c r="AD133" i="79"/>
  <c r="AD136" i="79"/>
  <c r="AB137" i="79"/>
  <c r="AC137" i="79"/>
  <c r="AB132" i="79"/>
  <c r="AB72" i="79"/>
  <c r="AC132" i="79"/>
  <c r="AC72" i="79"/>
  <c r="AC73" i="79"/>
  <c r="AB135" i="79"/>
  <c r="AD41" i="79"/>
  <c r="W102" i="45"/>
  <c r="AB91" i="79"/>
  <c r="AE22" i="40"/>
  <c r="AD146" i="79"/>
  <c r="AB147" i="79"/>
  <c r="AQ88" i="60"/>
  <c r="AQ77" i="60"/>
  <c r="AQ55" i="60"/>
  <c r="AQ49" i="60"/>
  <c r="AQ44" i="60"/>
  <c r="AQ85" i="60"/>
  <c r="AQ80" i="60"/>
  <c r="AQ74" i="60"/>
  <c r="AQ52" i="60"/>
  <c r="AQ42" i="60"/>
  <c r="AQ78" i="60"/>
  <c r="AQ86" i="60"/>
  <c r="AQ81" i="60"/>
  <c r="AQ54" i="60"/>
  <c r="AQ87" i="60"/>
  <c r="AQ53" i="60"/>
  <c r="AQ48" i="60"/>
  <c r="AQ43" i="60"/>
  <c r="AQ83" i="60"/>
  <c r="AE19" i="40"/>
  <c r="AE21" i="40"/>
  <c r="AE41" i="40"/>
  <c r="AD41" i="40"/>
  <c r="AE20" i="40"/>
  <c r="AC125" i="79"/>
  <c r="AB76" i="79"/>
  <c r="AB105" i="79"/>
  <c r="AC76" i="79"/>
  <c r="AC105" i="79"/>
  <c r="AB102" i="79"/>
  <c r="AB103" i="79"/>
  <c r="AC102" i="79"/>
  <c r="AC103" i="79"/>
  <c r="AB45" i="79"/>
  <c r="AC45" i="79"/>
  <c r="AB59" i="79"/>
  <c r="AC111" i="79"/>
  <c r="AC112" i="79"/>
  <c r="AC51" i="79"/>
  <c r="AD157" i="79"/>
  <c r="O15" i="48"/>
  <c r="P15" i="48" s="1"/>
  <c r="R15" i="48" s="1"/>
  <c r="O12" i="52"/>
  <c r="P12" i="52" s="1"/>
  <c r="R12" i="52" s="1"/>
  <c r="U12" i="52" s="1"/>
  <c r="O12" i="48"/>
  <c r="P12" i="48" s="1"/>
  <c r="R12" i="48" s="1"/>
  <c r="S12" i="48" s="1"/>
  <c r="AR3" i="48" s="1"/>
  <c r="O13" i="48"/>
  <c r="P13" i="48" s="1"/>
  <c r="R13" i="48" s="1"/>
  <c r="O14" i="48"/>
  <c r="T13" i="79"/>
  <c r="T15" i="79"/>
  <c r="P13" i="47"/>
  <c r="Q12" i="49"/>
  <c r="Q13" i="49"/>
  <c r="Q14" i="49"/>
  <c r="P14" i="47"/>
  <c r="P12" i="47"/>
  <c r="Q15" i="49"/>
  <c r="P15" i="47"/>
  <c r="AD112" i="79"/>
  <c r="AB52" i="79"/>
  <c r="AD111" i="79"/>
  <c r="AD51" i="79"/>
  <c r="O12" i="51"/>
  <c r="O12" i="44"/>
  <c r="Q12" i="44" s="1"/>
  <c r="S12" i="44" s="1"/>
  <c r="N13" i="42"/>
  <c r="P13" i="42" s="1"/>
  <c r="R13" i="42" s="1"/>
  <c r="N14" i="42"/>
  <c r="O13" i="44"/>
  <c r="Q13" i="44" s="1"/>
  <c r="S13" i="44" s="1"/>
  <c r="N12" i="42"/>
  <c r="P12" i="42" s="1"/>
  <c r="R12" i="42" s="1"/>
  <c r="O14" i="44"/>
  <c r="O15" i="44"/>
  <c r="N15" i="42"/>
  <c r="AC52" i="79"/>
  <c r="R12" i="45"/>
  <c r="S12" i="45" s="1"/>
  <c r="U12" i="45" s="1"/>
  <c r="X12" i="45" s="1"/>
  <c r="M15" i="50"/>
  <c r="N15" i="50" s="1"/>
  <c r="P15" i="50" s="1"/>
  <c r="M12" i="50"/>
  <c r="N12" i="50" s="1"/>
  <c r="P12" i="50" s="1"/>
  <c r="M14" i="50"/>
  <c r="N14" i="50" s="1"/>
  <c r="P14" i="50" s="1"/>
  <c r="M13" i="50"/>
  <c r="N13" i="50" s="1"/>
  <c r="P13" i="50" s="1"/>
  <c r="U16" i="79"/>
  <c r="U15" i="79"/>
  <c r="R15" i="49"/>
  <c r="R12" i="49"/>
  <c r="Q13" i="47"/>
  <c r="Q12" i="47"/>
  <c r="Q15" i="47"/>
  <c r="Q14" i="47"/>
  <c r="R14" i="49"/>
  <c r="S14" i="49" s="1"/>
  <c r="T14" i="49" s="1"/>
  <c r="W14" i="49" s="1"/>
  <c r="R13" i="49"/>
  <c r="AB113" i="79"/>
  <c r="AB53" i="79"/>
  <c r="T16" i="79"/>
  <c r="AC113" i="79"/>
  <c r="AC53" i="79"/>
  <c r="P14" i="57"/>
  <c r="Q14" i="57" s="1"/>
  <c r="U14" i="57" s="1"/>
  <c r="Y14" i="57" s="1"/>
  <c r="AV5" i="57" s="1"/>
  <c r="AZ54" i="81" s="1"/>
  <c r="Q54" i="81" s="1"/>
  <c r="P15" i="57"/>
  <c r="Q15" i="57" s="1"/>
  <c r="U15" i="57" s="1"/>
  <c r="P13" i="44"/>
  <c r="P12" i="51"/>
  <c r="O15" i="42"/>
  <c r="P14" i="44"/>
  <c r="O14" i="42"/>
  <c r="O12" i="42"/>
  <c r="P15" i="44"/>
  <c r="P12" i="44"/>
  <c r="O13" i="42"/>
  <c r="P14" i="48"/>
  <c r="R14" i="48" s="1"/>
  <c r="AC154" i="79"/>
  <c r="AB87" i="79"/>
  <c r="AD97" i="79"/>
  <c r="AC87" i="79"/>
  <c r="AB86" i="79"/>
  <c r="AC41" i="79"/>
  <c r="AQ17" i="60"/>
  <c r="AQ35" i="60"/>
  <c r="AC158" i="79"/>
  <c r="AB98" i="79"/>
  <c r="AB157" i="79"/>
  <c r="AB97" i="79"/>
  <c r="AD158" i="79"/>
  <c r="AD154" i="79"/>
  <c r="AB94" i="79"/>
  <c r="AB155" i="79"/>
  <c r="AB95" i="79"/>
  <c r="AC94" i="79"/>
  <c r="AC155" i="79"/>
  <c r="AC95" i="79"/>
  <c r="AD159" i="79"/>
  <c r="AC99" i="79"/>
  <c r="AC159" i="79"/>
  <c r="AD99" i="79"/>
  <c r="AB141" i="79"/>
  <c r="AC79" i="79"/>
  <c r="AD82" i="79"/>
  <c r="AB78" i="79"/>
  <c r="AD40" i="79"/>
  <c r="AC141" i="79"/>
  <c r="AD79" i="79"/>
  <c r="AB142" i="79"/>
  <c r="AC78" i="79"/>
  <c r="AC40" i="79"/>
  <c r="AC142" i="79"/>
  <c r="AB83" i="79"/>
  <c r="AB81" i="79"/>
  <c r="AC81" i="79"/>
  <c r="AB82" i="79"/>
  <c r="AB149" i="79"/>
  <c r="AQ39" i="60"/>
  <c r="V16" i="40"/>
  <c r="W16" i="40" s="1"/>
  <c r="AA16" i="40" s="1"/>
  <c r="AC16" i="40" s="1"/>
  <c r="V14" i="40"/>
  <c r="W14" i="40" s="1"/>
  <c r="AA14" i="40" s="1"/>
  <c r="AC14" i="40" s="1"/>
  <c r="V15" i="40"/>
  <c r="W15" i="40" s="1"/>
  <c r="AA15" i="40" s="1"/>
  <c r="AC15" i="40" s="1"/>
  <c r="AB150" i="79"/>
  <c r="AC149" i="79"/>
  <c r="AC143" i="79"/>
  <c r="AC109" i="79"/>
  <c r="AC150" i="79"/>
  <c r="AD140" i="79"/>
  <c r="AD143" i="79"/>
  <c r="AD109" i="79"/>
  <c r="AB140" i="79"/>
  <c r="AB90" i="79"/>
  <c r="AC90" i="79"/>
  <c r="AB48" i="79"/>
  <c r="AB89" i="79"/>
  <c r="AC49" i="79"/>
  <c r="AQ31" i="60"/>
  <c r="AC48" i="79"/>
  <c r="AC89" i="79"/>
  <c r="AC83" i="79"/>
  <c r="AD49" i="79"/>
  <c r="Y14" i="62"/>
  <c r="AQ19" i="60"/>
  <c r="AQ25" i="60"/>
  <c r="AD68" i="81" s="1"/>
  <c r="I68" i="81" s="1"/>
  <c r="AQ37" i="60"/>
  <c r="AQ33" i="60"/>
  <c r="AQ27" i="60"/>
  <c r="AQ29" i="60"/>
  <c r="AQ13" i="60"/>
  <c r="AQ23" i="60"/>
  <c r="AQ21" i="60"/>
  <c r="AQ15" i="60"/>
  <c r="AQ11" i="60"/>
  <c r="U24" i="73"/>
  <c r="T24" i="73"/>
  <c r="V24" i="73"/>
  <c r="V34" i="73"/>
  <c r="U34" i="73"/>
  <c r="T34" i="73"/>
  <c r="T39" i="73"/>
  <c r="V39" i="73"/>
  <c r="U39" i="73"/>
  <c r="V30" i="73"/>
  <c r="U30" i="73"/>
  <c r="T30" i="73"/>
  <c r="U16" i="73"/>
  <c r="T16" i="73"/>
  <c r="V16" i="73"/>
  <c r="V21" i="73"/>
  <c r="U21" i="73"/>
  <c r="T21" i="73"/>
  <c r="T15" i="73"/>
  <c r="V15" i="73"/>
  <c r="U15" i="73"/>
  <c r="U36" i="73"/>
  <c r="V36" i="73"/>
  <c r="T36" i="73"/>
  <c r="T35" i="73"/>
  <c r="V35" i="73"/>
  <c r="U35" i="73"/>
  <c r="V22" i="73"/>
  <c r="U22" i="73"/>
  <c r="T22" i="73"/>
  <c r="U32" i="73"/>
  <c r="T32" i="73"/>
  <c r="V32" i="73"/>
  <c r="T31" i="73"/>
  <c r="V31" i="73"/>
  <c r="U31" i="73"/>
  <c r="V41" i="73"/>
  <c r="U41" i="73"/>
  <c r="T41" i="73"/>
  <c r="V29" i="73"/>
  <c r="U29" i="73"/>
  <c r="T29" i="73"/>
  <c r="V14" i="73"/>
  <c r="U14" i="73"/>
  <c r="T14" i="73"/>
  <c r="V37" i="73"/>
  <c r="U37" i="73"/>
  <c r="T37" i="73"/>
  <c r="V13" i="73"/>
  <c r="U13" i="73"/>
  <c r="T13" i="73"/>
  <c r="V17" i="73"/>
  <c r="U17" i="73"/>
  <c r="T17" i="73"/>
  <c r="V23" i="73"/>
  <c r="T23" i="73"/>
  <c r="U23" i="73"/>
  <c r="V33" i="73"/>
  <c r="U33" i="73"/>
  <c r="T33" i="73"/>
  <c r="V18" i="73"/>
  <c r="U18" i="73"/>
  <c r="T18" i="73"/>
  <c r="V38" i="73"/>
  <c r="U38" i="73"/>
  <c r="T38" i="73"/>
  <c r="U20" i="73"/>
  <c r="V20" i="73"/>
  <c r="T20" i="73"/>
  <c r="T19" i="73"/>
  <c r="V19" i="73"/>
  <c r="U19" i="73"/>
  <c r="T27" i="73"/>
  <c r="V27" i="73"/>
  <c r="U27" i="73"/>
  <c r="V25" i="73"/>
  <c r="U25" i="73"/>
  <c r="T25" i="73"/>
  <c r="U28" i="73"/>
  <c r="V28" i="73"/>
  <c r="T28" i="73"/>
  <c r="V26" i="73"/>
  <c r="U26" i="73"/>
  <c r="T26" i="73"/>
  <c r="V12" i="73"/>
  <c r="U12" i="73"/>
  <c r="T12" i="73"/>
  <c r="U40" i="73"/>
  <c r="T40" i="73"/>
  <c r="V40" i="73"/>
  <c r="T14" i="79"/>
  <c r="AD70" i="79"/>
  <c r="AB69" i="81"/>
  <c r="AH69" i="81"/>
  <c r="M69" i="81" s="1"/>
  <c r="AG69" i="81"/>
  <c r="L69" i="81" s="1"/>
  <c r="AF69" i="81"/>
  <c r="K69" i="81" s="1"/>
  <c r="AE69" i="81"/>
  <c r="J69" i="81" s="1"/>
  <c r="AB144" i="79"/>
  <c r="AC70" i="79"/>
  <c r="AD80" i="79"/>
  <c r="AC130" i="79"/>
  <c r="AC62" i="79"/>
  <c r="AB100" i="79"/>
  <c r="AB168" i="79"/>
  <c r="AC100" i="79"/>
  <c r="AC168" i="79"/>
  <c r="AD130" i="79"/>
  <c r="AD62" i="79"/>
  <c r="AC164" i="79"/>
  <c r="AC96" i="79"/>
  <c r="AC126" i="79"/>
  <c r="AD96" i="79"/>
  <c r="AC58" i="79"/>
  <c r="AB92" i="79"/>
  <c r="AB134" i="79"/>
  <c r="U13" i="79"/>
  <c r="U14" i="79"/>
  <c r="AD148" i="79"/>
  <c r="AB126" i="79"/>
  <c r="AB58" i="79"/>
  <c r="AB164" i="79"/>
  <c r="AD66" i="79"/>
  <c r="AC134" i="79"/>
  <c r="AD104" i="79"/>
  <c r="AB104" i="79"/>
  <c r="AB66" i="79"/>
  <c r="AC144" i="79"/>
  <c r="AD54" i="79"/>
  <c r="AB54" i="79"/>
  <c r="AB160" i="79"/>
  <c r="AC160" i="79"/>
  <c r="AC110" i="79"/>
  <c r="AD110" i="79"/>
  <c r="AD122" i="79"/>
  <c r="AB122" i="79"/>
  <c r="AB50" i="79"/>
  <c r="AC50" i="79"/>
  <c r="AD92" i="79"/>
  <c r="AD108" i="79"/>
  <c r="AD114" i="79"/>
  <c r="AD88" i="79"/>
  <c r="AB88" i="79"/>
  <c r="AC38" i="79"/>
  <c r="AB38" i="79"/>
  <c r="AD34" i="79"/>
  <c r="AC39" i="79"/>
  <c r="AD156" i="79"/>
  <c r="AB156" i="79"/>
  <c r="AB108" i="79"/>
  <c r="AB118" i="79"/>
  <c r="AC118" i="79"/>
  <c r="AC30" i="79"/>
  <c r="AD46" i="79"/>
  <c r="AB148" i="79"/>
  <c r="AB114" i="79"/>
  <c r="AB80" i="79"/>
  <c r="AB46" i="79"/>
  <c r="AB152" i="79"/>
  <c r="AB84" i="79"/>
  <c r="AC152" i="79"/>
  <c r="AC84" i="79"/>
  <c r="AB44" i="79"/>
  <c r="AC44" i="79"/>
  <c r="P12" i="57"/>
  <c r="Q12" i="57" s="1"/>
  <c r="U12" i="57" s="1"/>
  <c r="Y12" i="57" s="1"/>
  <c r="AT5" i="57" s="1"/>
  <c r="AX54" i="81" s="1"/>
  <c r="P13" i="57"/>
  <c r="Q13" i="57" s="1"/>
  <c r="U13" i="57" s="1"/>
  <c r="X13" i="57" s="1"/>
  <c r="U13" i="40"/>
  <c r="T12" i="79"/>
  <c r="V18" i="45"/>
  <c r="W18" i="45"/>
  <c r="X18" i="45"/>
  <c r="S16" i="48"/>
  <c r="T16" i="48"/>
  <c r="U16" i="48"/>
  <c r="U20" i="48"/>
  <c r="T20" i="48"/>
  <c r="S20" i="48"/>
  <c r="R20" i="75"/>
  <c r="R12" i="75"/>
  <c r="R19" i="75"/>
  <c r="R11" i="75"/>
  <c r="R18" i="75"/>
  <c r="R26" i="75"/>
  <c r="R17" i="75"/>
  <c r="R22" i="75"/>
  <c r="R14" i="75"/>
  <c r="R25" i="75"/>
  <c r="R16" i="75"/>
  <c r="R24" i="75"/>
  <c r="R15" i="75"/>
  <c r="R21" i="75"/>
  <c r="R13" i="75"/>
  <c r="AB110" i="62"/>
  <c r="AA110" i="62"/>
  <c r="Z110" i="62"/>
  <c r="U81" i="56"/>
  <c r="T81" i="56"/>
  <c r="V81" i="56"/>
  <c r="AD19" i="40"/>
  <c r="AD22" i="40"/>
  <c r="AD21" i="40"/>
  <c r="AD38" i="40"/>
  <c r="AC38" i="40"/>
  <c r="AD33" i="40"/>
  <c r="AC33" i="40"/>
  <c r="AD20" i="40"/>
  <c r="AD28" i="40"/>
  <c r="AC28" i="40"/>
  <c r="AD27" i="40"/>
  <c r="AC27" i="40"/>
  <c r="AD29" i="40"/>
  <c r="AC29" i="40"/>
  <c r="AD26" i="40"/>
  <c r="AC26" i="40"/>
  <c r="AD18" i="40"/>
  <c r="AE17" i="40"/>
  <c r="AD17" i="40"/>
  <c r="AD34" i="40"/>
  <c r="AC34" i="40"/>
  <c r="AD30" i="40"/>
  <c r="AC30" i="40"/>
  <c r="AD39" i="40"/>
  <c r="AC39" i="40"/>
  <c r="AC36" i="40"/>
  <c r="AD36" i="40"/>
  <c r="AD24" i="40"/>
  <c r="AD25" i="40"/>
  <c r="AC25" i="40"/>
  <c r="AC40" i="40"/>
  <c r="AD40" i="40"/>
  <c r="AC32" i="40"/>
  <c r="AD32" i="40"/>
  <c r="AD42" i="40"/>
  <c r="AC42" i="40"/>
  <c r="AD31" i="40"/>
  <c r="AC31" i="40"/>
  <c r="AC41" i="40"/>
  <c r="AE23" i="40"/>
  <c r="AD23" i="40"/>
  <c r="AD37" i="40"/>
  <c r="AC37" i="40"/>
  <c r="AE35" i="40"/>
  <c r="AD35" i="40"/>
  <c r="AC35" i="40"/>
  <c r="BF85" i="81"/>
  <c r="BV84" i="81"/>
  <c r="BH67" i="81"/>
  <c r="H68" i="81"/>
  <c r="AQ10" i="60"/>
  <c r="D70" i="81"/>
  <c r="AC70" i="81" s="1"/>
  <c r="AO69" i="81"/>
  <c r="T13" i="41"/>
  <c r="U13" i="41" s="1"/>
  <c r="W13" i="41" s="1"/>
  <c r="T16" i="41"/>
  <c r="U16" i="41" s="1"/>
  <c r="W16" i="41" s="1"/>
  <c r="T17" i="41"/>
  <c r="U17" i="41" s="1"/>
  <c r="W17" i="41" s="1"/>
  <c r="T18" i="41"/>
  <c r="U18" i="41" s="1"/>
  <c r="W18" i="41" s="1"/>
  <c r="T19" i="41"/>
  <c r="U19" i="41" s="1"/>
  <c r="W19" i="41" s="1"/>
  <c r="T14" i="41"/>
  <c r="U14" i="41" s="1"/>
  <c r="W14" i="41" s="1"/>
  <c r="T20" i="41"/>
  <c r="U20" i="41" s="1"/>
  <c r="W20" i="41" s="1"/>
  <c r="T15" i="41"/>
  <c r="U15" i="41" s="1"/>
  <c r="W15" i="41" s="1"/>
  <c r="S158" i="56"/>
  <c r="S85" i="56"/>
  <c r="N51" i="81"/>
  <c r="S30" i="56"/>
  <c r="AR69" i="81"/>
  <c r="AX69" i="81"/>
  <c r="AM69" i="81"/>
  <c r="AI69" i="81"/>
  <c r="AV69" i="81"/>
  <c r="AP69" i="81"/>
  <c r="AN69" i="81"/>
  <c r="AT69" i="81"/>
  <c r="AC69" i="81"/>
  <c r="AW69" i="81"/>
  <c r="S52" i="81"/>
  <c r="R36" i="75"/>
  <c r="AD69" i="81"/>
  <c r="AK69" i="81"/>
  <c r="BA69" i="81"/>
  <c r="AL69" i="81"/>
  <c r="AQ69" i="81"/>
  <c r="AJ69" i="81"/>
  <c r="AY69" i="81"/>
  <c r="AZ69" i="81"/>
  <c r="AS69" i="81"/>
  <c r="AU69" i="81"/>
  <c r="S56" i="81"/>
  <c r="S59" i="56"/>
  <c r="S60" i="56"/>
  <c r="S162" i="56"/>
  <c r="S80" i="56"/>
  <c r="S66" i="56"/>
  <c r="R23" i="75"/>
  <c r="R39" i="75"/>
  <c r="AA78" i="78"/>
  <c r="AB78" i="78" s="1"/>
  <c r="S58" i="81"/>
  <c r="S53" i="81"/>
  <c r="Y50" i="62"/>
  <c r="R17" i="45"/>
  <c r="S17" i="45" s="1"/>
  <c r="U17" i="45" s="1"/>
  <c r="X17" i="45" s="1"/>
  <c r="R15" i="45"/>
  <c r="S15" i="45" s="1"/>
  <c r="U15" i="45" s="1"/>
  <c r="X15" i="45" s="1"/>
  <c r="R14" i="45"/>
  <c r="S14" i="45" s="1"/>
  <c r="U14" i="45" s="1"/>
  <c r="X14" i="45" s="1"/>
  <c r="R16" i="45"/>
  <c r="S16" i="45" s="1"/>
  <c r="U16" i="45" s="1"/>
  <c r="X16" i="45" s="1"/>
  <c r="R13" i="45"/>
  <c r="S13" i="45" s="1"/>
  <c r="U13" i="45" s="1"/>
  <c r="X13" i="45" s="1"/>
  <c r="N55" i="81"/>
  <c r="P18" i="48"/>
  <c r="R18" i="48" s="1"/>
  <c r="R38" i="75"/>
  <c r="S22" i="56"/>
  <c r="S96" i="56"/>
  <c r="S16" i="56"/>
  <c r="S77" i="56"/>
  <c r="N58" i="81"/>
  <c r="S92" i="56"/>
  <c r="S103" i="56"/>
  <c r="S64" i="56"/>
  <c r="S50" i="56"/>
  <c r="S73" i="56"/>
  <c r="S13" i="56"/>
  <c r="S136" i="56"/>
  <c r="S48" i="56"/>
  <c r="S18" i="56"/>
  <c r="S27" i="56"/>
  <c r="S34" i="56"/>
  <c r="S125" i="56"/>
  <c r="S20" i="56"/>
  <c r="S12" i="56"/>
  <c r="V12" i="56" s="1"/>
  <c r="S51" i="81"/>
  <c r="S19" i="56"/>
  <c r="S31" i="56"/>
  <c r="S44" i="56"/>
  <c r="S67" i="56"/>
  <c r="S105" i="56"/>
  <c r="S24" i="56"/>
  <c r="S26" i="56"/>
  <c r="S38" i="56"/>
  <c r="S41" i="56"/>
  <c r="S128" i="56"/>
  <c r="S101" i="56"/>
  <c r="V13" i="40"/>
  <c r="U12" i="79"/>
  <c r="S113" i="56"/>
  <c r="S37" i="56"/>
  <c r="S169" i="56"/>
  <c r="S115" i="56"/>
  <c r="S122" i="56"/>
  <c r="S54" i="56"/>
  <c r="S142" i="56"/>
  <c r="S39" i="56"/>
  <c r="S98" i="56"/>
  <c r="S135" i="56"/>
  <c r="S65" i="56"/>
  <c r="S88" i="56"/>
  <c r="S153" i="56"/>
  <c r="S51" i="56"/>
  <c r="S102" i="56"/>
  <c r="Y49" i="62"/>
  <c r="Y162" i="62"/>
  <c r="Y121" i="62"/>
  <c r="Y62" i="62"/>
  <c r="Y59" i="62"/>
  <c r="Y124" i="62"/>
  <c r="S91" i="56"/>
  <c r="S47" i="56"/>
  <c r="R37" i="75"/>
  <c r="R27" i="75"/>
  <c r="R33" i="75"/>
  <c r="R40" i="75"/>
  <c r="R32" i="75"/>
  <c r="R34" i="75"/>
  <c r="R31" i="75"/>
  <c r="R29" i="75"/>
  <c r="R35" i="75"/>
  <c r="R30" i="75"/>
  <c r="R28" i="75"/>
  <c r="S132" i="56"/>
  <c r="S84" i="56"/>
  <c r="S165" i="56"/>
  <c r="S134" i="56"/>
  <c r="S94" i="56"/>
  <c r="S61" i="56"/>
  <c r="S17" i="56"/>
  <c r="S161" i="56"/>
  <c r="S90" i="56"/>
  <c r="S130" i="56"/>
  <c r="S86" i="56"/>
  <c r="S168" i="56"/>
  <c r="S89" i="56"/>
  <c r="Y159" i="62"/>
  <c r="AA72" i="78"/>
  <c r="AB72" i="78" s="1"/>
  <c r="Y18" i="62"/>
  <c r="Y31" i="62"/>
  <c r="N56" i="81"/>
  <c r="Y98" i="62"/>
  <c r="S57" i="81"/>
  <c r="S166" i="56"/>
  <c r="S79" i="56"/>
  <c r="S14" i="56"/>
  <c r="S156" i="56"/>
  <c r="S163" i="56"/>
  <c r="S121" i="56"/>
  <c r="S76" i="56"/>
  <c r="S157" i="56"/>
  <c r="S123" i="56"/>
  <c r="S82" i="56"/>
  <c r="S49" i="56"/>
  <c r="S149" i="56"/>
  <c r="S69" i="56"/>
  <c r="S112" i="56"/>
  <c r="S78" i="56"/>
  <c r="S164" i="56"/>
  <c r="S55" i="81"/>
  <c r="Y38" i="62"/>
  <c r="Y52" i="62"/>
  <c r="S109" i="56"/>
  <c r="S148" i="56"/>
  <c r="S93" i="56"/>
  <c r="S28" i="56"/>
  <c r="S152" i="56"/>
  <c r="S133" i="56"/>
  <c r="S95" i="56"/>
  <c r="S100" i="56"/>
  <c r="S97" i="56"/>
  <c r="S83" i="56"/>
  <c r="S36" i="56"/>
  <c r="S144" i="56"/>
  <c r="S167" i="56"/>
  <c r="S15" i="56"/>
  <c r="S58" i="56"/>
  <c r="S52" i="56"/>
  <c r="S53" i="56"/>
  <c r="S137" i="56"/>
  <c r="S32" i="56"/>
  <c r="S154" i="56"/>
  <c r="S140" i="56"/>
  <c r="S68" i="56"/>
  <c r="S33" i="56"/>
  <c r="S143" i="56"/>
  <c r="S104" i="56"/>
  <c r="S116" i="56"/>
  <c r="S45" i="56"/>
  <c r="S159" i="56"/>
  <c r="S71" i="56"/>
  <c r="S129" i="56"/>
  <c r="S111" i="56"/>
  <c r="S29" i="56"/>
  <c r="S151" i="56"/>
  <c r="S147" i="56"/>
  <c r="S99" i="56"/>
  <c r="S25" i="56"/>
  <c r="S118" i="56"/>
  <c r="S110" i="56"/>
  <c r="S131" i="56"/>
  <c r="S124" i="56"/>
  <c r="S57" i="56"/>
  <c r="S87" i="56"/>
  <c r="S56" i="56"/>
  <c r="S150" i="56"/>
  <c r="S145" i="56"/>
  <c r="S62" i="56"/>
  <c r="S141" i="56"/>
  <c r="S127" i="56"/>
  <c r="S55" i="56"/>
  <c r="S120" i="56"/>
  <c r="S70" i="56"/>
  <c r="S114" i="56"/>
  <c r="S155" i="56"/>
  <c r="S117" i="56"/>
  <c r="S63" i="56"/>
  <c r="S21" i="56"/>
  <c r="S146" i="56"/>
  <c r="S119" i="56"/>
  <c r="S72" i="56"/>
  <c r="S35" i="56"/>
  <c r="S126" i="56"/>
  <c r="S23" i="56"/>
  <c r="S40" i="56"/>
  <c r="S108" i="56"/>
  <c r="S160" i="56"/>
  <c r="S46" i="56"/>
  <c r="S59" i="81"/>
  <c r="N59" i="81"/>
  <c r="AA74" i="78"/>
  <c r="AB74" i="78" s="1"/>
  <c r="AA76" i="78"/>
  <c r="AB76" i="78" s="1"/>
  <c r="Y58" i="62"/>
  <c r="Y42" i="62"/>
  <c r="Y74" i="62"/>
  <c r="Y78" i="62"/>
  <c r="Y92" i="62"/>
  <c r="Y138" i="62"/>
  <c r="Y122" i="62"/>
  <c r="Y168" i="62"/>
  <c r="Y152" i="62"/>
  <c r="Y25" i="62"/>
  <c r="Y34" i="62"/>
  <c r="Y111" i="62"/>
  <c r="Y15" i="62"/>
  <c r="Y40" i="62"/>
  <c r="Y91" i="62"/>
  <c r="Y21" i="62"/>
  <c r="Y64" i="62"/>
  <c r="Y143" i="62"/>
  <c r="Y55" i="62"/>
  <c r="AA55" i="62" s="1"/>
  <c r="Y116" i="62"/>
  <c r="Y145" i="62"/>
  <c r="Y123" i="62"/>
  <c r="Y103" i="62"/>
  <c r="Y93" i="62"/>
  <c r="Y107" i="62"/>
  <c r="Y89" i="62"/>
  <c r="Y75" i="62"/>
  <c r="Y157" i="62"/>
  <c r="Y99" i="62"/>
  <c r="Y155" i="62"/>
  <c r="Y164" i="62"/>
  <c r="Y46" i="62"/>
  <c r="Y105" i="62"/>
  <c r="Y60" i="62"/>
  <c r="Y54" i="62"/>
  <c r="AB54" i="62" s="1"/>
  <c r="Y130" i="62"/>
  <c r="Y148" i="62"/>
  <c r="Y65" i="62"/>
  <c r="Y16" i="62"/>
  <c r="Y32" i="62"/>
  <c r="Y87" i="62"/>
  <c r="Y72" i="62"/>
  <c r="Y30" i="62"/>
  <c r="Y66" i="62"/>
  <c r="Y96" i="62"/>
  <c r="Y134" i="62"/>
  <c r="Y114" i="62"/>
  <c r="Y156" i="62"/>
  <c r="Y29" i="62"/>
  <c r="Y125" i="62"/>
  <c r="Y81" i="62"/>
  <c r="Y95" i="62"/>
  <c r="Y163" i="62"/>
  <c r="Y135" i="62"/>
  <c r="Y36" i="62"/>
  <c r="Y167" i="62"/>
  <c r="Y24" i="62"/>
  <c r="Y113" i="62"/>
  <c r="Y17" i="62"/>
  <c r="Y43" i="62"/>
  <c r="Y161" i="62"/>
  <c r="Y61" i="62"/>
  <c r="Y119" i="62"/>
  <c r="Y20" i="62"/>
  <c r="Y100" i="62"/>
  <c r="Y118" i="62"/>
  <c r="Y28" i="62"/>
  <c r="Y73" i="62"/>
  <c r="Y139" i="62"/>
  <c r="Y115" i="62"/>
  <c r="Y83" i="62"/>
  <c r="Y57" i="62"/>
  <c r="Y68" i="62"/>
  <c r="Y101" i="62"/>
  <c r="Y97" i="62"/>
  <c r="Y104" i="62"/>
  <c r="Y84" i="62"/>
  <c r="Y144" i="62"/>
  <c r="Y153" i="62"/>
  <c r="Y85" i="62"/>
  <c r="Y82" i="62"/>
  <c r="Y158" i="62"/>
  <c r="Y127" i="62"/>
  <c r="Y171" i="62"/>
  <c r="Y26" i="62"/>
  <c r="Y67" i="62"/>
  <c r="Y165" i="62"/>
  <c r="Y51" i="62"/>
  <c r="Y53" i="62"/>
  <c r="Y69" i="62"/>
  <c r="Y170" i="62"/>
  <c r="Y19" i="62"/>
  <c r="Y117" i="62"/>
  <c r="Y70" i="62"/>
  <c r="Y80" i="62"/>
  <c r="Y160" i="62"/>
  <c r="Y41" i="62"/>
  <c r="Y137" i="62"/>
  <c r="Y131" i="62"/>
  <c r="Y129" i="62"/>
  <c r="Y47" i="62"/>
  <c r="Y22" i="62"/>
  <c r="Y126" i="62"/>
  <c r="Y133" i="62"/>
  <c r="Y79" i="62"/>
  <c r="Y63" i="62"/>
  <c r="Y169" i="62"/>
  <c r="Y147" i="62"/>
  <c r="Y37" i="62"/>
  <c r="Y88" i="62"/>
  <c r="Y142" i="62"/>
  <c r="Y33" i="62"/>
  <c r="Y149" i="62"/>
  <c r="Y151" i="62"/>
  <c r="Y23" i="62"/>
  <c r="Y39" i="62"/>
  <c r="Y150" i="62"/>
  <c r="Y112" i="62"/>
  <c r="Y132" i="62"/>
  <c r="Y90" i="62"/>
  <c r="Y106" i="62"/>
  <c r="AA80" i="78"/>
  <c r="AB80" i="78" s="1"/>
  <c r="Y71" i="62"/>
  <c r="Y35" i="62"/>
  <c r="Y146" i="62"/>
  <c r="Y166" i="62"/>
  <c r="Y128" i="62"/>
  <c r="Y86" i="62"/>
  <c r="Y102" i="62"/>
  <c r="Y56" i="62"/>
  <c r="Z56" i="62" s="1"/>
  <c r="Y27" i="62"/>
  <c r="Y154" i="62"/>
  <c r="Y120" i="62"/>
  <c r="Y136" i="62"/>
  <c r="Y94" i="62"/>
  <c r="Y48" i="62"/>
  <c r="AA81" i="78"/>
  <c r="AB81" i="78" s="1"/>
  <c r="AA77" i="78"/>
  <c r="AB77" i="78" s="1"/>
  <c r="AA75" i="78"/>
  <c r="AB75" i="78" s="1"/>
  <c r="AA82" i="78"/>
  <c r="AB82" i="78" s="1"/>
  <c r="AA83" i="78"/>
  <c r="AB83" i="78" s="1"/>
  <c r="AA79" i="78"/>
  <c r="AB79" i="78" s="1"/>
  <c r="D75" i="78"/>
  <c r="AC74" i="78"/>
  <c r="X72" i="78"/>
  <c r="X70" i="78"/>
  <c r="X71" i="78"/>
  <c r="X74" i="78"/>
  <c r="X73" i="78"/>
  <c r="N68" i="81"/>
  <c r="AA71" i="78"/>
  <c r="AB71" i="78" s="1"/>
  <c r="AA73" i="78"/>
  <c r="AB73" i="78" s="1"/>
  <c r="S13" i="52" l="1"/>
  <c r="U13" i="52"/>
  <c r="T12" i="48"/>
  <c r="AR4" i="48" s="1"/>
  <c r="U12" i="48"/>
  <c r="AR5" i="48" s="1"/>
  <c r="AX47" i="81" s="1"/>
  <c r="S14" i="52"/>
  <c r="T14" i="52"/>
  <c r="AT4" i="52" s="1"/>
  <c r="AQ49" i="81" s="1"/>
  <c r="L49" i="81" s="1"/>
  <c r="BJ49" i="81"/>
  <c r="R49" i="81"/>
  <c r="O54" i="81"/>
  <c r="X14" i="41"/>
  <c r="Y14" i="41"/>
  <c r="Z14" i="41"/>
  <c r="X18" i="41"/>
  <c r="Z18" i="41"/>
  <c r="Y18" i="41"/>
  <c r="X15" i="41"/>
  <c r="Y15" i="41"/>
  <c r="AY4" i="41" s="1"/>
  <c r="AQ41" i="81" s="1"/>
  <c r="Z15" i="41"/>
  <c r="BX4" i="40"/>
  <c r="AG40" i="81" s="1"/>
  <c r="AE14" i="40"/>
  <c r="X19" i="41"/>
  <c r="Y19" i="41"/>
  <c r="Z19" i="41"/>
  <c r="X17" i="41"/>
  <c r="Y17" i="41"/>
  <c r="Z17" i="41"/>
  <c r="BZ4" i="40"/>
  <c r="AI40" i="81" s="1"/>
  <c r="BH40" i="81" s="1"/>
  <c r="AE16" i="40"/>
  <c r="X20" i="41"/>
  <c r="Y20" i="41"/>
  <c r="Z20" i="41"/>
  <c r="Z13" i="41"/>
  <c r="AW5" i="41" s="1"/>
  <c r="AX41" i="81" s="1"/>
  <c r="Y13" i="41"/>
  <c r="X13" i="41"/>
  <c r="AW3" i="41" s="1"/>
  <c r="BY4" i="40"/>
  <c r="AH40" i="81" s="1"/>
  <c r="AE15" i="40"/>
  <c r="BY6" i="40" s="1"/>
  <c r="AZ40" i="81" s="1"/>
  <c r="Q40" i="81" s="1"/>
  <c r="X16" i="41"/>
  <c r="Y16" i="41"/>
  <c r="AZ4" i="41" s="1"/>
  <c r="AR41" i="81" s="1"/>
  <c r="M41" i="81" s="1"/>
  <c r="Z16" i="41"/>
  <c r="V16" i="79"/>
  <c r="Z16" i="79" s="1"/>
  <c r="AC16" i="79" s="1"/>
  <c r="V13" i="79"/>
  <c r="Z13" i="79" s="1"/>
  <c r="AB13" i="79" s="1"/>
  <c r="BM3" i="79" s="1"/>
  <c r="AG44" i="81" s="1"/>
  <c r="X14" i="57"/>
  <c r="AV4" i="57" s="1"/>
  <c r="AQ54" i="81" s="1"/>
  <c r="L54" i="81" s="1"/>
  <c r="W14" i="57"/>
  <c r="AV3" i="57" s="1"/>
  <c r="AH54" i="81" s="1"/>
  <c r="R13" i="47"/>
  <c r="S13" i="47" s="1"/>
  <c r="V13" i="47" s="1"/>
  <c r="AT5" i="47" s="1"/>
  <c r="AY46" i="81" s="1"/>
  <c r="P46" i="81" s="1"/>
  <c r="S12" i="50"/>
  <c r="AQ5" i="50" s="1"/>
  <c r="R12" i="50"/>
  <c r="AQ4" i="50" s="1"/>
  <c r="Q12" i="50"/>
  <c r="AQ3" i="50" s="1"/>
  <c r="R15" i="50"/>
  <c r="AT4" i="50" s="1"/>
  <c r="Q15" i="50"/>
  <c r="AT3" i="50" s="1"/>
  <c r="S15" i="50"/>
  <c r="AT5" i="50" s="1"/>
  <c r="P14" i="42"/>
  <c r="R14" i="42" s="1"/>
  <c r="R15" i="47"/>
  <c r="S15" i="47" s="1"/>
  <c r="V15" i="79"/>
  <c r="Z15" i="79" s="1"/>
  <c r="S13" i="42"/>
  <c r="AS3" i="42" s="1"/>
  <c r="AG42" i="81" s="1"/>
  <c r="T13" i="42"/>
  <c r="AS4" i="42" s="1"/>
  <c r="AP42" i="81" s="1"/>
  <c r="K42" i="81" s="1"/>
  <c r="U13" i="42"/>
  <c r="AS5" i="42" s="1"/>
  <c r="AY42" i="81" s="1"/>
  <c r="P42" i="81" s="1"/>
  <c r="S15" i="49"/>
  <c r="T15" i="49" s="1"/>
  <c r="W15" i="49" s="1"/>
  <c r="U13" i="44"/>
  <c r="AT4" i="44" s="1"/>
  <c r="AP43" i="81" s="1"/>
  <c r="K43" i="81" s="1"/>
  <c r="V13" i="44"/>
  <c r="AT5" i="44" s="1"/>
  <c r="AY43" i="81" s="1"/>
  <c r="P43" i="81" s="1"/>
  <c r="T13" i="44"/>
  <c r="AT3" i="44" s="1"/>
  <c r="AG43" i="81" s="1"/>
  <c r="V12" i="44"/>
  <c r="AS5" i="44" s="1"/>
  <c r="AX43" i="81" s="1"/>
  <c r="T12" i="44"/>
  <c r="AS3" i="44" s="1"/>
  <c r="AF43" i="81" s="1"/>
  <c r="U12" i="44"/>
  <c r="AS4" i="44" s="1"/>
  <c r="AO43" i="81" s="1"/>
  <c r="R12" i="47"/>
  <c r="S12" i="47" s="1"/>
  <c r="P15" i="42"/>
  <c r="R15" i="42" s="1"/>
  <c r="Q12" i="51"/>
  <c r="R12" i="51" s="1"/>
  <c r="R14" i="47"/>
  <c r="S14" i="47" s="1"/>
  <c r="S13" i="48"/>
  <c r="AS3" i="48" s="1"/>
  <c r="AG47" i="81" s="1"/>
  <c r="T13" i="48"/>
  <c r="AS4" i="48" s="1"/>
  <c r="AP47" i="81" s="1"/>
  <c r="K47" i="81" s="1"/>
  <c r="U13" i="48"/>
  <c r="AS5" i="48" s="1"/>
  <c r="AY47" i="81" s="1"/>
  <c r="P47" i="81" s="1"/>
  <c r="Y15" i="57"/>
  <c r="AW5" i="57" s="1"/>
  <c r="BA54" i="81" s="1"/>
  <c r="W15" i="57"/>
  <c r="AW3" i="57" s="1"/>
  <c r="AI54" i="81" s="1"/>
  <c r="X15" i="57"/>
  <c r="AW4" i="57" s="1"/>
  <c r="AR54" i="81" s="1"/>
  <c r="U14" i="49"/>
  <c r="V14" i="49"/>
  <c r="AV4" i="49" s="1"/>
  <c r="Q15" i="44"/>
  <c r="S15" i="44" s="1"/>
  <c r="R13" i="50"/>
  <c r="AR4" i="50" s="1"/>
  <c r="Q13" i="50"/>
  <c r="AR3" i="50" s="1"/>
  <c r="S13" i="50"/>
  <c r="AR5" i="50" s="1"/>
  <c r="Q14" i="44"/>
  <c r="S14" i="44" s="1"/>
  <c r="S13" i="49"/>
  <c r="T13" i="49" s="1"/>
  <c r="W13" i="49" s="1"/>
  <c r="T12" i="52"/>
  <c r="AR4" i="52" s="1"/>
  <c r="AO49" i="81" s="1"/>
  <c r="S12" i="52"/>
  <c r="R14" i="50"/>
  <c r="AS4" i="50" s="1"/>
  <c r="S14" i="50"/>
  <c r="AS5" i="50" s="1"/>
  <c r="Q14" i="50"/>
  <c r="AS3" i="50" s="1"/>
  <c r="T12" i="42"/>
  <c r="AR4" i="42" s="1"/>
  <c r="AO42" i="81" s="1"/>
  <c r="U12" i="42"/>
  <c r="AR5" i="42" s="1"/>
  <c r="AX42" i="81" s="1"/>
  <c r="S12" i="42"/>
  <c r="AR3" i="42" s="1"/>
  <c r="AF42" i="81" s="1"/>
  <c r="S12" i="49"/>
  <c r="T12" i="49" s="1"/>
  <c r="W12" i="49" s="1"/>
  <c r="S15" i="48"/>
  <c r="AU3" i="48" s="1"/>
  <c r="AI47" i="81" s="1"/>
  <c r="U15" i="48"/>
  <c r="AU5" i="48" s="1"/>
  <c r="BA47" i="81" s="1"/>
  <c r="T15" i="48"/>
  <c r="AU4" i="48" s="1"/>
  <c r="AR47" i="81" s="1"/>
  <c r="AD16" i="40"/>
  <c r="BZ5" i="40" s="1"/>
  <c r="AR40" i="81" s="1"/>
  <c r="BZ6" i="40"/>
  <c r="BA40" i="81" s="1"/>
  <c r="BJ40" i="81" s="1"/>
  <c r="AD14" i="40"/>
  <c r="BX5" i="40" s="1"/>
  <c r="AP40" i="81" s="1"/>
  <c r="K40" i="81" s="1"/>
  <c r="BX6" i="40"/>
  <c r="AY40" i="81" s="1"/>
  <c r="P40" i="81" s="1"/>
  <c r="AD15" i="40"/>
  <c r="BY5" i="40" s="1"/>
  <c r="AQ40" i="81" s="1"/>
  <c r="L40" i="81" s="1"/>
  <c r="BH68" i="81"/>
  <c r="O68" i="81" s="1"/>
  <c r="V14" i="79"/>
  <c r="AD70" i="81"/>
  <c r="AB70" i="81"/>
  <c r="AH70" i="81"/>
  <c r="M70" i="81" s="1"/>
  <c r="AG70" i="81"/>
  <c r="L70" i="81" s="1"/>
  <c r="AF70" i="81"/>
  <c r="K70" i="81" s="1"/>
  <c r="AE70" i="81"/>
  <c r="W13" i="40"/>
  <c r="AU4" i="57"/>
  <c r="AP54" i="81" s="1"/>
  <c r="K54" i="81" s="1"/>
  <c r="V12" i="79"/>
  <c r="Z12" i="79" s="1"/>
  <c r="W13" i="57"/>
  <c r="Y13" i="57"/>
  <c r="AU5" i="57" s="1"/>
  <c r="AY54" i="81" s="1"/>
  <c r="P54" i="81" s="1"/>
  <c r="W12" i="57"/>
  <c r="X12" i="57"/>
  <c r="V14" i="45"/>
  <c r="W14" i="45"/>
  <c r="W15" i="45"/>
  <c r="AX4" i="45" s="1"/>
  <c r="AR45" i="81" s="1"/>
  <c r="V15" i="45"/>
  <c r="W17" i="45"/>
  <c r="AZ4" i="45" s="1"/>
  <c r="AT45" i="81" s="1"/>
  <c r="V17" i="45"/>
  <c r="AZ3" i="45" s="1"/>
  <c r="AK45" i="81" s="1"/>
  <c r="AZ5" i="45"/>
  <c r="BC45" i="81" s="1"/>
  <c r="BC61" i="81" s="1"/>
  <c r="U14" i="48"/>
  <c r="AT5" i="48" s="1"/>
  <c r="AZ47" i="81" s="1"/>
  <c r="Q47" i="81" s="1"/>
  <c r="T14" i="48"/>
  <c r="AT4" i="48" s="1"/>
  <c r="AQ47" i="81" s="1"/>
  <c r="L47" i="81" s="1"/>
  <c r="S14" i="48"/>
  <c r="AT3" i="48" s="1"/>
  <c r="AH47" i="81" s="1"/>
  <c r="U18" i="48"/>
  <c r="S18" i="48"/>
  <c r="T18" i="48"/>
  <c r="V16" i="45"/>
  <c r="AY3" i="45" s="1"/>
  <c r="AJ45" i="81" s="1"/>
  <c r="W16" i="45"/>
  <c r="AY4" i="45" s="1"/>
  <c r="AS45" i="81" s="1"/>
  <c r="AY5" i="45"/>
  <c r="BB45" i="81" s="1"/>
  <c r="BB61" i="81" s="1"/>
  <c r="V13" i="45"/>
  <c r="AV3" i="45" s="1"/>
  <c r="AG45" i="81" s="1"/>
  <c r="W13" i="45"/>
  <c r="AV4" i="45" s="1"/>
  <c r="AP45" i="81" s="1"/>
  <c r="K45" i="81" s="1"/>
  <c r="AV5" i="45"/>
  <c r="AY45" i="81" s="1"/>
  <c r="S22" i="75"/>
  <c r="U22" i="75"/>
  <c r="T22" i="75"/>
  <c r="U13" i="75"/>
  <c r="DM5" i="75" s="1"/>
  <c r="T13" i="75"/>
  <c r="DM4" i="75" s="1"/>
  <c r="S13" i="75"/>
  <c r="DM3" i="75" s="1"/>
  <c r="AH60" i="81" s="1"/>
  <c r="U17" i="75"/>
  <c r="S17" i="75"/>
  <c r="T17" i="75"/>
  <c r="U21" i="75"/>
  <c r="T21" i="75"/>
  <c r="S21" i="75"/>
  <c r="U26" i="75"/>
  <c r="S26" i="75"/>
  <c r="T26" i="75"/>
  <c r="U15" i="75"/>
  <c r="S15" i="75"/>
  <c r="T15" i="75"/>
  <c r="U18" i="75"/>
  <c r="S18" i="75"/>
  <c r="T18" i="75"/>
  <c r="U24" i="75"/>
  <c r="T24" i="75"/>
  <c r="S24" i="75"/>
  <c r="T11" i="75"/>
  <c r="S11" i="75"/>
  <c r="U11" i="75"/>
  <c r="DK5" i="75" s="1"/>
  <c r="U16" i="75"/>
  <c r="S16" i="75"/>
  <c r="T16" i="75"/>
  <c r="T19" i="75"/>
  <c r="S19" i="75"/>
  <c r="U19" i="75"/>
  <c r="U25" i="75"/>
  <c r="S25" i="75"/>
  <c r="T25" i="75"/>
  <c r="U12" i="75"/>
  <c r="DL5" i="75" s="1"/>
  <c r="S12" i="75"/>
  <c r="DL3" i="75" s="1"/>
  <c r="AG60" i="81" s="1"/>
  <c r="T12" i="75"/>
  <c r="DL4" i="75" s="1"/>
  <c r="S14" i="75"/>
  <c r="DN3" i="75" s="1"/>
  <c r="AI60" i="81" s="1"/>
  <c r="T14" i="75"/>
  <c r="DN4" i="75" s="1"/>
  <c r="U14" i="75"/>
  <c r="DN5" i="75" s="1"/>
  <c r="BA60" i="81" s="1"/>
  <c r="U20" i="75"/>
  <c r="T20" i="75"/>
  <c r="S20" i="75"/>
  <c r="U29" i="75"/>
  <c r="T29" i="75"/>
  <c r="S29" i="75"/>
  <c r="U36" i="75"/>
  <c r="T36" i="75"/>
  <c r="S36" i="75"/>
  <c r="T35" i="75"/>
  <c r="U35" i="75"/>
  <c r="S35" i="75"/>
  <c r="U31" i="75"/>
  <c r="T31" i="75"/>
  <c r="S31" i="75"/>
  <c r="U39" i="75"/>
  <c r="T39" i="75"/>
  <c r="S39" i="75"/>
  <c r="U34" i="75"/>
  <c r="T34" i="75"/>
  <c r="S34" i="75"/>
  <c r="S38" i="75"/>
  <c r="T38" i="75"/>
  <c r="U38" i="75"/>
  <c r="U32" i="75"/>
  <c r="T32" i="75"/>
  <c r="S32" i="75"/>
  <c r="U40" i="75"/>
  <c r="T40" i="75"/>
  <c r="S40" i="75"/>
  <c r="U37" i="75"/>
  <c r="T37" i="75"/>
  <c r="S37" i="75"/>
  <c r="U28" i="75"/>
  <c r="T28" i="75"/>
  <c r="S28" i="75"/>
  <c r="S33" i="75"/>
  <c r="U33" i="75"/>
  <c r="T33" i="75"/>
  <c r="S30" i="75"/>
  <c r="T30" i="75"/>
  <c r="U30" i="75"/>
  <c r="T27" i="75"/>
  <c r="U27" i="75"/>
  <c r="S27" i="75"/>
  <c r="U23" i="75"/>
  <c r="T23" i="75"/>
  <c r="S23" i="75"/>
  <c r="AB47" i="62"/>
  <c r="AA47" i="62"/>
  <c r="Z47" i="62"/>
  <c r="AB26" i="62"/>
  <c r="AA26" i="62"/>
  <c r="Z26" i="62"/>
  <c r="AB123" i="62"/>
  <c r="AA123" i="62"/>
  <c r="Z123" i="62"/>
  <c r="AA38" i="62"/>
  <c r="Z38" i="62"/>
  <c r="AB38" i="62"/>
  <c r="AB94" i="62"/>
  <c r="AA94" i="62"/>
  <c r="Z94" i="62"/>
  <c r="AB102" i="62"/>
  <c r="AA102" i="62"/>
  <c r="Z102" i="62"/>
  <c r="AB112" i="62"/>
  <c r="AA112" i="62"/>
  <c r="Z112" i="62"/>
  <c r="AB147" i="62"/>
  <c r="AA147" i="62"/>
  <c r="Z147" i="62"/>
  <c r="AB129" i="62"/>
  <c r="AA129" i="62"/>
  <c r="Z129" i="62"/>
  <c r="AB19" i="62"/>
  <c r="AA19" i="62"/>
  <c r="Z19" i="62"/>
  <c r="AB171" i="62"/>
  <c r="AA171" i="62"/>
  <c r="Z171" i="62"/>
  <c r="AB104" i="62"/>
  <c r="Z104" i="62"/>
  <c r="AA104" i="62"/>
  <c r="AB139" i="62"/>
  <c r="AA139" i="62"/>
  <c r="Z139" i="62"/>
  <c r="Z161" i="62"/>
  <c r="AA161" i="62"/>
  <c r="AB161" i="62"/>
  <c r="AB163" i="62"/>
  <c r="AA163" i="62"/>
  <c r="Z163" i="62"/>
  <c r="Z96" i="62"/>
  <c r="AB96" i="62"/>
  <c r="AA96" i="62"/>
  <c r="Z148" i="62"/>
  <c r="AB148" i="62"/>
  <c r="AA148" i="62"/>
  <c r="AB99" i="62"/>
  <c r="AA99" i="62"/>
  <c r="Z99" i="62"/>
  <c r="Z145" i="62"/>
  <c r="AA145" i="62"/>
  <c r="AB145" i="62"/>
  <c r="AB15" i="62"/>
  <c r="AA15" i="62"/>
  <c r="Z15" i="62"/>
  <c r="AB92" i="62"/>
  <c r="AA92" i="62"/>
  <c r="Z92" i="62"/>
  <c r="AB121" i="62"/>
  <c r="AA121" i="62"/>
  <c r="Z121" i="62"/>
  <c r="AB37" i="62"/>
  <c r="AA37" i="62"/>
  <c r="Z37" i="62"/>
  <c r="AB84" i="62"/>
  <c r="AA84" i="62"/>
  <c r="Z84" i="62"/>
  <c r="AB155" i="62"/>
  <c r="AA155" i="62"/>
  <c r="Z155" i="62"/>
  <c r="AB18" i="62"/>
  <c r="AA18" i="62"/>
  <c r="Z18" i="62"/>
  <c r="AB136" i="62"/>
  <c r="AA136" i="62"/>
  <c r="Z136" i="62"/>
  <c r="AB86" i="62"/>
  <c r="AA86" i="62"/>
  <c r="Z86" i="62"/>
  <c r="AA150" i="62"/>
  <c r="AB150" i="62"/>
  <c r="Z150" i="62"/>
  <c r="Z169" i="62"/>
  <c r="AB169" i="62"/>
  <c r="AA169" i="62"/>
  <c r="AB131" i="62"/>
  <c r="AA131" i="62"/>
  <c r="Z131" i="62"/>
  <c r="AB170" i="62"/>
  <c r="AA170" i="62"/>
  <c r="Z170" i="62"/>
  <c r="Z127" i="62"/>
  <c r="AA127" i="62"/>
  <c r="AB127" i="62"/>
  <c r="AB97" i="62"/>
  <c r="AA97" i="62"/>
  <c r="Z97" i="62"/>
  <c r="AB73" i="62"/>
  <c r="AA73" i="62"/>
  <c r="Z73" i="62"/>
  <c r="AB43" i="62"/>
  <c r="AA43" i="62"/>
  <c r="Z43" i="62"/>
  <c r="AB95" i="62"/>
  <c r="AA95" i="62"/>
  <c r="Z95" i="62"/>
  <c r="AB66" i="62"/>
  <c r="AA66" i="62"/>
  <c r="Z66" i="62"/>
  <c r="AB130" i="62"/>
  <c r="Z130" i="62"/>
  <c r="AA130" i="62"/>
  <c r="AB157" i="62"/>
  <c r="AA157" i="62"/>
  <c r="Z157" i="62"/>
  <c r="AA116" i="62"/>
  <c r="AB116" i="62"/>
  <c r="Z116" i="62"/>
  <c r="Z111" i="62"/>
  <c r="AA111" i="62"/>
  <c r="AB111" i="62"/>
  <c r="AB78" i="62"/>
  <c r="AA78" i="62"/>
  <c r="Z78" i="62"/>
  <c r="AB159" i="62"/>
  <c r="AA159" i="62"/>
  <c r="Z159" i="62"/>
  <c r="AB162" i="62"/>
  <c r="AA162" i="62"/>
  <c r="Z162" i="62"/>
  <c r="AB65" i="62"/>
  <c r="AA65" i="62"/>
  <c r="Z65" i="62"/>
  <c r="AB120" i="62"/>
  <c r="AA120" i="62"/>
  <c r="Z120" i="62"/>
  <c r="AB128" i="62"/>
  <c r="AA128" i="62"/>
  <c r="Z128" i="62"/>
  <c r="AB39" i="62"/>
  <c r="AA39" i="62"/>
  <c r="Z39" i="62"/>
  <c r="AB151" i="62"/>
  <c r="AA151" i="62"/>
  <c r="Z151" i="62"/>
  <c r="AB63" i="62"/>
  <c r="AA63" i="62"/>
  <c r="Z63" i="62"/>
  <c r="AB137" i="62"/>
  <c r="AA137" i="62"/>
  <c r="Z137" i="62"/>
  <c r="AB69" i="62"/>
  <c r="AA69" i="62"/>
  <c r="Z69" i="62"/>
  <c r="AA158" i="62"/>
  <c r="Z158" i="62"/>
  <c r="AB158" i="62"/>
  <c r="Z101" i="62"/>
  <c r="AA101" i="62"/>
  <c r="AB101" i="62"/>
  <c r="Z28" i="62"/>
  <c r="AB28" i="62"/>
  <c r="AA28" i="62"/>
  <c r="Z17" i="62"/>
  <c r="AA17" i="62"/>
  <c r="AB17" i="62"/>
  <c r="AB81" i="62"/>
  <c r="AA81" i="62"/>
  <c r="Z81" i="62"/>
  <c r="AA30" i="62"/>
  <c r="Z30" i="62"/>
  <c r="AB30" i="62"/>
  <c r="Z54" i="62"/>
  <c r="AA54" i="62"/>
  <c r="Z75" i="62"/>
  <c r="AA75" i="62"/>
  <c r="AB75" i="62"/>
  <c r="AB55" i="62"/>
  <c r="Z55" i="62"/>
  <c r="AB34" i="62"/>
  <c r="AA34" i="62"/>
  <c r="Z34" i="62"/>
  <c r="AB74" i="62"/>
  <c r="AA74" i="62"/>
  <c r="Z74" i="62"/>
  <c r="AB49" i="62"/>
  <c r="AA49" i="62"/>
  <c r="Z49" i="62"/>
  <c r="AA132" i="62"/>
  <c r="Z132" i="62"/>
  <c r="AB132" i="62"/>
  <c r="Z135" i="62"/>
  <c r="AA135" i="62"/>
  <c r="AB135" i="62"/>
  <c r="Z62" i="62"/>
  <c r="AB62" i="62"/>
  <c r="AA62" i="62"/>
  <c r="AB154" i="62"/>
  <c r="AA154" i="62"/>
  <c r="Z154" i="62"/>
  <c r="AA166" i="62"/>
  <c r="Z166" i="62"/>
  <c r="AB166" i="62"/>
  <c r="AB23" i="62"/>
  <c r="AA23" i="62"/>
  <c r="Z23" i="62"/>
  <c r="AB149" i="62"/>
  <c r="AA149" i="62"/>
  <c r="Z149" i="62"/>
  <c r="AB79" i="62"/>
  <c r="AA79" i="62"/>
  <c r="Z79" i="62"/>
  <c r="Z41" i="62"/>
  <c r="AA41" i="62"/>
  <c r="AB41" i="62"/>
  <c r="AB53" i="62"/>
  <c r="AA53" i="62"/>
  <c r="Z53" i="62"/>
  <c r="AA82" i="62"/>
  <c r="Z82" i="62"/>
  <c r="AB82" i="62"/>
  <c r="AA14" i="62"/>
  <c r="Z14" i="62"/>
  <c r="AB14" i="62"/>
  <c r="AB118" i="62"/>
  <c r="AA118" i="62"/>
  <c r="Z118" i="62"/>
  <c r="AB113" i="62"/>
  <c r="AA113" i="62"/>
  <c r="Z113" i="62"/>
  <c r="AB125" i="62"/>
  <c r="AA125" i="62"/>
  <c r="Z125" i="62"/>
  <c r="AA72" i="62"/>
  <c r="AB72" i="62"/>
  <c r="Z72" i="62"/>
  <c r="AB60" i="62"/>
  <c r="AA60" i="62"/>
  <c r="Z60" i="62"/>
  <c r="AB89" i="62"/>
  <c r="AA89" i="62"/>
  <c r="Z89" i="62"/>
  <c r="AB143" i="62"/>
  <c r="AA143" i="62"/>
  <c r="Z143" i="62"/>
  <c r="Z25" i="62"/>
  <c r="AA25" i="62"/>
  <c r="AB25" i="62"/>
  <c r="AB42" i="62"/>
  <c r="AA42" i="62"/>
  <c r="Z42" i="62"/>
  <c r="AA124" i="62"/>
  <c r="AB124" i="62"/>
  <c r="Z124" i="62"/>
  <c r="AA48" i="62"/>
  <c r="AB48" i="62"/>
  <c r="Z48" i="62"/>
  <c r="AB115" i="62"/>
  <c r="AA115" i="62"/>
  <c r="Z115" i="62"/>
  <c r="Z138" i="62"/>
  <c r="AB138" i="62"/>
  <c r="AA138" i="62"/>
  <c r="AB27" i="62"/>
  <c r="AA27" i="62"/>
  <c r="Z27" i="62"/>
  <c r="AB133" i="62"/>
  <c r="AA133" i="62"/>
  <c r="Z133" i="62"/>
  <c r="Z51" i="62"/>
  <c r="AA51" i="62"/>
  <c r="AB51" i="62"/>
  <c r="Z85" i="62"/>
  <c r="AA85" i="62"/>
  <c r="AB85" i="62"/>
  <c r="AB100" i="62"/>
  <c r="AA100" i="62"/>
  <c r="Z100" i="62"/>
  <c r="AB24" i="62"/>
  <c r="AA24" i="62"/>
  <c r="Z24" i="62"/>
  <c r="AB29" i="62"/>
  <c r="AA29" i="62"/>
  <c r="Z29" i="62"/>
  <c r="AB87" i="62"/>
  <c r="AA87" i="62"/>
  <c r="Z87" i="62"/>
  <c r="AB105" i="62"/>
  <c r="AA105" i="62"/>
  <c r="Z105" i="62"/>
  <c r="AB107" i="62"/>
  <c r="AA107" i="62"/>
  <c r="Z107" i="62"/>
  <c r="AA64" i="62"/>
  <c r="Z64" i="62"/>
  <c r="AB64" i="62"/>
  <c r="AB152" i="62"/>
  <c r="AA152" i="62"/>
  <c r="Z152" i="62"/>
  <c r="AB58" i="62"/>
  <c r="AA58" i="62"/>
  <c r="Z58" i="62"/>
  <c r="AA98" i="62"/>
  <c r="Z98" i="62"/>
  <c r="AB98" i="62"/>
  <c r="Z59" i="62"/>
  <c r="AA59" i="62"/>
  <c r="AB59" i="62"/>
  <c r="AA56" i="62"/>
  <c r="AB56" i="62"/>
  <c r="AB117" i="62"/>
  <c r="AA117" i="62"/>
  <c r="Z117" i="62"/>
  <c r="AB61" i="62"/>
  <c r="AA61" i="62"/>
  <c r="Z61" i="62"/>
  <c r="AB40" i="62"/>
  <c r="AA40" i="62"/>
  <c r="Z40" i="62"/>
  <c r="AB146" i="62"/>
  <c r="AA146" i="62"/>
  <c r="Z146" i="62"/>
  <c r="Z33" i="62"/>
  <c r="AA33" i="62"/>
  <c r="AB33" i="62"/>
  <c r="AB160" i="62"/>
  <c r="AA160" i="62"/>
  <c r="Z160" i="62"/>
  <c r="AB68" i="62"/>
  <c r="AA68" i="62"/>
  <c r="Z68" i="62"/>
  <c r="AB35" i="62"/>
  <c r="AA35" i="62"/>
  <c r="Z35" i="62"/>
  <c r="AA106" i="62"/>
  <c r="AB106" i="62"/>
  <c r="Z106" i="62"/>
  <c r="AA142" i="62"/>
  <c r="Z142" i="62"/>
  <c r="AB142" i="62"/>
  <c r="AB126" i="62"/>
  <c r="AA126" i="62"/>
  <c r="Z126" i="62"/>
  <c r="Z80" i="62"/>
  <c r="AB80" i="62"/>
  <c r="AA80" i="62"/>
  <c r="AB165" i="62"/>
  <c r="AA165" i="62"/>
  <c r="Z165" i="62"/>
  <c r="Z153" i="62"/>
  <c r="AA153" i="62"/>
  <c r="AB153" i="62"/>
  <c r="AB57" i="62"/>
  <c r="AA57" i="62"/>
  <c r="Z57" i="62"/>
  <c r="Z20" i="62"/>
  <c r="AB20" i="62"/>
  <c r="AA20" i="62"/>
  <c r="AB167" i="62"/>
  <c r="AA167" i="62"/>
  <c r="Z167" i="62"/>
  <c r="Z156" i="62"/>
  <c r="AB156" i="62"/>
  <c r="AA156" i="62"/>
  <c r="AB32" i="62"/>
  <c r="AA32" i="62"/>
  <c r="Z32" i="62"/>
  <c r="Z46" i="62"/>
  <c r="AB46" i="62"/>
  <c r="AA46" i="62"/>
  <c r="Z93" i="62"/>
  <c r="AB93" i="62"/>
  <c r="AA93" i="62"/>
  <c r="AB21" i="62"/>
  <c r="AA21" i="62"/>
  <c r="Z21" i="62"/>
  <c r="AB168" i="62"/>
  <c r="AA168" i="62"/>
  <c r="Z168" i="62"/>
  <c r="AB134" i="62"/>
  <c r="AA134" i="62"/>
  <c r="Z134" i="62"/>
  <c r="AB71" i="62"/>
  <c r="AA71" i="62"/>
  <c r="Z71" i="62"/>
  <c r="AA90" i="62"/>
  <c r="AB90" i="62"/>
  <c r="Z90" i="62"/>
  <c r="Z88" i="62"/>
  <c r="AB88" i="62"/>
  <c r="AA88" i="62"/>
  <c r="AA22" i="62"/>
  <c r="AB22" i="62"/>
  <c r="Z22" i="62"/>
  <c r="Z70" i="62"/>
  <c r="AB70" i="62"/>
  <c r="AA70" i="62"/>
  <c r="Z67" i="62"/>
  <c r="AB67" i="62"/>
  <c r="AA67" i="62"/>
  <c r="AB144" i="62"/>
  <c r="AA144" i="62"/>
  <c r="Z144" i="62"/>
  <c r="AB83" i="62"/>
  <c r="AA83" i="62"/>
  <c r="Z83" i="62"/>
  <c r="Z119" i="62"/>
  <c r="AA119" i="62"/>
  <c r="AB119" i="62"/>
  <c r="Z36" i="62"/>
  <c r="AB36" i="62"/>
  <c r="AA36" i="62"/>
  <c r="Z114" i="62"/>
  <c r="AB114" i="62"/>
  <c r="AA114" i="62"/>
  <c r="AB16" i="62"/>
  <c r="CJ5" i="62" s="1"/>
  <c r="AZ50" i="81" s="1"/>
  <c r="Q50" i="81" s="1"/>
  <c r="AA16" i="62"/>
  <c r="CJ4" i="62" s="1"/>
  <c r="AQ50" i="81" s="1"/>
  <c r="L50" i="81" s="1"/>
  <c r="Z16" i="62"/>
  <c r="CJ3" i="62" s="1"/>
  <c r="AH50" i="81" s="1"/>
  <c r="Z164" i="62"/>
  <c r="AB164" i="62"/>
  <c r="AA164" i="62"/>
  <c r="AB103" i="62"/>
  <c r="AA103" i="62"/>
  <c r="Z103" i="62"/>
  <c r="AB91" i="62"/>
  <c r="AA91" i="62"/>
  <c r="Z91" i="62"/>
  <c r="AB122" i="62"/>
  <c r="AA122" i="62"/>
  <c r="Z122" i="62"/>
  <c r="AB52" i="62"/>
  <c r="AA52" i="62"/>
  <c r="Z52" i="62"/>
  <c r="AB31" i="62"/>
  <c r="AA31" i="62"/>
  <c r="Z31" i="62"/>
  <c r="AB50" i="62"/>
  <c r="AA50" i="62"/>
  <c r="Z50" i="62"/>
  <c r="V108" i="56"/>
  <c r="U108" i="56"/>
  <c r="T108" i="56"/>
  <c r="T29" i="56"/>
  <c r="U29" i="56"/>
  <c r="V29" i="56"/>
  <c r="V143" i="56"/>
  <c r="U143" i="56"/>
  <c r="T143" i="56"/>
  <c r="V52" i="56"/>
  <c r="U52" i="56"/>
  <c r="T52" i="56"/>
  <c r="T100" i="56"/>
  <c r="U100" i="56"/>
  <c r="V100" i="56"/>
  <c r="V49" i="56"/>
  <c r="U49" i="56"/>
  <c r="T49" i="56"/>
  <c r="V14" i="56"/>
  <c r="U14" i="56"/>
  <c r="T14" i="56"/>
  <c r="V90" i="56"/>
  <c r="U90" i="56"/>
  <c r="T90" i="56"/>
  <c r="V132" i="56"/>
  <c r="U132" i="56"/>
  <c r="T132" i="56"/>
  <c r="V91" i="56"/>
  <c r="U91" i="56"/>
  <c r="T91" i="56"/>
  <c r="T88" i="56"/>
  <c r="V88" i="56"/>
  <c r="U88" i="56"/>
  <c r="U115" i="56"/>
  <c r="T115" i="56"/>
  <c r="V115" i="56"/>
  <c r="V101" i="56"/>
  <c r="U101" i="56"/>
  <c r="T101" i="56"/>
  <c r="U105" i="56"/>
  <c r="T105" i="56"/>
  <c r="V105" i="56"/>
  <c r="V125" i="56"/>
  <c r="U125" i="56"/>
  <c r="T125" i="56"/>
  <c r="V73" i="56"/>
  <c r="U73" i="56"/>
  <c r="T73" i="56"/>
  <c r="V146" i="56"/>
  <c r="U146" i="56"/>
  <c r="T146" i="56"/>
  <c r="V127" i="56"/>
  <c r="U127" i="56"/>
  <c r="T127" i="56"/>
  <c r="T40" i="56"/>
  <c r="U40" i="56"/>
  <c r="V40" i="56"/>
  <c r="U63" i="56"/>
  <c r="T63" i="56"/>
  <c r="V63" i="56"/>
  <c r="U141" i="56"/>
  <c r="T141" i="56"/>
  <c r="V141" i="56"/>
  <c r="U131" i="56"/>
  <c r="T131" i="56"/>
  <c r="V131" i="56"/>
  <c r="V111" i="56"/>
  <c r="U111" i="56"/>
  <c r="T111" i="56"/>
  <c r="U33" i="56"/>
  <c r="V33" i="56"/>
  <c r="T33" i="56"/>
  <c r="T58" i="56"/>
  <c r="U58" i="56"/>
  <c r="V58" i="56"/>
  <c r="V95" i="56"/>
  <c r="T95" i="56"/>
  <c r="U95" i="56"/>
  <c r="V82" i="56"/>
  <c r="U82" i="56"/>
  <c r="T82" i="56"/>
  <c r="T79" i="56"/>
  <c r="V79" i="56"/>
  <c r="U79" i="56"/>
  <c r="V161" i="56"/>
  <c r="U161" i="56"/>
  <c r="T161" i="56"/>
  <c r="V65" i="56"/>
  <c r="U65" i="56"/>
  <c r="T65" i="56"/>
  <c r="V169" i="56"/>
  <c r="U169" i="56"/>
  <c r="T169" i="56"/>
  <c r="V67" i="56"/>
  <c r="U67" i="56"/>
  <c r="T67" i="56"/>
  <c r="T34" i="56"/>
  <c r="V34" i="56"/>
  <c r="U34" i="56"/>
  <c r="T50" i="56"/>
  <c r="U50" i="56"/>
  <c r="V50" i="56"/>
  <c r="T66" i="56"/>
  <c r="U66" i="56"/>
  <c r="V66" i="56"/>
  <c r="U21" i="56"/>
  <c r="T21" i="56"/>
  <c r="V21" i="56"/>
  <c r="T23" i="56"/>
  <c r="U23" i="56"/>
  <c r="V23" i="56"/>
  <c r="V117" i="56"/>
  <c r="U117" i="56"/>
  <c r="T117" i="56"/>
  <c r="V62" i="56"/>
  <c r="U62" i="56"/>
  <c r="T62" i="56"/>
  <c r="T110" i="56"/>
  <c r="U110" i="56"/>
  <c r="V110" i="56"/>
  <c r="T129" i="56"/>
  <c r="V129" i="56"/>
  <c r="U129" i="56"/>
  <c r="V68" i="56"/>
  <c r="U68" i="56"/>
  <c r="T68" i="56"/>
  <c r="T15" i="56"/>
  <c r="U15" i="56"/>
  <c r="V15" i="56"/>
  <c r="V133" i="56"/>
  <c r="U133" i="56"/>
  <c r="T133" i="56"/>
  <c r="U123" i="56"/>
  <c r="V123" i="56"/>
  <c r="T123" i="56"/>
  <c r="V166" i="56"/>
  <c r="U166" i="56"/>
  <c r="T166" i="56"/>
  <c r="U17" i="56"/>
  <c r="V17" i="56"/>
  <c r="T17" i="56"/>
  <c r="V135" i="56"/>
  <c r="U135" i="56"/>
  <c r="T135" i="56"/>
  <c r="T37" i="56"/>
  <c r="U37" i="56"/>
  <c r="V37" i="56"/>
  <c r="V128" i="56"/>
  <c r="U128" i="56"/>
  <c r="T128" i="56"/>
  <c r="V44" i="56"/>
  <c r="U44" i="56"/>
  <c r="T44" i="56"/>
  <c r="V27" i="56"/>
  <c r="T27" i="56"/>
  <c r="U27" i="56"/>
  <c r="V77" i="56"/>
  <c r="U77" i="56"/>
  <c r="T77" i="56"/>
  <c r="V162" i="56"/>
  <c r="U162" i="56"/>
  <c r="T162" i="56"/>
  <c r="U55" i="56"/>
  <c r="V55" i="56"/>
  <c r="T55" i="56"/>
  <c r="V124" i="56"/>
  <c r="U124" i="56"/>
  <c r="T124" i="56"/>
  <c r="T126" i="56"/>
  <c r="U126" i="56"/>
  <c r="V126" i="56"/>
  <c r="V155" i="56"/>
  <c r="T155" i="56"/>
  <c r="U155" i="56"/>
  <c r="V145" i="56"/>
  <c r="U145" i="56"/>
  <c r="T145" i="56"/>
  <c r="T118" i="56"/>
  <c r="U118" i="56"/>
  <c r="V118" i="56"/>
  <c r="U71" i="56"/>
  <c r="T71" i="56"/>
  <c r="V71" i="56"/>
  <c r="V140" i="56"/>
  <c r="U140" i="56"/>
  <c r="T140" i="56"/>
  <c r="V167" i="56"/>
  <c r="U167" i="56"/>
  <c r="T167" i="56"/>
  <c r="T152" i="56"/>
  <c r="U152" i="56"/>
  <c r="V152" i="56"/>
  <c r="V164" i="56"/>
  <c r="U164" i="56"/>
  <c r="T164" i="56"/>
  <c r="U157" i="56"/>
  <c r="T157" i="56"/>
  <c r="V157" i="56"/>
  <c r="T61" i="56"/>
  <c r="V61" i="56"/>
  <c r="U61" i="56"/>
  <c r="V98" i="56"/>
  <c r="U98" i="56"/>
  <c r="T98" i="56"/>
  <c r="T113" i="56"/>
  <c r="V113" i="56"/>
  <c r="U113" i="56"/>
  <c r="U41" i="56"/>
  <c r="T41" i="56"/>
  <c r="V41" i="56"/>
  <c r="T31" i="56"/>
  <c r="U31" i="56"/>
  <c r="V31" i="56"/>
  <c r="T18" i="56"/>
  <c r="V18" i="56"/>
  <c r="U18" i="56"/>
  <c r="T16" i="56"/>
  <c r="U16" i="56"/>
  <c r="V16" i="56"/>
  <c r="V60" i="56"/>
  <c r="U60" i="56"/>
  <c r="T60" i="56"/>
  <c r="V35" i="56"/>
  <c r="T35" i="56"/>
  <c r="U35" i="56"/>
  <c r="V114" i="56"/>
  <c r="U114" i="56"/>
  <c r="T114" i="56"/>
  <c r="V150" i="56"/>
  <c r="U150" i="56"/>
  <c r="T150" i="56"/>
  <c r="U25" i="56"/>
  <c r="V25" i="56"/>
  <c r="T25" i="56"/>
  <c r="V159" i="56"/>
  <c r="U159" i="56"/>
  <c r="T159" i="56"/>
  <c r="V154" i="56"/>
  <c r="U154" i="56"/>
  <c r="T154" i="56"/>
  <c r="T144" i="56"/>
  <c r="U144" i="56"/>
  <c r="V144" i="56"/>
  <c r="T28" i="56"/>
  <c r="U28" i="56"/>
  <c r="V28" i="56"/>
  <c r="V78" i="56"/>
  <c r="U78" i="56"/>
  <c r="T78" i="56"/>
  <c r="T76" i="56"/>
  <c r="U76" i="56"/>
  <c r="V76" i="56"/>
  <c r="U89" i="56"/>
  <c r="T89" i="56"/>
  <c r="V89" i="56"/>
  <c r="V94" i="56"/>
  <c r="U94" i="56"/>
  <c r="T94" i="56"/>
  <c r="T39" i="56"/>
  <c r="U39" i="56"/>
  <c r="V39" i="56"/>
  <c r="V38" i="56"/>
  <c r="U38" i="56"/>
  <c r="T38" i="56"/>
  <c r="V19" i="56"/>
  <c r="T19" i="56"/>
  <c r="U19" i="56"/>
  <c r="V64" i="56"/>
  <c r="U64" i="56"/>
  <c r="T64" i="56"/>
  <c r="V96" i="56"/>
  <c r="U96" i="56"/>
  <c r="T96" i="56"/>
  <c r="U59" i="56"/>
  <c r="V59" i="56"/>
  <c r="T59" i="56"/>
  <c r="U85" i="56"/>
  <c r="V85" i="56"/>
  <c r="T85" i="56"/>
  <c r="T160" i="56"/>
  <c r="U160" i="56"/>
  <c r="V160" i="56"/>
  <c r="V72" i="56"/>
  <c r="U72" i="56"/>
  <c r="T72" i="56"/>
  <c r="V70" i="56"/>
  <c r="U70" i="56"/>
  <c r="T70" i="56"/>
  <c r="V56" i="56"/>
  <c r="U56" i="56"/>
  <c r="T56" i="56"/>
  <c r="V99" i="56"/>
  <c r="U99" i="56"/>
  <c r="T99" i="56"/>
  <c r="V45" i="56"/>
  <c r="T45" i="56"/>
  <c r="U45" i="56"/>
  <c r="T32" i="56"/>
  <c r="U32" i="56"/>
  <c r="V32" i="56"/>
  <c r="T36" i="56"/>
  <c r="U36" i="56"/>
  <c r="V36" i="56"/>
  <c r="V93" i="56"/>
  <c r="U93" i="56"/>
  <c r="T93" i="56"/>
  <c r="V112" i="56"/>
  <c r="U112" i="56"/>
  <c r="T112" i="56"/>
  <c r="T121" i="56"/>
  <c r="V121" i="56"/>
  <c r="U121" i="56"/>
  <c r="T168" i="56"/>
  <c r="U168" i="56"/>
  <c r="V168" i="56"/>
  <c r="T134" i="56"/>
  <c r="U134" i="56"/>
  <c r="V134" i="56"/>
  <c r="V102" i="56"/>
  <c r="U102" i="56"/>
  <c r="T102" i="56"/>
  <c r="V142" i="56"/>
  <c r="U142" i="56"/>
  <c r="T142" i="56"/>
  <c r="T26" i="56"/>
  <c r="V26" i="56"/>
  <c r="U26" i="56"/>
  <c r="V48" i="56"/>
  <c r="U48" i="56"/>
  <c r="T48" i="56"/>
  <c r="V22" i="56"/>
  <c r="U22" i="56"/>
  <c r="T22" i="56"/>
  <c r="V158" i="56"/>
  <c r="U158" i="56"/>
  <c r="T158" i="56"/>
  <c r="V57" i="56"/>
  <c r="U57" i="56"/>
  <c r="T57" i="56"/>
  <c r="V46" i="56"/>
  <c r="U46" i="56"/>
  <c r="T46" i="56"/>
  <c r="V119" i="56"/>
  <c r="U119" i="56"/>
  <c r="T119" i="56"/>
  <c r="V120" i="56"/>
  <c r="U120" i="56"/>
  <c r="T120" i="56"/>
  <c r="T87" i="56"/>
  <c r="V87" i="56"/>
  <c r="U87" i="56"/>
  <c r="T147" i="56"/>
  <c r="V147" i="56"/>
  <c r="U147" i="56"/>
  <c r="V116" i="56"/>
  <c r="U116" i="56"/>
  <c r="T116" i="56"/>
  <c r="V137" i="56"/>
  <c r="T137" i="56"/>
  <c r="U137" i="56"/>
  <c r="V83" i="56"/>
  <c r="U83" i="56"/>
  <c r="T83" i="56"/>
  <c r="V148" i="56"/>
  <c r="U148" i="56"/>
  <c r="T148" i="56"/>
  <c r="T69" i="56"/>
  <c r="V69" i="56"/>
  <c r="U69" i="56"/>
  <c r="V163" i="56"/>
  <c r="T163" i="56"/>
  <c r="U163" i="56"/>
  <c r="V86" i="56"/>
  <c r="U86" i="56"/>
  <c r="T86" i="56"/>
  <c r="U165" i="56"/>
  <c r="T165" i="56"/>
  <c r="V165" i="56"/>
  <c r="U51" i="56"/>
  <c r="V51" i="56"/>
  <c r="T51" i="56"/>
  <c r="V54" i="56"/>
  <c r="U54" i="56"/>
  <c r="T54" i="56"/>
  <c r="V136" i="56"/>
  <c r="U136" i="56"/>
  <c r="T136" i="56"/>
  <c r="T103" i="56"/>
  <c r="V103" i="56"/>
  <c r="U103" i="56"/>
  <c r="V80" i="56"/>
  <c r="U80" i="56"/>
  <c r="T80" i="56"/>
  <c r="V151" i="56"/>
  <c r="U151" i="56"/>
  <c r="T151" i="56"/>
  <c r="V104" i="56"/>
  <c r="U104" i="56"/>
  <c r="T104" i="56"/>
  <c r="T53" i="56"/>
  <c r="V53" i="56"/>
  <c r="U53" i="56"/>
  <c r="U97" i="56"/>
  <c r="T97" i="56"/>
  <c r="V97" i="56"/>
  <c r="V109" i="56"/>
  <c r="U109" i="56"/>
  <c r="T109" i="56"/>
  <c r="U149" i="56"/>
  <c r="T149" i="56"/>
  <c r="V149" i="56"/>
  <c r="V156" i="56"/>
  <c r="U156" i="56"/>
  <c r="T156" i="56"/>
  <c r="V130" i="56"/>
  <c r="U130" i="56"/>
  <c r="T130" i="56"/>
  <c r="T84" i="56"/>
  <c r="U84" i="56"/>
  <c r="V84" i="56"/>
  <c r="U47" i="56"/>
  <c r="T47" i="56"/>
  <c r="V47" i="56"/>
  <c r="V153" i="56"/>
  <c r="U153" i="56"/>
  <c r="T153" i="56"/>
  <c r="V122" i="56"/>
  <c r="U122" i="56"/>
  <c r="T122" i="56"/>
  <c r="T24" i="56"/>
  <c r="U24" i="56"/>
  <c r="V24" i="56"/>
  <c r="T20" i="56"/>
  <c r="U20" i="56"/>
  <c r="V20" i="56"/>
  <c r="T13" i="56"/>
  <c r="U13" i="56"/>
  <c r="V13" i="56"/>
  <c r="T92" i="56"/>
  <c r="U92" i="56"/>
  <c r="V92" i="56"/>
  <c r="V30" i="56"/>
  <c r="U30" i="56"/>
  <c r="T30" i="56"/>
  <c r="T12" i="56"/>
  <c r="U12" i="56"/>
  <c r="W12" i="45"/>
  <c r="AU4" i="45" s="1"/>
  <c r="V12" i="45"/>
  <c r="AU3" i="45" s="1"/>
  <c r="BF86" i="81"/>
  <c r="BV85" i="81"/>
  <c r="O67" i="81"/>
  <c r="AL70" i="81"/>
  <c r="BH69" i="81"/>
  <c r="H69" i="81"/>
  <c r="I69" i="81"/>
  <c r="AJ70" i="81"/>
  <c r="AR70" i="81"/>
  <c r="AS70" i="81"/>
  <c r="AY70" i="81"/>
  <c r="AV70" i="81"/>
  <c r="AT70" i="81"/>
  <c r="AM70" i="81"/>
  <c r="AI70" i="81"/>
  <c r="AK70" i="81"/>
  <c r="I70" i="81"/>
  <c r="AQ70" i="81"/>
  <c r="AZ70" i="81"/>
  <c r="AN70" i="81"/>
  <c r="BA70" i="81"/>
  <c r="AU70" i="81"/>
  <c r="AX70" i="81"/>
  <c r="AW70" i="81"/>
  <c r="AP70" i="81"/>
  <c r="D71" i="81"/>
  <c r="AO70" i="81"/>
  <c r="AW4" i="41"/>
  <c r="AO41" i="81" s="1"/>
  <c r="J41" i="81" s="1"/>
  <c r="AY3" i="41"/>
  <c r="AV61" i="81"/>
  <c r="AX4" i="41"/>
  <c r="AP41" i="81" s="1"/>
  <c r="AX3" i="41"/>
  <c r="AU61" i="81"/>
  <c r="N69" i="81"/>
  <c r="D76" i="78"/>
  <c r="AC75" i="78"/>
  <c r="CK4" i="62" l="1"/>
  <c r="AR50" i="81" s="1"/>
  <c r="BI50" i="81" s="1"/>
  <c r="CI5" i="62"/>
  <c r="AY50" i="81" s="1"/>
  <c r="P50" i="81" s="1"/>
  <c r="CI3" i="62"/>
  <c r="AG50" i="81" s="1"/>
  <c r="CK5" i="62"/>
  <c r="BA50" i="81" s="1"/>
  <c r="BJ50" i="81" s="1"/>
  <c r="CI4" i="62"/>
  <c r="AP50" i="81" s="1"/>
  <c r="K50" i="81" s="1"/>
  <c r="CK3" i="62"/>
  <c r="AI50" i="81" s="1"/>
  <c r="BH50" i="81" s="1"/>
  <c r="AS5" i="52"/>
  <c r="AY49" i="81" s="1"/>
  <c r="P49" i="81" s="1"/>
  <c r="AS3" i="52"/>
  <c r="AG49" i="81" s="1"/>
  <c r="AT5" i="52"/>
  <c r="AZ49" i="81" s="1"/>
  <c r="Q49" i="81" s="1"/>
  <c r="AT3" i="52"/>
  <c r="AH49" i="81" s="1"/>
  <c r="AU5" i="45"/>
  <c r="AX45" i="81" s="1"/>
  <c r="O45" i="81" s="1"/>
  <c r="AW4" i="45"/>
  <c r="AQ45" i="81" s="1"/>
  <c r="L45" i="81" s="1"/>
  <c r="AX3" i="45"/>
  <c r="AI45" i="81" s="1"/>
  <c r="BH45" i="81" s="1"/>
  <c r="AW3" i="45"/>
  <c r="AH45" i="81" s="1"/>
  <c r="AX5" i="45"/>
  <c r="BA45" i="81" s="1"/>
  <c r="R45" i="81" s="1"/>
  <c r="AW5" i="45"/>
  <c r="AZ45" i="81" s="1"/>
  <c r="Q45" i="81" s="1"/>
  <c r="O47" i="81"/>
  <c r="BF47" i="81"/>
  <c r="J49" i="81"/>
  <c r="N49" i="81" s="1"/>
  <c r="AW49" i="81"/>
  <c r="AW41" i="81"/>
  <c r="BI54" i="81"/>
  <c r="M54" i="81"/>
  <c r="O42" i="81"/>
  <c r="BF54" i="81"/>
  <c r="J42" i="81"/>
  <c r="J43" i="81"/>
  <c r="O41" i="81"/>
  <c r="M45" i="81"/>
  <c r="BI47" i="81"/>
  <c r="M47" i="81"/>
  <c r="O43" i="81"/>
  <c r="BI40" i="81"/>
  <c r="M40" i="81"/>
  <c r="DK4" i="75"/>
  <c r="AO60" i="81" s="1"/>
  <c r="DK3" i="75"/>
  <c r="AF60" i="81" s="1"/>
  <c r="AN60" i="81" s="1"/>
  <c r="AQ48" i="81"/>
  <c r="L48" i="81" s="1"/>
  <c r="U13" i="47"/>
  <c r="AT4" i="47" s="1"/>
  <c r="AP46" i="81" s="1"/>
  <c r="K46" i="81" s="1"/>
  <c r="BL71" i="81"/>
  <c r="T13" i="47"/>
  <c r="AT3" i="47" s="1"/>
  <c r="AG46" i="81" s="1"/>
  <c r="BJ47" i="81"/>
  <c r="R47" i="81"/>
  <c r="S47" i="81" s="1"/>
  <c r="AB16" i="79"/>
  <c r="AD16" i="79"/>
  <c r="AY60" i="81"/>
  <c r="P60" i="81" s="1"/>
  <c r="AZ60" i="81"/>
  <c r="Q60" i="81" s="1"/>
  <c r="AX60" i="81"/>
  <c r="AR60" i="81"/>
  <c r="AP60" i="81"/>
  <c r="K60" i="81" s="1"/>
  <c r="AQ60" i="81"/>
  <c r="L60" i="81" s="1"/>
  <c r="BH60" i="81"/>
  <c r="BJ60" i="81"/>
  <c r="R60" i="81"/>
  <c r="AD13" i="79"/>
  <c r="BM5" i="79" s="1"/>
  <c r="AY44" i="81" s="1"/>
  <c r="P44" i="81" s="1"/>
  <c r="AC13" i="79"/>
  <c r="BM4" i="79" s="1"/>
  <c r="AP44" i="81" s="1"/>
  <c r="BI41" i="81"/>
  <c r="BH54" i="81"/>
  <c r="T15" i="42"/>
  <c r="AU4" i="42" s="1"/>
  <c r="AR42" i="81" s="1"/>
  <c r="S15" i="42"/>
  <c r="AU3" i="42" s="1"/>
  <c r="AI42" i="81" s="1"/>
  <c r="U15" i="42"/>
  <c r="AU5" i="42" s="1"/>
  <c r="BA42" i="81" s="1"/>
  <c r="V15" i="49"/>
  <c r="AW4" i="49" s="1"/>
  <c r="U15" i="49"/>
  <c r="T15" i="47"/>
  <c r="AV3" i="47" s="1"/>
  <c r="AI46" i="81" s="1"/>
  <c r="U15" i="47"/>
  <c r="AV4" i="47" s="1"/>
  <c r="AR46" i="81" s="1"/>
  <c r="V15" i="47"/>
  <c r="AV5" i="47" s="1"/>
  <c r="BA46" i="81" s="1"/>
  <c r="BJ54" i="81"/>
  <c r="R54" i="81"/>
  <c r="S54" i="81" s="1"/>
  <c r="V12" i="47"/>
  <c r="AS5" i="47" s="1"/>
  <c r="AX46" i="81" s="1"/>
  <c r="U12" i="47"/>
  <c r="AS4" i="47" s="1"/>
  <c r="AO46" i="81" s="1"/>
  <c r="T12" i="47"/>
  <c r="AS3" i="47" s="1"/>
  <c r="AF46" i="81" s="1"/>
  <c r="S14" i="42"/>
  <c r="AT3" i="42" s="1"/>
  <c r="AH42" i="81" s="1"/>
  <c r="AN42" i="81" s="1"/>
  <c r="T14" i="42"/>
  <c r="AT4" i="42" s="1"/>
  <c r="AQ42" i="81" s="1"/>
  <c r="L42" i="81" s="1"/>
  <c r="U14" i="42"/>
  <c r="AT5" i="42" s="1"/>
  <c r="AZ42" i="81" s="1"/>
  <c r="Q42" i="81" s="1"/>
  <c r="V12" i="49"/>
  <c r="AT4" i="49" s="1"/>
  <c r="U12" i="49"/>
  <c r="AR5" i="52"/>
  <c r="AR3" i="52"/>
  <c r="AF49" i="81" s="1"/>
  <c r="V15" i="44"/>
  <c r="AV5" i="44" s="1"/>
  <c r="BA43" i="81" s="1"/>
  <c r="T15" i="44"/>
  <c r="AV3" i="44" s="1"/>
  <c r="AI43" i="81" s="1"/>
  <c r="U15" i="44"/>
  <c r="AV4" i="44" s="1"/>
  <c r="AR43" i="81" s="1"/>
  <c r="U13" i="49"/>
  <c r="V13" i="49"/>
  <c r="AU4" i="49" s="1"/>
  <c r="AV3" i="49"/>
  <c r="AH48" i="81" s="1"/>
  <c r="AV5" i="49"/>
  <c r="U14" i="47"/>
  <c r="AU4" i="47" s="1"/>
  <c r="AQ46" i="81" s="1"/>
  <c r="L46" i="81" s="1"/>
  <c r="T14" i="47"/>
  <c r="AU3" i="47" s="1"/>
  <c r="AH46" i="81" s="1"/>
  <c r="V14" i="47"/>
  <c r="AU5" i="47" s="1"/>
  <c r="AZ46" i="81" s="1"/>
  <c r="Q46" i="81" s="1"/>
  <c r="BH47" i="81"/>
  <c r="U14" i="44"/>
  <c r="AU4" i="44" s="1"/>
  <c r="AQ43" i="81" s="1"/>
  <c r="L43" i="81" s="1"/>
  <c r="V14" i="44"/>
  <c r="AU5" i="44" s="1"/>
  <c r="AZ43" i="81" s="1"/>
  <c r="Q43" i="81" s="1"/>
  <c r="T14" i="44"/>
  <c r="AU3" i="44" s="1"/>
  <c r="AH43" i="81" s="1"/>
  <c r="S12" i="51"/>
  <c r="AR3" i="51" s="1"/>
  <c r="T12" i="51"/>
  <c r="AR4" i="51" s="1"/>
  <c r="U12" i="51"/>
  <c r="AR5" i="51" s="1"/>
  <c r="AD15" i="79"/>
  <c r="AB15" i="79"/>
  <c r="AC15" i="79"/>
  <c r="AZ5" i="41"/>
  <c r="BA41" i="81" s="1"/>
  <c r="AZ3" i="41"/>
  <c r="AI41" i="81" s="1"/>
  <c r="R40" i="81"/>
  <c r="AA13" i="40"/>
  <c r="AC13" i="40" s="1"/>
  <c r="J70" i="81"/>
  <c r="BH70" i="81"/>
  <c r="Z14" i="79"/>
  <c r="AC14" i="79" s="1"/>
  <c r="BN4" i="79" s="1"/>
  <c r="AQ44" i="81" s="1"/>
  <c r="L44" i="81" s="1"/>
  <c r="BI45" i="81"/>
  <c r="CH5" i="62"/>
  <c r="AX50" i="81" s="1"/>
  <c r="CH4" i="62"/>
  <c r="AO50" i="81" s="1"/>
  <c r="CH3" i="62"/>
  <c r="AF50" i="81" s="1"/>
  <c r="AD71" i="81"/>
  <c r="AB71" i="81"/>
  <c r="AE71" i="81"/>
  <c r="J71" i="81" s="1"/>
  <c r="AH71" i="81"/>
  <c r="M71" i="81" s="1"/>
  <c r="AG71" i="81"/>
  <c r="L71" i="81" s="1"/>
  <c r="AF71" i="81"/>
  <c r="K71" i="81" s="1"/>
  <c r="AT4" i="57"/>
  <c r="AO54" i="81" s="1"/>
  <c r="AT3" i="57"/>
  <c r="AF54" i="81" s="1"/>
  <c r="P45" i="81"/>
  <c r="AU3" i="57"/>
  <c r="AG54" i="81" s="1"/>
  <c r="AB12" i="79"/>
  <c r="AD12" i="79"/>
  <c r="AC12" i="79"/>
  <c r="AT61" i="81"/>
  <c r="AF47" i="81"/>
  <c r="AN47" i="81" s="1"/>
  <c r="AJ41" i="81"/>
  <c r="AJ61" i="81" s="1"/>
  <c r="AM41" i="81"/>
  <c r="AL41" i="81"/>
  <c r="AL61" i="81" s="1"/>
  <c r="AG41" i="81"/>
  <c r="AX5" i="41"/>
  <c r="AY41" i="81" s="1"/>
  <c r="P41" i="81" s="1"/>
  <c r="AH41" i="81"/>
  <c r="AY5" i="41"/>
  <c r="AZ41" i="81" s="1"/>
  <c r="Q41" i="81" s="1"/>
  <c r="AK41" i="81"/>
  <c r="AK61" i="81" s="1"/>
  <c r="BF87" i="81"/>
  <c r="BV86" i="81"/>
  <c r="AM71" i="81"/>
  <c r="O69" i="81"/>
  <c r="AS61" i="81"/>
  <c r="H70" i="81"/>
  <c r="AP71" i="81"/>
  <c r="AK71" i="81"/>
  <c r="AT71" i="81"/>
  <c r="AS71" i="81"/>
  <c r="AR71" i="81"/>
  <c r="AL71" i="81"/>
  <c r="AC71" i="81"/>
  <c r="BA71" i="81"/>
  <c r="AZ71" i="81"/>
  <c r="AI71" i="81"/>
  <c r="D72" i="81"/>
  <c r="AJ71" i="81"/>
  <c r="AN71" i="81"/>
  <c r="AV71" i="81"/>
  <c r="AY71" i="81"/>
  <c r="AQ71" i="81"/>
  <c r="AU71" i="81"/>
  <c r="AW71" i="81"/>
  <c r="AX71" i="81"/>
  <c r="N70" i="81"/>
  <c r="AO71" i="81"/>
  <c r="AF41" i="81"/>
  <c r="L41" i="81"/>
  <c r="K41" i="81"/>
  <c r="AO45" i="81"/>
  <c r="AF45" i="81"/>
  <c r="AO47" i="81"/>
  <c r="AW47" i="81" s="1"/>
  <c r="D77" i="78"/>
  <c r="AC76" i="78"/>
  <c r="M50" i="81" l="1"/>
  <c r="AN50" i="81"/>
  <c r="R50" i="81"/>
  <c r="AW45" i="81"/>
  <c r="AN49" i="81"/>
  <c r="BL75" i="81"/>
  <c r="BL74" i="81"/>
  <c r="BL73" i="81"/>
  <c r="AN45" i="81"/>
  <c r="BF45" i="81"/>
  <c r="BJ45" i="81"/>
  <c r="BO5" i="79"/>
  <c r="BA44" i="81" s="1"/>
  <c r="R44" i="81" s="1"/>
  <c r="AN43" i="81"/>
  <c r="BI42" i="81"/>
  <c r="M42" i="81"/>
  <c r="N42" i="81" s="1"/>
  <c r="BF43" i="81"/>
  <c r="AW43" i="81"/>
  <c r="AN54" i="81"/>
  <c r="BI43" i="81"/>
  <c r="M43" i="81"/>
  <c r="N43" i="81" s="1"/>
  <c r="BI46" i="81"/>
  <c r="M46" i="81"/>
  <c r="AW42" i="81"/>
  <c r="J54" i="81"/>
  <c r="N54" i="81" s="1"/>
  <c r="AW54" i="81"/>
  <c r="AN46" i="81"/>
  <c r="J46" i="81"/>
  <c r="AW46" i="81"/>
  <c r="BF42" i="81"/>
  <c r="AN41" i="81"/>
  <c r="O46" i="81"/>
  <c r="BF46" i="81"/>
  <c r="BF41" i="81"/>
  <c r="J50" i="81"/>
  <c r="AW50" i="81"/>
  <c r="O50" i="81"/>
  <c r="BF50" i="81"/>
  <c r="BI60" i="81"/>
  <c r="M60" i="81"/>
  <c r="AW60" i="81"/>
  <c r="O60" i="81"/>
  <c r="S60" i="81" s="1"/>
  <c r="BF60" i="81"/>
  <c r="BO3" i="79"/>
  <c r="AI44" i="81" s="1"/>
  <c r="BH44" i="81" s="1"/>
  <c r="BW4" i="40"/>
  <c r="AF40" i="81" s="1"/>
  <c r="AN40" i="81" s="1"/>
  <c r="AD13" i="40"/>
  <c r="BW5" i="40" s="1"/>
  <c r="AO40" i="81" s="1"/>
  <c r="AE13" i="40"/>
  <c r="BW6" i="40" s="1"/>
  <c r="AX40" i="81" s="1"/>
  <c r="AX49" i="81"/>
  <c r="BO4" i="79"/>
  <c r="AR44" i="81" s="1"/>
  <c r="AR48" i="81"/>
  <c r="AP48" i="81"/>
  <c r="K48" i="81" s="1"/>
  <c r="AZ48" i="81"/>
  <c r="Q48" i="81" s="1"/>
  <c r="BH46" i="81"/>
  <c r="R42" i="81"/>
  <c r="S42" i="81" s="1"/>
  <c r="BJ42" i="81"/>
  <c r="BH43" i="81"/>
  <c r="BJ43" i="81"/>
  <c r="R43" i="81"/>
  <c r="S43" i="81" s="1"/>
  <c r="AW5" i="49"/>
  <c r="BA48" i="81" s="1"/>
  <c r="AW3" i="49"/>
  <c r="AI48" i="81" s="1"/>
  <c r="AT5" i="49"/>
  <c r="AX48" i="81" s="1"/>
  <c r="AT3" i="49"/>
  <c r="AF48" i="81" s="1"/>
  <c r="BH42" i="81"/>
  <c r="AU5" i="49"/>
  <c r="AU3" i="49"/>
  <c r="AG48" i="81" s="1"/>
  <c r="AG61" i="81" s="1"/>
  <c r="AO48" i="81"/>
  <c r="BJ46" i="81"/>
  <c r="R46" i="81"/>
  <c r="BJ41" i="81"/>
  <c r="R41" i="81"/>
  <c r="BR76" i="81"/>
  <c r="P72" i="81"/>
  <c r="BN71" i="81"/>
  <c r="P71" i="81"/>
  <c r="AB14" i="79"/>
  <c r="BL4" i="79"/>
  <c r="AO44" i="81" s="1"/>
  <c r="AD14" i="79"/>
  <c r="BH41" i="81"/>
  <c r="AF72" i="81"/>
  <c r="K72" i="81" s="1"/>
  <c r="AB72" i="81"/>
  <c r="AE72" i="81"/>
  <c r="J72" i="81" s="1"/>
  <c r="AH72" i="81"/>
  <c r="M72" i="81" s="1"/>
  <c r="AD72" i="81"/>
  <c r="AG72" i="81"/>
  <c r="L72" i="81" s="1"/>
  <c r="S45" i="81"/>
  <c r="AM61" i="81"/>
  <c r="BF88" i="81"/>
  <c r="BV87" i="81"/>
  <c r="O70" i="81"/>
  <c r="AW72" i="81"/>
  <c r="BH71" i="81"/>
  <c r="H71" i="81"/>
  <c r="I71" i="81"/>
  <c r="AN72" i="81"/>
  <c r="AO72" i="81"/>
  <c r="D73" i="81"/>
  <c r="AI72" i="81"/>
  <c r="AJ72" i="81"/>
  <c r="AZ72" i="81"/>
  <c r="AQ72" i="81"/>
  <c r="AV72" i="81"/>
  <c r="AL72" i="81"/>
  <c r="BA72" i="81"/>
  <c r="AS72" i="81"/>
  <c r="AU72" i="81"/>
  <c r="AR72" i="81"/>
  <c r="AP72" i="81"/>
  <c r="AC72" i="81"/>
  <c r="AT72" i="81"/>
  <c r="AX72" i="81"/>
  <c r="AM72" i="81"/>
  <c r="AY72" i="81"/>
  <c r="AK72" i="81"/>
  <c r="N71" i="81"/>
  <c r="J47" i="81"/>
  <c r="N47" i="81" s="1"/>
  <c r="J45" i="81"/>
  <c r="L61" i="81"/>
  <c r="AQ61" i="81"/>
  <c r="BQ75" i="81" s="1"/>
  <c r="K44" i="81"/>
  <c r="J60" i="81"/>
  <c r="D78" i="78"/>
  <c r="AC77" i="78"/>
  <c r="S50" i="81" l="1"/>
  <c r="N50" i="81"/>
  <c r="S46" i="81"/>
  <c r="BJ44" i="81"/>
  <c r="N46" i="81"/>
  <c r="BI48" i="81"/>
  <c r="M48" i="81"/>
  <c r="AN48" i="81"/>
  <c r="O48" i="81"/>
  <c r="O49" i="81"/>
  <c r="S49" i="81" s="1"/>
  <c r="BF49" i="81"/>
  <c r="J48" i="81"/>
  <c r="AW48" i="81"/>
  <c r="BI44" i="81"/>
  <c r="BI61" i="81" s="1"/>
  <c r="M44" i="81"/>
  <c r="J44" i="81"/>
  <c r="AW44" i="81"/>
  <c r="N60" i="81"/>
  <c r="J40" i="81"/>
  <c r="N40" i="81" s="1"/>
  <c r="AW40" i="81"/>
  <c r="O40" i="81"/>
  <c r="S40" i="81" s="1"/>
  <c r="BF40" i="81"/>
  <c r="BL78" i="81"/>
  <c r="BL77" i="81"/>
  <c r="BL76" i="81"/>
  <c r="AP61" i="81"/>
  <c r="BQ74" i="81" s="1"/>
  <c r="K61" i="81"/>
  <c r="AY48" i="81"/>
  <c r="P48" i="81" s="1"/>
  <c r="P61" i="81" s="1"/>
  <c r="BH48" i="81"/>
  <c r="BH61" i="81" s="1"/>
  <c r="BJ48" i="81"/>
  <c r="BJ61" i="81" s="1"/>
  <c r="R48" i="81"/>
  <c r="AI61" i="81"/>
  <c r="BA61" i="81"/>
  <c r="BR82" i="81" s="1"/>
  <c r="BS86" i="81" s="1"/>
  <c r="BT86" i="81" s="1"/>
  <c r="R86" i="81" s="1"/>
  <c r="BO71" i="81"/>
  <c r="Q71" i="81" s="1"/>
  <c r="BL5" i="79"/>
  <c r="AX44" i="81" s="1"/>
  <c r="BN5" i="79"/>
  <c r="AZ44" i="81" s="1"/>
  <c r="BL3" i="79"/>
  <c r="AF44" i="81" s="1"/>
  <c r="BN3" i="79"/>
  <c r="AH44" i="81" s="1"/>
  <c r="AH61" i="81" s="1"/>
  <c r="BP75" i="81" s="1"/>
  <c r="BN72" i="81"/>
  <c r="BP76" i="81"/>
  <c r="BP74" i="81"/>
  <c r="AE73" i="81"/>
  <c r="J73" i="81" s="1"/>
  <c r="AF73" i="81"/>
  <c r="K73" i="81" s="1"/>
  <c r="AG73" i="81"/>
  <c r="L73" i="81" s="1"/>
  <c r="AB73" i="81"/>
  <c r="AH73" i="81"/>
  <c r="M73" i="81" s="1"/>
  <c r="AD73" i="81"/>
  <c r="N45" i="81"/>
  <c r="BF89" i="81"/>
  <c r="BV89" i="81" s="1"/>
  <c r="BV88" i="81"/>
  <c r="O71" i="81"/>
  <c r="BH72" i="81"/>
  <c r="H72" i="81"/>
  <c r="I72" i="81"/>
  <c r="BA73" i="81"/>
  <c r="AY73" i="81"/>
  <c r="AJ73" i="81"/>
  <c r="AC73" i="81"/>
  <c r="AP73" i="81"/>
  <c r="AZ73" i="81"/>
  <c r="AV73" i="81"/>
  <c r="AN73" i="81"/>
  <c r="AS73" i="81"/>
  <c r="AU73" i="81"/>
  <c r="AR73" i="81"/>
  <c r="AL73" i="81"/>
  <c r="D74" i="81"/>
  <c r="AK73" i="81"/>
  <c r="AM73" i="81"/>
  <c r="AW73" i="81"/>
  <c r="AI73" i="81"/>
  <c r="AX73" i="81"/>
  <c r="AT73" i="81"/>
  <c r="AQ73" i="81"/>
  <c r="AO73" i="81"/>
  <c r="N72" i="81"/>
  <c r="AR61" i="81"/>
  <c r="S41" i="81"/>
  <c r="AO61" i="81"/>
  <c r="D79" i="78"/>
  <c r="AC78" i="78"/>
  <c r="BP81" i="81" l="1"/>
  <c r="BP82" i="81"/>
  <c r="BQ81" i="81"/>
  <c r="BQ82" i="81"/>
  <c r="N48" i="81"/>
  <c r="N44" i="81"/>
  <c r="BF48" i="81"/>
  <c r="O44" i="81"/>
  <c r="O61" i="81" s="1"/>
  <c r="BF44" i="81"/>
  <c r="AF61" i="81"/>
  <c r="BP71" i="81" s="1"/>
  <c r="BS71" i="81" s="1"/>
  <c r="BT71" i="81" s="1"/>
  <c r="R71" i="81" s="1"/>
  <c r="AN44" i="81"/>
  <c r="AW61" i="81"/>
  <c r="M61" i="81"/>
  <c r="AY61" i="81"/>
  <c r="BR74" i="81" s="1"/>
  <c r="BL79" i="81"/>
  <c r="BR81" i="81"/>
  <c r="BS85" i="81" s="1"/>
  <c r="BP78" i="81"/>
  <c r="BP80" i="81"/>
  <c r="BP77" i="81"/>
  <c r="BQ76" i="81"/>
  <c r="BQ80" i="81"/>
  <c r="P73" i="81"/>
  <c r="BN73" i="81"/>
  <c r="BR78" i="81"/>
  <c r="S48" i="81"/>
  <c r="R61" i="81"/>
  <c r="AX61" i="81"/>
  <c r="BR73" i="81" s="1"/>
  <c r="Q44" i="81"/>
  <c r="Q61" i="81" s="1"/>
  <c r="AZ61" i="81"/>
  <c r="BR75" i="81" s="1"/>
  <c r="BO72" i="81"/>
  <c r="Q72" i="81" s="1"/>
  <c r="BQ77" i="81"/>
  <c r="BQ73" i="81"/>
  <c r="BQ71" i="81"/>
  <c r="BQ78" i="81"/>
  <c r="AF74" i="81"/>
  <c r="K74" i="81" s="1"/>
  <c r="AE74" i="81"/>
  <c r="J74" i="81" s="1"/>
  <c r="AH74" i="81"/>
  <c r="M74" i="81" s="1"/>
  <c r="AD74" i="81"/>
  <c r="AG74" i="81"/>
  <c r="L74" i="81" s="1"/>
  <c r="AB74" i="81"/>
  <c r="P74" i="81"/>
  <c r="P75" i="81"/>
  <c r="O72" i="81"/>
  <c r="BH73" i="81"/>
  <c r="H73" i="81"/>
  <c r="AX74" i="81"/>
  <c r="I73" i="81"/>
  <c r="D75" i="81"/>
  <c r="AY74" i="81"/>
  <c r="AT74" i="81"/>
  <c r="AM74" i="81"/>
  <c r="AN74" i="81"/>
  <c r="BA74" i="81"/>
  <c r="AK74" i="81"/>
  <c r="AI74" i="81"/>
  <c r="AR74" i="81"/>
  <c r="AU74" i="81"/>
  <c r="AJ74" i="81"/>
  <c r="AQ74" i="81"/>
  <c r="AZ74" i="81"/>
  <c r="AV74" i="81"/>
  <c r="AW74" i="81"/>
  <c r="AO74" i="81"/>
  <c r="AS74" i="81"/>
  <c r="AL74" i="81"/>
  <c r="AC74" i="81"/>
  <c r="AP74" i="81"/>
  <c r="N73" i="81"/>
  <c r="N41" i="81"/>
  <c r="J61" i="81"/>
  <c r="D80" i="78"/>
  <c r="AC79" i="78"/>
  <c r="BP73" i="81" l="1"/>
  <c r="BS74" i="81" s="1"/>
  <c r="BT74" i="81" s="1"/>
  <c r="BR80" i="81"/>
  <c r="BS82" i="81" s="1"/>
  <c r="BT82" i="81" s="1"/>
  <c r="N61" i="81"/>
  <c r="AN61" i="81"/>
  <c r="BS72" i="81"/>
  <c r="BT72" i="81" s="1"/>
  <c r="R72" i="81" s="1"/>
  <c r="BR71" i="81"/>
  <c r="BF61" i="81"/>
  <c r="BR77" i="81"/>
  <c r="BN74" i="81"/>
  <c r="S44" i="81"/>
  <c r="S61" i="81" s="1"/>
  <c r="BS78" i="81"/>
  <c r="BS77" i="81"/>
  <c r="BT77" i="81" s="1"/>
  <c r="BS76" i="81"/>
  <c r="BN76" i="81" s="1"/>
  <c r="BS75" i="81"/>
  <c r="BT75" i="81" s="1"/>
  <c r="BO73" i="81"/>
  <c r="BS79" i="81"/>
  <c r="AG75" i="81"/>
  <c r="L75" i="81" s="1"/>
  <c r="AD75" i="81"/>
  <c r="AB75" i="81"/>
  <c r="AF75" i="81"/>
  <c r="K75" i="81" s="1"/>
  <c r="AE75" i="81"/>
  <c r="J75" i="81" s="1"/>
  <c r="AH75" i="81"/>
  <c r="M75" i="81" s="1"/>
  <c r="BT85" i="81"/>
  <c r="R85" i="81" s="1"/>
  <c r="O73" i="81"/>
  <c r="BH74" i="81"/>
  <c r="AT75" i="81"/>
  <c r="AL75" i="81"/>
  <c r="AU75" i="81"/>
  <c r="AQ75" i="81"/>
  <c r="AS75" i="81"/>
  <c r="AJ75" i="81"/>
  <c r="AZ75" i="81"/>
  <c r="AO75" i="81"/>
  <c r="AM75" i="81"/>
  <c r="AI75" i="81"/>
  <c r="H74" i="81"/>
  <c r="I74" i="81"/>
  <c r="AR75" i="81"/>
  <c r="AN75" i="81"/>
  <c r="AW75" i="81"/>
  <c r="BA75" i="81"/>
  <c r="AP75" i="81"/>
  <c r="AV75" i="81"/>
  <c r="AK75" i="81"/>
  <c r="AC75" i="81"/>
  <c r="D76" i="81"/>
  <c r="AX75" i="81"/>
  <c r="AY75" i="81"/>
  <c r="N74" i="81"/>
  <c r="AC80" i="78"/>
  <c r="D81" i="78"/>
  <c r="BS73" i="81" l="1"/>
  <c r="BT73" i="81" s="1"/>
  <c r="R73" i="81" s="1"/>
  <c r="BS84" i="81"/>
  <c r="BT84" i="81" s="1"/>
  <c r="R84" i="81" s="1"/>
  <c r="BS83" i="81"/>
  <c r="BT83" i="81" s="1"/>
  <c r="R83" i="81" s="1"/>
  <c r="BS81" i="81"/>
  <c r="BT81" i="81" s="1"/>
  <c r="R81" i="81" s="1"/>
  <c r="BT76" i="81"/>
  <c r="R76" i="81" s="1"/>
  <c r="BT79" i="81"/>
  <c r="R79" i="81" s="1"/>
  <c r="BN79" i="81"/>
  <c r="BT78" i="81"/>
  <c r="R78" i="81" s="1"/>
  <c r="BS80" i="81"/>
  <c r="BT80" i="81" s="1"/>
  <c r="R80" i="81" s="1"/>
  <c r="BO74" i="81"/>
  <c r="BN75" i="81"/>
  <c r="AH76" i="81"/>
  <c r="M76" i="81" s="1"/>
  <c r="AB76" i="81"/>
  <c r="AG76" i="81"/>
  <c r="L76" i="81" s="1"/>
  <c r="AF76" i="81"/>
  <c r="K76" i="81" s="1"/>
  <c r="AE76" i="81"/>
  <c r="J76" i="81" s="1"/>
  <c r="R77" i="81"/>
  <c r="R75" i="81"/>
  <c r="R82" i="81"/>
  <c r="R74" i="81"/>
  <c r="O74" i="81"/>
  <c r="BH75" i="81"/>
  <c r="H75" i="81"/>
  <c r="I75" i="81"/>
  <c r="AR76" i="81"/>
  <c r="AP76" i="81"/>
  <c r="AU76" i="81"/>
  <c r="AS76" i="81"/>
  <c r="AY76" i="81"/>
  <c r="N75" i="81"/>
  <c r="AC76" i="81"/>
  <c r="AO76" i="81"/>
  <c r="AX76" i="81"/>
  <c r="AJ76" i="81"/>
  <c r="AM76" i="81"/>
  <c r="AK76" i="81"/>
  <c r="AD76" i="81"/>
  <c r="D77" i="81"/>
  <c r="AW76" i="81"/>
  <c r="AN76" i="81"/>
  <c r="AL76" i="81"/>
  <c r="AZ76" i="81"/>
  <c r="BA76" i="81"/>
  <c r="AV76" i="81"/>
  <c r="AI76" i="81"/>
  <c r="AT76" i="81"/>
  <c r="AQ76" i="81"/>
  <c r="D82" i="78"/>
  <c r="AC81" i="78"/>
  <c r="BO75" i="81" l="1"/>
  <c r="AB77" i="81"/>
  <c r="AH77" i="81"/>
  <c r="M77" i="81" s="1"/>
  <c r="AG77" i="81"/>
  <c r="L77" i="81" s="1"/>
  <c r="AE77" i="81"/>
  <c r="J77" i="81" s="1"/>
  <c r="AF77" i="81"/>
  <c r="K77" i="81" s="1"/>
  <c r="AD77" i="81"/>
  <c r="O75" i="81"/>
  <c r="AY77" i="81"/>
  <c r="P76" i="81"/>
  <c r="BH76" i="81"/>
  <c r="H76" i="81"/>
  <c r="AO77" i="81"/>
  <c r="AS77" i="81"/>
  <c r="AC77" i="81"/>
  <c r="BA77" i="81"/>
  <c r="AT77" i="81"/>
  <c r="D78" i="81"/>
  <c r="AX77" i="81"/>
  <c r="AZ77" i="81"/>
  <c r="AR77" i="81"/>
  <c r="AK77" i="81"/>
  <c r="AI77" i="81"/>
  <c r="AP77" i="81"/>
  <c r="AQ77" i="81"/>
  <c r="AM77" i="81"/>
  <c r="AJ77" i="81"/>
  <c r="AV77" i="81"/>
  <c r="AL77" i="81"/>
  <c r="AN77" i="81"/>
  <c r="AW77" i="81"/>
  <c r="AU77" i="81"/>
  <c r="N76" i="81"/>
  <c r="I76" i="81"/>
  <c r="D83" i="78"/>
  <c r="AC83" i="78" s="1"/>
  <c r="AC82" i="78"/>
  <c r="AB78" i="81" l="1"/>
  <c r="H78" i="81" s="1"/>
  <c r="AH78" i="81"/>
  <c r="M78" i="81" s="1"/>
  <c r="AD78" i="81"/>
  <c r="AG78" i="81"/>
  <c r="L78" i="81" s="1"/>
  <c r="AF78" i="81"/>
  <c r="K78" i="81" s="1"/>
  <c r="AE78" i="81"/>
  <c r="J78" i="81" s="1"/>
  <c r="BO76" i="81"/>
  <c r="P77" i="81"/>
  <c r="O76" i="81"/>
  <c r="BN77" i="81"/>
  <c r="BH77" i="81"/>
  <c r="AC78" i="81"/>
  <c r="AY78" i="81"/>
  <c r="AI78" i="81"/>
  <c r="AR78" i="81"/>
  <c r="AL78" i="81"/>
  <c r="AQ78" i="81"/>
  <c r="AP78" i="81"/>
  <c r="AT78" i="81"/>
  <c r="AN78" i="81"/>
  <c r="AU78" i="81"/>
  <c r="I77" i="81"/>
  <c r="AV78" i="81"/>
  <c r="AZ78" i="81"/>
  <c r="BA78" i="81"/>
  <c r="AS78" i="81"/>
  <c r="AK78" i="81"/>
  <c r="AO78" i="81"/>
  <c r="AX78" i="81"/>
  <c r="AJ78" i="81"/>
  <c r="AM78" i="81"/>
  <c r="D79" i="81"/>
  <c r="AW78" i="81"/>
  <c r="H77" i="81"/>
  <c r="N77" i="81"/>
  <c r="BO77" i="81" l="1"/>
  <c r="AD79" i="81"/>
  <c r="AE79" i="81"/>
  <c r="J79" i="81" s="1"/>
  <c r="AB79" i="81"/>
  <c r="AH79" i="81"/>
  <c r="M79" i="81" s="1"/>
  <c r="AG79" i="81"/>
  <c r="L79" i="81" s="1"/>
  <c r="AF79" i="81"/>
  <c r="K79" i="81" s="1"/>
  <c r="P79" i="81"/>
  <c r="O77" i="81"/>
  <c r="P78" i="81"/>
  <c r="BH78" i="81"/>
  <c r="I78" i="81"/>
  <c r="AR79" i="81"/>
  <c r="AM79" i="81"/>
  <c r="D80" i="81"/>
  <c r="AC79" i="81"/>
  <c r="AY79" i="81"/>
  <c r="BA79" i="81"/>
  <c r="AI79" i="81"/>
  <c r="AN79" i="81"/>
  <c r="AL79" i="81"/>
  <c r="AJ79" i="81"/>
  <c r="AZ79" i="81"/>
  <c r="AX79" i="81"/>
  <c r="AP79" i="81"/>
  <c r="AS79" i="81"/>
  <c r="AV79" i="81"/>
  <c r="AO79" i="81"/>
  <c r="AK79" i="81"/>
  <c r="AT79" i="81"/>
  <c r="AQ79" i="81"/>
  <c r="AU79" i="81"/>
  <c r="AW79" i="81"/>
  <c r="N78" i="81"/>
  <c r="BL81" i="81" l="1"/>
  <c r="BL80" i="81"/>
  <c r="BN78" i="81"/>
  <c r="BO78" i="81" s="1"/>
  <c r="AD80" i="81"/>
  <c r="AE80" i="81"/>
  <c r="J80" i="81" s="1"/>
  <c r="AB80" i="81"/>
  <c r="AH80" i="81"/>
  <c r="M80" i="81" s="1"/>
  <c r="AG80" i="81"/>
  <c r="L80" i="81" s="1"/>
  <c r="AF80" i="81"/>
  <c r="K80" i="81" s="1"/>
  <c r="O78" i="81"/>
  <c r="BH79" i="81"/>
  <c r="H79" i="81"/>
  <c r="AP80" i="81"/>
  <c r="AQ80" i="81"/>
  <c r="AI80" i="81"/>
  <c r="AO80" i="81"/>
  <c r="AR80" i="81"/>
  <c r="AK80" i="81"/>
  <c r="AY80" i="81"/>
  <c r="AJ80" i="81"/>
  <c r="AL80" i="81"/>
  <c r="AV80" i="81"/>
  <c r="AN80" i="81"/>
  <c r="AS80" i="81"/>
  <c r="AU80" i="81"/>
  <c r="AC80" i="81"/>
  <c r="AZ80" i="81"/>
  <c r="AM80" i="81"/>
  <c r="BA80" i="81"/>
  <c r="AT80" i="81"/>
  <c r="D81" i="81"/>
  <c r="AX80" i="81"/>
  <c r="AW80" i="81"/>
  <c r="N79" i="81"/>
  <c r="I79" i="81"/>
  <c r="BN80" i="81" l="1"/>
  <c r="P80" i="81"/>
  <c r="AE81" i="81"/>
  <c r="J81" i="81" s="1"/>
  <c r="AD81" i="81"/>
  <c r="AB81" i="81"/>
  <c r="AG81" i="81"/>
  <c r="L81" i="81" s="1"/>
  <c r="AH81" i="81"/>
  <c r="M81" i="81" s="1"/>
  <c r="AF81" i="81"/>
  <c r="K81" i="81" s="1"/>
  <c r="O79" i="81"/>
  <c r="BO79" i="81"/>
  <c r="BH80" i="81"/>
  <c r="H80" i="81"/>
  <c r="I80" i="81"/>
  <c r="D82" i="81"/>
  <c r="AX81" i="81"/>
  <c r="AT81" i="81"/>
  <c r="AC81" i="81"/>
  <c r="AY81" i="81"/>
  <c r="BA81" i="81"/>
  <c r="AI81" i="81"/>
  <c r="AN81" i="81"/>
  <c r="AQ81" i="81"/>
  <c r="AV81" i="81"/>
  <c r="AM81" i="81"/>
  <c r="AS81" i="81"/>
  <c r="AK81" i="81"/>
  <c r="AU81" i="81"/>
  <c r="AL81" i="81"/>
  <c r="AR81" i="81"/>
  <c r="AZ81" i="81"/>
  <c r="AJ81" i="81"/>
  <c r="AO81" i="81"/>
  <c r="AP81" i="81"/>
  <c r="AW81" i="81"/>
  <c r="N80" i="81"/>
  <c r="BO80" i="81" l="1"/>
  <c r="BN81" i="81"/>
  <c r="AF82" i="81"/>
  <c r="K82" i="81" s="1"/>
  <c r="AE82" i="81"/>
  <c r="J82" i="81" s="1"/>
  <c r="AD82" i="81"/>
  <c r="AB82" i="81"/>
  <c r="AH82" i="81"/>
  <c r="M82" i="81" s="1"/>
  <c r="AG82" i="81"/>
  <c r="L82" i="81" s="1"/>
  <c r="O80" i="81"/>
  <c r="P81" i="81"/>
  <c r="BH81" i="81"/>
  <c r="H81" i="81"/>
  <c r="AQ82" i="81"/>
  <c r="AI82" i="81"/>
  <c r="AM82" i="81"/>
  <c r="AK82" i="81"/>
  <c r="AT82" i="81"/>
  <c r="AS82" i="81"/>
  <c r="AY82" i="81"/>
  <c r="AZ82" i="81"/>
  <c r="AL82" i="81"/>
  <c r="AW82" i="81"/>
  <c r="AX82" i="81"/>
  <c r="AR82" i="81"/>
  <c r="AJ82" i="81"/>
  <c r="AO82" i="81"/>
  <c r="AP82" i="81"/>
  <c r="AC82" i="81"/>
  <c r="BA82" i="81"/>
  <c r="AN82" i="81"/>
  <c r="AU82" i="81"/>
  <c r="AV82" i="81"/>
  <c r="D83" i="81"/>
  <c r="I81" i="81"/>
  <c r="N81" i="81"/>
  <c r="BL85" i="81" l="1"/>
  <c r="P85" i="81" s="1"/>
  <c r="BL86" i="81"/>
  <c r="P86" i="81" s="1"/>
  <c r="BL84" i="81"/>
  <c r="P84" i="81" s="1"/>
  <c r="BL83" i="81"/>
  <c r="P83" i="81" s="1"/>
  <c r="BL82" i="81"/>
  <c r="P82" i="81" s="1"/>
  <c r="BN82" i="81"/>
  <c r="AG83" i="81"/>
  <c r="L83" i="81" s="1"/>
  <c r="AF83" i="81"/>
  <c r="K83" i="81" s="1"/>
  <c r="AH83" i="81"/>
  <c r="M83" i="81" s="1"/>
  <c r="AE83" i="81"/>
  <c r="J83" i="81" s="1"/>
  <c r="AB83" i="81"/>
  <c r="AD83" i="81"/>
  <c r="BO81" i="81"/>
  <c r="O81" i="81"/>
  <c r="BH82" i="81"/>
  <c r="R91" i="81"/>
  <c r="H82" i="81"/>
  <c r="AW83" i="81"/>
  <c r="AT83" i="81"/>
  <c r="AP83" i="81"/>
  <c r="AQ83" i="81"/>
  <c r="AU83" i="81"/>
  <c r="I82" i="81"/>
  <c r="BA83" i="81"/>
  <c r="AC83" i="81"/>
  <c r="AY83" i="81"/>
  <c r="AL83" i="81"/>
  <c r="AJ83" i="81"/>
  <c r="AZ83" i="81"/>
  <c r="AK83" i="81"/>
  <c r="AI83" i="81"/>
  <c r="AX83" i="81"/>
  <c r="AV83" i="81"/>
  <c r="D84" i="81"/>
  <c r="AS83" i="81"/>
  <c r="N82" i="81"/>
  <c r="AR83" i="81"/>
  <c r="AO83" i="81"/>
  <c r="AN83" i="81"/>
  <c r="AM83" i="81"/>
  <c r="BN83" i="81" l="1"/>
  <c r="BO82" i="81"/>
  <c r="AH84" i="81"/>
  <c r="M84" i="81" s="1"/>
  <c r="AG84" i="81"/>
  <c r="L84" i="81" s="1"/>
  <c r="AF84" i="81"/>
  <c r="K84" i="81" s="1"/>
  <c r="AB84" i="81"/>
  <c r="AE84" i="81"/>
  <c r="J84" i="81" s="1"/>
  <c r="AJ84" i="81"/>
  <c r="O82" i="81"/>
  <c r="BH83" i="81"/>
  <c r="H83" i="81"/>
  <c r="AT84" i="81"/>
  <c r="AC84" i="81"/>
  <c r="AS84" i="81"/>
  <c r="AL84" i="81"/>
  <c r="I83" i="81"/>
  <c r="AU84" i="81"/>
  <c r="AK84" i="81"/>
  <c r="AZ84" i="81"/>
  <c r="AN84" i="81"/>
  <c r="N83" i="81"/>
  <c r="AM84" i="81"/>
  <c r="AI84" i="81"/>
  <c r="AW84" i="81"/>
  <c r="AD84" i="81"/>
  <c r="AO84" i="81"/>
  <c r="AR84" i="81"/>
  <c r="D85" i="81"/>
  <c r="BA84" i="81"/>
  <c r="AV84" i="81"/>
  <c r="AP84" i="81"/>
  <c r="AQ84" i="81"/>
  <c r="AY84" i="81"/>
  <c r="AX84" i="81"/>
  <c r="BN84" i="81" l="1"/>
  <c r="BO83" i="81"/>
  <c r="O83" i="81"/>
  <c r="BH84" i="81"/>
  <c r="D86" i="81"/>
  <c r="H84" i="81"/>
  <c r="I84" i="81"/>
  <c r="N84" i="81"/>
  <c r="O84" i="81" l="1"/>
  <c r="BO84" i="81"/>
  <c r="D87" i="81"/>
  <c r="BN85" i="81" l="1"/>
  <c r="BO85" i="81" s="1"/>
  <c r="D88" i="81"/>
  <c r="BN86" i="81" l="1"/>
  <c r="BO86" i="81" s="1"/>
  <c r="D89" i="81"/>
  <c r="BN87" i="81" l="1"/>
  <c r="BO87" i="81" s="1"/>
  <c r="Q86" i="81"/>
  <c r="BU86" i="81"/>
  <c r="S86" i="81" s="1"/>
  <c r="BU71" i="81"/>
  <c r="S71" i="81" s="1"/>
  <c r="BN88" i="81" l="1"/>
  <c r="BO88" i="81" s="1"/>
  <c r="BN89" i="81"/>
  <c r="BO89" i="81" s="1"/>
  <c r="Q87" i="81"/>
  <c r="BU87" i="81"/>
  <c r="S87" i="81" s="1"/>
  <c r="BU72" i="81"/>
  <c r="BU70" i="81"/>
  <c r="S70" i="81" s="1"/>
  <c r="Q73" i="81"/>
  <c r="BU89" i="81" l="1"/>
  <c r="S89" i="81" s="1"/>
  <c r="Q89" i="81"/>
  <c r="Q88" i="81"/>
  <c r="BU88" i="81"/>
  <c r="S88" i="81" s="1"/>
  <c r="S72" i="81"/>
  <c r="BU73" i="81"/>
  <c r="S73" i="81" s="1"/>
  <c r="Q74" i="81"/>
  <c r="BU74" i="81" l="1"/>
  <c r="Q75" i="81"/>
  <c r="S74" i="81" l="1"/>
  <c r="R95" i="81"/>
  <c r="Q76" i="81"/>
  <c r="BU77" i="81" l="1"/>
  <c r="S77" i="81" s="1"/>
  <c r="Q77" i="81"/>
  <c r="Q78" i="81"/>
  <c r="Q79" i="81" l="1"/>
  <c r="BU75" i="81" l="1"/>
  <c r="Q80" i="81"/>
  <c r="S75" i="81" l="1"/>
  <c r="Q81" i="81"/>
  <c r="Q82" i="81" l="1"/>
  <c r="BU76" i="81"/>
  <c r="S76" i="81" l="1"/>
  <c r="Q83" i="81"/>
  <c r="BU78" i="81"/>
  <c r="S78" i="81" s="1"/>
  <c r="Q84" i="81" l="1"/>
  <c r="Q85" i="81"/>
  <c r="BU79" i="81"/>
  <c r="R96" i="81" s="1"/>
  <c r="S79" i="81" l="1"/>
  <c r="BU85" i="81"/>
  <c r="S85" i="81" s="1"/>
  <c r="BU80" i="81"/>
  <c r="S80" i="81" l="1"/>
  <c r="BU81" i="81"/>
  <c r="S81" i="81" s="1"/>
  <c r="R97" i="81" l="1"/>
  <c r="BU82" i="81"/>
  <c r="S82" i="81" s="1"/>
  <c r="BU83" i="81" l="1"/>
  <c r="S83" i="81" s="1"/>
  <c r="BU84" i="81" l="1"/>
  <c r="S84" i="81" s="1"/>
</calcChain>
</file>

<file path=xl/comments1.xml><?xml version="1.0" encoding="utf-8"?>
<comments xmlns="http://schemas.openxmlformats.org/spreadsheetml/2006/main">
  <authors>
    <author>-</author>
  </authors>
  <commentList>
    <comment ref="G1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西暦で記入
例：2010/1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</text>
    </comment>
  </commentList>
</comments>
</file>

<file path=xl/comments2.xml><?xml version="1.0" encoding="utf-8"?>
<comments xmlns="http://schemas.openxmlformats.org/spreadsheetml/2006/main">
  <authors>
    <author>-</author>
  </authors>
  <commentList>
    <comment ref="G8" authorId="0" shapeId="0">
      <text>
        <r>
          <rPr>
            <b/>
            <sz val="8"/>
            <color indexed="81"/>
            <rFont val="ＭＳ Ｐゴシック"/>
            <family val="3"/>
            <charset val="128"/>
          </rPr>
          <t>エネルギー種別が中圧ｶﾞｽ・低圧ｶﾞｽの場合は、プルダウンメニューから選択
他の場合は、直接入力</t>
        </r>
      </text>
    </comment>
  </commentList>
</comments>
</file>

<file path=xl/comments3.xml><?xml version="1.0" encoding="utf-8"?>
<comments xmlns="http://schemas.openxmlformats.org/spreadsheetml/2006/main">
  <authors>
    <author>-</author>
  </authors>
  <commentList>
    <comment ref="G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算定ガイドラインの34ページの「表2.3.4 ﾊﾟｯｹｰｼﾞ形空調機の認定水準」を確認し選択
EHPでマルチタイプの場合は、必ず「EHPその他」を選択</t>
        </r>
      </text>
    </comment>
  </commentList>
</comments>
</file>

<file path=xl/comments4.xml><?xml version="1.0" encoding="utf-8"?>
<comments xmlns="http://schemas.openxmlformats.org/spreadsheetml/2006/main">
  <authors>
    <author>-</author>
  </authors>
  <commentList>
    <comment ref="T1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LEDﾗﾝﾌﾟ交換の場合はﾗﾝﾌﾟの灯数を記入する</t>
        </r>
      </text>
    </comment>
  </commentList>
</comments>
</file>

<file path=xl/sharedStrings.xml><?xml version="1.0" encoding="utf-8"?>
<sst xmlns="http://schemas.openxmlformats.org/spreadsheetml/2006/main" count="2703" uniqueCount="918">
  <si>
    <t>基準
排出量</t>
    <rPh sb="0" eb="2">
      <t>キジュン</t>
    </rPh>
    <rPh sb="3" eb="5">
      <t>ハイシュツ</t>
    </rPh>
    <rPh sb="5" eb="6">
      <t>リョウ</t>
    </rPh>
    <phoneticPr fontId="2"/>
  </si>
  <si>
    <t>算定年度
削減量</t>
    <rPh sb="0" eb="2">
      <t>サンテイ</t>
    </rPh>
    <rPh sb="2" eb="4">
      <t>ネンド</t>
    </rPh>
    <rPh sb="5" eb="7">
      <t>サクゲン</t>
    </rPh>
    <rPh sb="7" eb="8">
      <t>リョウ</t>
    </rPh>
    <phoneticPr fontId="2"/>
  </si>
  <si>
    <t>都内中小
クレジット</t>
    <rPh sb="0" eb="2">
      <t>トナイ</t>
    </rPh>
    <phoneticPr fontId="2"/>
  </si>
  <si>
    <t>[MWh/年]</t>
    <rPh sb="5" eb="6">
      <t>ネン</t>
    </rPh>
    <phoneticPr fontId="2"/>
  </si>
  <si>
    <t>[t/年]</t>
    <rPh sb="3" eb="4">
      <t>ネン</t>
    </rPh>
    <phoneticPr fontId="2"/>
  </si>
  <si>
    <t>[kｌ/年]</t>
    <rPh sb="4" eb="5">
      <t>ネン</t>
    </rPh>
    <phoneticPr fontId="2"/>
  </si>
  <si>
    <t>[GJ/年]</t>
    <rPh sb="4" eb="5">
      <t>ネン</t>
    </rPh>
    <phoneticPr fontId="2"/>
  </si>
  <si>
    <t>基準</t>
    <rPh sb="0" eb="2">
      <t>キジュン</t>
    </rPh>
    <phoneticPr fontId="2"/>
  </si>
  <si>
    <t>第３号様式（都内中小クレジット算定ガイドライン）その１</t>
  </si>
  <si>
    <t>第３号様式（都内中小クレジット算定ガイドライン）その２</t>
  </si>
  <si>
    <t>第３号様式（都内中小クレジット算定ガイドライン）その３</t>
  </si>
  <si>
    <t>第３号様式（都内中小クレジット算定ガイドライン）その４</t>
  </si>
  <si>
    <t>第３号様式（都内中小クレジット算定ガイドライン）その５</t>
  </si>
  <si>
    <t>第３号様式（都内中小クレジット算定ガイドライン）その６</t>
  </si>
  <si>
    <t>第３号様式（都内中小クレジット算定ガイドライン）その８</t>
  </si>
  <si>
    <t>第３号様式（都内中小クレジット算定ガイドライン）その９</t>
  </si>
  <si>
    <t>第３号様式（都内中小クレジット算定ガイドライン）その１０</t>
  </si>
  <si>
    <t>第３号様式（都内中小クレジット算定ガイドライン）その１１</t>
  </si>
  <si>
    <t>第３号様式（都内中小クレジット算定ガイドライン）その１２</t>
  </si>
  <si>
    <t>第３号様式（都内中小クレジット算定ガイドライン）その１３</t>
  </si>
  <si>
    <t>ﾘｼﾞｪﾈﾚｲﾃｨﾌﾞ
ﾊﾞｰﾅｰ</t>
    <phoneticPr fontId="2"/>
  </si>
  <si>
    <t>インバータ
圧縮機</t>
    <rPh sb="6" eb="9">
      <t>アッシュクキ</t>
    </rPh>
    <phoneticPr fontId="2"/>
  </si>
  <si>
    <t>高効率
照明</t>
    <rPh sb="0" eb="3">
      <t>コウコウリツ</t>
    </rPh>
    <rPh sb="4" eb="6">
      <t>ショウメイ</t>
    </rPh>
    <phoneticPr fontId="2"/>
  </si>
  <si>
    <t>第３号様式（都内中小クレジット算定ガイドライン）その１４</t>
  </si>
  <si>
    <t>第３号様式（都内中小クレジット算定ガイドライン）その１５</t>
  </si>
  <si>
    <t>第３号様式（都内中小クレジット算定ガイドライン）その１６</t>
  </si>
  <si>
    <t>第３号様式（都内中小クレジット算定ガイドライン）その１７</t>
  </si>
  <si>
    <t>第３号様式（都内中小クレジット算定ガイドライン）その１８</t>
  </si>
  <si>
    <t>第３号様式（都内中小クレジット算定ガイドライン）その１９</t>
  </si>
  <si>
    <t>第３号様式（都内中小クレジット算定ガイドライン）その２０</t>
  </si>
  <si>
    <t>第３号様式（都内中小クレジット算定ガイドライン）その２１</t>
  </si>
  <si>
    <t>第３号様式（都内中小クレジット算定ガイドライン）その２２</t>
  </si>
  <si>
    <t>ランプ
ワット数
[W]</t>
    <rPh sb="7" eb="8">
      <t>カズ</t>
    </rPh>
    <phoneticPr fontId="2"/>
  </si>
  <si>
    <t>温熱源</t>
    <rPh sb="0" eb="1">
      <t>オン</t>
    </rPh>
    <rPh sb="1" eb="3">
      <t>ネツゲン</t>
    </rPh>
    <phoneticPr fontId="2"/>
  </si>
  <si>
    <t>換算係数
[kW/(l/min)]</t>
    <rPh sb="0" eb="2">
      <t>カンサン</t>
    </rPh>
    <rPh sb="2" eb="4">
      <t>ケイスウ</t>
    </rPh>
    <phoneticPr fontId="2"/>
  </si>
  <si>
    <t>主たる用途</t>
    <rPh sb="0" eb="1">
      <t>シュ</t>
    </rPh>
    <rPh sb="3" eb="5">
      <t>ヨウト</t>
    </rPh>
    <phoneticPr fontId="2"/>
  </si>
  <si>
    <t>更新</t>
    <rPh sb="0" eb="2">
      <t>コウシン</t>
    </rPh>
    <phoneticPr fontId="2"/>
  </si>
  <si>
    <t>事業所の所在地</t>
    <rPh sb="0" eb="3">
      <t>ジギョウショ</t>
    </rPh>
    <rPh sb="4" eb="7">
      <t>ショザイチ</t>
    </rPh>
    <phoneticPr fontId="2"/>
  </si>
  <si>
    <t>空調用ポンプの変流量制御の導入</t>
    <rPh sb="0" eb="3">
      <t>クウチョウヨウ</t>
    </rPh>
    <rPh sb="7" eb="8">
      <t>ヘン</t>
    </rPh>
    <rPh sb="8" eb="10">
      <t>リュウリョウ</t>
    </rPh>
    <rPh sb="10" eb="12">
      <t>セイギョ</t>
    </rPh>
    <rPh sb="13" eb="15">
      <t>ドウニュウ</t>
    </rPh>
    <phoneticPr fontId="2"/>
  </si>
  <si>
    <t>空調用ポンプの変流量制御の導入</t>
    <rPh sb="7" eb="8">
      <t>ヘン</t>
    </rPh>
    <rPh sb="8" eb="10">
      <t>リュウリョウ</t>
    </rPh>
    <phoneticPr fontId="2"/>
  </si>
  <si>
    <t>冷陰極管</t>
    <rPh sb="0" eb="1">
      <t>レイ</t>
    </rPh>
    <rPh sb="1" eb="3">
      <t>インキョク</t>
    </rPh>
    <rPh sb="3" eb="4">
      <t>カン</t>
    </rPh>
    <phoneticPr fontId="2"/>
  </si>
  <si>
    <t>定格COP
又は
ﾎﾞｲﾗｰ効率</t>
    <rPh sb="0" eb="2">
      <t>テイカク</t>
    </rPh>
    <rPh sb="6" eb="7">
      <t>マタ</t>
    </rPh>
    <rPh sb="14" eb="16">
      <t>コウリツ</t>
    </rPh>
    <phoneticPr fontId="2"/>
  </si>
  <si>
    <t>駐車場ファンのCO又はCO2濃度制御</t>
    <rPh sb="14" eb="16">
      <t>ノウド</t>
    </rPh>
    <phoneticPr fontId="2"/>
  </si>
  <si>
    <t>年間電気削減量
[kWh/年]</t>
    <rPh sb="0" eb="2">
      <t>ネンカン</t>
    </rPh>
    <rPh sb="2" eb="4">
      <t>デンキ</t>
    </rPh>
    <rPh sb="4" eb="6">
      <t>サクゲン</t>
    </rPh>
    <rPh sb="6" eb="7">
      <t>リョウ</t>
    </rPh>
    <phoneticPr fontId="2"/>
  </si>
  <si>
    <t>ＬＥＤ</t>
  </si>
  <si>
    <t>冷陰極蛍光灯</t>
    <rPh sb="0" eb="1">
      <t>レイ</t>
    </rPh>
    <rPh sb="1" eb="3">
      <t>インキョク</t>
    </rPh>
    <rPh sb="3" eb="6">
      <t>ケイコウトウ</t>
    </rPh>
    <phoneticPr fontId="2"/>
  </si>
  <si>
    <t>5月</t>
  </si>
  <si>
    <t>4月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</si>
  <si>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</si>
  <si>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</si>
  <si>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</si>
  <si>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</si>
  <si>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</si>
  <si>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</si>
  <si>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</si>
  <si>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</si>
  <si>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</si>
  <si>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</si>
  <si>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計</t>
    <rPh sb="0" eb="1">
      <t>ケイ</t>
    </rPh>
    <phoneticPr fontId="2"/>
  </si>
  <si>
    <t>親メーター</t>
    <rPh sb="0" eb="1">
      <t>オヤ</t>
    </rPh>
    <phoneticPr fontId="2"/>
  </si>
  <si>
    <t>子メーター</t>
    <rPh sb="0" eb="1">
      <t>コ</t>
    </rPh>
    <phoneticPr fontId="2"/>
  </si>
  <si>
    <t>しゅん工年月（西暦）</t>
    <rPh sb="3" eb="4">
      <t>コウ</t>
    </rPh>
    <rPh sb="4" eb="5">
      <t>ネン</t>
    </rPh>
    <rPh sb="5" eb="6">
      <t>ツキ</t>
    </rPh>
    <rPh sb="7" eb="9">
      <t>セイレキ</t>
    </rPh>
    <phoneticPr fontId="2"/>
  </si>
  <si>
    <t>LED
（直管形）</t>
    <rPh sb="5" eb="6">
      <t>チョク</t>
    </rPh>
    <rPh sb="6" eb="7">
      <t>カン</t>
    </rPh>
    <rPh sb="7" eb="8">
      <t>カタチ</t>
    </rPh>
    <phoneticPr fontId="2"/>
  </si>
  <si>
    <t>直管形
蛍光ﾗﾝﾌﾟHf（FHF,FHC）</t>
    <rPh sb="0" eb="2">
      <t>チョクカン</t>
    </rPh>
    <rPh sb="2" eb="3">
      <t>ケイ</t>
    </rPh>
    <rPh sb="4" eb="6">
      <t>ケイコウ</t>
    </rPh>
    <phoneticPr fontId="2"/>
  </si>
  <si>
    <t>ｺﾝﾊﾟｸﾄ形
蛍光ﾗﾝﾌﾟHf
（FHT,FHP）</t>
    <rPh sb="6" eb="7">
      <t>ケイ</t>
    </rPh>
    <rPh sb="8" eb="10">
      <t>ケイコウ</t>
    </rPh>
    <phoneticPr fontId="2"/>
  </si>
  <si>
    <t>LED
(直管形以外)</t>
    <rPh sb="8" eb="10">
      <t>イガイ</t>
    </rPh>
    <phoneticPr fontId="2"/>
  </si>
  <si>
    <t>事業所番号</t>
    <rPh sb="0" eb="3">
      <t>ジギョウショ</t>
    </rPh>
    <rPh sb="3" eb="5">
      <t>バンゴウ</t>
    </rPh>
    <phoneticPr fontId="2"/>
  </si>
  <si>
    <t>高効率工業炉の導入</t>
    <rPh sb="0" eb="3">
      <t>コウコウリツ</t>
    </rPh>
    <rPh sb="3" eb="5">
      <t>コウギョウ</t>
    </rPh>
    <rPh sb="5" eb="6">
      <t>ロ</t>
    </rPh>
    <rPh sb="7" eb="9">
      <t>ドウニュウ</t>
    </rPh>
    <phoneticPr fontId="2"/>
  </si>
  <si>
    <t>高性能ガラス等の導入</t>
    <rPh sb="0" eb="3">
      <t>コウセイノウ</t>
    </rPh>
    <rPh sb="6" eb="7">
      <t>トウ</t>
    </rPh>
    <rPh sb="8" eb="10">
      <t>ドウニュウ</t>
    </rPh>
    <phoneticPr fontId="2"/>
  </si>
  <si>
    <t>高効率冷凍冷蔵設備の導入</t>
    <rPh sb="0" eb="3">
      <t>コウコウリツ</t>
    </rPh>
    <rPh sb="3" eb="5">
      <t>レイトウ</t>
    </rPh>
    <rPh sb="5" eb="7">
      <t>レイゾウ</t>
    </rPh>
    <rPh sb="7" eb="9">
      <t>セツビ</t>
    </rPh>
    <rPh sb="10" eb="12">
      <t>ドウニュウ</t>
    </rPh>
    <phoneticPr fontId="2"/>
  </si>
  <si>
    <t>器具光束[lm]</t>
    <rPh sb="0" eb="2">
      <t>キグ</t>
    </rPh>
    <rPh sb="2" eb="3">
      <t>ヒカリ</t>
    </rPh>
    <rPh sb="3" eb="4">
      <t>タバ</t>
    </rPh>
    <phoneticPr fontId="2"/>
  </si>
  <si>
    <t>固有エネルギー消費効率[lm/W]</t>
    <rPh sb="0" eb="2">
      <t>コユウ</t>
    </rPh>
    <rPh sb="7" eb="9">
      <t>ショウヒ</t>
    </rPh>
    <rPh sb="9" eb="11">
      <t>コウリツ</t>
    </rPh>
    <phoneticPr fontId="2"/>
  </si>
  <si>
    <t>1. 熱源・
 熱搬送設備</t>
    <phoneticPr fontId="2"/>
  </si>
  <si>
    <t>2. 空調・
 換気設備</t>
    <phoneticPr fontId="2"/>
  </si>
  <si>
    <t>3. 照明・
 電気設備</t>
    <phoneticPr fontId="2"/>
  </si>
  <si>
    <t>年度　～</t>
    <rPh sb="0" eb="2">
      <t>ネンド</t>
    </rPh>
    <phoneticPr fontId="2"/>
  </si>
  <si>
    <t>原油</t>
    <rPh sb="0" eb="2">
      <t>ゲンユ</t>
    </rPh>
    <phoneticPr fontId="3"/>
  </si>
  <si>
    <t>原油のうちコンデンセート（NGL）</t>
    <rPh sb="0" eb="2">
      <t>ゲンユ</t>
    </rPh>
    <phoneticPr fontId="3"/>
  </si>
  <si>
    <t>揮発油（ガソリン）</t>
    <rPh sb="0" eb="3">
      <t>キハツユ</t>
    </rPh>
    <phoneticPr fontId="3"/>
  </si>
  <si>
    <t>ナフサ</t>
  </si>
  <si>
    <t>軽油</t>
    <rPh sb="0" eb="2">
      <t>ケイユ</t>
    </rPh>
    <phoneticPr fontId="3"/>
  </si>
  <si>
    <t>Ｂ・Ｃ重油</t>
  </si>
  <si>
    <t>石油アスファルト</t>
    <rPh sb="0" eb="2">
      <t>セキユ</t>
    </rPh>
    <phoneticPr fontId="3"/>
  </si>
  <si>
    <t>石油コークス</t>
    <rPh sb="0" eb="2">
      <t>セキユ</t>
    </rPh>
    <phoneticPr fontId="3"/>
  </si>
  <si>
    <t>石油系炭化水素ガス</t>
    <rPh sb="0" eb="3">
      <t>セキユケイ</t>
    </rPh>
    <rPh sb="3" eb="5">
      <t>タンカ</t>
    </rPh>
    <rPh sb="5" eb="7">
      <t>スイソ</t>
    </rPh>
    <phoneticPr fontId="3"/>
  </si>
  <si>
    <t>液化天然ガス（LNG)</t>
    <rPh sb="0" eb="2">
      <t>エキカ</t>
    </rPh>
    <rPh sb="2" eb="4">
      <t>テンネン</t>
    </rPh>
    <phoneticPr fontId="3"/>
  </si>
  <si>
    <t>その他可燃性天然ガス</t>
    <rPh sb="2" eb="3">
      <t>タ</t>
    </rPh>
    <rPh sb="3" eb="6">
      <t>カネンセイ</t>
    </rPh>
    <rPh sb="6" eb="8">
      <t>テンネン</t>
    </rPh>
    <phoneticPr fontId="3"/>
  </si>
  <si>
    <t>石炭（原料炭）</t>
  </si>
  <si>
    <t>石炭（一般炭）</t>
  </si>
  <si>
    <t>石炭（無煙炭）</t>
  </si>
  <si>
    <t>石炭コークス</t>
    <rPh sb="0" eb="2">
      <t>セキタン</t>
    </rPh>
    <phoneticPr fontId="3"/>
  </si>
  <si>
    <t>コールタール</t>
  </si>
  <si>
    <t>コークス炉ガス</t>
    <rPh sb="4" eb="5">
      <t>ロ</t>
    </rPh>
    <phoneticPr fontId="3"/>
  </si>
  <si>
    <t>高炉ガス</t>
    <rPh sb="0" eb="2">
      <t>コウロ</t>
    </rPh>
    <phoneticPr fontId="3"/>
  </si>
  <si>
    <t>転炉ガス</t>
    <rPh sb="0" eb="2">
      <t>テンロ</t>
    </rPh>
    <phoneticPr fontId="3"/>
  </si>
  <si>
    <t>推計
削減量</t>
    <rPh sb="0" eb="2">
      <t>スイケイ</t>
    </rPh>
    <phoneticPr fontId="2"/>
  </si>
  <si>
    <t>推計削減量合計</t>
    <rPh sb="0" eb="2">
      <t>スイケイ</t>
    </rPh>
    <rPh sb="2" eb="4">
      <t>サクゲン</t>
    </rPh>
    <rPh sb="4" eb="5">
      <t>リョウ</t>
    </rPh>
    <rPh sb="5" eb="7">
      <t>ゴウケイ</t>
    </rPh>
    <phoneticPr fontId="2"/>
  </si>
  <si>
    <t>炉温
[℃]</t>
    <rPh sb="0" eb="1">
      <t>ロ</t>
    </rPh>
    <rPh sb="1" eb="2">
      <t>オン</t>
    </rPh>
    <phoneticPr fontId="2"/>
  </si>
  <si>
    <r>
      <t>N</t>
    </r>
    <r>
      <rPr>
        <sz val="11"/>
        <rFont val="ＭＳ Ｐゴシック"/>
        <family val="3"/>
        <charset val="128"/>
      </rPr>
      <t>m3</t>
    </r>
    <phoneticPr fontId="2"/>
  </si>
  <si>
    <t>お客さま番号等</t>
    <rPh sb="1" eb="2">
      <t>キャク</t>
    </rPh>
    <rPh sb="4" eb="6">
      <t>バンゴウ</t>
    </rPh>
    <rPh sb="6" eb="7">
      <t>トウ</t>
    </rPh>
    <phoneticPr fontId="2"/>
  </si>
  <si>
    <t>実施
年度</t>
    <rPh sb="3" eb="5">
      <t>ネンド</t>
    </rPh>
    <phoneticPr fontId="2"/>
  </si>
  <si>
    <t>倉庫、設備室、更衣室</t>
    <rPh sb="0" eb="2">
      <t>ソウコ</t>
    </rPh>
    <rPh sb="3" eb="5">
      <t>セツビ</t>
    </rPh>
    <rPh sb="5" eb="6">
      <t>シツ</t>
    </rPh>
    <rPh sb="7" eb="10">
      <t>コウイシツ</t>
    </rPh>
    <phoneticPr fontId="2"/>
  </si>
  <si>
    <t>器具
記号</t>
    <rPh sb="0" eb="2">
      <t>キグ</t>
    </rPh>
    <rPh sb="3" eb="5">
      <t>キゴウ</t>
    </rPh>
    <phoneticPr fontId="2"/>
  </si>
  <si>
    <t>空調用</t>
    <rPh sb="0" eb="3">
      <t>クウチョウヨウ</t>
    </rPh>
    <phoneticPr fontId="2"/>
  </si>
  <si>
    <t>生産プロセス用</t>
    <rPh sb="0" eb="2">
      <t>セイサン</t>
    </rPh>
    <rPh sb="6" eb="7">
      <t>ヨウ</t>
    </rPh>
    <phoneticPr fontId="2"/>
  </si>
  <si>
    <t>昇温用</t>
    <rPh sb="0" eb="2">
      <t>ノボルオン</t>
    </rPh>
    <rPh sb="2" eb="3">
      <t>ヨウ</t>
    </rPh>
    <phoneticPr fontId="2"/>
  </si>
  <si>
    <t>給湯用</t>
    <rPh sb="0" eb="2">
      <t>キュウトウ</t>
    </rPh>
    <rPh sb="2" eb="3">
      <t>ヨウ</t>
    </rPh>
    <phoneticPr fontId="2"/>
  </si>
  <si>
    <t>空調・給湯兼用</t>
    <rPh sb="0" eb="2">
      <t>クウチョウ</t>
    </rPh>
    <rPh sb="3" eb="5">
      <t>キュウトウ</t>
    </rPh>
    <rPh sb="5" eb="7">
      <t>ケンヨウ</t>
    </rPh>
    <phoneticPr fontId="2"/>
  </si>
  <si>
    <t>m3</t>
    <phoneticPr fontId="2"/>
  </si>
  <si>
    <t>LPG(m3)</t>
    <phoneticPr fontId="2"/>
  </si>
  <si>
    <t>LPG(kg)</t>
    <phoneticPr fontId="2"/>
  </si>
  <si>
    <t>LPG重量体積変換係数</t>
    <rPh sb="3" eb="5">
      <t>ジュウリョウ</t>
    </rPh>
    <rPh sb="5" eb="7">
      <t>タイセキ</t>
    </rPh>
    <rPh sb="7" eb="9">
      <t>ヘンカン</t>
    </rPh>
    <rPh sb="9" eb="11">
      <t>ケイスウ</t>
    </rPh>
    <phoneticPr fontId="2"/>
  </si>
  <si>
    <t>m3/t</t>
    <phoneticPr fontId="2"/>
  </si>
  <si>
    <t>階段室</t>
    <rPh sb="0" eb="2">
      <t>カイダン</t>
    </rPh>
    <rPh sb="2" eb="3">
      <t>シツ</t>
    </rPh>
    <phoneticPr fontId="2"/>
  </si>
  <si>
    <t>階段室（階段通路
誘導灯と兼用）</t>
    <rPh sb="0" eb="2">
      <t>カイダン</t>
    </rPh>
    <rPh sb="2" eb="3">
      <t>シツ</t>
    </rPh>
    <rPh sb="4" eb="6">
      <t>カイダン</t>
    </rPh>
    <rPh sb="6" eb="8">
      <t>ツウロ</t>
    </rPh>
    <rPh sb="9" eb="11">
      <t>ユウドウ</t>
    </rPh>
    <rPh sb="11" eb="12">
      <t>トウ</t>
    </rPh>
    <rPh sb="13" eb="15">
      <t>ケンヨウ</t>
    </rPh>
    <phoneticPr fontId="2"/>
  </si>
  <si>
    <t>器具更新</t>
    <rPh sb="0" eb="2">
      <t>キグ</t>
    </rPh>
    <rPh sb="2" eb="4">
      <t>コウシン</t>
    </rPh>
    <phoneticPr fontId="2"/>
  </si>
  <si>
    <t>ﾗﾝﾌﾟ交換</t>
    <rPh sb="4" eb="6">
      <t>コウカン</t>
    </rPh>
    <phoneticPr fontId="2"/>
  </si>
  <si>
    <t>器具
更新</t>
    <rPh sb="0" eb="2">
      <t>キグ</t>
    </rPh>
    <rPh sb="3" eb="5">
      <t>コウシン</t>
    </rPh>
    <phoneticPr fontId="2"/>
  </si>
  <si>
    <t>器具記号</t>
    <rPh sb="0" eb="2">
      <t>キグ</t>
    </rPh>
    <rPh sb="2" eb="4">
      <t>キゴウ</t>
    </rPh>
    <phoneticPr fontId="2"/>
  </si>
  <si>
    <t>※</t>
    <phoneticPr fontId="2"/>
  </si>
  <si>
    <t>記号・系統</t>
    <rPh sb="0" eb="2">
      <t>キゴウ</t>
    </rPh>
    <rPh sb="3" eb="5">
      <t>ケイトウ</t>
    </rPh>
    <phoneticPr fontId="2"/>
  </si>
  <si>
    <t>ｾﾗﾐｯｸ
ﾒﾀﾙﾊﾗｲﾄﾞ
ﾗﾝﾌﾟ</t>
    <phoneticPr fontId="2"/>
  </si>
  <si>
    <t>年間
点灯
時間
[h/年]</t>
    <rPh sb="0" eb="2">
      <t>ネンカン</t>
    </rPh>
    <rPh sb="3" eb="5">
      <t>テントウ</t>
    </rPh>
    <rPh sb="6" eb="8">
      <t>ジカン</t>
    </rPh>
    <rPh sb="12" eb="13">
      <t>ネン</t>
    </rPh>
    <phoneticPr fontId="2"/>
  </si>
  <si>
    <r>
      <t>対策N</t>
    </r>
    <r>
      <rPr>
        <sz val="11"/>
        <rFont val="ＭＳ Ｐゴシック"/>
        <family val="3"/>
        <charset val="128"/>
      </rPr>
      <t>o.集計</t>
    </r>
    <rPh sb="0" eb="2">
      <t>タイサク</t>
    </rPh>
    <rPh sb="5" eb="7">
      <t>シュウケイ</t>
    </rPh>
    <phoneticPr fontId="2"/>
  </si>
  <si>
    <t>用途入力済</t>
    <rPh sb="0" eb="2">
      <t>ヨウト</t>
    </rPh>
    <rPh sb="2" eb="4">
      <t>ニュウリョク</t>
    </rPh>
    <rPh sb="4" eb="5">
      <t>スミ</t>
    </rPh>
    <phoneticPr fontId="2"/>
  </si>
  <si>
    <t>整合確認</t>
    <rPh sb="0" eb="2">
      <t>セイゴウ</t>
    </rPh>
    <rPh sb="2" eb="4">
      <t>カクニン</t>
    </rPh>
    <phoneticPr fontId="2"/>
  </si>
  <si>
    <t>用途・台数入力済</t>
    <rPh sb="0" eb="2">
      <t>ヨウト</t>
    </rPh>
    <rPh sb="3" eb="5">
      <t>ダイスウ</t>
    </rPh>
    <rPh sb="5" eb="7">
      <t>ニュウリョク</t>
    </rPh>
    <rPh sb="7" eb="8">
      <t>スミ</t>
    </rPh>
    <phoneticPr fontId="2"/>
  </si>
  <si>
    <t>台数入力済</t>
    <rPh sb="0" eb="2">
      <t>ダイスウ</t>
    </rPh>
    <rPh sb="2" eb="4">
      <t>ニュウリョク</t>
    </rPh>
    <rPh sb="4" eb="5">
      <t>スミ</t>
    </rPh>
    <phoneticPr fontId="2"/>
  </si>
  <si>
    <t>事業所コード</t>
    <rPh sb="0" eb="3">
      <t>ジギョウショ</t>
    </rPh>
    <phoneticPr fontId="2"/>
  </si>
  <si>
    <t>建物名称</t>
    <rPh sb="0" eb="2">
      <t>タテモノ</t>
    </rPh>
    <rPh sb="2" eb="4">
      <t>メイショウ</t>
    </rPh>
    <phoneticPr fontId="2"/>
  </si>
  <si>
    <t>敷地面積</t>
    <rPh sb="0" eb="2">
      <t>シキチ</t>
    </rPh>
    <rPh sb="2" eb="4">
      <t>メンセキ</t>
    </rPh>
    <phoneticPr fontId="2"/>
  </si>
  <si>
    <t>階数　　地上</t>
    <rPh sb="0" eb="2">
      <t>カイスウ</t>
    </rPh>
    <rPh sb="4" eb="6">
      <t>チジョウ</t>
    </rPh>
    <phoneticPr fontId="2"/>
  </si>
  <si>
    <t>階</t>
    <rPh sb="0" eb="1">
      <t>カイ</t>
    </rPh>
    <phoneticPr fontId="2"/>
  </si>
  <si>
    <t>事業所番号（報告書制度）</t>
    <rPh sb="0" eb="3">
      <t>ジギョウショ</t>
    </rPh>
    <rPh sb="3" eb="5">
      <t>バンゴウ</t>
    </rPh>
    <phoneticPr fontId="2"/>
  </si>
  <si>
    <t>電気取引メーター番号</t>
    <rPh sb="0" eb="2">
      <t>デンキ</t>
    </rPh>
    <rPh sb="2" eb="4">
      <t>トリヒキ</t>
    </rPh>
    <rPh sb="8" eb="10">
      <t>バンゴウ</t>
    </rPh>
    <phoneticPr fontId="2"/>
  </si>
  <si>
    <t>ガス取引メーター番号</t>
    <rPh sb="2" eb="4">
      <t>トリヒキ</t>
    </rPh>
    <rPh sb="8" eb="10">
      <t>バンゴウ</t>
    </rPh>
    <phoneticPr fontId="2"/>
  </si>
  <si>
    <t>※ 床面積は各用途の共用部分を含んだ面積とし、複合用途の場合は共用部面積を専用部面積比で按分する</t>
    <rPh sb="2" eb="5">
      <t>ユカメンセキ</t>
    </rPh>
    <rPh sb="6" eb="9">
      <t>カクヨウト</t>
    </rPh>
    <rPh sb="10" eb="12">
      <t>キョウヨウ</t>
    </rPh>
    <rPh sb="12" eb="14">
      <t>ブブン</t>
    </rPh>
    <rPh sb="15" eb="16">
      <t>フク</t>
    </rPh>
    <rPh sb="18" eb="20">
      <t>メンセキ</t>
    </rPh>
    <rPh sb="23" eb="25">
      <t>フクゴウ</t>
    </rPh>
    <rPh sb="25" eb="27">
      <t>ヨウト</t>
    </rPh>
    <rPh sb="28" eb="30">
      <t>バアイ</t>
    </rPh>
    <rPh sb="31" eb="34">
      <t>キョウヨウブ</t>
    </rPh>
    <rPh sb="34" eb="36">
      <t>メンセキ</t>
    </rPh>
    <rPh sb="37" eb="39">
      <t>センヨウ</t>
    </rPh>
    <rPh sb="39" eb="40">
      <t>ブ</t>
    </rPh>
    <rPh sb="40" eb="42">
      <t>メンセキ</t>
    </rPh>
    <rPh sb="42" eb="43">
      <t>ヒ</t>
    </rPh>
    <rPh sb="44" eb="46">
      <t>アンブン</t>
    </rPh>
    <phoneticPr fontId="2"/>
  </si>
  <si>
    <t>No.</t>
    <phoneticPr fontId="2"/>
  </si>
  <si>
    <t>削減対策項目</t>
    <phoneticPr fontId="2"/>
  </si>
  <si>
    <t>対策削減量 [t-CO2/年]</t>
    <rPh sb="13" eb="14">
      <t>トシ</t>
    </rPh>
    <phoneticPr fontId="2"/>
  </si>
  <si>
    <t>対策No.　</t>
    <phoneticPr fontId="2"/>
  </si>
  <si>
    <t>1. 熱源・
 熱搬送設備</t>
    <phoneticPr fontId="2"/>
  </si>
  <si>
    <t>2. 空調・
 換気設備</t>
    <phoneticPr fontId="2"/>
  </si>
  <si>
    <t>高効率パッケージ形空調機の導入</t>
    <phoneticPr fontId="2"/>
  </si>
  <si>
    <t>高効率空調機の導入</t>
    <phoneticPr fontId="2"/>
  </si>
  <si>
    <t>3. 照明・
 電気設備</t>
    <phoneticPr fontId="2"/>
  </si>
  <si>
    <t>高効率給湯システムの導入</t>
    <phoneticPr fontId="2"/>
  </si>
  <si>
    <t>エレベーターの省エネ制御の導入</t>
    <phoneticPr fontId="2"/>
  </si>
  <si>
    <t>高効率エアコンプレッサーの導入</t>
    <phoneticPr fontId="2"/>
  </si>
  <si>
    <t>電気</t>
    <phoneticPr fontId="2"/>
  </si>
  <si>
    <t>中圧ｶﾞｽ</t>
    <phoneticPr fontId="2"/>
  </si>
  <si>
    <t>低圧ｶﾞｽ</t>
    <phoneticPr fontId="2"/>
  </si>
  <si>
    <t>LPG</t>
    <phoneticPr fontId="2"/>
  </si>
  <si>
    <t>A重油</t>
    <phoneticPr fontId="2"/>
  </si>
  <si>
    <t>灯油</t>
    <phoneticPr fontId="2"/>
  </si>
  <si>
    <t>[t-CO2/年]</t>
    <rPh sb="7" eb="8">
      <t>ネン</t>
    </rPh>
    <phoneticPr fontId="2"/>
  </si>
  <si>
    <t>[t-CO2]</t>
    <phoneticPr fontId="2"/>
  </si>
  <si>
    <t xml:space="preserve">　対策削減量 ：B </t>
    <phoneticPr fontId="2"/>
  </si>
  <si>
    <t>※ 床面積は、各用途の共用部分を含んだ面積とし、複合用途の場合は共用部面積を専用部面積比で案分する。</t>
    <rPh sb="2" eb="5">
      <t>ユカメンセキ</t>
    </rPh>
    <rPh sb="7" eb="10">
      <t>カクヨウト</t>
    </rPh>
    <rPh sb="11" eb="13">
      <t>キョウヨウ</t>
    </rPh>
    <rPh sb="13" eb="15">
      <t>ブブン</t>
    </rPh>
    <rPh sb="16" eb="17">
      <t>フク</t>
    </rPh>
    <rPh sb="19" eb="21">
      <t>メンセキ</t>
    </rPh>
    <rPh sb="24" eb="26">
      <t>フクゴウ</t>
    </rPh>
    <rPh sb="26" eb="28">
      <t>ヨウト</t>
    </rPh>
    <rPh sb="29" eb="31">
      <t>バアイ</t>
    </rPh>
    <rPh sb="32" eb="35">
      <t>キョウヨウブ</t>
    </rPh>
    <rPh sb="35" eb="37">
      <t>メンセキ</t>
    </rPh>
    <rPh sb="38" eb="40">
      <t>センヨウ</t>
    </rPh>
    <rPh sb="40" eb="41">
      <t>ブ</t>
    </rPh>
    <rPh sb="41" eb="43">
      <t>メンセキ</t>
    </rPh>
    <rPh sb="43" eb="44">
      <t>ヒ</t>
    </rPh>
    <rPh sb="45" eb="47">
      <t>アンブン</t>
    </rPh>
    <phoneticPr fontId="2"/>
  </si>
  <si>
    <t>1台当たりの
定格ｴﾈﾙｷﾞｰ消費量</t>
    <rPh sb="2" eb="3">
      <t>ア</t>
    </rPh>
    <rPh sb="7" eb="9">
      <t>テイカク</t>
    </rPh>
    <phoneticPr fontId="2"/>
  </si>
  <si>
    <t>全熱交換器
ｴﾝﾀﾙﾋﾟｰ制御
有り</t>
    <rPh sb="13" eb="15">
      <t>セイギョ</t>
    </rPh>
    <rPh sb="16" eb="17">
      <t>ア</t>
    </rPh>
    <phoneticPr fontId="2"/>
  </si>
  <si>
    <r>
      <t>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濃度
による
外気量制御</t>
    </r>
    <phoneticPr fontId="2"/>
  </si>
  <si>
    <t>1台当たりの水量
[l/min]</t>
    <rPh sb="1" eb="2">
      <t>ダイ</t>
    </rPh>
    <rPh sb="2" eb="3">
      <t>ア</t>
    </rPh>
    <rPh sb="6" eb="8">
      <t>スイリョウ</t>
    </rPh>
    <phoneticPr fontId="2"/>
  </si>
  <si>
    <t>1台当たりの灯数</t>
    <rPh sb="1" eb="2">
      <t>ダイ</t>
    </rPh>
    <rPh sb="2" eb="3">
      <t>ア</t>
    </rPh>
    <rPh sb="6" eb="7">
      <t>アカリ</t>
    </rPh>
    <rPh sb="7" eb="8">
      <t>スウ</t>
    </rPh>
    <phoneticPr fontId="2"/>
  </si>
  <si>
    <t>1台当たりの定格
光束
[lm]</t>
    <rPh sb="2" eb="3">
      <t>ア</t>
    </rPh>
    <rPh sb="6" eb="8">
      <t>テイカク</t>
    </rPh>
    <rPh sb="9" eb="10">
      <t>ヒカリ</t>
    </rPh>
    <rPh sb="10" eb="11">
      <t>タバ</t>
    </rPh>
    <phoneticPr fontId="2"/>
  </si>
  <si>
    <t>1台当たりの消費
電力
[W]</t>
    <rPh sb="2" eb="3">
      <t>ア</t>
    </rPh>
    <rPh sb="6" eb="8">
      <t>ショウヒ</t>
    </rPh>
    <rPh sb="9" eb="11">
      <t>デンリョク</t>
    </rPh>
    <phoneticPr fontId="2"/>
  </si>
  <si>
    <t>1台当たりの
消費電力
[W]</t>
    <rPh sb="2" eb="3">
      <t>ア</t>
    </rPh>
    <rPh sb="7" eb="9">
      <t>ショウヒ</t>
    </rPh>
    <rPh sb="9" eb="11">
      <t>デンリョク</t>
    </rPh>
    <phoneticPr fontId="2"/>
  </si>
  <si>
    <t>1台当たりの
定格ｴﾈﾙｷﾞｰ
消費量
[kW]</t>
    <rPh sb="1" eb="2">
      <t>ダイ</t>
    </rPh>
    <rPh sb="2" eb="3">
      <t>ア</t>
    </rPh>
    <rPh sb="7" eb="9">
      <t>テイカク</t>
    </rPh>
    <rPh sb="16" eb="19">
      <t>ショウヒリョウ</t>
    </rPh>
    <phoneticPr fontId="2"/>
  </si>
  <si>
    <t>エレベーター</t>
    <phoneticPr fontId="2"/>
  </si>
  <si>
    <t>高効率照明</t>
    <rPh sb="0" eb="3">
      <t>コウコウリツ</t>
    </rPh>
    <rPh sb="3" eb="5">
      <t>ショウメイ</t>
    </rPh>
    <phoneticPr fontId="2"/>
  </si>
  <si>
    <t>電算室用</t>
    <rPh sb="0" eb="2">
      <t>デンサン</t>
    </rPh>
    <rPh sb="2" eb="3">
      <t>シツ</t>
    </rPh>
    <rPh sb="3" eb="4">
      <t>ヨウ</t>
    </rPh>
    <phoneticPr fontId="2"/>
  </si>
  <si>
    <t>全負荷相当運転時間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2"/>
  </si>
  <si>
    <t>年間点灯時間</t>
    <rPh sb="0" eb="2">
      <t>ネンカン</t>
    </rPh>
    <rPh sb="2" eb="4">
      <t>テントウ</t>
    </rPh>
    <rPh sb="4" eb="6">
      <t>ジカン</t>
    </rPh>
    <phoneticPr fontId="2"/>
  </si>
  <si>
    <t>○</t>
    <phoneticPr fontId="2"/>
  </si>
  <si>
    <t>圧縮機
出力
[W]</t>
    <rPh sb="0" eb="3">
      <t>アッシュクキ</t>
    </rPh>
    <rPh sb="4" eb="5">
      <t>デ</t>
    </rPh>
    <rPh sb="5" eb="6">
      <t>チカラ</t>
    </rPh>
    <phoneticPr fontId="2"/>
  </si>
  <si>
    <t>照明
消費電力
[W]</t>
    <rPh sb="0" eb="2">
      <t>ショウメイ</t>
    </rPh>
    <rPh sb="3" eb="5">
      <t>ショウヒ</t>
    </rPh>
    <rPh sb="5" eb="7">
      <t>デンリョク</t>
    </rPh>
    <phoneticPr fontId="2"/>
  </si>
  <si>
    <t>圧縮機
全負荷
相当
運転時間</t>
    <rPh sb="0" eb="3">
      <t>アッシュクキ</t>
    </rPh>
    <rPh sb="4" eb="5">
      <t>ゼン</t>
    </rPh>
    <rPh sb="5" eb="7">
      <t>フカ</t>
    </rPh>
    <rPh sb="8" eb="10">
      <t>ソウトウ</t>
    </rPh>
    <rPh sb="11" eb="13">
      <t>ウンテン</t>
    </rPh>
    <rPh sb="13" eb="15">
      <t>ジカン</t>
    </rPh>
    <phoneticPr fontId="2"/>
  </si>
  <si>
    <t>A重油</t>
    <rPh sb="1" eb="3">
      <t>ジュウユ</t>
    </rPh>
    <phoneticPr fontId="2"/>
  </si>
  <si>
    <t>No.</t>
    <phoneticPr fontId="2"/>
  </si>
  <si>
    <t>バーナー
出力
[kW]</t>
    <rPh sb="5" eb="6">
      <t>デ</t>
    </rPh>
    <rPh sb="6" eb="7">
      <t>チカラ</t>
    </rPh>
    <phoneticPr fontId="2"/>
  </si>
  <si>
    <t>対策後の
燃料使用量実績値</t>
    <rPh sb="5" eb="7">
      <t>ネンリョウ</t>
    </rPh>
    <rPh sb="7" eb="10">
      <t>シヨウリョウ</t>
    </rPh>
    <rPh sb="12" eb="13">
      <t>アタイ</t>
    </rPh>
    <phoneticPr fontId="2"/>
  </si>
  <si>
    <t>年間燃料削減量</t>
    <rPh sb="0" eb="2">
      <t>ネンカン</t>
    </rPh>
    <rPh sb="2" eb="4">
      <t>ネンリョウ</t>
    </rPh>
    <rPh sb="4" eb="6">
      <t>サクゲン</t>
    </rPh>
    <rPh sb="6" eb="7">
      <t>リョウ</t>
    </rPh>
    <phoneticPr fontId="2"/>
  </si>
  <si>
    <t>用途</t>
    <rPh sb="0" eb="2">
      <t>ヨウト</t>
    </rPh>
    <phoneticPr fontId="0"/>
  </si>
  <si>
    <t>商業施設（物販）</t>
  </si>
  <si>
    <t>対策項目</t>
    <rPh sb="0" eb="2">
      <t>タイサク</t>
    </rPh>
    <rPh sb="2" eb="4">
      <t>コウモク</t>
    </rPh>
    <phoneticPr fontId="0"/>
  </si>
  <si>
    <t>Low-εガラス</t>
  </si>
  <si>
    <t>高性能熱線反射複層ガラス</t>
  </si>
  <si>
    <t>熱線反射複層ガラス</t>
  </si>
  <si>
    <t>熱線吸収複層ガラス</t>
  </si>
  <si>
    <t>熱線反射ガラス</t>
  </si>
  <si>
    <t>熱線吸収ガラス</t>
  </si>
  <si>
    <t>複層ガラス</t>
  </si>
  <si>
    <t>透明ガラス+遮熱フィルム</t>
    <rPh sb="0" eb="2">
      <t>トウメイ</t>
    </rPh>
    <rPh sb="6" eb="7">
      <t>シャ</t>
    </rPh>
    <rPh sb="7" eb="8">
      <t>ネツ</t>
    </rPh>
    <phoneticPr fontId="0"/>
  </si>
  <si>
    <t>事務所</t>
    <rPh sb="0" eb="2">
      <t>ジム</t>
    </rPh>
    <rPh sb="2" eb="3">
      <t>ショ</t>
    </rPh>
    <phoneticPr fontId="2"/>
  </si>
  <si>
    <t>北</t>
    <rPh sb="0" eb="1">
      <t>キタ</t>
    </rPh>
    <phoneticPr fontId="3"/>
  </si>
  <si>
    <t>-</t>
  </si>
  <si>
    <t>東</t>
    <rPh sb="0" eb="1">
      <t>ヒガシ</t>
    </rPh>
    <phoneticPr fontId="3"/>
  </si>
  <si>
    <t>商業施設（飲食）</t>
    <rPh sb="0" eb="2">
      <t>ショウギョウ</t>
    </rPh>
    <rPh sb="2" eb="4">
      <t>シセツ</t>
    </rPh>
    <rPh sb="5" eb="7">
      <t>インショク</t>
    </rPh>
    <phoneticPr fontId="2"/>
  </si>
  <si>
    <t>南</t>
    <rPh sb="0" eb="1">
      <t>ミナミ</t>
    </rPh>
    <phoneticPr fontId="3"/>
  </si>
  <si>
    <t>東</t>
    <rPh sb="0" eb="1">
      <t>ヒガシ</t>
    </rPh>
    <phoneticPr fontId="2"/>
  </si>
  <si>
    <t>南東</t>
    <rPh sb="0" eb="2">
      <t>ナントウ</t>
    </rPh>
    <phoneticPr fontId="2"/>
  </si>
  <si>
    <t>南</t>
    <rPh sb="0" eb="1">
      <t>ミナミ</t>
    </rPh>
    <phoneticPr fontId="2"/>
  </si>
  <si>
    <t>南西</t>
    <rPh sb="0" eb="2">
      <t>ナンセイ</t>
    </rPh>
    <phoneticPr fontId="2"/>
  </si>
  <si>
    <t>西</t>
    <rPh sb="0" eb="1">
      <t>ニシ</t>
    </rPh>
    <phoneticPr fontId="2"/>
  </si>
  <si>
    <t>北西</t>
    <rPh sb="0" eb="2">
      <t>ホクセイ</t>
    </rPh>
    <phoneticPr fontId="2"/>
  </si>
  <si>
    <t>北</t>
    <rPh sb="0" eb="1">
      <t>キタ</t>
    </rPh>
    <phoneticPr fontId="2"/>
  </si>
  <si>
    <t>北東</t>
    <rPh sb="0" eb="2">
      <t>ホクトウ</t>
    </rPh>
    <phoneticPr fontId="2"/>
  </si>
  <si>
    <t>西</t>
    <rPh sb="0" eb="1">
      <t>ニシ</t>
    </rPh>
    <phoneticPr fontId="3"/>
  </si>
  <si>
    <t>北東</t>
    <rPh sb="0" eb="2">
      <t>ホクトウ</t>
    </rPh>
    <phoneticPr fontId="3"/>
  </si>
  <si>
    <t>方位</t>
    <rPh sb="0" eb="2">
      <t>ホウイ</t>
    </rPh>
    <phoneticPr fontId="2"/>
  </si>
  <si>
    <t>南東</t>
    <rPh sb="0" eb="2">
      <t>ナントウ</t>
    </rPh>
    <phoneticPr fontId="3"/>
  </si>
  <si>
    <t>高性能
熱線反射
複層ガラス</t>
    <rPh sb="0" eb="3">
      <t>コウセイノウ</t>
    </rPh>
    <rPh sb="4" eb="6">
      <t>ネッセン</t>
    </rPh>
    <rPh sb="6" eb="8">
      <t>ハンシャ</t>
    </rPh>
    <rPh sb="9" eb="11">
      <t>フクソウ</t>
    </rPh>
    <phoneticPr fontId="2"/>
  </si>
  <si>
    <t>熱線反射
複層ガラス</t>
    <rPh sb="0" eb="2">
      <t>ネッセン</t>
    </rPh>
    <rPh sb="2" eb="4">
      <t>ハンシャ</t>
    </rPh>
    <rPh sb="5" eb="7">
      <t>フクソウ</t>
    </rPh>
    <phoneticPr fontId="2"/>
  </si>
  <si>
    <t>熱線吸収
複層ガラス</t>
    <rPh sb="0" eb="2">
      <t>ネッセン</t>
    </rPh>
    <rPh sb="2" eb="4">
      <t>キュウシュウ</t>
    </rPh>
    <rPh sb="5" eb="7">
      <t>フクソウ</t>
    </rPh>
    <phoneticPr fontId="2"/>
  </si>
  <si>
    <t>熱線反射
ガラス</t>
    <rPh sb="0" eb="2">
      <t>ネッセン</t>
    </rPh>
    <rPh sb="2" eb="4">
      <t>ハンシャ</t>
    </rPh>
    <phoneticPr fontId="2"/>
  </si>
  <si>
    <t>熱線吸収
ガラス</t>
    <rPh sb="0" eb="2">
      <t>ネッセン</t>
    </rPh>
    <rPh sb="2" eb="4">
      <t>キュウシュウ</t>
    </rPh>
    <phoneticPr fontId="2"/>
  </si>
  <si>
    <t>複層ガラス</t>
    <rPh sb="0" eb="2">
      <t>フクソウ</t>
    </rPh>
    <phoneticPr fontId="2"/>
  </si>
  <si>
    <t>透明ガラス＋
遮熱フィルム</t>
    <rPh sb="0" eb="2">
      <t>トウメイ</t>
    </rPh>
    <rPh sb="7" eb="8">
      <t>シャ</t>
    </rPh>
    <rPh sb="8" eb="9">
      <t>ネツ</t>
    </rPh>
    <phoneticPr fontId="2"/>
  </si>
  <si>
    <t>文化施設</t>
    <rPh sb="0" eb="2">
      <t>ブンカ</t>
    </rPh>
    <rPh sb="2" eb="4">
      <t>シセツ</t>
    </rPh>
    <phoneticPr fontId="2"/>
  </si>
  <si>
    <t>南西</t>
    <rPh sb="0" eb="2">
      <t>ナンセイ</t>
    </rPh>
    <phoneticPr fontId="3"/>
  </si>
  <si>
    <t>北西</t>
    <rPh sb="0" eb="2">
      <t>ホクセイ</t>
    </rPh>
    <phoneticPr fontId="3"/>
  </si>
  <si>
    <t>第３号様式（都内中小クレジット算定ガイドライン）その２３</t>
    <phoneticPr fontId="2"/>
  </si>
  <si>
    <t>台数</t>
    <phoneticPr fontId="2"/>
  </si>
  <si>
    <t>対策項目</t>
    <phoneticPr fontId="2"/>
  </si>
  <si>
    <t>第３号様式（都内中小クレジット算定ガイドライン）その２４</t>
    <phoneticPr fontId="2"/>
  </si>
  <si>
    <t>No.</t>
    <phoneticPr fontId="2"/>
  </si>
  <si>
    <t>台数</t>
    <phoneticPr fontId="2"/>
  </si>
  <si>
    <t>ｴﾈﾙｷﾞｰ
種別</t>
    <phoneticPr fontId="2"/>
  </si>
  <si>
    <t>対策項目</t>
    <phoneticPr fontId="2"/>
  </si>
  <si>
    <t>商業施設（飲食）（客席部）</t>
    <phoneticPr fontId="2"/>
  </si>
  <si>
    <t>宿泊施設（客室部）</t>
    <phoneticPr fontId="2"/>
  </si>
  <si>
    <t>教育施設（教室部）</t>
    <phoneticPr fontId="2"/>
  </si>
  <si>
    <t>医療施設（病室部）</t>
    <phoneticPr fontId="2"/>
  </si>
  <si>
    <t>文化施設（集会室部）</t>
    <phoneticPr fontId="2"/>
  </si>
  <si>
    <t>第３号様式（都内中小クレジット算定ガイドライン）その２５</t>
    <phoneticPr fontId="2"/>
  </si>
  <si>
    <t>No.</t>
    <phoneticPr fontId="2"/>
  </si>
  <si>
    <r>
      <t>窓面積
[m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rPh sb="0" eb="1">
      <t>マド</t>
    </rPh>
    <rPh sb="1" eb="3">
      <t>メンセキ</t>
    </rPh>
    <phoneticPr fontId="2"/>
  </si>
  <si>
    <t>対策項目</t>
    <phoneticPr fontId="2"/>
  </si>
  <si>
    <t>都市ガス
使用量</t>
    <rPh sb="0" eb="2">
      <t>トシ</t>
    </rPh>
    <rPh sb="5" eb="7">
      <t>シヨウ</t>
    </rPh>
    <rPh sb="7" eb="8">
      <t>リョウ</t>
    </rPh>
    <phoneticPr fontId="2"/>
  </si>
  <si>
    <t>水平</t>
    <rPh sb="0" eb="2">
      <t>スイヘイ</t>
    </rPh>
    <phoneticPr fontId="2"/>
  </si>
  <si>
    <t>水平</t>
    <rPh sb="0" eb="2">
      <t>スイヘイ</t>
    </rPh>
    <phoneticPr fontId="3"/>
  </si>
  <si>
    <t>[m3/年]</t>
    <rPh sb="4" eb="5">
      <t>ネン</t>
    </rPh>
    <phoneticPr fontId="2"/>
  </si>
  <si>
    <t>[kg/年]</t>
    <rPh sb="4" eb="5">
      <t>ネン</t>
    </rPh>
    <phoneticPr fontId="2"/>
  </si>
  <si>
    <t>[kl/年]</t>
    <rPh sb="4" eb="5">
      <t>ネン</t>
    </rPh>
    <phoneticPr fontId="2"/>
  </si>
  <si>
    <t xml:space="preserve">　対策削減量 ：B </t>
    <phoneticPr fontId="2"/>
  </si>
  <si>
    <t xml:space="preserve">都内中小クレジットを算定する年度 </t>
    <rPh sb="0" eb="2">
      <t>トナイ</t>
    </rPh>
    <rPh sb="10" eb="12">
      <t>サンテイ</t>
    </rPh>
    <rPh sb="14" eb="16">
      <t>ネンド</t>
    </rPh>
    <phoneticPr fontId="2"/>
  </si>
  <si>
    <t>② Ａ＜Ｂ×1.1の場合</t>
    <rPh sb="10" eb="12">
      <t>バアイ</t>
    </rPh>
    <phoneticPr fontId="2"/>
  </si>
  <si>
    <t>③ 上記以外の場合</t>
    <rPh sb="2" eb="4">
      <t>ジョウキ</t>
    </rPh>
    <rPh sb="4" eb="6">
      <t>イガイ</t>
    </rPh>
    <rPh sb="7" eb="9">
      <t>バアイ</t>
    </rPh>
    <phoneticPr fontId="2"/>
  </si>
  <si>
    <t>都内中小クレジット＝Ｂ×1.1</t>
    <rPh sb="0" eb="2">
      <t>トナイ</t>
    </rPh>
    <phoneticPr fontId="2"/>
  </si>
  <si>
    <t>冷熱源</t>
    <rPh sb="0" eb="1">
      <t>レイ</t>
    </rPh>
    <rPh sb="1" eb="2">
      <t>ネツ</t>
    </rPh>
    <rPh sb="2" eb="3">
      <t>ゲン</t>
    </rPh>
    <phoneticPr fontId="2"/>
  </si>
  <si>
    <t>熱使用量</t>
    <rPh sb="0" eb="1">
      <t>ネツ</t>
    </rPh>
    <rPh sb="1" eb="4">
      <t>シヨウリョウ</t>
    </rPh>
    <phoneticPr fontId="2"/>
  </si>
  <si>
    <t>エネルギー使用量</t>
    <rPh sb="5" eb="8">
      <t>シヨウリョウ</t>
    </rPh>
    <phoneticPr fontId="2"/>
  </si>
  <si>
    <t>ヒートポンプ給湯機</t>
    <rPh sb="6" eb="8">
      <t>キュウトウ</t>
    </rPh>
    <rPh sb="8" eb="9">
      <t>キ</t>
    </rPh>
    <phoneticPr fontId="2"/>
  </si>
  <si>
    <t>潜熱回収型給湯器</t>
    <rPh sb="4" eb="5">
      <t>カタ</t>
    </rPh>
    <phoneticPr fontId="2"/>
  </si>
  <si>
    <t>年間熱負荷削減量
[MJ/年]</t>
    <rPh sb="0" eb="2">
      <t>ネンカン</t>
    </rPh>
    <rPh sb="2" eb="3">
      <t>ネツ</t>
    </rPh>
    <rPh sb="3" eb="5">
      <t>フカ</t>
    </rPh>
    <rPh sb="5" eb="7">
      <t>サクゲン</t>
    </rPh>
    <rPh sb="7" eb="8">
      <t>リョウ</t>
    </rPh>
    <phoneticPr fontId="2"/>
  </si>
  <si>
    <t>追加</t>
    <rPh sb="0" eb="2">
      <t>ツイカ</t>
    </rPh>
    <phoneticPr fontId="2"/>
  </si>
  <si>
    <t>機器記号</t>
    <rPh sb="0" eb="2">
      <t>キキ</t>
    </rPh>
    <rPh sb="2" eb="4">
      <t>キゴウ</t>
    </rPh>
    <phoneticPr fontId="2"/>
  </si>
  <si>
    <t>全熱交換器エンタルピー制御あり</t>
    <rPh sb="11" eb="13">
      <t>セイギョ</t>
    </rPh>
    <phoneticPr fontId="2"/>
  </si>
  <si>
    <t>全熱交換器エンタルピー制御無し</t>
    <rPh sb="11" eb="13">
      <t>セイギョ</t>
    </rPh>
    <rPh sb="13" eb="14">
      <t>ナ</t>
    </rPh>
    <phoneticPr fontId="2"/>
  </si>
  <si>
    <t>超高効率
変圧器
油入・単相</t>
    <rPh sb="12" eb="14">
      <t>タンソウ</t>
    </rPh>
    <phoneticPr fontId="2"/>
  </si>
  <si>
    <t>超高効率
変圧器
油入・三相</t>
    <rPh sb="12" eb="14">
      <t>サンソウ</t>
    </rPh>
    <phoneticPr fontId="2"/>
  </si>
  <si>
    <t>超高効率
変圧器
ﾓｰﾙﾄﾞ・単相</t>
    <rPh sb="15" eb="17">
      <t>タンソウ</t>
    </rPh>
    <phoneticPr fontId="2"/>
  </si>
  <si>
    <t>超高効率
変圧器
ﾓｰﾙﾄﾞ・三相</t>
    <rPh sb="15" eb="16">
      <t>ソウ</t>
    </rPh>
    <phoneticPr fontId="2"/>
  </si>
  <si>
    <t>JEM高効率
変圧器
油入・単相</t>
    <rPh sb="14" eb="16">
      <t>タンソウ</t>
    </rPh>
    <phoneticPr fontId="2"/>
  </si>
  <si>
    <t>JEM高効率
変圧器
油入・三相</t>
    <rPh sb="14" eb="16">
      <t>サンソウ</t>
    </rPh>
    <phoneticPr fontId="2"/>
  </si>
  <si>
    <t>JEM高効率
変圧器
ﾓｰﾙﾄﾞ・単相</t>
    <rPh sb="17" eb="19">
      <t>タンソウ</t>
    </rPh>
    <phoneticPr fontId="2"/>
  </si>
  <si>
    <t>JEM高効率
変圧器
ﾓｰﾙﾄﾞ・三相</t>
    <rPh sb="17" eb="18">
      <t>ソウ</t>
    </rPh>
    <phoneticPr fontId="2"/>
  </si>
  <si>
    <t>熱源用</t>
    <rPh sb="0" eb="3">
      <t>ネツゲンヨウ</t>
    </rPh>
    <phoneticPr fontId="2"/>
  </si>
  <si>
    <t>水冷PAC用</t>
    <rPh sb="0" eb="2">
      <t>スイレイ</t>
    </rPh>
    <rPh sb="5" eb="6">
      <t>ヨウ</t>
    </rPh>
    <phoneticPr fontId="2"/>
  </si>
  <si>
    <t>4.その他</t>
    <rPh sb="4" eb="5">
      <t>タ</t>
    </rPh>
    <phoneticPr fontId="2"/>
  </si>
  <si>
    <t>年度</t>
    <rPh sb="0" eb="2">
      <t>ネンド</t>
    </rPh>
    <phoneticPr fontId="2"/>
  </si>
  <si>
    <t>高効率変圧器の導入</t>
  </si>
  <si>
    <t>対策前</t>
    <rPh sb="0" eb="2">
      <t>タイサク</t>
    </rPh>
    <rPh sb="2" eb="3">
      <t>マエ</t>
    </rPh>
    <phoneticPr fontId="2"/>
  </si>
  <si>
    <t>インバータ制御</t>
    <rPh sb="5" eb="7">
      <t>セイギョ</t>
    </rPh>
    <phoneticPr fontId="2"/>
  </si>
  <si>
    <t>事業所の概要</t>
    <rPh sb="0" eb="3">
      <t>ジギョウショ</t>
    </rPh>
    <rPh sb="4" eb="6">
      <t>ガイヨウ</t>
    </rPh>
    <phoneticPr fontId="2"/>
  </si>
  <si>
    <t>事務室</t>
    <rPh sb="0" eb="3">
      <t>ジムシツ</t>
    </rPh>
    <phoneticPr fontId="2"/>
  </si>
  <si>
    <t>対策
No.</t>
    <rPh sb="0" eb="2">
      <t>タイサク</t>
    </rPh>
    <phoneticPr fontId="2"/>
  </si>
  <si>
    <t>冷房</t>
    <rPh sb="0" eb="2">
      <t>レイボウ</t>
    </rPh>
    <phoneticPr fontId="2"/>
  </si>
  <si>
    <t>対策後の
電気使用量実績値
[kWh/年]</t>
    <rPh sb="5" eb="7">
      <t>デンキ</t>
    </rPh>
    <rPh sb="7" eb="10">
      <t>シヨウリョウ</t>
    </rPh>
    <rPh sb="12" eb="13">
      <t>アタイ</t>
    </rPh>
    <phoneticPr fontId="2"/>
  </si>
  <si>
    <t>対策後の
電気使用量推計値
[kWh/年]</t>
    <rPh sb="5" eb="7">
      <t>デンキ</t>
    </rPh>
    <rPh sb="7" eb="10">
      <t>シヨウリョウ</t>
    </rPh>
    <rPh sb="10" eb="12">
      <t>スイケイ</t>
    </rPh>
    <rPh sb="12" eb="13">
      <t>チ</t>
    </rPh>
    <phoneticPr fontId="2"/>
  </si>
  <si>
    <t>冷房
能力
[kW]</t>
    <rPh sb="0" eb="2">
      <t>レイボウ</t>
    </rPh>
    <rPh sb="3" eb="5">
      <t>ノウリョク</t>
    </rPh>
    <phoneticPr fontId="2"/>
  </si>
  <si>
    <t>暖房
能力
[kW]</t>
    <rPh sb="0" eb="2">
      <t>ダンボウ</t>
    </rPh>
    <rPh sb="3" eb="5">
      <t>ノウリョク</t>
    </rPh>
    <phoneticPr fontId="2"/>
  </si>
  <si>
    <t>按分係数</t>
    <rPh sb="0" eb="2">
      <t>アンブン</t>
    </rPh>
    <rPh sb="2" eb="4">
      <t>ケイスウ</t>
    </rPh>
    <phoneticPr fontId="2"/>
  </si>
  <si>
    <t>冷凍
能力
[kW]</t>
    <rPh sb="0" eb="2">
      <t>レイトウ</t>
    </rPh>
    <rPh sb="3" eb="5">
      <t>ノウリョク</t>
    </rPh>
    <phoneticPr fontId="2"/>
  </si>
  <si>
    <t>加熱
能力
[kW]</t>
    <rPh sb="0" eb="2">
      <t>カネツ</t>
    </rPh>
    <rPh sb="3" eb="5">
      <t>ノウリョク</t>
    </rPh>
    <phoneticPr fontId="2"/>
  </si>
  <si>
    <t>年間ｴﾈﾙｷﾞｰ
削減量</t>
    <rPh sb="0" eb="2">
      <t>ネンカン</t>
    </rPh>
    <rPh sb="9" eb="11">
      <t>サクゲン</t>
    </rPh>
    <rPh sb="11" eb="12">
      <t>リョウ</t>
    </rPh>
    <phoneticPr fontId="2"/>
  </si>
  <si>
    <t>EHPその他</t>
    <rPh sb="5" eb="6">
      <t>タ</t>
    </rPh>
    <phoneticPr fontId="2"/>
  </si>
  <si>
    <t>空調機の間欠運転制御</t>
    <rPh sb="4" eb="6">
      <t>カンケツ</t>
    </rPh>
    <rPh sb="6" eb="8">
      <t>ウンテン</t>
    </rPh>
    <phoneticPr fontId="2"/>
  </si>
  <si>
    <t>削減対策内容</t>
    <rPh sb="0" eb="2">
      <t>サクゲン</t>
    </rPh>
    <rPh sb="2" eb="4">
      <t>タイサク</t>
    </rPh>
    <rPh sb="4" eb="6">
      <t>ナイヨウ</t>
    </rPh>
    <phoneticPr fontId="2"/>
  </si>
  <si>
    <t>ランプ種類</t>
    <rPh sb="3" eb="5">
      <t>シュルイ</t>
    </rPh>
    <phoneticPr fontId="2"/>
  </si>
  <si>
    <t>電動機
出力
[ｋW]</t>
    <rPh sb="0" eb="3">
      <t>デンドウキ</t>
    </rPh>
    <rPh sb="4" eb="5">
      <t>デ</t>
    </rPh>
    <rPh sb="5" eb="6">
      <t>チカラ</t>
    </rPh>
    <phoneticPr fontId="2"/>
  </si>
  <si>
    <t>高効率冷却塔の導入</t>
  </si>
  <si>
    <t>高効率空調用ポンプの導入</t>
  </si>
  <si>
    <t>対策後</t>
    <rPh sb="0" eb="2">
      <t>タイサク</t>
    </rPh>
    <rPh sb="2" eb="3">
      <t>ゴ</t>
    </rPh>
    <phoneticPr fontId="2"/>
  </si>
  <si>
    <t>直管形蛍光ﾗﾝﾌﾟHf（FHF,FHC）</t>
    <rPh sb="0" eb="2">
      <t>チョクカン</t>
    </rPh>
    <rPh sb="2" eb="3">
      <t>ケイ</t>
    </rPh>
    <rPh sb="3" eb="5">
      <t>ケイコウ</t>
    </rPh>
    <phoneticPr fontId="2"/>
  </si>
  <si>
    <t>台数</t>
    <phoneticPr fontId="2"/>
  </si>
  <si>
    <t>対策項目</t>
    <phoneticPr fontId="2"/>
  </si>
  <si>
    <t>ガス事業者</t>
    <rPh sb="2" eb="4">
      <t>ジギョウ</t>
    </rPh>
    <rPh sb="4" eb="5">
      <t>シャ</t>
    </rPh>
    <phoneticPr fontId="2"/>
  </si>
  <si>
    <t>電気事業者</t>
    <rPh sb="0" eb="2">
      <t>デンキ</t>
    </rPh>
    <rPh sb="2" eb="4">
      <t>ジギョウ</t>
    </rPh>
    <rPh sb="4" eb="5">
      <t>シャ</t>
    </rPh>
    <phoneticPr fontId="2"/>
  </si>
  <si>
    <t>対策後の
ｴﾈﾙｷﾞｰ使用量
推計値</t>
    <rPh sb="0" eb="2">
      <t>タイサク</t>
    </rPh>
    <rPh sb="2" eb="3">
      <t>ゴ</t>
    </rPh>
    <rPh sb="15" eb="17">
      <t>スイケイ</t>
    </rPh>
    <rPh sb="17" eb="18">
      <t>アタイ</t>
    </rPh>
    <phoneticPr fontId="2"/>
  </si>
  <si>
    <t>対策後の
ｴﾈﾙｷﾞｰ使用量
実績値</t>
    <rPh sb="0" eb="2">
      <t>タイサク</t>
    </rPh>
    <rPh sb="2" eb="3">
      <t>ゴ</t>
    </rPh>
    <rPh sb="15" eb="17">
      <t>ジッセキ</t>
    </rPh>
    <rPh sb="17" eb="18">
      <t>アタイ</t>
    </rPh>
    <phoneticPr fontId="2"/>
  </si>
  <si>
    <t>全負荷
相当運転時間
[h/年]</t>
    <rPh sb="0" eb="1">
      <t>ゼン</t>
    </rPh>
    <rPh sb="1" eb="3">
      <t>フカ</t>
    </rPh>
    <rPh sb="4" eb="6">
      <t>ソウトウ</t>
    </rPh>
    <rPh sb="6" eb="8">
      <t>ウンテン</t>
    </rPh>
    <rPh sb="8" eb="10">
      <t>ジカン</t>
    </rPh>
    <phoneticPr fontId="2"/>
  </si>
  <si>
    <t>暖房</t>
    <rPh sb="0" eb="2">
      <t>ダンボウ</t>
    </rPh>
    <phoneticPr fontId="2"/>
  </si>
  <si>
    <t>全負荷相当運転時間
[h/年]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2"/>
  </si>
  <si>
    <t>ｺﾝﾊﾟｸﾄ形蛍光ﾗﾝﾌﾟHf（FHT,FHP）</t>
    <rPh sb="6" eb="7">
      <t>ケイ</t>
    </rPh>
    <rPh sb="7" eb="9">
      <t>ケイコウ</t>
    </rPh>
    <phoneticPr fontId="2"/>
  </si>
  <si>
    <t>ｺﾝﾊﾟｸﾄ形蛍光ﾗﾝﾌﾟFPR</t>
    <rPh sb="6" eb="7">
      <t>ケイ</t>
    </rPh>
    <rPh sb="7" eb="9">
      <t>ケイコウ</t>
    </rPh>
    <phoneticPr fontId="2"/>
  </si>
  <si>
    <t>ｺﾝﾊﾟｸﾄ形蛍光ﾗﾝﾌﾟFPL,FDL,FML,FWL</t>
    <rPh sb="6" eb="7">
      <t>ケイ</t>
    </rPh>
    <rPh sb="7" eb="9">
      <t>ケイコウ</t>
    </rPh>
    <phoneticPr fontId="2"/>
  </si>
  <si>
    <t>ウォーミングアップ時の外気遮断制御</t>
  </si>
  <si>
    <t>CO2濃度による外気量制御</t>
  </si>
  <si>
    <t>ターボ冷凍機</t>
  </si>
  <si>
    <t>ファンJIS高効率モータ</t>
  </si>
  <si>
    <t>２段圧縮方式</t>
  </si>
  <si>
    <t>インバータ制御冷却ファン</t>
  </si>
  <si>
    <t>増風量制御方式</t>
  </si>
  <si>
    <t>圧縮機・モータ直結構造</t>
  </si>
  <si>
    <t>複数台圧縮機制御</t>
  </si>
  <si>
    <t>合　計</t>
    <rPh sb="0" eb="1">
      <t>ゴウ</t>
    </rPh>
    <rPh sb="2" eb="3">
      <t>ケイ</t>
    </rPh>
    <phoneticPr fontId="2"/>
  </si>
  <si>
    <t>散水ポンプJIS高効率モータ</t>
  </si>
  <si>
    <t>JIS高効率モータ</t>
  </si>
  <si>
    <t>換気</t>
    <rPh sb="0" eb="2">
      <t>カンキ</t>
    </rPh>
    <phoneticPr fontId="2"/>
  </si>
  <si>
    <t>蒸気吸収冷凍機</t>
    <rPh sb="0" eb="2">
      <t>ジョウキ</t>
    </rPh>
    <rPh sb="2" eb="4">
      <t>キュウシュウ</t>
    </rPh>
    <rPh sb="4" eb="7">
      <t>レイトウキ</t>
    </rPh>
    <phoneticPr fontId="2"/>
  </si>
  <si>
    <t>排熱投入型直焚吸収冷温水機</t>
  </si>
  <si>
    <t>用途名</t>
    <rPh sb="0" eb="2">
      <t>ヨウト</t>
    </rPh>
    <rPh sb="2" eb="3">
      <t>メイ</t>
    </rPh>
    <phoneticPr fontId="2"/>
  </si>
  <si>
    <t xml:space="preserve"> 含まれる用途</t>
    <rPh sb="1" eb="2">
      <t>フク</t>
    </rPh>
    <rPh sb="5" eb="7">
      <t>ヨウト</t>
    </rPh>
    <phoneticPr fontId="2"/>
  </si>
  <si>
    <t>文化・娯楽施設</t>
    <rPh sb="0" eb="2">
      <t>ブンカ</t>
    </rPh>
    <rPh sb="3" eb="5">
      <t>ゴラク</t>
    </rPh>
    <rPh sb="5" eb="7">
      <t>シセツ</t>
    </rPh>
    <phoneticPr fontId="2"/>
  </si>
  <si>
    <t>省エネ率</t>
    <rPh sb="0" eb="1">
      <t>ショウ</t>
    </rPh>
    <rPh sb="3" eb="4">
      <t>リツ</t>
    </rPh>
    <phoneticPr fontId="2"/>
  </si>
  <si>
    <t>蒸気</t>
    <rPh sb="0" eb="2">
      <t>ジョウキ</t>
    </rPh>
    <phoneticPr fontId="2"/>
  </si>
  <si>
    <t>EHP壁掛形</t>
    <rPh sb="3" eb="5">
      <t>カベカ</t>
    </rPh>
    <rPh sb="5" eb="6">
      <t>カタ</t>
    </rPh>
    <phoneticPr fontId="2"/>
  </si>
  <si>
    <t>EHP直吹形</t>
    <rPh sb="3" eb="4">
      <t>チョク</t>
    </rPh>
    <rPh sb="4" eb="5">
      <t>スイ</t>
    </rPh>
    <rPh sb="5" eb="6">
      <t>カタ</t>
    </rPh>
    <phoneticPr fontId="2"/>
  </si>
  <si>
    <t>○</t>
    <phoneticPr fontId="2"/>
  </si>
  <si>
    <t>●</t>
    <phoneticPr fontId="2"/>
  </si>
  <si>
    <t>3.1</t>
    <phoneticPr fontId="2"/>
  </si>
  <si>
    <t>高効率照明器具の導入</t>
    <phoneticPr fontId="2"/>
  </si>
  <si>
    <t>対策項目</t>
    <phoneticPr fontId="2"/>
  </si>
  <si>
    <t>ｾﾗﾐｯｸﾒﾀﾙﾊﾗｲﾄﾞﾗﾝﾌﾟ</t>
    <phoneticPr fontId="2"/>
  </si>
  <si>
    <t>LED</t>
    <phoneticPr fontId="2"/>
  </si>
  <si>
    <t>1.1</t>
    <phoneticPr fontId="2"/>
  </si>
  <si>
    <t>LPG</t>
    <phoneticPr fontId="2"/>
  </si>
  <si>
    <t>A重油</t>
    <phoneticPr fontId="2"/>
  </si>
  <si>
    <t>灯油</t>
    <phoneticPr fontId="2"/>
  </si>
  <si>
    <t>対策項目</t>
    <phoneticPr fontId="2"/>
  </si>
  <si>
    <t>事務所</t>
  </si>
  <si>
    <t>工場など</t>
    <rPh sb="0" eb="2">
      <t>コウジョウ</t>
    </rPh>
    <phoneticPr fontId="2"/>
  </si>
  <si>
    <t>省エネ率一覧</t>
    <rPh sb="0" eb="1">
      <t>ショウ</t>
    </rPh>
    <rPh sb="3" eb="4">
      <t>リツ</t>
    </rPh>
    <rPh sb="4" eb="6">
      <t>イチラン</t>
    </rPh>
    <phoneticPr fontId="2"/>
  </si>
  <si>
    <t>蒸気ボイラー（貫流、空調用）</t>
    <rPh sb="0" eb="2">
      <t>ジョウキ</t>
    </rPh>
    <rPh sb="7" eb="9">
      <t>カンリュウ</t>
    </rPh>
    <rPh sb="10" eb="12">
      <t>クウチョウ</t>
    </rPh>
    <rPh sb="12" eb="13">
      <t>ヨウ</t>
    </rPh>
    <phoneticPr fontId="2"/>
  </si>
  <si>
    <t>蒸気ボイラー（その他、空調用）</t>
    <rPh sb="0" eb="2">
      <t>ジョウキ</t>
    </rPh>
    <rPh sb="9" eb="10">
      <t>タ</t>
    </rPh>
    <rPh sb="11" eb="14">
      <t>クウチョウヨウ</t>
    </rPh>
    <phoneticPr fontId="2"/>
  </si>
  <si>
    <t>都内中小クレジット算定基準</t>
    <rPh sb="0" eb="2">
      <t>トナイ</t>
    </rPh>
    <rPh sb="2" eb="4">
      <t>チュウショウ</t>
    </rPh>
    <rPh sb="9" eb="11">
      <t>サンテイ</t>
    </rPh>
    <rPh sb="11" eb="13">
      <t>キジュン</t>
    </rPh>
    <phoneticPr fontId="2"/>
  </si>
  <si>
    <t>都内中小クレジット＝０</t>
    <rPh sb="0" eb="2">
      <t>トナイ</t>
    </rPh>
    <phoneticPr fontId="2"/>
  </si>
  <si>
    <t>都内中小クレジット</t>
    <rPh sb="0" eb="2">
      <t>トナイ</t>
    </rPh>
    <phoneticPr fontId="2"/>
  </si>
  <si>
    <t>都内中小クレジット＝A</t>
    <rPh sb="0" eb="2">
      <t>トナイ</t>
    </rPh>
    <phoneticPr fontId="2"/>
  </si>
  <si>
    <t>① A＝０の場合</t>
    <rPh sb="6" eb="8">
      <t>バアイ</t>
    </rPh>
    <phoneticPr fontId="2"/>
  </si>
  <si>
    <t>冷却塔</t>
    <rPh sb="0" eb="2">
      <t>レイキャク</t>
    </rPh>
    <rPh sb="2" eb="3">
      <t>トウ</t>
    </rPh>
    <phoneticPr fontId="2"/>
  </si>
  <si>
    <t>kg</t>
  </si>
  <si>
    <t>ℓ</t>
  </si>
  <si>
    <r>
      <t>k</t>
    </r>
    <r>
      <rPr>
        <sz val="11"/>
        <rFont val="ＭＳ Ｐゴシック"/>
        <family val="3"/>
        <charset val="128"/>
      </rPr>
      <t>Wh</t>
    </r>
    <phoneticPr fontId="2"/>
  </si>
  <si>
    <r>
      <t>m</t>
    </r>
    <r>
      <rPr>
        <sz val="11"/>
        <rFont val="ＭＳ Ｐゴシック"/>
        <family val="3"/>
        <charset val="128"/>
      </rPr>
      <t>3</t>
    </r>
    <phoneticPr fontId="2"/>
  </si>
  <si>
    <r>
      <t>k</t>
    </r>
    <r>
      <rPr>
        <sz val="11"/>
        <rFont val="ＭＳ Ｐゴシック"/>
        <family val="3"/>
        <charset val="128"/>
      </rPr>
      <t>g</t>
    </r>
    <phoneticPr fontId="2"/>
  </si>
  <si>
    <t>ℓ</t>
    <phoneticPr fontId="2"/>
  </si>
  <si>
    <r>
      <t>M</t>
    </r>
    <r>
      <rPr>
        <sz val="11"/>
        <rFont val="ＭＳ Ｐゴシック"/>
        <family val="3"/>
        <charset val="128"/>
      </rPr>
      <t>J</t>
    </r>
    <phoneticPr fontId="2"/>
  </si>
  <si>
    <t>空調用ポンプ</t>
    <rPh sb="0" eb="2">
      <t>クウチョウ</t>
    </rPh>
    <rPh sb="2" eb="3">
      <t>ヨウ</t>
    </rPh>
    <phoneticPr fontId="2"/>
  </si>
  <si>
    <t>空調用ポンプ省エネ制御</t>
    <rPh sb="0" eb="2">
      <t>クウチョウ</t>
    </rPh>
    <rPh sb="2" eb="3">
      <t>ヨウ</t>
    </rPh>
    <rPh sb="6" eb="7">
      <t>ショウ</t>
    </rPh>
    <rPh sb="9" eb="11">
      <t>セイギョ</t>
    </rPh>
    <phoneticPr fontId="2"/>
  </si>
  <si>
    <t>空調機</t>
    <rPh sb="0" eb="1">
      <t>クウ</t>
    </rPh>
    <rPh sb="1" eb="2">
      <t>チョウ</t>
    </rPh>
    <rPh sb="2" eb="3">
      <t>キ</t>
    </rPh>
    <phoneticPr fontId="2"/>
  </si>
  <si>
    <t>全熱交換器</t>
    <rPh sb="4" eb="5">
      <t>キ</t>
    </rPh>
    <phoneticPr fontId="2"/>
  </si>
  <si>
    <t>換気省エネ制御</t>
    <rPh sb="0" eb="2">
      <t>カンキ</t>
    </rPh>
    <rPh sb="2" eb="3">
      <t>ショウ</t>
    </rPh>
    <rPh sb="5" eb="7">
      <t>セイギョ</t>
    </rPh>
    <phoneticPr fontId="2"/>
  </si>
  <si>
    <t>空調省エネ制御</t>
    <rPh sb="0" eb="2">
      <t>クウチョウ</t>
    </rPh>
    <rPh sb="2" eb="3">
      <t>ショウ</t>
    </rPh>
    <rPh sb="5" eb="7">
      <t>セイギョ</t>
    </rPh>
    <phoneticPr fontId="2"/>
  </si>
  <si>
    <t>給湯システム</t>
    <rPh sb="0" eb="2">
      <t>キュウトウ</t>
    </rPh>
    <phoneticPr fontId="2"/>
  </si>
  <si>
    <t>その他ポンプ等</t>
    <rPh sb="2" eb="3">
      <t>タ</t>
    </rPh>
    <rPh sb="6" eb="7">
      <t>トウ</t>
    </rPh>
    <phoneticPr fontId="2"/>
  </si>
  <si>
    <t>2003年以前</t>
    <rPh sb="4" eb="5">
      <t>ネン</t>
    </rPh>
    <rPh sb="5" eb="7">
      <t>イゼン</t>
    </rPh>
    <phoneticPr fontId="2"/>
  </si>
  <si>
    <t>冷陰極管→LED</t>
    <rPh sb="0" eb="1">
      <t>レイ</t>
    </rPh>
    <rPh sb="1" eb="3">
      <t>インキョク</t>
    </rPh>
    <rPh sb="3" eb="4">
      <t>カン</t>
    </rPh>
    <phoneticPr fontId="2"/>
  </si>
  <si>
    <t>高圧
ナトリウム
ランプ</t>
    <rPh sb="0" eb="2">
      <t>コウアツ</t>
    </rPh>
    <phoneticPr fontId="2"/>
  </si>
  <si>
    <t>当該年度合計</t>
    <rPh sb="0" eb="2">
      <t>トウガイ</t>
    </rPh>
    <rPh sb="2" eb="4">
      <t>ネンド</t>
    </rPh>
    <rPh sb="4" eb="6">
      <t>ゴウケイ</t>
    </rPh>
    <phoneticPr fontId="2"/>
  </si>
  <si>
    <t>連続年数</t>
    <rPh sb="0" eb="2">
      <t>レンゾク</t>
    </rPh>
    <rPh sb="2" eb="4">
      <t>ネンスウ</t>
    </rPh>
    <phoneticPr fontId="2"/>
  </si>
  <si>
    <t>No.</t>
    <phoneticPr fontId="2"/>
  </si>
  <si>
    <t>その他の高効率ポンプ・ブロワ・ファン等の導入</t>
    <rPh sb="2" eb="3">
      <t>タ</t>
    </rPh>
    <rPh sb="4" eb="7">
      <t>コウコウリツ</t>
    </rPh>
    <rPh sb="18" eb="19">
      <t>トウ</t>
    </rPh>
    <rPh sb="20" eb="22">
      <t>ドウニュウ</t>
    </rPh>
    <phoneticPr fontId="2"/>
  </si>
  <si>
    <t>事務所、官公庁庁舎、警察署、消防署、刑務所、拘置所、斎場、研究施設（事務所的なものに限る）、宗教施設 など</t>
    <rPh sb="4" eb="7">
      <t>カンコウチョウ</t>
    </rPh>
    <rPh sb="10" eb="13">
      <t>ケイサツショ</t>
    </rPh>
    <rPh sb="14" eb="17">
      <t>ショウボウショ</t>
    </rPh>
    <rPh sb="18" eb="21">
      <t>ケイムショ</t>
    </rPh>
    <rPh sb="22" eb="25">
      <t>コウチショ</t>
    </rPh>
    <rPh sb="26" eb="28">
      <t>サイジョウ</t>
    </rPh>
    <rPh sb="46" eb="48">
      <t>シュウキョウ</t>
    </rPh>
    <rPh sb="48" eb="50">
      <t>シセツ</t>
    </rPh>
    <phoneticPr fontId="2"/>
  </si>
  <si>
    <t>都内中小クレジット算定結果</t>
    <rPh sb="0" eb="2">
      <t>トナイ</t>
    </rPh>
    <rPh sb="2" eb="4">
      <t>チュウショウ</t>
    </rPh>
    <rPh sb="9" eb="11">
      <t>サンテイ</t>
    </rPh>
    <rPh sb="11" eb="13">
      <t>ケッカ</t>
    </rPh>
    <phoneticPr fontId="2"/>
  </si>
  <si>
    <t>都内中小クレジット算定書</t>
    <rPh sb="0" eb="2">
      <t>トナイ</t>
    </rPh>
    <rPh sb="2" eb="4">
      <t>チュウショウ</t>
    </rPh>
    <rPh sb="9" eb="11">
      <t>サンテイ</t>
    </rPh>
    <rPh sb="11" eb="12">
      <t>ショ</t>
    </rPh>
    <phoneticPr fontId="2"/>
  </si>
  <si>
    <r>
      <t>青梅ガス6</t>
    </r>
    <r>
      <rPr>
        <sz val="11"/>
        <rFont val="ＭＳ Ｐゴシック"/>
        <family val="3"/>
        <charset val="128"/>
      </rPr>
      <t>A</t>
    </r>
    <rPh sb="0" eb="2">
      <t>オウメ</t>
    </rPh>
    <phoneticPr fontId="2"/>
  </si>
  <si>
    <t>武陽ガス</t>
    <rPh sb="0" eb="1">
      <t>ブ</t>
    </rPh>
    <rPh sb="1" eb="2">
      <t>ヨウ</t>
    </rPh>
    <phoneticPr fontId="2"/>
  </si>
  <si>
    <r>
      <t>武陽ガス6</t>
    </r>
    <r>
      <rPr>
        <sz val="11"/>
        <rFont val="ＭＳ Ｐゴシック"/>
        <family val="3"/>
        <charset val="128"/>
      </rPr>
      <t>A</t>
    </r>
    <rPh sb="0" eb="1">
      <t>ブ</t>
    </rPh>
    <rPh sb="1" eb="2">
      <t>ヨウ</t>
    </rPh>
    <phoneticPr fontId="2"/>
  </si>
  <si>
    <r>
      <t>武陽ガス(</t>
    </r>
    <r>
      <rPr>
        <sz val="11"/>
        <rFont val="ＭＳ Ｐゴシック"/>
        <family val="3"/>
        <charset val="128"/>
      </rPr>
      <t>62M)</t>
    </r>
    <rPh sb="0" eb="1">
      <t>ブ</t>
    </rPh>
    <rPh sb="1" eb="2">
      <t>ヨウ</t>
    </rPh>
    <phoneticPr fontId="2"/>
  </si>
  <si>
    <t>H</t>
    <phoneticPr fontId="2"/>
  </si>
  <si>
    <t>C</t>
    <phoneticPr fontId="2"/>
  </si>
  <si>
    <t>機種</t>
    <rPh sb="0" eb="2">
      <t>キシュ</t>
    </rPh>
    <phoneticPr fontId="2"/>
  </si>
  <si>
    <t>初期照度補正制御</t>
  </si>
  <si>
    <t>昼光利用照明制御</t>
  </si>
  <si>
    <t>室用途</t>
    <rPh sb="0" eb="1">
      <t>シツ</t>
    </rPh>
    <rPh sb="1" eb="3">
      <t>ヨウト</t>
    </rPh>
    <phoneticPr fontId="2"/>
  </si>
  <si>
    <t>ハロゲン電球</t>
    <rPh sb="4" eb="6">
      <t>デンキュウ</t>
    </rPh>
    <phoneticPr fontId="2"/>
  </si>
  <si>
    <t>クリプトン電球</t>
    <rPh sb="5" eb="7">
      <t>デンキュウ</t>
    </rPh>
    <phoneticPr fontId="2"/>
  </si>
  <si>
    <t>事業者の氏名</t>
    <rPh sb="0" eb="3">
      <t>ジギョウシャ</t>
    </rPh>
    <rPh sb="4" eb="6">
      <t>シメイ</t>
    </rPh>
    <phoneticPr fontId="2"/>
  </si>
  <si>
    <t>空調機の
間欠運転
制御</t>
    <rPh sb="5" eb="7">
      <t>カンケツ</t>
    </rPh>
    <rPh sb="7" eb="9">
      <t>ウンテン</t>
    </rPh>
    <phoneticPr fontId="2"/>
  </si>
  <si>
    <t>（日本工業規格A列４番）</t>
    <rPh sb="1" eb="3">
      <t>ニホン</t>
    </rPh>
    <rPh sb="3" eb="5">
      <t>コウギョウ</t>
    </rPh>
    <rPh sb="5" eb="7">
      <t>キカク</t>
    </rPh>
    <rPh sb="8" eb="9">
      <t>レツ</t>
    </rPh>
    <rPh sb="10" eb="11">
      <t>バン</t>
    </rPh>
    <phoneticPr fontId="2"/>
  </si>
  <si>
    <t>高効率空調・換気用ファンの導入</t>
    <rPh sb="0" eb="3">
      <t>コウコウリツ</t>
    </rPh>
    <rPh sb="3" eb="5">
      <t>クウチョウ</t>
    </rPh>
    <rPh sb="6" eb="9">
      <t>カンキヨウ</t>
    </rPh>
    <rPh sb="13" eb="15">
      <t>ドウニュウ</t>
    </rPh>
    <phoneticPr fontId="2"/>
  </si>
  <si>
    <t>高効率空調・換気用ファンの導入</t>
    <rPh sb="3" eb="5">
      <t>クウチョウ</t>
    </rPh>
    <rPh sb="6" eb="9">
      <t>カンキヨウ</t>
    </rPh>
    <phoneticPr fontId="2"/>
  </si>
  <si>
    <t>温水ボイラー</t>
    <rPh sb="0" eb="2">
      <t>オンスイ</t>
    </rPh>
    <phoneticPr fontId="2"/>
  </si>
  <si>
    <t>宿泊施設</t>
    <rPh sb="0" eb="2">
      <t>シュクハク</t>
    </rPh>
    <rPh sb="2" eb="4">
      <t>シセツ</t>
    </rPh>
    <phoneticPr fontId="2"/>
  </si>
  <si>
    <t>教育施設</t>
    <rPh sb="0" eb="2">
      <t>キョウイク</t>
    </rPh>
    <rPh sb="2" eb="4">
      <t>シセツ</t>
    </rPh>
    <phoneticPr fontId="2"/>
  </si>
  <si>
    <t>延床面積又は事業所の床面積</t>
    <rPh sb="0" eb="1">
      <t>ノ</t>
    </rPh>
    <rPh sb="1" eb="2">
      <t>ユカ</t>
    </rPh>
    <rPh sb="2" eb="4">
      <t>メンセキ</t>
    </rPh>
    <rPh sb="4" eb="5">
      <t>マタ</t>
    </rPh>
    <rPh sb="6" eb="8">
      <t>ジギョウ</t>
    </rPh>
    <rPh sb="8" eb="9">
      <t>ショ</t>
    </rPh>
    <rPh sb="10" eb="11">
      <t>ユカ</t>
    </rPh>
    <rPh sb="11" eb="13">
      <t>メンセキ</t>
    </rPh>
    <phoneticPr fontId="2"/>
  </si>
  <si>
    <t>対策1</t>
    <rPh sb="0" eb="2">
      <t>タイサク</t>
    </rPh>
    <phoneticPr fontId="2"/>
  </si>
  <si>
    <t>対策2</t>
    <rPh sb="0" eb="2">
      <t>タイサク</t>
    </rPh>
    <phoneticPr fontId="2"/>
  </si>
  <si>
    <t>対策3</t>
    <rPh sb="0" eb="2">
      <t>タイサク</t>
    </rPh>
    <phoneticPr fontId="2"/>
  </si>
  <si>
    <t>区　分</t>
  </si>
  <si>
    <t>燃料電池</t>
    <rPh sb="0" eb="2">
      <t>ネンリョウ</t>
    </rPh>
    <rPh sb="2" eb="4">
      <t>デンチ</t>
    </rPh>
    <phoneticPr fontId="2"/>
  </si>
  <si>
    <t>駐車場</t>
    <rPh sb="0" eb="2">
      <t>チュウシャ</t>
    </rPh>
    <rPh sb="2" eb="3">
      <t>ジョウ</t>
    </rPh>
    <phoneticPr fontId="2"/>
  </si>
  <si>
    <t>全熱交換器等の導入</t>
  </si>
  <si>
    <t>高輝度型誘導灯の導入</t>
  </si>
  <si>
    <t>空調の省エネ制御の導入</t>
  </si>
  <si>
    <t>換気の省エネ制御の導入</t>
  </si>
  <si>
    <t>照明の省エネ制御の導入</t>
  </si>
  <si>
    <t>用途別床面積</t>
    <rPh sb="0" eb="2">
      <t>ヨウト</t>
    </rPh>
    <rPh sb="2" eb="3">
      <t>ベツ</t>
    </rPh>
    <rPh sb="3" eb="6">
      <t>ユカメンセキ</t>
    </rPh>
    <phoneticPr fontId="2"/>
  </si>
  <si>
    <t>色欄については、プルダウンメニューから選択</t>
    <rPh sb="0" eb="1">
      <t>イロ</t>
    </rPh>
    <rPh sb="1" eb="2">
      <t>ラン</t>
    </rPh>
    <rPh sb="19" eb="21">
      <t>センタク</t>
    </rPh>
    <phoneticPr fontId="2"/>
  </si>
  <si>
    <t>色欄については、数値・コメントを記入</t>
    <rPh sb="0" eb="1">
      <t>イロ</t>
    </rPh>
    <rPh sb="1" eb="2">
      <t>ラン</t>
    </rPh>
    <rPh sb="8" eb="10">
      <t>スウチ</t>
    </rPh>
    <rPh sb="16" eb="18">
      <t>キニュウ</t>
    </rPh>
    <phoneticPr fontId="2"/>
  </si>
  <si>
    <t>商業施設（物販）</t>
    <rPh sb="0" eb="2">
      <t>ショウギョウ</t>
    </rPh>
    <rPh sb="2" eb="4">
      <t>シセツ</t>
    </rPh>
    <rPh sb="5" eb="7">
      <t>ブッパン</t>
    </rPh>
    <phoneticPr fontId="2"/>
  </si>
  <si>
    <t>商業施設（飲食）</t>
    <rPh sb="5" eb="7">
      <t>インショク</t>
    </rPh>
    <phoneticPr fontId="2"/>
  </si>
  <si>
    <t>高効率熱源機器の導入</t>
  </si>
  <si>
    <t>空調の
最適起動
制御</t>
    <rPh sb="0" eb="2">
      <t>クウチョウ</t>
    </rPh>
    <rPh sb="4" eb="6">
      <t>サイテキ</t>
    </rPh>
    <rPh sb="6" eb="8">
      <t>キドウ</t>
    </rPh>
    <rPh sb="9" eb="11">
      <t>セイギョ</t>
    </rPh>
    <phoneticPr fontId="2"/>
  </si>
  <si>
    <t>合計
水量
[l/min]</t>
    <rPh sb="0" eb="2">
      <t>ゴウケイ</t>
    </rPh>
    <rPh sb="3" eb="5">
      <t>スイリョウ</t>
    </rPh>
    <phoneticPr fontId="2"/>
  </si>
  <si>
    <t>用途</t>
    <rPh sb="0" eb="2">
      <t>ヨウト</t>
    </rPh>
    <phoneticPr fontId="2"/>
  </si>
  <si>
    <t>事業所の名称</t>
    <rPh sb="0" eb="3">
      <t>ジギョウショ</t>
    </rPh>
    <rPh sb="4" eb="6">
      <t>メイショウ</t>
    </rPh>
    <phoneticPr fontId="2"/>
  </si>
  <si>
    <t>水冷チリングユニット</t>
  </si>
  <si>
    <t>空気熱源ヒートポンプユニット</t>
    <rPh sb="0" eb="2">
      <t>クウキ</t>
    </rPh>
    <rPh sb="2" eb="4">
      <t>ネツゲン</t>
    </rPh>
    <phoneticPr fontId="2"/>
  </si>
  <si>
    <t>空冷チリングユニット</t>
    <rPh sb="0" eb="1">
      <t>クウ</t>
    </rPh>
    <phoneticPr fontId="2"/>
  </si>
  <si>
    <t>高効率冷却塔の導入</t>
    <rPh sb="0" eb="3">
      <t>コウコウリツ</t>
    </rPh>
    <rPh sb="3" eb="6">
      <t>レイキャクトウ</t>
    </rPh>
    <rPh sb="7" eb="9">
      <t>ドウニュウ</t>
    </rPh>
    <phoneticPr fontId="2"/>
  </si>
  <si>
    <t>対策実施</t>
    <rPh sb="0" eb="2">
      <t>タイサク</t>
    </rPh>
    <rPh sb="2" eb="4">
      <t>ジッシ</t>
    </rPh>
    <phoneticPr fontId="2"/>
  </si>
  <si>
    <t>高効率照明器具の導入</t>
  </si>
  <si>
    <t>高効率熱源機器の導入</t>
    <rPh sb="0" eb="3">
      <t>コウコウリツ</t>
    </rPh>
    <rPh sb="3" eb="5">
      <t>ネツゲン</t>
    </rPh>
    <rPh sb="5" eb="7">
      <t>キキ</t>
    </rPh>
    <rPh sb="8" eb="10">
      <t>ドウニュウ</t>
    </rPh>
    <phoneticPr fontId="2"/>
  </si>
  <si>
    <t>電動機
出力
[kW]</t>
    <rPh sb="0" eb="3">
      <t>デンドウキ</t>
    </rPh>
    <rPh sb="4" eb="6">
      <t>シュツリョク</t>
    </rPh>
    <phoneticPr fontId="2"/>
  </si>
  <si>
    <t>JIS高効率モータ</t>
    <rPh sb="3" eb="6">
      <t>コウコウリツ</t>
    </rPh>
    <phoneticPr fontId="2"/>
  </si>
  <si>
    <t>給湯能力
[kW]</t>
    <rPh sb="0" eb="2">
      <t>キュウトウ</t>
    </rPh>
    <rPh sb="2" eb="4">
      <t>ノウリョク</t>
    </rPh>
    <phoneticPr fontId="2"/>
  </si>
  <si>
    <t>種別</t>
    <rPh sb="0" eb="2">
      <t>シュベツ</t>
    </rPh>
    <phoneticPr fontId="2"/>
  </si>
  <si>
    <t>台数</t>
    <rPh sb="0" eb="2">
      <t>ダイスウ</t>
    </rPh>
    <phoneticPr fontId="2"/>
  </si>
  <si>
    <t>対策7</t>
    <rPh sb="0" eb="2">
      <t>タイサク</t>
    </rPh>
    <phoneticPr fontId="2"/>
  </si>
  <si>
    <t>対策8</t>
    <rPh sb="0" eb="2">
      <t>タイサク</t>
    </rPh>
    <phoneticPr fontId="2"/>
  </si>
  <si>
    <t>機器
記号</t>
    <rPh sb="0" eb="2">
      <t>キキ</t>
    </rPh>
    <rPh sb="3" eb="5">
      <t>キゴウ</t>
    </rPh>
    <phoneticPr fontId="2"/>
  </si>
  <si>
    <t>その他</t>
    <rPh sb="2" eb="3">
      <t>タ</t>
    </rPh>
    <phoneticPr fontId="2"/>
  </si>
  <si>
    <t>合計</t>
    <rPh sb="0" eb="2">
      <t>ゴウケイ</t>
    </rPh>
    <phoneticPr fontId="2"/>
  </si>
  <si>
    <t>㎡</t>
    <phoneticPr fontId="2"/>
  </si>
  <si>
    <t>全負荷相当運転時間</t>
    <phoneticPr fontId="2"/>
  </si>
  <si>
    <t>省エネ形（超低騒音形）相当品</t>
    <phoneticPr fontId="2"/>
  </si>
  <si>
    <t>空調1次ポンプ変流量制御</t>
    <phoneticPr fontId="2"/>
  </si>
  <si>
    <r>
      <t>対策削減量 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13" eb="14">
      <t>トシ</t>
    </rPh>
    <phoneticPr fontId="2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</si>
  <si>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7" eb="8">
      <t>ネン</t>
    </rPh>
    <phoneticPr fontId="2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</si>
  <si>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phoneticPr fontId="2"/>
  </si>
  <si>
    <r>
      <t>年間削減量
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0" eb="2">
      <t>ネンカン</t>
    </rPh>
    <rPh sb="2" eb="4">
      <t>サクゲン</t>
    </rPh>
    <rPh sb="4" eb="5">
      <t>リョウ</t>
    </rPh>
    <phoneticPr fontId="2"/>
  </si>
  <si>
    <t>冷却水ポンプ変流量制御</t>
    <phoneticPr fontId="2"/>
  </si>
  <si>
    <t>空調2次ポンプ変流量制御</t>
    <phoneticPr fontId="2"/>
  </si>
  <si>
    <t>空調2次ポンプの末端差圧制御</t>
    <phoneticPr fontId="2"/>
  </si>
  <si>
    <t>プラグファン</t>
    <phoneticPr fontId="2"/>
  </si>
  <si>
    <t>楕円管熱交換器</t>
    <phoneticPr fontId="2"/>
  </si>
  <si>
    <t>ファン</t>
    <phoneticPr fontId="2"/>
  </si>
  <si>
    <t>ショーケース</t>
    <phoneticPr fontId="2"/>
  </si>
  <si>
    <t>ショーケース以外</t>
    <rPh sb="6" eb="8">
      <t>イガイ</t>
    </rPh>
    <phoneticPr fontId="2"/>
  </si>
  <si>
    <t>エアコンプレッサー</t>
    <phoneticPr fontId="2"/>
  </si>
  <si>
    <t>空調機の変風量制御</t>
    <phoneticPr fontId="2"/>
  </si>
  <si>
    <t>ファンコイルユニットの比例制御</t>
    <phoneticPr fontId="2"/>
  </si>
  <si>
    <t>蒸気・冷水・温水</t>
    <rPh sb="0" eb="2">
      <t>ジョウキ</t>
    </rPh>
    <rPh sb="3" eb="5">
      <t>レイスイ</t>
    </rPh>
    <rPh sb="6" eb="8">
      <t>オンスイ</t>
    </rPh>
    <phoneticPr fontId="2"/>
  </si>
  <si>
    <t>冷水</t>
    <rPh sb="0" eb="2">
      <t>レイスイ</t>
    </rPh>
    <phoneticPr fontId="2"/>
  </si>
  <si>
    <t>温水</t>
    <rPh sb="0" eb="2">
      <t>オンスイ</t>
    </rPh>
    <phoneticPr fontId="2"/>
  </si>
  <si>
    <t>温度制御</t>
    <phoneticPr fontId="2"/>
  </si>
  <si>
    <t>空調併用による温度制御</t>
    <phoneticPr fontId="2"/>
  </si>
  <si>
    <t>No.</t>
    <phoneticPr fontId="2"/>
  </si>
  <si>
    <t>削減対策項目</t>
    <phoneticPr fontId="2"/>
  </si>
  <si>
    <t>高効率パッケージ形空調機の導入</t>
    <phoneticPr fontId="2"/>
  </si>
  <si>
    <t>高効率空調機の導入</t>
    <phoneticPr fontId="2"/>
  </si>
  <si>
    <t>高効率給湯システムの導入</t>
    <phoneticPr fontId="2"/>
  </si>
  <si>
    <t>エレベーターの省エネ制御の導入</t>
    <phoneticPr fontId="2"/>
  </si>
  <si>
    <t>高効率エアコンプレッサーの導入</t>
    <phoneticPr fontId="2"/>
  </si>
  <si>
    <t>電気</t>
    <phoneticPr fontId="2"/>
  </si>
  <si>
    <t>A重油</t>
    <phoneticPr fontId="2"/>
  </si>
  <si>
    <t>灯油</t>
    <phoneticPr fontId="2"/>
  </si>
  <si>
    <t>○</t>
    <phoneticPr fontId="2"/>
  </si>
  <si>
    <t>ｴﾈﾙｷﾞｰ
種別</t>
    <phoneticPr fontId="2"/>
  </si>
  <si>
    <t>供給会社等</t>
    <phoneticPr fontId="2"/>
  </si>
  <si>
    <t>単位</t>
    <phoneticPr fontId="2"/>
  </si>
  <si>
    <t>エネルギー使用量</t>
    <phoneticPr fontId="2"/>
  </si>
  <si>
    <t>電気</t>
    <phoneticPr fontId="2"/>
  </si>
  <si>
    <t>No.</t>
    <phoneticPr fontId="2"/>
  </si>
  <si>
    <t>対策削減量</t>
    <phoneticPr fontId="2"/>
  </si>
  <si>
    <t>ｴﾈﾙｷﾞｰ
種別</t>
    <phoneticPr fontId="2"/>
  </si>
  <si>
    <r>
      <t>冷房時基準C</t>
    </r>
    <r>
      <rPr>
        <sz val="11"/>
        <rFont val="ＭＳ Ｐゴシック"/>
        <family val="3"/>
        <charset val="128"/>
      </rPr>
      <t>OP</t>
    </r>
    <rPh sb="0" eb="2">
      <t>レイボウ</t>
    </rPh>
    <rPh sb="2" eb="3">
      <t>ジ</t>
    </rPh>
    <rPh sb="3" eb="5">
      <t>キジュン</t>
    </rPh>
    <phoneticPr fontId="2"/>
  </si>
  <si>
    <r>
      <t>暖房時基準C</t>
    </r>
    <r>
      <rPr>
        <sz val="11"/>
        <rFont val="ＭＳ Ｐゴシック"/>
        <family val="3"/>
        <charset val="128"/>
      </rPr>
      <t>OP</t>
    </r>
    <rPh sb="0" eb="2">
      <t>ダンボウ</t>
    </rPh>
    <rPh sb="2" eb="3">
      <t>ジ</t>
    </rPh>
    <rPh sb="3" eb="5">
      <t>キジュン</t>
    </rPh>
    <phoneticPr fontId="2"/>
  </si>
  <si>
    <t>kW</t>
    <phoneticPr fontId="2"/>
  </si>
  <si>
    <t>kcal/h</t>
    <phoneticPr fontId="2"/>
  </si>
  <si>
    <t>MJ/h</t>
    <phoneticPr fontId="2"/>
  </si>
  <si>
    <t>Nm3/h</t>
    <phoneticPr fontId="2"/>
  </si>
  <si>
    <t>kg/h</t>
    <phoneticPr fontId="2"/>
  </si>
  <si>
    <t>l/h</t>
    <phoneticPr fontId="2"/>
  </si>
  <si>
    <t>電気</t>
    <phoneticPr fontId="2"/>
  </si>
  <si>
    <t>中圧ｶﾞｽ</t>
    <phoneticPr fontId="2"/>
  </si>
  <si>
    <t>低圧ｶﾞｽ</t>
    <phoneticPr fontId="2"/>
  </si>
  <si>
    <t>○</t>
    <phoneticPr fontId="2"/>
  </si>
  <si>
    <t>1.2</t>
    <phoneticPr fontId="2"/>
  </si>
  <si>
    <r>
      <t xml:space="preserve">省エネ形
</t>
    </r>
    <r>
      <rPr>
        <sz val="8"/>
        <rFont val="ＭＳ Ｐゴシック"/>
        <family val="3"/>
        <charset val="128"/>
      </rPr>
      <t>（超低騒音形）</t>
    </r>
    <r>
      <rPr>
        <sz val="9"/>
        <rFont val="ＭＳ Ｐゴシック"/>
        <family val="3"/>
        <charset val="128"/>
      </rPr>
      <t xml:space="preserve">
相当品</t>
    </r>
    <phoneticPr fontId="2"/>
  </si>
  <si>
    <t>モータ
直結形
ファン</t>
    <phoneticPr fontId="2"/>
  </si>
  <si>
    <t>1.3</t>
    <phoneticPr fontId="2"/>
  </si>
  <si>
    <t>永久磁石
(IPM)
モータ</t>
    <phoneticPr fontId="2"/>
  </si>
  <si>
    <t>1.4</t>
    <phoneticPr fontId="2"/>
  </si>
  <si>
    <t>空調
1次ポンプ
変流量制御</t>
    <phoneticPr fontId="2"/>
  </si>
  <si>
    <t>冷却水
ポンプ変流量制御</t>
    <phoneticPr fontId="2"/>
  </si>
  <si>
    <t>空調
2次ポンプ
変流量制御</t>
    <phoneticPr fontId="2"/>
  </si>
  <si>
    <t>空調
2次ポンプの
末端差圧
制御</t>
    <phoneticPr fontId="2"/>
  </si>
  <si>
    <t>空調1次ポンプ変流量制御</t>
    <phoneticPr fontId="2"/>
  </si>
  <si>
    <t>冷却水ポンプ変流量制御</t>
    <phoneticPr fontId="2"/>
  </si>
  <si>
    <t>空調2次ポンプ変流量制御</t>
    <phoneticPr fontId="2"/>
  </si>
  <si>
    <t>空調2次ポンプの末端差圧制御</t>
    <phoneticPr fontId="2"/>
  </si>
  <si>
    <t>2.1</t>
    <phoneticPr fontId="2"/>
  </si>
  <si>
    <t>台数</t>
    <phoneticPr fontId="2"/>
  </si>
  <si>
    <t>GHP</t>
    <phoneticPr fontId="2"/>
  </si>
  <si>
    <t>2.2</t>
    <phoneticPr fontId="2"/>
  </si>
  <si>
    <t>プラグ
ファン</t>
    <phoneticPr fontId="2"/>
  </si>
  <si>
    <t>楕円管
熱交換器</t>
    <phoneticPr fontId="2"/>
  </si>
  <si>
    <t>プラグファン</t>
    <phoneticPr fontId="2"/>
  </si>
  <si>
    <t>2.3</t>
    <phoneticPr fontId="2"/>
  </si>
  <si>
    <t>冷房比エンタルピー差</t>
    <phoneticPr fontId="2"/>
  </si>
  <si>
    <t>暖房比エンタルピー差</t>
    <phoneticPr fontId="2"/>
  </si>
  <si>
    <t>No.</t>
    <phoneticPr fontId="2"/>
  </si>
  <si>
    <r>
      <t>外気量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1">
      <t>ソト</t>
    </rPh>
    <rPh sb="1" eb="2">
      <t>キ</t>
    </rPh>
    <rPh sb="2" eb="3">
      <t>リョウ</t>
    </rPh>
    <phoneticPr fontId="2"/>
  </si>
  <si>
    <r>
      <t>排気量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ハイキ</t>
    </rPh>
    <rPh sb="2" eb="3">
      <t>リョウ</t>
    </rPh>
    <phoneticPr fontId="2"/>
  </si>
  <si>
    <t>台数</t>
    <phoneticPr fontId="2"/>
  </si>
  <si>
    <t>対策項目</t>
    <phoneticPr fontId="2"/>
  </si>
  <si>
    <t>比エンタルピー差[kJ/kg]</t>
    <phoneticPr fontId="2"/>
  </si>
  <si>
    <t>除加湿可能
全熱交換
機能付
外気処理機</t>
    <phoneticPr fontId="2"/>
  </si>
  <si>
    <t>2.4</t>
    <phoneticPr fontId="2"/>
  </si>
  <si>
    <t>4.4</t>
    <phoneticPr fontId="2"/>
  </si>
  <si>
    <t>No.</t>
    <phoneticPr fontId="2"/>
  </si>
  <si>
    <r>
      <t>ガラス面積
当たりの年間
熱負荷削減量
[MJ/m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･年]</t>
    </r>
    <rPh sb="3" eb="5">
      <t>メンセキ</t>
    </rPh>
    <rPh sb="6" eb="7">
      <t>ア</t>
    </rPh>
    <rPh sb="10" eb="12">
      <t>ネンカン</t>
    </rPh>
    <rPh sb="13" eb="14">
      <t>ネツ</t>
    </rPh>
    <rPh sb="14" eb="16">
      <t>フカ</t>
    </rPh>
    <rPh sb="16" eb="18">
      <t>サクゲン</t>
    </rPh>
    <rPh sb="18" eb="19">
      <t>リョウ</t>
    </rPh>
    <phoneticPr fontId="2"/>
  </si>
  <si>
    <t>ガスエンジン給湯器</t>
    <phoneticPr fontId="2"/>
  </si>
  <si>
    <t>4.3</t>
    <phoneticPr fontId="2"/>
  </si>
  <si>
    <t>高効率エアコンプレッサーの導入</t>
    <phoneticPr fontId="2"/>
  </si>
  <si>
    <t>No.</t>
    <phoneticPr fontId="2"/>
  </si>
  <si>
    <t>２段圧縮
方式</t>
    <phoneticPr fontId="2"/>
  </si>
  <si>
    <t>ｲﾝﾊﾞｰﾀ
制御冷却ファン</t>
    <phoneticPr fontId="2"/>
  </si>
  <si>
    <t>増風量
制御方式</t>
    <phoneticPr fontId="2"/>
  </si>
  <si>
    <t>圧縮機・モータ
直結構造</t>
    <phoneticPr fontId="2"/>
  </si>
  <si>
    <t>複数台
圧縮機
制御</t>
    <phoneticPr fontId="2"/>
  </si>
  <si>
    <t>4.2</t>
    <phoneticPr fontId="2"/>
  </si>
  <si>
    <t>エレベーターの省エネ制御の導入</t>
    <phoneticPr fontId="2"/>
  </si>
  <si>
    <t>4.1</t>
    <phoneticPr fontId="2"/>
  </si>
  <si>
    <t>高効率給湯システムの導入</t>
    <phoneticPr fontId="2"/>
  </si>
  <si>
    <t>No.</t>
    <phoneticPr fontId="2"/>
  </si>
  <si>
    <t>ｶﾞｽｴﾝｼﾞﾝ
給湯器</t>
    <phoneticPr fontId="2"/>
  </si>
  <si>
    <t>3.4</t>
    <phoneticPr fontId="2"/>
  </si>
  <si>
    <t>照明の省エネ制御の導入</t>
    <phoneticPr fontId="2"/>
  </si>
  <si>
    <t>台数</t>
    <phoneticPr fontId="2"/>
  </si>
  <si>
    <t>初期照度
補正制御</t>
    <phoneticPr fontId="2"/>
  </si>
  <si>
    <t>昼光利用
照明制御</t>
    <phoneticPr fontId="2"/>
  </si>
  <si>
    <t>人感ｾﾝｻｰによる
在室検知
制御</t>
    <phoneticPr fontId="2"/>
  </si>
  <si>
    <t>明るさ感知による
自動点滅
制御</t>
    <phoneticPr fontId="2"/>
  </si>
  <si>
    <t>メタルハライドランプ</t>
    <phoneticPr fontId="2"/>
  </si>
  <si>
    <t>3.3</t>
    <phoneticPr fontId="2"/>
  </si>
  <si>
    <t>高効率変圧器の導入</t>
    <phoneticPr fontId="2"/>
  </si>
  <si>
    <t>3.2</t>
    <phoneticPr fontId="2"/>
  </si>
  <si>
    <t>高輝度型誘導灯の導入</t>
    <phoneticPr fontId="2"/>
  </si>
  <si>
    <t>対策項目</t>
    <phoneticPr fontId="2"/>
  </si>
  <si>
    <t>ＬＥＤ</t>
    <phoneticPr fontId="2"/>
  </si>
  <si>
    <t>A級片面形</t>
    <phoneticPr fontId="2"/>
  </si>
  <si>
    <t>A級両面形</t>
    <phoneticPr fontId="2"/>
  </si>
  <si>
    <t>B級BH形片面形</t>
    <phoneticPr fontId="2"/>
  </si>
  <si>
    <t>B級BH形両面形</t>
    <phoneticPr fontId="2"/>
  </si>
  <si>
    <t>B級BL形片面形</t>
    <phoneticPr fontId="2"/>
  </si>
  <si>
    <t>B級BL形両面形</t>
    <phoneticPr fontId="2"/>
  </si>
  <si>
    <t>C級片面形</t>
    <phoneticPr fontId="2"/>
  </si>
  <si>
    <t>C級両面形</t>
    <phoneticPr fontId="2"/>
  </si>
  <si>
    <t>2.6</t>
    <phoneticPr fontId="2"/>
  </si>
  <si>
    <t>換気の省エネ制御の導入</t>
    <phoneticPr fontId="2"/>
  </si>
  <si>
    <t>種別</t>
    <phoneticPr fontId="2"/>
  </si>
  <si>
    <t>台数</t>
    <phoneticPr fontId="2"/>
  </si>
  <si>
    <t>対策項目</t>
    <phoneticPr fontId="2"/>
  </si>
  <si>
    <t>空調併用
による
温度制御</t>
    <phoneticPr fontId="2"/>
  </si>
  <si>
    <t>温度制御</t>
    <phoneticPr fontId="2"/>
  </si>
  <si>
    <t>空調併用による温度制御</t>
    <phoneticPr fontId="2"/>
  </si>
  <si>
    <t>ｴﾚﾍﾞｰﾀｰ機械室</t>
    <phoneticPr fontId="2"/>
  </si>
  <si>
    <t>電気室</t>
    <phoneticPr fontId="2"/>
  </si>
  <si>
    <t>2.5</t>
    <phoneticPr fontId="2"/>
  </si>
  <si>
    <t>空調の省エネ制御の導入（水搬送動力の低減）</t>
    <phoneticPr fontId="2"/>
  </si>
  <si>
    <t>換算係数</t>
    <phoneticPr fontId="2"/>
  </si>
  <si>
    <t>省エネ率</t>
    <phoneticPr fontId="2"/>
  </si>
  <si>
    <t>ファンコイルユニットの比例制御</t>
    <phoneticPr fontId="2"/>
  </si>
  <si>
    <t>空調の省エネ制御の導入（空気搬送動力の低減）</t>
    <phoneticPr fontId="2"/>
  </si>
  <si>
    <t>空調機の
変風量
制御</t>
    <phoneticPr fontId="2"/>
  </si>
  <si>
    <t>空調機の変風量制御</t>
    <phoneticPr fontId="2"/>
  </si>
  <si>
    <t>空調の省エネ制御の導入（外気負荷の抑制）</t>
    <phoneticPr fontId="2"/>
  </si>
  <si>
    <t>冷房比エンタルピー差</t>
    <phoneticPr fontId="2"/>
  </si>
  <si>
    <t>暖房比エンタルピー差</t>
    <phoneticPr fontId="2"/>
  </si>
  <si>
    <t>ｳｫｰﾐﾝｸﾞ
ｱｯﾌﾟ時の
外気遮断
制御</t>
    <phoneticPr fontId="2"/>
  </si>
  <si>
    <r>
      <t>送風量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2"/>
  </si>
  <si>
    <t>エントランスホール、廊下等の居室以外の室内温度が居室より夏は高く、冬は低く設定されているか？</t>
    <rPh sb="10" eb="13">
      <t>ロウカトウ</t>
    </rPh>
    <rPh sb="14" eb="16">
      <t>キョシツ</t>
    </rPh>
    <rPh sb="16" eb="18">
      <t>イガイ</t>
    </rPh>
    <rPh sb="19" eb="21">
      <t>シツナイ</t>
    </rPh>
    <rPh sb="21" eb="23">
      <t>オンド</t>
    </rPh>
    <rPh sb="24" eb="26">
      <t>キョシツ</t>
    </rPh>
    <rPh sb="28" eb="29">
      <t>ナツ</t>
    </rPh>
    <rPh sb="30" eb="31">
      <t>タカ</t>
    </rPh>
    <rPh sb="33" eb="34">
      <t>フユ</t>
    </rPh>
    <rPh sb="35" eb="36">
      <t>ヒク</t>
    </rPh>
    <rPh sb="37" eb="39">
      <t>セッテイ</t>
    </rPh>
    <phoneticPr fontId="2"/>
  </si>
  <si>
    <t>業務</t>
    <rPh sb="0" eb="2">
      <t>ギョウム</t>
    </rPh>
    <phoneticPr fontId="2"/>
  </si>
  <si>
    <t>熱回収ヒートポンプユニット</t>
    <rPh sb="0" eb="1">
      <t>ネツ</t>
    </rPh>
    <rPh sb="1" eb="3">
      <t>カイシュウ</t>
    </rPh>
    <phoneticPr fontId="2"/>
  </si>
  <si>
    <t>熱回収ターボ冷凍機</t>
    <rPh sb="0" eb="1">
      <t>ネツ</t>
    </rPh>
    <rPh sb="1" eb="3">
      <t>カイシュウ</t>
    </rPh>
    <phoneticPr fontId="2"/>
  </si>
  <si>
    <t>ブラインターボ冷凍機</t>
  </si>
  <si>
    <t>対策項目</t>
    <rPh sb="0" eb="2">
      <t>タイサク</t>
    </rPh>
    <rPh sb="2" eb="4">
      <t>コウモク</t>
    </rPh>
    <phoneticPr fontId="2"/>
  </si>
  <si>
    <t>永久磁石(IPM)モータ</t>
  </si>
  <si>
    <t>冷暖房
平均
COP</t>
    <rPh sb="0" eb="1">
      <t>レイ</t>
    </rPh>
    <rPh sb="4" eb="6">
      <t>ヘイキン</t>
    </rPh>
    <phoneticPr fontId="2"/>
  </si>
  <si>
    <t>低圧ｶﾞｽ</t>
    <rPh sb="0" eb="1">
      <t>テイ</t>
    </rPh>
    <rPh sb="1" eb="2">
      <t>アツ</t>
    </rPh>
    <phoneticPr fontId="2"/>
  </si>
  <si>
    <t>中圧ｶﾞｽ</t>
    <rPh sb="0" eb="1">
      <t>ナカ</t>
    </rPh>
    <rPh sb="1" eb="2">
      <t>アツ</t>
    </rPh>
    <phoneticPr fontId="2"/>
  </si>
  <si>
    <t>低圧ｶﾞｽ</t>
    <rPh sb="1" eb="2">
      <t>アツ</t>
    </rPh>
    <phoneticPr fontId="2"/>
  </si>
  <si>
    <t>蒸気・熱</t>
    <rPh sb="0" eb="2">
      <t>ジョウキ</t>
    </rPh>
    <rPh sb="3" eb="4">
      <t>ネツ</t>
    </rPh>
    <phoneticPr fontId="2"/>
  </si>
  <si>
    <t>高圧水銀ランプ</t>
    <rPh sb="0" eb="2">
      <t>コウアツ</t>
    </rPh>
    <rPh sb="2" eb="4">
      <t>スイギン</t>
    </rPh>
    <phoneticPr fontId="2"/>
  </si>
  <si>
    <t>高圧ナトリウムランプ</t>
    <rPh sb="0" eb="2">
      <t>コウアツ</t>
    </rPh>
    <phoneticPr fontId="2"/>
  </si>
  <si>
    <t>変圧器
容量
[kVA]</t>
    <rPh sb="0" eb="3">
      <t>ヘンアツキ</t>
    </rPh>
    <rPh sb="4" eb="6">
      <t>ヨウリョウ</t>
    </rPh>
    <phoneticPr fontId="2"/>
  </si>
  <si>
    <t>直管形蛍光ﾗﾝﾌﾟFLR,FSL</t>
    <rPh sb="3" eb="5">
      <t>ケイコウ</t>
    </rPh>
    <phoneticPr fontId="2"/>
  </si>
  <si>
    <t>モータ直結形ファン</t>
  </si>
  <si>
    <t>集計コード：燃料種No.×10000+年度</t>
    <rPh sb="0" eb="2">
      <t>シュウケイ</t>
    </rPh>
    <rPh sb="6" eb="8">
      <t>ネンリョウ</t>
    </rPh>
    <rPh sb="8" eb="9">
      <t>シュ</t>
    </rPh>
    <rPh sb="19" eb="21">
      <t>ネンド</t>
    </rPh>
    <phoneticPr fontId="2"/>
  </si>
  <si>
    <t>2005/11～2006/2</t>
    <phoneticPr fontId="2"/>
  </si>
  <si>
    <t>2006/3～</t>
    <phoneticPr fontId="2"/>
  </si>
  <si>
    <t>～2005/10</t>
    <phoneticPr fontId="2"/>
  </si>
  <si>
    <t>除加湿可能全熱交換機能付外気処理機</t>
  </si>
  <si>
    <t>全熱交換ユニット</t>
    <rPh sb="0" eb="1">
      <t>ゼン</t>
    </rPh>
    <rPh sb="1" eb="4">
      <t>ネツコウカン</t>
    </rPh>
    <phoneticPr fontId="2"/>
  </si>
  <si>
    <t>冷暖房用</t>
    <rPh sb="0" eb="1">
      <t>レイ</t>
    </rPh>
    <rPh sb="1" eb="4">
      <t>ダンボウヨウ</t>
    </rPh>
    <phoneticPr fontId="2"/>
  </si>
  <si>
    <t>冷房用</t>
    <rPh sb="0" eb="3">
      <t>レイボウヨウ</t>
    </rPh>
    <phoneticPr fontId="2"/>
  </si>
  <si>
    <t>暖房用</t>
    <rPh sb="0" eb="3">
      <t>ダンボウヨウ</t>
    </rPh>
    <phoneticPr fontId="2"/>
  </si>
  <si>
    <r>
      <t>送風量
[m</t>
    </r>
    <r>
      <rPr>
        <vertAlign val="superscript"/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2"/>
  </si>
  <si>
    <t>蛍光灯（従来形）</t>
    <rPh sb="0" eb="3">
      <t>ケイコウトウ</t>
    </rPh>
    <phoneticPr fontId="2"/>
  </si>
  <si>
    <t>等級・形状</t>
    <rPh sb="0" eb="2">
      <t>トウキュウ</t>
    </rPh>
    <rPh sb="3" eb="5">
      <t>ケイジョウ</t>
    </rPh>
    <phoneticPr fontId="2"/>
  </si>
  <si>
    <t>メーター
種別</t>
    <rPh sb="5" eb="7">
      <t>シュベツ</t>
    </rPh>
    <phoneticPr fontId="2"/>
  </si>
  <si>
    <t>追加2</t>
    <rPh sb="0" eb="2">
      <t>ツイカ</t>
    </rPh>
    <phoneticPr fontId="2"/>
  </si>
  <si>
    <t>新規発行</t>
    <rPh sb="0" eb="2">
      <t>シンキ</t>
    </rPh>
    <rPh sb="2" eb="4">
      <t>ハッコウ</t>
    </rPh>
    <phoneticPr fontId="2"/>
  </si>
  <si>
    <t>決定基準</t>
    <rPh sb="0" eb="2">
      <t>ケッテイ</t>
    </rPh>
    <rPh sb="2" eb="4">
      <t>キジュン</t>
    </rPh>
    <phoneticPr fontId="2"/>
  </si>
  <si>
    <t>ガスエンジン給湯器</t>
    <phoneticPr fontId="2"/>
  </si>
  <si>
    <t>ｴﾝﾄﾗﾝｽﾎｰﾙ、廊下</t>
    <rPh sb="10" eb="12">
      <t>ロウカ</t>
    </rPh>
    <phoneticPr fontId="2"/>
  </si>
  <si>
    <t>便所、湯沸室</t>
  </si>
  <si>
    <t>ホテル客室、宴会場</t>
    <rPh sb="3" eb="5">
      <t>キャクシツ</t>
    </rPh>
    <phoneticPr fontId="2"/>
  </si>
  <si>
    <t>ﾚｽﾄﾗﾝ･食堂厨房</t>
    <rPh sb="8" eb="10">
      <t>チュウボウ</t>
    </rPh>
    <phoneticPr fontId="2"/>
  </si>
  <si>
    <t>ﾎﾃﾙﾛﾋﾞｰ、客室廊下</t>
  </si>
  <si>
    <t>消費
電力
[W]</t>
    <rPh sb="0" eb="2">
      <t>ショウヒ</t>
    </rPh>
    <rPh sb="3" eb="5">
      <t>デンリョク</t>
    </rPh>
    <phoneticPr fontId="2"/>
  </si>
  <si>
    <t>号機名</t>
    <rPh sb="0" eb="2">
      <t>ゴウキ</t>
    </rPh>
    <rPh sb="2" eb="3">
      <t>メイ</t>
    </rPh>
    <phoneticPr fontId="2"/>
  </si>
  <si>
    <t>可変電圧可変周波数制御方式</t>
    <rPh sb="0" eb="2">
      <t>カヘン</t>
    </rPh>
    <rPh sb="2" eb="4">
      <t>デンアツ</t>
    </rPh>
    <rPh sb="4" eb="6">
      <t>カヘン</t>
    </rPh>
    <rPh sb="6" eb="9">
      <t>シュウハスウ</t>
    </rPh>
    <rPh sb="9" eb="11">
      <t>セイギョ</t>
    </rPh>
    <rPh sb="11" eb="13">
      <t>ホウシキ</t>
    </rPh>
    <phoneticPr fontId="2"/>
  </si>
  <si>
    <t>定格速度
[m/min]</t>
    <rPh sb="0" eb="2">
      <t>テイカク</t>
    </rPh>
    <rPh sb="2" eb="4">
      <t>ソクド</t>
    </rPh>
    <phoneticPr fontId="2"/>
  </si>
  <si>
    <t>直焚吸収冷温水機</t>
  </si>
  <si>
    <t>小形吸収冷温水機ユニット</t>
    <rPh sb="0" eb="2">
      <t>コガタ</t>
    </rPh>
    <rPh sb="2" eb="4">
      <t>キュウシュウ</t>
    </rPh>
    <rPh sb="4" eb="5">
      <t>レイ</t>
    </rPh>
    <rPh sb="5" eb="7">
      <t>オンスイ</t>
    </rPh>
    <rPh sb="7" eb="8">
      <t>キ</t>
    </rPh>
    <phoneticPr fontId="2"/>
  </si>
  <si>
    <t>ショッピングセンター、百貨店、スーパー、遊技場、温浴施設、空港、バスターミナル など</t>
    <rPh sb="11" eb="14">
      <t>ヒャッカテン</t>
    </rPh>
    <rPh sb="20" eb="23">
      <t>ユウギジョウ</t>
    </rPh>
    <rPh sb="24" eb="26">
      <t>オンヨク</t>
    </rPh>
    <rPh sb="26" eb="28">
      <t>シセツ</t>
    </rPh>
    <rPh sb="29" eb="31">
      <t>クウコウ</t>
    </rPh>
    <phoneticPr fontId="2"/>
  </si>
  <si>
    <t>飲食店、食堂、喫茶店 など</t>
    <rPh sb="0" eb="2">
      <t>インショク</t>
    </rPh>
    <phoneticPr fontId="2"/>
  </si>
  <si>
    <t>小学校、中学校、高等学校、大学、高等専門学校、専修学校、各種学校 など</t>
    <rPh sb="0" eb="3">
      <t>ショウガッコウ</t>
    </rPh>
    <rPh sb="4" eb="7">
      <t>チュウガッコウ</t>
    </rPh>
    <rPh sb="8" eb="10">
      <t>コウトウ</t>
    </rPh>
    <rPh sb="10" eb="12">
      <t>ガッコウ</t>
    </rPh>
    <rPh sb="13" eb="15">
      <t>ダイガク</t>
    </rPh>
    <rPh sb="16" eb="18">
      <t>コウトウ</t>
    </rPh>
    <rPh sb="18" eb="20">
      <t>センモン</t>
    </rPh>
    <rPh sb="20" eb="22">
      <t>ガッコウ</t>
    </rPh>
    <rPh sb="23" eb="25">
      <t>センシュウ</t>
    </rPh>
    <rPh sb="25" eb="27">
      <t>ガッコウ</t>
    </rPh>
    <rPh sb="28" eb="30">
      <t>カクシュ</t>
    </rPh>
    <rPh sb="30" eb="32">
      <t>ガッコウ</t>
    </rPh>
    <phoneticPr fontId="2"/>
  </si>
  <si>
    <t>ホテル、旅館、公共宿泊施設、結婚式場・宴会場、福祉施設 など</t>
    <rPh sb="4" eb="6">
      <t>リョカン</t>
    </rPh>
    <rPh sb="7" eb="9">
      <t>コウキョウ</t>
    </rPh>
    <rPh sb="9" eb="11">
      <t>シュクハク</t>
    </rPh>
    <rPh sb="11" eb="13">
      <t>シセツ</t>
    </rPh>
    <rPh sb="14" eb="16">
      <t>ケッコン</t>
    </rPh>
    <rPh sb="16" eb="18">
      <t>シキジョウ</t>
    </rPh>
    <rPh sb="19" eb="22">
      <t>エンカイジョウ</t>
    </rPh>
    <phoneticPr fontId="2"/>
  </si>
  <si>
    <t>病院、大学病院 など</t>
    <rPh sb="0" eb="2">
      <t>ビョウイン</t>
    </rPh>
    <rPh sb="3" eb="5">
      <t>ダイガク</t>
    </rPh>
    <rPh sb="5" eb="7">
      <t>ビョウイン</t>
    </rPh>
    <phoneticPr fontId="2"/>
  </si>
  <si>
    <t>美術館、博物館、図書館、集会場、展示場、劇場、映画館、体育館、競技場、運動施設、遊園地、競馬場、競艇場 など</t>
    <rPh sb="12" eb="15">
      <t>シュウカイジョウ</t>
    </rPh>
    <rPh sb="16" eb="18">
      <t>テンジ</t>
    </rPh>
    <rPh sb="18" eb="19">
      <t>ジョウ</t>
    </rPh>
    <rPh sb="20" eb="22">
      <t>ゲキジョウ</t>
    </rPh>
    <rPh sb="27" eb="30">
      <t>タイイクカン</t>
    </rPh>
    <rPh sb="31" eb="34">
      <t>キョウギジョウ</t>
    </rPh>
    <rPh sb="35" eb="37">
      <t>ウンドウ</t>
    </rPh>
    <rPh sb="37" eb="39">
      <t>シセツ</t>
    </rPh>
    <rPh sb="40" eb="43">
      <t>ユウエンチ</t>
    </rPh>
    <rPh sb="44" eb="47">
      <t>ケイバジョウ</t>
    </rPh>
    <rPh sb="48" eb="51">
      <t>キョウテイジョウ</t>
    </rPh>
    <phoneticPr fontId="2"/>
  </si>
  <si>
    <t>除外対象</t>
    <rPh sb="0" eb="2">
      <t>ジョガイ</t>
    </rPh>
    <rPh sb="2" eb="4">
      <t>タイショウ</t>
    </rPh>
    <phoneticPr fontId="2"/>
  </si>
  <si>
    <t>基準1</t>
    <rPh sb="0" eb="2">
      <t>キジュン</t>
    </rPh>
    <phoneticPr fontId="2"/>
  </si>
  <si>
    <t>基準2</t>
    <rPh sb="0" eb="2">
      <t>キジュン</t>
    </rPh>
    <phoneticPr fontId="2"/>
  </si>
  <si>
    <t>基準3</t>
    <rPh sb="0" eb="2">
      <t>キジュン</t>
    </rPh>
    <phoneticPr fontId="2"/>
  </si>
  <si>
    <t>基準4</t>
    <rPh sb="0" eb="2">
      <t>キジュン</t>
    </rPh>
    <phoneticPr fontId="2"/>
  </si>
  <si>
    <t>基準5</t>
    <rPh sb="0" eb="2">
      <t>キジュン</t>
    </rPh>
    <phoneticPr fontId="2"/>
  </si>
  <si>
    <t>基準6</t>
    <rPh sb="0" eb="2">
      <t>キジュン</t>
    </rPh>
    <phoneticPr fontId="2"/>
  </si>
  <si>
    <t>基準7</t>
    <rPh sb="0" eb="2">
      <t>キジュン</t>
    </rPh>
    <phoneticPr fontId="2"/>
  </si>
  <si>
    <t>基準8</t>
    <rPh sb="0" eb="2">
      <t>キジュン</t>
    </rPh>
    <phoneticPr fontId="2"/>
  </si>
  <si>
    <t>人感ｾﾝｻｰによる在室検知制御</t>
  </si>
  <si>
    <t>明るさ感知による自動点滅制御</t>
  </si>
  <si>
    <t>医療施設</t>
    <rPh sb="0" eb="2">
      <t>イリョウ</t>
    </rPh>
    <rPh sb="2" eb="4">
      <t>シセツ</t>
    </rPh>
    <phoneticPr fontId="2"/>
  </si>
  <si>
    <t>白熱電球</t>
    <rPh sb="0" eb="2">
      <t>ハクネツ</t>
    </rPh>
    <rPh sb="2" eb="4">
      <t>デンキュウ</t>
    </rPh>
    <phoneticPr fontId="2"/>
  </si>
  <si>
    <t>給湯</t>
    <rPh sb="0" eb="2">
      <t>キュウトウ</t>
    </rPh>
    <phoneticPr fontId="2"/>
  </si>
  <si>
    <t>対策4</t>
    <rPh sb="0" eb="2">
      <t>タイサク</t>
    </rPh>
    <phoneticPr fontId="2"/>
  </si>
  <si>
    <t>対策5</t>
    <rPh sb="0" eb="2">
      <t>タイサク</t>
    </rPh>
    <phoneticPr fontId="2"/>
  </si>
  <si>
    <t>対策6</t>
    <rPh sb="0" eb="2">
      <t>タイサク</t>
    </rPh>
    <phoneticPr fontId="2"/>
  </si>
  <si>
    <t>床面積
[㎡]</t>
    <rPh sb="0" eb="3">
      <t>ユカメンセキ</t>
    </rPh>
    <phoneticPr fontId="2"/>
  </si>
  <si>
    <t>産業</t>
    <rPh sb="0" eb="2">
      <t>サンギョウ</t>
    </rPh>
    <phoneticPr fontId="2"/>
  </si>
  <si>
    <t>直管形蛍光ﾗﾝﾌﾟFL,FCL</t>
    <rPh sb="3" eb="5">
      <t>ケイコウ</t>
    </rPh>
    <phoneticPr fontId="2"/>
  </si>
  <si>
    <t>原油のうちｺﾝﾃﾞﾝｾｰﾄ</t>
    <rPh sb="0" eb="2">
      <t>ゲンユ</t>
    </rPh>
    <phoneticPr fontId="3"/>
  </si>
  <si>
    <t>永久磁石(IPM)モータ</t>
    <rPh sb="0" eb="2">
      <t>エイキュウ</t>
    </rPh>
    <rPh sb="2" eb="4">
      <t>ジシャク</t>
    </rPh>
    <phoneticPr fontId="2"/>
  </si>
  <si>
    <t>永久磁石(IPM)
モータ</t>
    <rPh sb="0" eb="2">
      <t>エイキュウ</t>
    </rPh>
    <rPh sb="2" eb="4">
      <t>ジシャク</t>
    </rPh>
    <phoneticPr fontId="2"/>
  </si>
  <si>
    <t>会議室</t>
    <rPh sb="0" eb="3">
      <t>カイギシツ</t>
    </rPh>
    <phoneticPr fontId="2"/>
  </si>
  <si>
    <t>電算室</t>
    <rPh sb="0" eb="2">
      <t>デンサン</t>
    </rPh>
    <rPh sb="2" eb="3">
      <t>シツ</t>
    </rPh>
    <phoneticPr fontId="2"/>
  </si>
  <si>
    <t>ﾚｽﾄﾗﾝ･食堂客席</t>
    <rPh sb="6" eb="8">
      <t>ショクドウ</t>
    </rPh>
    <rPh sb="8" eb="10">
      <t>キャクセキ</t>
    </rPh>
    <phoneticPr fontId="2"/>
  </si>
  <si>
    <t>物販店舗</t>
    <rPh sb="0" eb="1">
      <t>ブツ</t>
    </rPh>
    <rPh sb="1" eb="2">
      <t>ハン</t>
    </rPh>
    <rPh sb="2" eb="4">
      <t>テンポ</t>
    </rPh>
    <phoneticPr fontId="2"/>
  </si>
  <si>
    <t>教室</t>
    <rPh sb="0" eb="2">
      <t>キョウシツ</t>
    </rPh>
    <phoneticPr fontId="2"/>
  </si>
  <si>
    <t>研究室</t>
    <rPh sb="0" eb="3">
      <t>ケンキュウシツ</t>
    </rPh>
    <phoneticPr fontId="2"/>
  </si>
  <si>
    <t>体育館</t>
    <rPh sb="0" eb="2">
      <t>タイイク</t>
    </rPh>
    <rPh sb="2" eb="3">
      <t>カン</t>
    </rPh>
    <phoneticPr fontId="2"/>
  </si>
  <si>
    <t>病室</t>
    <rPh sb="0" eb="2">
      <t>ビョウシツ</t>
    </rPh>
    <phoneticPr fontId="2"/>
  </si>
  <si>
    <t>診察室</t>
    <rPh sb="0" eb="2">
      <t>シンサツ</t>
    </rPh>
    <rPh sb="2" eb="3">
      <t>シツ</t>
    </rPh>
    <phoneticPr fontId="2"/>
  </si>
  <si>
    <t>物流倉庫</t>
    <rPh sb="0" eb="2">
      <t>ブツリュウ</t>
    </rPh>
    <rPh sb="2" eb="4">
      <t>ソウコ</t>
    </rPh>
    <phoneticPr fontId="2"/>
  </si>
  <si>
    <t>申請年度集計</t>
    <rPh sb="0" eb="2">
      <t>シンセイ</t>
    </rPh>
    <rPh sb="2" eb="4">
      <t>ネンド</t>
    </rPh>
    <rPh sb="4" eb="6">
      <t>シュウケイ</t>
    </rPh>
    <phoneticPr fontId="2"/>
  </si>
  <si>
    <t>対策後の
ｴﾈﾙｷﾞｰ使用量
実績値</t>
    <rPh sb="17" eb="18">
      <t>アタイ</t>
    </rPh>
    <phoneticPr fontId="2"/>
  </si>
  <si>
    <t>対策後の
ｴﾈﾙｷﾞｰ使用量
推計値</t>
    <rPh sb="15" eb="17">
      <t>スイケイ</t>
    </rPh>
    <rPh sb="17" eb="18">
      <t>アタイ</t>
    </rPh>
    <phoneticPr fontId="2"/>
  </si>
  <si>
    <t>屋外</t>
    <rPh sb="0" eb="2">
      <t>オクガイ</t>
    </rPh>
    <phoneticPr fontId="2"/>
  </si>
  <si>
    <t>実施
年度</t>
    <rPh sb="0" eb="2">
      <t>ジッシ</t>
    </rPh>
    <rPh sb="3" eb="5">
      <t>ネンド</t>
    </rPh>
    <phoneticPr fontId="2"/>
  </si>
  <si>
    <t>2004年以降</t>
    <rPh sb="4" eb="5">
      <t>ネン</t>
    </rPh>
    <rPh sb="5" eb="7">
      <t>イコウ</t>
    </rPh>
    <phoneticPr fontId="2"/>
  </si>
  <si>
    <t>飲食店舗</t>
    <rPh sb="0" eb="2">
      <t>インショク</t>
    </rPh>
    <rPh sb="2" eb="4">
      <t>テンポ</t>
    </rPh>
    <phoneticPr fontId="2"/>
  </si>
  <si>
    <t>熱源機器
冷房</t>
    <rPh sb="0" eb="2">
      <t>ネツゲン</t>
    </rPh>
    <rPh sb="2" eb="4">
      <t>キキ</t>
    </rPh>
    <rPh sb="5" eb="7">
      <t>レイボウ</t>
    </rPh>
    <phoneticPr fontId="2"/>
  </si>
  <si>
    <t>熱源機器
暖房</t>
    <rPh sb="0" eb="2">
      <t>ネツゲン</t>
    </rPh>
    <rPh sb="2" eb="4">
      <t>キキ</t>
    </rPh>
    <rPh sb="5" eb="7">
      <t>ダンボウ</t>
    </rPh>
    <phoneticPr fontId="2"/>
  </si>
  <si>
    <t>空調機</t>
    <rPh sb="0" eb="3">
      <t>クウチョウキ</t>
    </rPh>
    <phoneticPr fontId="2"/>
  </si>
  <si>
    <t>ファン
電動機
出力
[ｋW]</t>
    <rPh sb="4" eb="7">
      <t>デンドウキ</t>
    </rPh>
    <rPh sb="8" eb="9">
      <t>デ</t>
    </rPh>
    <rPh sb="9" eb="10">
      <t>チカラ</t>
    </rPh>
    <phoneticPr fontId="2"/>
  </si>
  <si>
    <t>高効率空調用ポンプの導入</t>
    <rPh sb="0" eb="3">
      <t>コウコウリツ</t>
    </rPh>
    <rPh sb="3" eb="6">
      <t>クウチョウヨウ</t>
    </rPh>
    <rPh sb="10" eb="12">
      <t>ドウニュウ</t>
    </rPh>
    <phoneticPr fontId="2"/>
  </si>
  <si>
    <t>冷却水ポンプ</t>
    <rPh sb="0" eb="3">
      <t>レイキャクスイ</t>
    </rPh>
    <phoneticPr fontId="2"/>
  </si>
  <si>
    <t>冷温水1次ポンプ</t>
    <rPh sb="0" eb="1">
      <t>レイ</t>
    </rPh>
    <rPh sb="1" eb="3">
      <t>オンスイ</t>
    </rPh>
    <rPh sb="4" eb="5">
      <t>ジ</t>
    </rPh>
    <phoneticPr fontId="2"/>
  </si>
  <si>
    <t>冷水1次ポンプ</t>
    <rPh sb="0" eb="2">
      <t>レイスイ</t>
    </rPh>
    <rPh sb="3" eb="4">
      <t>ジ</t>
    </rPh>
    <phoneticPr fontId="2"/>
  </si>
  <si>
    <t>温水1次ポンプ</t>
    <rPh sb="0" eb="2">
      <t>オンスイ</t>
    </rPh>
    <rPh sb="3" eb="4">
      <t>ジ</t>
    </rPh>
    <phoneticPr fontId="2"/>
  </si>
  <si>
    <t>冷温水2次ポンプ</t>
    <rPh sb="0" eb="1">
      <t>レイ</t>
    </rPh>
    <rPh sb="1" eb="3">
      <t>オンスイ</t>
    </rPh>
    <rPh sb="4" eb="5">
      <t>ジ</t>
    </rPh>
    <phoneticPr fontId="2"/>
  </si>
  <si>
    <t>冷水2次ポンプ</t>
    <rPh sb="0" eb="2">
      <t>レイスイ</t>
    </rPh>
    <rPh sb="3" eb="4">
      <t>ジ</t>
    </rPh>
    <phoneticPr fontId="2"/>
  </si>
  <si>
    <t>蒸気ボイラー（貫流、生産プロセス用）</t>
    <rPh sb="0" eb="2">
      <t>ジョウキ</t>
    </rPh>
    <rPh sb="7" eb="9">
      <t>カンリュウ</t>
    </rPh>
    <rPh sb="10" eb="12">
      <t>セイサン</t>
    </rPh>
    <rPh sb="16" eb="17">
      <t>ヨウ</t>
    </rPh>
    <phoneticPr fontId="2"/>
  </si>
  <si>
    <t>蒸気ボイラー（その他、生産プロセス用）</t>
    <rPh sb="0" eb="2">
      <t>ジョウキ</t>
    </rPh>
    <rPh sb="9" eb="10">
      <t>タ</t>
    </rPh>
    <rPh sb="11" eb="13">
      <t>セイサン</t>
    </rPh>
    <rPh sb="17" eb="18">
      <t>ヨウ</t>
    </rPh>
    <phoneticPr fontId="2"/>
  </si>
  <si>
    <t>温水2次ポンプ</t>
    <rPh sb="0" eb="2">
      <t>オンスイ</t>
    </rPh>
    <rPh sb="3" eb="4">
      <t>ジ</t>
    </rPh>
    <phoneticPr fontId="2"/>
  </si>
  <si>
    <t>採用値</t>
    <rPh sb="0" eb="2">
      <t>サイヨウ</t>
    </rPh>
    <rPh sb="2" eb="3">
      <t>アタイ</t>
    </rPh>
    <phoneticPr fontId="2"/>
  </si>
  <si>
    <t>熱源補機、搬送冷房</t>
    <rPh sb="0" eb="2">
      <t>ネツゲン</t>
    </rPh>
    <rPh sb="2" eb="3">
      <t>オギナ</t>
    </rPh>
    <rPh sb="3" eb="4">
      <t>キ</t>
    </rPh>
    <rPh sb="5" eb="7">
      <t>ハンソウ</t>
    </rPh>
    <rPh sb="7" eb="9">
      <t>レイボウ</t>
    </rPh>
    <phoneticPr fontId="2"/>
  </si>
  <si>
    <t>熱源補機、搬送暖房</t>
    <rPh sb="0" eb="2">
      <t>ネツゲン</t>
    </rPh>
    <rPh sb="2" eb="3">
      <t>オギナ</t>
    </rPh>
    <rPh sb="3" eb="4">
      <t>キ</t>
    </rPh>
    <rPh sb="5" eb="7">
      <t>ハンソウ</t>
    </rPh>
    <rPh sb="7" eb="9">
      <t>ダンボウ</t>
    </rPh>
    <phoneticPr fontId="2"/>
  </si>
  <si>
    <t>高効率空調機の導入</t>
    <rPh sb="0" eb="3">
      <t>コウコウリツ</t>
    </rPh>
    <rPh sb="3" eb="6">
      <t>クウチョウキ</t>
    </rPh>
    <rPh sb="7" eb="9">
      <t>ドウニュウ</t>
    </rPh>
    <phoneticPr fontId="2"/>
  </si>
  <si>
    <t>全熱交換器等の導入</t>
    <rPh sb="0" eb="1">
      <t>ゼン</t>
    </rPh>
    <rPh sb="1" eb="5">
      <t>ネツコウカンキ</t>
    </rPh>
    <rPh sb="5" eb="6">
      <t>ナド</t>
    </rPh>
    <rPh sb="7" eb="9">
      <t>ドウニュウ</t>
    </rPh>
    <phoneticPr fontId="2"/>
  </si>
  <si>
    <t>東京ガス</t>
    <rPh sb="0" eb="2">
      <t>トウキョウ</t>
    </rPh>
    <phoneticPr fontId="2"/>
  </si>
  <si>
    <t>青梅ガス</t>
    <rPh sb="0" eb="2">
      <t>オウメ</t>
    </rPh>
    <phoneticPr fontId="2"/>
  </si>
  <si>
    <t>積載質量
[kg]</t>
    <rPh sb="0" eb="2">
      <t>セキサイ</t>
    </rPh>
    <rPh sb="2" eb="4">
      <t>シツリョウ</t>
    </rPh>
    <phoneticPr fontId="2"/>
  </si>
  <si>
    <t>武陽ガス</t>
    <rPh sb="0" eb="2">
      <t>タケヨウ</t>
    </rPh>
    <phoneticPr fontId="2"/>
  </si>
  <si>
    <t>昭島ガス</t>
    <rPh sb="0" eb="2">
      <t>アキシマ</t>
    </rPh>
    <phoneticPr fontId="2"/>
  </si>
  <si>
    <t>ｴﾈﾙｷﾞｰ種別</t>
    <rPh sb="6" eb="8">
      <t>シュベツ</t>
    </rPh>
    <phoneticPr fontId="2"/>
  </si>
  <si>
    <t>対策後の
熱負荷
推計値
[MJ/年]</t>
    <rPh sb="0" eb="2">
      <t>タイサク</t>
    </rPh>
    <rPh sb="2" eb="3">
      <t>ゴ</t>
    </rPh>
    <rPh sb="5" eb="6">
      <t>ネツ</t>
    </rPh>
    <rPh sb="6" eb="8">
      <t>フカ</t>
    </rPh>
    <phoneticPr fontId="2"/>
  </si>
  <si>
    <t>全熱交換器
ｴﾝﾀﾙﾋﾟｰ制御
無し</t>
    <rPh sb="13" eb="15">
      <t>セイギョ</t>
    </rPh>
    <rPh sb="16" eb="17">
      <t>ナ</t>
    </rPh>
    <phoneticPr fontId="2"/>
  </si>
  <si>
    <t>年間電気
削減量
[kWh/年]</t>
    <rPh sb="0" eb="2">
      <t>ネンカン</t>
    </rPh>
    <rPh sb="2" eb="4">
      <t>デンキ</t>
    </rPh>
    <rPh sb="5" eb="7">
      <t>サクゲン</t>
    </rPh>
    <rPh sb="7" eb="8">
      <t>リョウ</t>
    </rPh>
    <phoneticPr fontId="2"/>
  </si>
  <si>
    <t>対策削減量</t>
  </si>
  <si>
    <t>対策削減量</t>
    <rPh sb="0" eb="2">
      <t>タイサク</t>
    </rPh>
    <rPh sb="2" eb="4">
      <t>サクゲン</t>
    </rPh>
    <rPh sb="4" eb="5">
      <t>リョウ</t>
    </rPh>
    <phoneticPr fontId="2"/>
  </si>
  <si>
    <t>削減対策項目と対策削減量集計表</t>
    <rPh sb="4" eb="6">
      <t>コウモク</t>
    </rPh>
    <phoneticPr fontId="2"/>
  </si>
  <si>
    <t>発行開始
年度</t>
    <rPh sb="0" eb="2">
      <t>ハッコウ</t>
    </rPh>
    <rPh sb="2" eb="4">
      <t>カイシ</t>
    </rPh>
    <rPh sb="5" eb="7">
      <t>ネンド</t>
    </rPh>
    <phoneticPr fontId="2"/>
  </si>
  <si>
    <t>電気
使用量</t>
    <rPh sb="0" eb="2">
      <t>デンキ</t>
    </rPh>
    <rPh sb="3" eb="6">
      <t>シヨウリョウ</t>
    </rPh>
    <phoneticPr fontId="2"/>
  </si>
  <si>
    <t>中圧ｶﾞｽ
使用量</t>
    <rPh sb="0" eb="1">
      <t>チュウ</t>
    </rPh>
    <rPh sb="6" eb="9">
      <t>シヨウリョウ</t>
    </rPh>
    <phoneticPr fontId="2"/>
  </si>
  <si>
    <t>低圧ｶﾞｽ
使用量</t>
    <rPh sb="0" eb="1">
      <t>テイ</t>
    </rPh>
    <rPh sb="6" eb="9">
      <t>シヨウリョウ</t>
    </rPh>
    <phoneticPr fontId="2"/>
  </si>
  <si>
    <t>圧縮機
電動機
出力
[ｋW]</t>
    <rPh sb="0" eb="3">
      <t>アッシュクキ</t>
    </rPh>
    <rPh sb="4" eb="7">
      <t>デンドウキ</t>
    </rPh>
    <rPh sb="8" eb="9">
      <t>デ</t>
    </rPh>
    <rPh sb="9" eb="10">
      <t>チカラ</t>
    </rPh>
    <phoneticPr fontId="2"/>
  </si>
  <si>
    <t>ﾋｰﾄﾎﾟﾝﾌﾟ
給湯機</t>
    <rPh sb="9" eb="11">
      <t>キュウトウ</t>
    </rPh>
    <rPh sb="11" eb="12">
      <t>キ</t>
    </rPh>
    <phoneticPr fontId="2"/>
  </si>
  <si>
    <t>可変電圧
可変周波数
制御方式</t>
    <rPh sb="0" eb="2">
      <t>カヘン</t>
    </rPh>
    <rPh sb="2" eb="4">
      <t>デンアツ</t>
    </rPh>
    <rPh sb="5" eb="7">
      <t>カヘン</t>
    </rPh>
    <rPh sb="7" eb="10">
      <t>シュウハスウ</t>
    </rPh>
    <rPh sb="11" eb="13">
      <t>セイギョ</t>
    </rPh>
    <rPh sb="13" eb="15">
      <t>ホウシキ</t>
    </rPh>
    <phoneticPr fontId="2"/>
  </si>
  <si>
    <t>ｲﾝﾊﾞｰﾀ
制御</t>
    <rPh sb="7" eb="9">
      <t>セイギョ</t>
    </rPh>
    <phoneticPr fontId="2"/>
  </si>
  <si>
    <t>空調用ﾎﾟﾝﾌﾟ
ｲﾝﾊﾞｰﾀ
変流量制御</t>
    <rPh sb="0" eb="2">
      <t>クウチョウ</t>
    </rPh>
    <rPh sb="2" eb="3">
      <t>ヨウ</t>
    </rPh>
    <rPh sb="16" eb="17">
      <t>ヘン</t>
    </rPh>
    <rPh sb="17" eb="19">
      <t>リュウリョウ</t>
    </rPh>
    <rPh sb="19" eb="21">
      <t>セイギョ</t>
    </rPh>
    <phoneticPr fontId="2"/>
  </si>
  <si>
    <t>ファンコイルユニットの
比例制御</t>
    <rPh sb="12" eb="14">
      <t>ヒレイ</t>
    </rPh>
    <rPh sb="14" eb="16">
      <t>セイギョ</t>
    </rPh>
    <phoneticPr fontId="2"/>
  </si>
  <si>
    <t>全負荷相当
運転時間
[h/年]</t>
    <rPh sb="0" eb="1">
      <t>ゼン</t>
    </rPh>
    <rPh sb="1" eb="3">
      <t>フカ</t>
    </rPh>
    <rPh sb="3" eb="5">
      <t>ソウトウ</t>
    </rPh>
    <rPh sb="6" eb="8">
      <t>ウンテン</t>
    </rPh>
    <rPh sb="8" eb="10">
      <t>ジカン</t>
    </rPh>
    <phoneticPr fontId="2"/>
  </si>
  <si>
    <t>年間
熱負荷
削減量
[MJ/年]</t>
    <rPh sb="0" eb="2">
      <t>ネンカン</t>
    </rPh>
    <rPh sb="3" eb="4">
      <t>ネツ</t>
    </rPh>
    <rPh sb="4" eb="6">
      <t>フカ</t>
    </rPh>
    <rPh sb="7" eb="9">
      <t>サクゲン</t>
    </rPh>
    <rPh sb="9" eb="10">
      <t>リョウ</t>
    </rPh>
    <phoneticPr fontId="2"/>
  </si>
  <si>
    <t>対策前の
年間
点灯時間
[h/年]</t>
    <rPh sb="0" eb="2">
      <t>タイサク</t>
    </rPh>
    <rPh sb="2" eb="3">
      <t>マエ</t>
    </rPh>
    <rPh sb="5" eb="7">
      <t>ネンカン</t>
    </rPh>
    <rPh sb="8" eb="10">
      <t>テントウ</t>
    </rPh>
    <rPh sb="10" eb="12">
      <t>ジカン</t>
    </rPh>
    <rPh sb="16" eb="17">
      <t>ネン</t>
    </rPh>
    <phoneticPr fontId="2"/>
  </si>
  <si>
    <t>年間
稼動時間
[h/年]</t>
    <rPh sb="0" eb="2">
      <t>ネンカン</t>
    </rPh>
    <rPh sb="3" eb="5">
      <t>カドウ</t>
    </rPh>
    <rPh sb="5" eb="7">
      <t>ジカン</t>
    </rPh>
    <rPh sb="11" eb="12">
      <t>ネン</t>
    </rPh>
    <phoneticPr fontId="2"/>
  </si>
  <si>
    <t>年間
点灯時間
[h/年]</t>
    <rPh sb="0" eb="2">
      <t>ネンカン</t>
    </rPh>
    <rPh sb="3" eb="5">
      <t>テントウ</t>
    </rPh>
    <rPh sb="5" eb="7">
      <t>ジカン</t>
    </rPh>
    <rPh sb="11" eb="12">
      <t>ネン</t>
    </rPh>
    <phoneticPr fontId="2"/>
  </si>
  <si>
    <t>年間
運転時間
[h/年]</t>
    <rPh sb="0" eb="2">
      <t>ネンカン</t>
    </rPh>
    <rPh sb="3" eb="5">
      <t>ウンテン</t>
    </rPh>
    <rPh sb="5" eb="7">
      <t>ジカン</t>
    </rPh>
    <rPh sb="11" eb="12">
      <t>ネン</t>
    </rPh>
    <phoneticPr fontId="2"/>
  </si>
  <si>
    <t>年間
運転時間
[h/年]</t>
    <rPh sb="0" eb="2">
      <t>ネンカン</t>
    </rPh>
    <rPh sb="3" eb="5">
      <t>ウンテン</t>
    </rPh>
    <rPh sb="5" eb="7">
      <t>ジカン</t>
    </rPh>
    <phoneticPr fontId="2"/>
  </si>
  <si>
    <t>基準排出量
決定年度</t>
    <rPh sb="0" eb="2">
      <t>キジュン</t>
    </rPh>
    <rPh sb="2" eb="4">
      <t>ハイシュツ</t>
    </rPh>
    <rPh sb="4" eb="5">
      <t>リョウ</t>
    </rPh>
    <rPh sb="6" eb="8">
      <t>ケッテイ</t>
    </rPh>
    <rPh sb="8" eb="10">
      <t>ネンド</t>
    </rPh>
    <phoneticPr fontId="2"/>
  </si>
  <si>
    <t>冷房全負荷相当
運転時間
[h/年]</t>
    <rPh sb="0" eb="2">
      <t>レイボウ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2"/>
  </si>
  <si>
    <t>全負荷
相当
運転時間
[h/年]</t>
    <rPh sb="0" eb="1">
      <t>ゼン</t>
    </rPh>
    <rPh sb="1" eb="3">
      <t>フカ</t>
    </rPh>
    <rPh sb="4" eb="6">
      <t>ソウトウ</t>
    </rPh>
    <rPh sb="7" eb="9">
      <t>ウンテン</t>
    </rPh>
    <rPh sb="9" eb="11">
      <t>ジカン</t>
    </rPh>
    <rPh sb="15" eb="16">
      <t>ネン</t>
    </rPh>
    <phoneticPr fontId="2"/>
  </si>
  <si>
    <t>給湯全負荷相当
運転時間
[h/年]</t>
    <rPh sb="0" eb="2">
      <t>キュウトウ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2"/>
  </si>
  <si>
    <t xml:space="preserve">　算定年度削減量 ：A </t>
    <rPh sb="1" eb="3">
      <t>サンテイ</t>
    </rPh>
    <rPh sb="3" eb="5">
      <t>ネンド</t>
    </rPh>
    <rPh sb="5" eb="7">
      <t>サクゲン</t>
    </rPh>
    <rPh sb="7" eb="8">
      <t>リョウ</t>
    </rPh>
    <phoneticPr fontId="2"/>
  </si>
  <si>
    <t>LPG
使用量</t>
    <rPh sb="4" eb="7">
      <t>シヨウリョウ</t>
    </rPh>
    <phoneticPr fontId="2"/>
  </si>
  <si>
    <t>A重油
使用量</t>
    <rPh sb="1" eb="3">
      <t>ジュウユ</t>
    </rPh>
    <rPh sb="4" eb="7">
      <t>シヨウリョウ</t>
    </rPh>
    <phoneticPr fontId="2"/>
  </si>
  <si>
    <t>灯油
使用量</t>
    <rPh sb="0" eb="2">
      <t>トウユ</t>
    </rPh>
    <rPh sb="3" eb="6">
      <t>シヨウリョウ</t>
    </rPh>
    <phoneticPr fontId="2"/>
  </si>
  <si>
    <t>排出量
実績値</t>
    <rPh sb="0" eb="2">
      <t>ハイシュツ</t>
    </rPh>
    <rPh sb="2" eb="3">
      <t>リョウ</t>
    </rPh>
    <rPh sb="4" eb="6">
      <t>ジッセキ</t>
    </rPh>
    <rPh sb="6" eb="7">
      <t>チ</t>
    </rPh>
    <phoneticPr fontId="2"/>
  </si>
  <si>
    <t>（住宅用途</t>
    <rPh sb="1" eb="3">
      <t>ジュウタク</t>
    </rPh>
    <rPh sb="3" eb="5">
      <t>ヨウト</t>
    </rPh>
    <phoneticPr fontId="2"/>
  </si>
  <si>
    <t>㎡）</t>
    <phoneticPr fontId="2"/>
  </si>
  <si>
    <t>ファン</t>
    <phoneticPr fontId="2"/>
  </si>
  <si>
    <t>散水ポンプ</t>
    <rPh sb="0" eb="2">
      <t>サンスイ</t>
    </rPh>
    <phoneticPr fontId="2"/>
  </si>
  <si>
    <t>ファン</t>
    <phoneticPr fontId="2"/>
  </si>
  <si>
    <t>省エネ形
（超低騒音形）
相当品</t>
    <phoneticPr fontId="2"/>
  </si>
  <si>
    <t>冷却
能力
[ｋW]</t>
    <rPh sb="0" eb="2">
      <t>レイキャク</t>
    </rPh>
    <rPh sb="3" eb="5">
      <t>ノウリョク</t>
    </rPh>
    <phoneticPr fontId="2"/>
  </si>
  <si>
    <t>散水
ﾎﾟﾝﾌﾟ
電動機
出力
[ｋW]</t>
    <rPh sb="9" eb="12">
      <t>デンドウキ</t>
    </rPh>
    <rPh sb="13" eb="14">
      <t>デ</t>
    </rPh>
    <rPh sb="14" eb="15">
      <t>チカラ</t>
    </rPh>
    <phoneticPr fontId="2"/>
  </si>
  <si>
    <r>
      <t>CO又はCO</t>
    </r>
    <r>
      <rPr>
        <vertAlign val="subscript"/>
        <sz val="9"/>
        <rFont val="ＭＳ Ｐゴシック"/>
        <family val="3"/>
        <charset val="128"/>
      </rPr>
      <t xml:space="preserve">2
</t>
    </r>
    <r>
      <rPr>
        <sz val="9"/>
        <rFont val="ＭＳ Ｐゴシック"/>
        <family val="3"/>
        <charset val="128"/>
      </rPr>
      <t>濃度制御</t>
    </r>
    <rPh sb="8" eb="10">
      <t>ノウド</t>
    </rPh>
    <phoneticPr fontId="2"/>
  </si>
  <si>
    <t>CO又はCO2
濃度制御</t>
    <phoneticPr fontId="2"/>
  </si>
  <si>
    <t>永久磁石(IPM)モータ</t>
    <phoneticPr fontId="2"/>
  </si>
  <si>
    <t>炉温</t>
    <rPh sb="0" eb="1">
      <t>ロ</t>
    </rPh>
    <rPh sb="1" eb="2">
      <t>アツシ</t>
    </rPh>
    <phoneticPr fontId="2"/>
  </si>
  <si>
    <t>COP</t>
    <phoneticPr fontId="2"/>
  </si>
  <si>
    <t>相</t>
    <rPh sb="0" eb="1">
      <t>ソウ</t>
    </rPh>
    <phoneticPr fontId="2"/>
  </si>
  <si>
    <t>単相</t>
    <rPh sb="0" eb="1">
      <t>タン</t>
    </rPh>
    <rPh sb="1" eb="2">
      <t>ソウ</t>
    </rPh>
    <phoneticPr fontId="2"/>
  </si>
  <si>
    <t>三相</t>
    <rPh sb="0" eb="2">
      <t>サンソウ</t>
    </rPh>
    <phoneticPr fontId="2"/>
  </si>
  <si>
    <t>油入</t>
    <rPh sb="0" eb="1">
      <t>アブラ</t>
    </rPh>
    <rPh sb="1" eb="2">
      <t>イ</t>
    </rPh>
    <phoneticPr fontId="2"/>
  </si>
  <si>
    <t>モールド</t>
    <phoneticPr fontId="2"/>
  </si>
  <si>
    <t xml:space="preserve">超高効率変圧器
</t>
    <phoneticPr fontId="2"/>
  </si>
  <si>
    <t>ﾄｯﾌﾟﾗﾝﾅｰ
変圧器
2014</t>
    <rPh sb="9" eb="12">
      <t>ヘンアツキ</t>
    </rPh>
    <phoneticPr fontId="2"/>
  </si>
  <si>
    <t>ﾄｯﾌﾟﾗﾝﾅｰ
変圧器
2006</t>
    <rPh sb="9" eb="12">
      <t>ヘンアツキ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</si>
  <si>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</si>
  <si>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</si>
  <si>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対策4以降</t>
    <rPh sb="0" eb="2">
      <t>タイサク</t>
    </rPh>
    <rPh sb="3" eb="5">
      <t>イコウ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</si>
  <si>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</si>
  <si>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</si>
  <si>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第一
計画
期間</t>
    <rPh sb="0" eb="2">
      <t>ダイイチ</t>
    </rPh>
    <rPh sb="3" eb="5">
      <t>ケイカク</t>
    </rPh>
    <rPh sb="6" eb="8">
      <t>キカン</t>
    </rPh>
    <phoneticPr fontId="2"/>
  </si>
  <si>
    <t>第二
計画
期間</t>
    <rPh sb="0" eb="2">
      <t>ダイニ</t>
    </rPh>
    <rPh sb="3" eb="5">
      <t>ケイカク</t>
    </rPh>
    <rPh sb="6" eb="8">
      <t>キカン</t>
    </rPh>
    <phoneticPr fontId="2"/>
  </si>
  <si>
    <t>白煙
防止形</t>
    <rPh sb="0" eb="2">
      <t>ハクエン</t>
    </rPh>
    <rPh sb="3" eb="5">
      <t>ボウシ</t>
    </rPh>
    <rPh sb="5" eb="6">
      <t>ガタ</t>
    </rPh>
    <phoneticPr fontId="2"/>
  </si>
  <si>
    <t>高効率
(IE2）
モータ</t>
    <phoneticPr fontId="2"/>
  </si>
  <si>
    <t>ﾌﾟﾚﾐｱﾑ
効率
(IE3)
モータ</t>
    <rPh sb="7" eb="9">
      <t>コウリツ</t>
    </rPh>
    <phoneticPr fontId="2"/>
  </si>
  <si>
    <t>ﾌﾟﾚﾐｱﾑ
効率
(IE3)
モータ</t>
    <phoneticPr fontId="2"/>
  </si>
  <si>
    <t>ﾌﾟﾚﾐｱﾑ
効率
(IE3)
モータ</t>
    <phoneticPr fontId="2"/>
  </si>
  <si>
    <t>IE3</t>
    <phoneticPr fontId="2"/>
  </si>
  <si>
    <t>IE2</t>
    <phoneticPr fontId="2"/>
  </si>
  <si>
    <t>ﾌﾟﾚﾐｱﾑ効率
(IE3）
モータ</t>
    <phoneticPr fontId="2"/>
  </si>
  <si>
    <t>第一
計画期間</t>
    <rPh sb="0" eb="2">
      <t>ダイイチ</t>
    </rPh>
    <rPh sb="3" eb="5">
      <t>ケイカク</t>
    </rPh>
    <rPh sb="5" eb="7">
      <t>キカン</t>
    </rPh>
    <phoneticPr fontId="2"/>
  </si>
  <si>
    <t>第二
計画期間</t>
    <rPh sb="0" eb="2">
      <t>ダイニ</t>
    </rPh>
    <rPh sb="3" eb="5">
      <t>ケイカク</t>
    </rPh>
    <rPh sb="5" eb="7">
      <t>キカン</t>
    </rPh>
    <phoneticPr fontId="2"/>
  </si>
  <si>
    <t>様式ID</t>
    <rPh sb="0" eb="2">
      <t>ヨウシキ</t>
    </rPh>
    <phoneticPr fontId="2"/>
  </si>
  <si>
    <t>YSK10016</t>
  </si>
  <si>
    <t>様式バージョン</t>
    <rPh sb="0" eb="2">
      <t>ヨウシキ</t>
    </rPh>
    <phoneticPr fontId="2"/>
  </si>
  <si>
    <t>第３号様式（都内中小クレジット算定ガイドライン）その７</t>
    <phoneticPr fontId="2"/>
  </si>
  <si>
    <t>ダブル
プラグ
ファン</t>
    <phoneticPr fontId="2"/>
  </si>
  <si>
    <t>[t-CO2]</t>
  </si>
  <si>
    <t>第三計画期間</t>
    <rPh sb="1" eb="2">
      <t>サン</t>
    </rPh>
    <phoneticPr fontId="2"/>
  </si>
  <si>
    <t>第三計画期間</t>
    <rPh sb="0" eb="2">
      <t>ダイサン</t>
    </rPh>
    <rPh sb="2" eb="4">
      <t>ケイカク</t>
    </rPh>
    <rPh sb="4" eb="6">
      <t>キカン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</si>
  <si>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</si>
  <si>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</si>
  <si>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事務所</t>
    <phoneticPr fontId="2"/>
  </si>
  <si>
    <t>電気</t>
  </si>
  <si>
    <t>LPG</t>
  </si>
  <si>
    <t>A重油</t>
  </si>
  <si>
    <t>灯油</t>
  </si>
  <si>
    <t>低位発熱量</t>
    <rPh sb="0" eb="1">
      <t>ヒク</t>
    </rPh>
    <rPh sb="1" eb="2">
      <t>グライ</t>
    </rPh>
    <rPh sb="2" eb="4">
      <t>ハツネツ</t>
    </rPh>
    <rPh sb="4" eb="5">
      <t>リョウ</t>
    </rPh>
    <phoneticPr fontId="2"/>
  </si>
  <si>
    <t>■対策削減量の集計</t>
    <rPh sb="1" eb="3">
      <t>タイサク</t>
    </rPh>
    <rPh sb="3" eb="5">
      <t>サクゲン</t>
    </rPh>
    <rPh sb="5" eb="6">
      <t>リョウ</t>
    </rPh>
    <rPh sb="7" eb="9">
      <t>シュウケイ</t>
    </rPh>
    <phoneticPr fontId="2"/>
  </si>
  <si>
    <t>※都市ガスの排出係数に中圧と低圧の区別なし</t>
    <rPh sb="1" eb="3">
      <t>トシ</t>
    </rPh>
    <rPh sb="6" eb="8">
      <t>ハイシュツ</t>
    </rPh>
    <rPh sb="8" eb="10">
      <t>ケイスウ</t>
    </rPh>
    <rPh sb="11" eb="13">
      <t>チュウアツ</t>
    </rPh>
    <rPh sb="14" eb="16">
      <t>テイアツ</t>
    </rPh>
    <rPh sb="17" eb="19">
      <t>クベツ</t>
    </rPh>
    <phoneticPr fontId="2"/>
  </si>
  <si>
    <t>■全負荷相当運転時間</t>
    <phoneticPr fontId="2"/>
  </si>
  <si>
    <t>基準排出量</t>
    <rPh sb="0" eb="2">
      <t>キジュン</t>
    </rPh>
    <rPh sb="2" eb="4">
      <t>ハイシュツ</t>
    </rPh>
    <rPh sb="4" eb="5">
      <t>リョウ</t>
    </rPh>
    <phoneticPr fontId="2"/>
  </si>
  <si>
    <t>発行開始
年度
（数値化）</t>
    <rPh sb="9" eb="11">
      <t>スウチ</t>
    </rPh>
    <rPh sb="11" eb="12">
      <t>カ</t>
    </rPh>
    <phoneticPr fontId="2"/>
  </si>
  <si>
    <t>基準排出量
決定年度
（数値化）</t>
    <rPh sb="12" eb="15">
      <t>スウチカ</t>
    </rPh>
    <phoneticPr fontId="2"/>
  </si>
  <si>
    <t>算定年度削減量の算定</t>
    <rPh sb="0" eb="2">
      <t>サンテイ</t>
    </rPh>
    <rPh sb="2" eb="4">
      <t>ネンド</t>
    </rPh>
    <rPh sb="4" eb="6">
      <t>サクゲン</t>
    </rPh>
    <rPh sb="6" eb="7">
      <t>リョウ</t>
    </rPh>
    <rPh sb="8" eb="10">
      <t>サンテイ</t>
    </rPh>
    <phoneticPr fontId="2"/>
  </si>
  <si>
    <t>■エネルギー使用量の集計</t>
    <rPh sb="6" eb="9">
      <t>シヨウリョウ</t>
    </rPh>
    <rPh sb="10" eb="12">
      <t>シュウケイ</t>
    </rPh>
    <phoneticPr fontId="2"/>
  </si>
  <si>
    <t>※第4の排出係数は第3の同値を仮入力。（ツール動作上の設定）</t>
    <rPh sb="1" eb="2">
      <t>ダイ</t>
    </rPh>
    <rPh sb="4" eb="6">
      <t>ハイシュツ</t>
    </rPh>
    <rPh sb="6" eb="8">
      <t>ケイスウ</t>
    </rPh>
    <rPh sb="9" eb="10">
      <t>ダイ</t>
    </rPh>
    <rPh sb="12" eb="14">
      <t>ドウチ</t>
    </rPh>
    <rPh sb="15" eb="16">
      <t>カリ</t>
    </rPh>
    <rPh sb="16" eb="18">
      <t>ニュウリョク</t>
    </rPh>
    <rPh sb="23" eb="25">
      <t>ドウサ</t>
    </rPh>
    <rPh sb="25" eb="26">
      <t>ジョウ</t>
    </rPh>
    <rPh sb="27" eb="29">
      <t>セッテイ</t>
    </rPh>
    <phoneticPr fontId="2"/>
  </si>
  <si>
    <t>※排出係数は、計画期間ごとに東京都確認。（第2→3計画期間は変更なし）</t>
    <rPh sb="1" eb="3">
      <t>ハイシュツ</t>
    </rPh>
    <rPh sb="3" eb="5">
      <t>ケイスウ</t>
    </rPh>
    <rPh sb="7" eb="9">
      <t>ケイカク</t>
    </rPh>
    <rPh sb="9" eb="11">
      <t>キカン</t>
    </rPh>
    <rPh sb="14" eb="16">
      <t>トウキョウ</t>
    </rPh>
    <rPh sb="16" eb="17">
      <t>ト</t>
    </rPh>
    <rPh sb="17" eb="19">
      <t>カクニン</t>
    </rPh>
    <rPh sb="21" eb="22">
      <t>ダイ</t>
    </rPh>
    <rPh sb="25" eb="27">
      <t>ケイカク</t>
    </rPh>
    <rPh sb="27" eb="29">
      <t>キカン</t>
    </rPh>
    <rPh sb="30" eb="32">
      <t>ヘンコウ</t>
    </rPh>
    <phoneticPr fontId="2"/>
  </si>
  <si>
    <t>[年]</t>
    <rPh sb="1" eb="2">
      <t>ネン</t>
    </rPh>
    <phoneticPr fontId="2"/>
  </si>
  <si>
    <t>[-]</t>
    <phoneticPr fontId="2"/>
  </si>
  <si>
    <t>算定年度
削減量①</t>
    <rPh sb="0" eb="2">
      <t>サンテイ</t>
    </rPh>
    <rPh sb="2" eb="4">
      <t>ネンド</t>
    </rPh>
    <rPh sb="5" eb="7">
      <t>サクゲン</t>
    </rPh>
    <rPh sb="7" eb="8">
      <t>リョウ</t>
    </rPh>
    <phoneticPr fontId="2"/>
  </si>
  <si>
    <t>推計
削減量②</t>
    <rPh sb="0" eb="2">
      <t>スイケイ</t>
    </rPh>
    <phoneticPr fontId="2"/>
  </si>
  <si>
    <t>都内中小
クレジット
min(①,②)</t>
    <rPh sb="0" eb="2">
      <t>トナイ</t>
    </rPh>
    <phoneticPr fontId="2"/>
  </si>
  <si>
    <t>集計対象</t>
    <rPh sb="0" eb="2">
      <t>シュウケイ</t>
    </rPh>
    <rPh sb="2" eb="4">
      <t>タイショウ</t>
    </rPh>
    <phoneticPr fontId="2"/>
  </si>
  <si>
    <t>燃料種No</t>
    <rPh sb="0" eb="2">
      <t>ネンリョウ</t>
    </rPh>
    <rPh sb="2" eb="3">
      <t>シュ</t>
    </rPh>
    <phoneticPr fontId="2"/>
  </si>
  <si>
    <t>単位</t>
    <rPh sb="0" eb="2">
      <t>タンイ</t>
    </rPh>
    <phoneticPr fontId="2"/>
  </si>
  <si>
    <t>■排出係数</t>
    <rPh sb="1" eb="3">
      <t>ハイシュツ</t>
    </rPh>
    <rPh sb="3" eb="5">
      <t>ケイスウ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</si>
  <si>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</si>
  <si>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</si>
  <si>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第三計画期間</t>
    <rPh sb="0" eb="2">
      <t>ダイサン</t>
    </rPh>
    <rPh sb="2" eb="4">
      <t>ケイカク</t>
    </rPh>
    <rPh sb="4" eb="6">
      <t>キカン</t>
    </rPh>
    <phoneticPr fontId="2"/>
  </si>
  <si>
    <t>第三
計画
期間</t>
    <rPh sb="0" eb="1">
      <t>ダイ</t>
    </rPh>
    <rPh sb="1" eb="2">
      <t>サン</t>
    </rPh>
    <rPh sb="3" eb="5">
      <t>ケイカク</t>
    </rPh>
    <rPh sb="6" eb="8">
      <t>キカン</t>
    </rPh>
    <phoneticPr fontId="2"/>
  </si>
  <si>
    <t>■単位換算係数</t>
    <rPh sb="1" eb="3">
      <t>タンイ</t>
    </rPh>
    <rPh sb="3" eb="5">
      <t>カンザン</t>
    </rPh>
    <rPh sb="5" eb="7">
      <t>ケイスウ</t>
    </rPh>
    <phoneticPr fontId="2"/>
  </si>
  <si>
    <t>■年間削減量集計[t-CO2/年]</t>
    <rPh sb="1" eb="3">
      <t>ネンカン</t>
    </rPh>
    <rPh sb="3" eb="5">
      <t>サクゲン</t>
    </rPh>
    <rPh sb="5" eb="6">
      <t>リョウ</t>
    </rPh>
    <rPh sb="6" eb="8">
      <t>シュウケイ</t>
    </rPh>
    <rPh sb="15" eb="16">
      <t>ネン</t>
    </rPh>
    <phoneticPr fontId="2"/>
  </si>
  <si>
    <t>対策1</t>
    <rPh sb="0" eb="2">
      <t>タイサク</t>
    </rPh>
    <phoneticPr fontId="2"/>
  </si>
  <si>
    <t>対策2</t>
    <rPh sb="0" eb="2">
      <t>タイサク</t>
    </rPh>
    <phoneticPr fontId="2"/>
  </si>
  <si>
    <t>対策3</t>
    <rPh sb="0" eb="2">
      <t>タイサク</t>
    </rPh>
    <phoneticPr fontId="2"/>
  </si>
  <si>
    <t>対策4</t>
    <rPh sb="0" eb="2">
      <t>タイサク</t>
    </rPh>
    <phoneticPr fontId="2"/>
  </si>
  <si>
    <t>対策5</t>
    <rPh sb="0" eb="2">
      <t>タイサク</t>
    </rPh>
    <phoneticPr fontId="2"/>
  </si>
  <si>
    <t>対策6</t>
    <rPh sb="0" eb="2">
      <t>タイサク</t>
    </rPh>
    <phoneticPr fontId="2"/>
  </si>
  <si>
    <t>対策7</t>
    <rPh sb="0" eb="2">
      <t>タイサク</t>
    </rPh>
    <phoneticPr fontId="2"/>
  </si>
  <si>
    <t>対策8</t>
    <rPh sb="0" eb="2">
      <t>タイサク</t>
    </rPh>
    <phoneticPr fontId="2"/>
  </si>
  <si>
    <t>■選択項目リスト</t>
    <rPh sb="1" eb="3">
      <t>センタク</t>
    </rPh>
    <rPh sb="3" eb="5">
      <t>コウモク</t>
    </rPh>
    <phoneticPr fontId="2"/>
  </si>
  <si>
    <t>第三
計画期間</t>
    <rPh sb="0" eb="1">
      <t>ダイ</t>
    </rPh>
    <rPh sb="1" eb="2">
      <t>サン</t>
    </rPh>
    <rPh sb="3" eb="5">
      <t>ケイカク</t>
    </rPh>
    <rPh sb="5" eb="7">
      <t>キカン</t>
    </rPh>
    <phoneticPr fontId="2"/>
  </si>
  <si>
    <t>■選択項目リスト</t>
    <rPh sb="1" eb="5">
      <t>センタクコウモク</t>
    </rPh>
    <phoneticPr fontId="2"/>
  </si>
  <si>
    <t>■排出係数</t>
    <rPh sb="1" eb="3">
      <t>ハイシュツ</t>
    </rPh>
    <rPh sb="3" eb="5">
      <t>ケイスウ</t>
    </rPh>
    <phoneticPr fontId="2"/>
  </si>
  <si>
    <t>年間運転時間</t>
    <rPh sb="0" eb="2">
      <t>ネンカン</t>
    </rPh>
    <rPh sb="2" eb="4">
      <t>ウンテン</t>
    </rPh>
    <rPh sb="4" eb="6">
      <t>ジカン</t>
    </rPh>
    <phoneticPr fontId="2"/>
  </si>
  <si>
    <t>■省エネ率</t>
    <rPh sb="1" eb="2">
      <t>ショウ</t>
    </rPh>
    <rPh sb="4" eb="5">
      <t>リツ</t>
    </rPh>
    <phoneticPr fontId="2"/>
  </si>
  <si>
    <t>■年間運転時間</t>
    <rPh sb="1" eb="3">
      <t>ネンカン</t>
    </rPh>
    <rPh sb="3" eb="5">
      <t>ウンテン</t>
    </rPh>
    <rPh sb="5" eb="7">
      <t>ジカン</t>
    </rPh>
    <phoneticPr fontId="2"/>
  </si>
  <si>
    <t>■年間点灯時間</t>
    <rPh sb="1" eb="3">
      <t>ネンカン</t>
    </rPh>
    <rPh sb="3" eb="5">
      <t>テントウ</t>
    </rPh>
    <rPh sb="5" eb="7">
      <t>ジカン</t>
    </rPh>
    <phoneticPr fontId="2"/>
  </si>
  <si>
    <t>年間点灯時間h</t>
    <rPh sb="0" eb="2">
      <t>ネンカン</t>
    </rPh>
    <rPh sb="2" eb="4">
      <t>テントウ</t>
    </rPh>
    <rPh sb="4" eb="6">
      <t>ジカン</t>
    </rPh>
    <phoneticPr fontId="2"/>
  </si>
  <si>
    <t>■選択項目リスト</t>
    <rPh sb="1" eb="5">
      <t>センタクコウモク</t>
    </rPh>
    <phoneticPr fontId="2"/>
  </si>
  <si>
    <t>主たる
用途</t>
    <rPh sb="0" eb="1">
      <t>シュ</t>
    </rPh>
    <rPh sb="4" eb="6">
      <t>ヨウト</t>
    </rPh>
    <phoneticPr fontId="2"/>
  </si>
  <si>
    <t>-</t>
    <phoneticPr fontId="2"/>
  </si>
  <si>
    <t>[MJ/kWh]</t>
  </si>
  <si>
    <t>[MJ/kWh]</t>
    <phoneticPr fontId="2"/>
  </si>
  <si>
    <t>[MJ/Nm3]</t>
  </si>
  <si>
    <t>[MJ/Nm3]</t>
    <phoneticPr fontId="2"/>
  </si>
  <si>
    <t>[MJ/kg]</t>
  </si>
  <si>
    <t>[MJ/kg]</t>
    <phoneticPr fontId="2"/>
  </si>
  <si>
    <t>[MJ/L]</t>
  </si>
  <si>
    <t>[MJ/L]</t>
    <phoneticPr fontId="2"/>
  </si>
  <si>
    <t>[kg-CO2/kWh]</t>
  </si>
  <si>
    <t>[kg-CO2/kWh]</t>
    <phoneticPr fontId="2"/>
  </si>
  <si>
    <t>[kg-CO2/Nm3]</t>
  </si>
  <si>
    <t>[kg-CO2/Nm3]</t>
    <phoneticPr fontId="2"/>
  </si>
  <si>
    <t>[kg-CO2/kg]</t>
  </si>
  <si>
    <t>[kg-CO2/kg]</t>
    <phoneticPr fontId="2"/>
  </si>
  <si>
    <t>[kg-CO2/L]</t>
  </si>
  <si>
    <t>[kg-CO2/L]</t>
    <phoneticPr fontId="2"/>
  </si>
  <si>
    <t>[kg-CO2/MJ]</t>
    <phoneticPr fontId="2"/>
  </si>
  <si>
    <t>■省エネ率</t>
    <rPh sb="1" eb="2">
      <t>ショウ</t>
    </rPh>
    <rPh sb="4" eb="5">
      <t>リツ</t>
    </rPh>
    <phoneticPr fontId="2"/>
  </si>
  <si>
    <t>中圧ｶﾞｽ</t>
    <phoneticPr fontId="2"/>
  </si>
  <si>
    <t>低圧ｶﾞｽ</t>
    <phoneticPr fontId="2"/>
  </si>
  <si>
    <t>中圧ｶﾞｽ</t>
    <rPh sb="0" eb="2">
      <t>チュウアツ</t>
    </rPh>
    <phoneticPr fontId="2"/>
  </si>
  <si>
    <t>■補正係数</t>
    <rPh sb="1" eb="3">
      <t>ホセイ</t>
    </rPh>
    <rPh sb="3" eb="5">
      <t>ケイスウ</t>
    </rPh>
    <phoneticPr fontId="2"/>
  </si>
  <si>
    <t>■認定水準（COP）</t>
    <rPh sb="1" eb="3">
      <t>ニンテイ</t>
    </rPh>
    <rPh sb="3" eb="5">
      <t>スイジュン</t>
    </rPh>
    <phoneticPr fontId="2"/>
  </si>
  <si>
    <t>■基準COP・APF</t>
    <rPh sb="1" eb="3">
      <t>キジュン</t>
    </rPh>
    <phoneticPr fontId="2"/>
  </si>
  <si>
    <t>APF・APFp</t>
    <phoneticPr fontId="2"/>
  </si>
  <si>
    <t>APF・APFp
評価
対象
機器</t>
    <rPh sb="9" eb="11">
      <t>ヒョウカ</t>
    </rPh>
    <rPh sb="12" eb="14">
      <t>タイショウ</t>
    </rPh>
    <rPh sb="15" eb="17">
      <t>キキ</t>
    </rPh>
    <phoneticPr fontId="2"/>
  </si>
  <si>
    <t>APF・
APFp</t>
    <phoneticPr fontId="2"/>
  </si>
  <si>
    <t>認定水準
（COP）</t>
    <rPh sb="0" eb="2">
      <t>ニンテイ</t>
    </rPh>
    <rPh sb="2" eb="4">
      <t>スイジュン</t>
    </rPh>
    <phoneticPr fontId="2"/>
  </si>
  <si>
    <t>ﾌﾟﾚﾐｱﾑ効率
(IE3)モータ</t>
    <phoneticPr fontId="2"/>
  </si>
  <si>
    <t>高効率
(IE2）モータ</t>
    <phoneticPr fontId="2"/>
  </si>
  <si>
    <t>■低位発熱量</t>
    <rPh sb="1" eb="2">
      <t>テイ</t>
    </rPh>
    <rPh sb="2" eb="3">
      <t>グライ</t>
    </rPh>
    <rPh sb="3" eb="5">
      <t>ハツネツ</t>
    </rPh>
    <rPh sb="5" eb="6">
      <t>リョウ</t>
    </rPh>
    <phoneticPr fontId="2"/>
  </si>
  <si>
    <t>排出係数</t>
    <rPh sb="0" eb="2">
      <t>ハイシュツ</t>
    </rPh>
    <rPh sb="2" eb="4">
      <t>ケイスウ</t>
    </rPh>
    <phoneticPr fontId="2"/>
  </si>
  <si>
    <t>推計削減量の算定</t>
    <rPh sb="0" eb="2">
      <t>スイケイ</t>
    </rPh>
    <rPh sb="2" eb="4">
      <t>サクゲン</t>
    </rPh>
    <rPh sb="4" eb="5">
      <t>リョウ</t>
    </rPh>
    <rPh sb="6" eb="8">
      <t>サンテイ</t>
    </rPh>
    <phoneticPr fontId="2"/>
  </si>
  <si>
    <t>■年間点灯時間[h]</t>
    <rPh sb="1" eb="3">
      <t>ネンカン</t>
    </rPh>
    <rPh sb="3" eb="5">
      <t>テントウ</t>
    </rPh>
    <rPh sb="5" eb="7">
      <t>ジカン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</si>
  <si>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</si>
  <si>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</si>
  <si>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第三計画期間</t>
    <rPh sb="0" eb="2">
      <t>ダイサン</t>
    </rPh>
    <rPh sb="2" eb="4">
      <t>ケイカク</t>
    </rPh>
    <rPh sb="4" eb="6">
      <t>キカン</t>
    </rPh>
    <phoneticPr fontId="2"/>
  </si>
  <si>
    <t>lm/W</t>
    <phoneticPr fontId="2"/>
  </si>
  <si>
    <t>LED省エネ率</t>
    <rPh sb="3" eb="4">
      <t>ショウ</t>
    </rPh>
    <rPh sb="6" eb="7">
      <t>リツ</t>
    </rPh>
    <phoneticPr fontId="2"/>
  </si>
  <si>
    <t>対策4以降</t>
    <rPh sb="0" eb="2">
      <t>タイサク</t>
    </rPh>
    <rPh sb="3" eb="5">
      <t>イコウ</t>
    </rPh>
    <phoneticPr fontId="2"/>
  </si>
  <si>
    <t>第一計画期間</t>
    <rPh sb="0" eb="1">
      <t>ダイ</t>
    </rPh>
    <rPh sb="1" eb="2">
      <t>イチ</t>
    </rPh>
    <rPh sb="2" eb="4">
      <t>ケイカク</t>
    </rPh>
    <rPh sb="4" eb="6">
      <t>キカン</t>
    </rPh>
    <phoneticPr fontId="2"/>
  </si>
  <si>
    <t>第二計画期間</t>
    <rPh sb="0" eb="1">
      <t>ダイ</t>
    </rPh>
    <rPh sb="1" eb="2">
      <t>ニ</t>
    </rPh>
    <rPh sb="2" eb="4">
      <t>ケイカク</t>
    </rPh>
    <rPh sb="4" eb="6">
      <t>キカン</t>
    </rPh>
    <phoneticPr fontId="2"/>
  </si>
  <si>
    <t>第三計画期間</t>
    <rPh sb="0" eb="1">
      <t>ダイ</t>
    </rPh>
    <rPh sb="1" eb="2">
      <t>サン</t>
    </rPh>
    <rPh sb="2" eb="4">
      <t>ケイカク</t>
    </rPh>
    <rPh sb="4" eb="6">
      <t>キカン</t>
    </rPh>
    <phoneticPr fontId="2"/>
  </si>
  <si>
    <t>対策削減量 [t-CO2/年]</t>
    <phoneticPr fontId="2"/>
  </si>
  <si>
    <t>※システム抽出用（対策4以降の集計）</t>
    <rPh sb="5" eb="7">
      <t>チュウシュツ</t>
    </rPh>
    <rPh sb="7" eb="8">
      <t>ヨウ</t>
    </rPh>
    <rPh sb="9" eb="11">
      <t>タイサク</t>
    </rPh>
    <rPh sb="12" eb="14">
      <t>イコウ</t>
    </rPh>
    <rPh sb="15" eb="17">
      <t>シュウケイ</t>
    </rPh>
    <phoneticPr fontId="2"/>
  </si>
  <si>
    <t>※LPGの集計Noは、単位が「㎥」の場合は4、「t」の場合は27とする。</t>
    <rPh sb="5" eb="7">
      <t>シュウケイ</t>
    </rPh>
    <rPh sb="11" eb="13">
      <t>タンイ</t>
    </rPh>
    <rPh sb="18" eb="20">
      <t>バアイ</t>
    </rPh>
    <rPh sb="27" eb="29">
      <t>バアイ</t>
    </rPh>
    <phoneticPr fontId="2"/>
  </si>
  <si>
    <t>K_C</t>
    <phoneticPr fontId="2"/>
  </si>
  <si>
    <t>K_H</t>
    <phoneticPr fontId="2"/>
  </si>
  <si>
    <t>K_VET</t>
    <phoneticPr fontId="2"/>
  </si>
  <si>
    <t>K_C'</t>
    <phoneticPr fontId="2"/>
  </si>
  <si>
    <t>K_H'</t>
    <phoneticPr fontId="2"/>
  </si>
  <si>
    <t>中圧ｶﾞｽ</t>
    <phoneticPr fontId="2"/>
  </si>
  <si>
    <t>低圧ｶﾞｽ</t>
    <phoneticPr fontId="2"/>
  </si>
  <si>
    <t>低圧ｶﾞｽ</t>
    <rPh sb="0" eb="2">
      <t>テイアツ</t>
    </rPh>
    <phoneticPr fontId="2"/>
  </si>
  <si>
    <t>新規発行
第一
計画期間</t>
    <rPh sb="0" eb="2">
      <t>シンキ</t>
    </rPh>
    <rPh sb="2" eb="4">
      <t>ハッコウ</t>
    </rPh>
    <rPh sb="5" eb="6">
      <t>ダイ</t>
    </rPh>
    <rPh sb="6" eb="7">
      <t>イチ</t>
    </rPh>
    <rPh sb="8" eb="10">
      <t>ケイカク</t>
    </rPh>
    <rPh sb="10" eb="12">
      <t>キカン</t>
    </rPh>
    <phoneticPr fontId="2"/>
  </si>
  <si>
    <t>新規発行
第二
計画期間</t>
    <rPh sb="0" eb="2">
      <t>シンキ</t>
    </rPh>
    <rPh sb="2" eb="4">
      <t>ハッコウ</t>
    </rPh>
    <rPh sb="5" eb="6">
      <t>ダイ</t>
    </rPh>
    <rPh sb="6" eb="7">
      <t>ニ</t>
    </rPh>
    <rPh sb="8" eb="10">
      <t>ケイカク</t>
    </rPh>
    <rPh sb="10" eb="12">
      <t>キカン</t>
    </rPh>
    <phoneticPr fontId="2"/>
  </si>
  <si>
    <t>新規発行
第三
計画期間</t>
    <rPh sb="0" eb="2">
      <t>シンキ</t>
    </rPh>
    <rPh sb="2" eb="4">
      <t>ハッコウ</t>
    </rPh>
    <rPh sb="5" eb="6">
      <t>ダイ</t>
    </rPh>
    <rPh sb="6" eb="7">
      <t>サン</t>
    </rPh>
    <rPh sb="8" eb="10">
      <t>ケイカク</t>
    </rPh>
    <rPh sb="10" eb="12">
      <t>キカン</t>
    </rPh>
    <phoneticPr fontId="2"/>
  </si>
  <si>
    <t>使用
基準番号
（数値化）</t>
    <rPh sb="0" eb="2">
      <t>シヨウ</t>
    </rPh>
    <rPh sb="3" eb="5">
      <t>キジュン</t>
    </rPh>
    <rPh sb="5" eb="7">
      <t>バンゴウ</t>
    </rPh>
    <rPh sb="9" eb="11">
      <t>スウチ</t>
    </rPh>
    <rPh sb="11" eb="12">
      <t>カ</t>
    </rPh>
    <phoneticPr fontId="2"/>
  </si>
  <si>
    <t>対策1</t>
    <rPh sb="0" eb="2">
      <t>タイサク</t>
    </rPh>
    <phoneticPr fontId="2"/>
  </si>
  <si>
    <t>対策2</t>
    <rPh sb="0" eb="2">
      <t>タイサク</t>
    </rPh>
    <phoneticPr fontId="2"/>
  </si>
  <si>
    <t>対策3</t>
    <rPh sb="0" eb="2">
      <t>タイサク</t>
    </rPh>
    <phoneticPr fontId="2"/>
  </si>
  <si>
    <t>対策4</t>
    <rPh sb="0" eb="2">
      <t>タイサク</t>
    </rPh>
    <phoneticPr fontId="2"/>
  </si>
  <si>
    <t>対策5</t>
    <rPh sb="0" eb="2">
      <t>タイサク</t>
    </rPh>
    <phoneticPr fontId="2"/>
  </si>
  <si>
    <t>対策6</t>
    <rPh sb="0" eb="2">
      <t>タイサク</t>
    </rPh>
    <phoneticPr fontId="2"/>
  </si>
  <si>
    <t>対策7</t>
    <rPh sb="0" eb="2">
      <t>タイサク</t>
    </rPh>
    <phoneticPr fontId="2"/>
  </si>
  <si>
    <t>対策8</t>
    <rPh sb="0" eb="2">
      <t>タイサク</t>
    </rPh>
    <phoneticPr fontId="2"/>
  </si>
  <si>
    <t>基準1</t>
    <rPh sb="0" eb="2">
      <t>キジュン</t>
    </rPh>
    <phoneticPr fontId="2"/>
  </si>
  <si>
    <t>基準2</t>
    <rPh sb="0" eb="2">
      <t>キジュン</t>
    </rPh>
    <phoneticPr fontId="2"/>
  </si>
  <si>
    <t>基準3</t>
    <rPh sb="0" eb="2">
      <t>キジュン</t>
    </rPh>
    <phoneticPr fontId="2"/>
  </si>
  <si>
    <t>基準4</t>
    <rPh sb="0" eb="2">
      <t>キジュン</t>
    </rPh>
    <phoneticPr fontId="2"/>
  </si>
  <si>
    <t>基準5</t>
    <rPh sb="0" eb="2">
      <t>キジュン</t>
    </rPh>
    <phoneticPr fontId="2"/>
  </si>
  <si>
    <t>基準6</t>
    <rPh sb="0" eb="2">
      <t>キジュン</t>
    </rPh>
    <phoneticPr fontId="2"/>
  </si>
  <si>
    <t>基準7</t>
    <rPh sb="0" eb="2">
      <t>キジュン</t>
    </rPh>
    <phoneticPr fontId="2"/>
  </si>
  <si>
    <t>基準8</t>
    <rPh sb="0" eb="2">
      <t>キジュン</t>
    </rPh>
    <phoneticPr fontId="2"/>
  </si>
  <si>
    <t>■選択項目リスト</t>
    <rPh sb="1" eb="3">
      <t>センタク</t>
    </rPh>
    <rPh sb="3" eb="5">
      <t>コウモク</t>
    </rPh>
    <phoneticPr fontId="2"/>
  </si>
  <si>
    <t>ダブルプラグ
ファン</t>
    <phoneticPr fontId="2"/>
  </si>
  <si>
    <t>■エネルギー消費量等の換算係数</t>
    <rPh sb="6" eb="9">
      <t>ショウヒリョウ</t>
    </rPh>
    <rPh sb="9" eb="10">
      <t>ナド</t>
    </rPh>
    <rPh sb="11" eb="13">
      <t>カンザン</t>
    </rPh>
    <rPh sb="13" eb="15">
      <t>ケイスウ</t>
    </rPh>
    <phoneticPr fontId="2"/>
  </si>
  <si>
    <t>※[kg-C/MJ]</t>
    <phoneticPr fontId="2"/>
  </si>
  <si>
    <t>冷媒
蒸発
温度
自動
変更
機能</t>
    <rPh sb="0" eb="2">
      <t>レイバイ</t>
    </rPh>
    <phoneticPr fontId="2"/>
  </si>
  <si>
    <t>屋外機
1台当たりの
定格ｴﾈﾙｷﾞｰ
消費量[kW]</t>
    <rPh sb="0" eb="2">
      <t>オクガイ</t>
    </rPh>
    <rPh sb="2" eb="3">
      <t>キ</t>
    </rPh>
    <rPh sb="6" eb="7">
      <t>ア</t>
    </rPh>
    <rPh sb="11" eb="13">
      <t>テイカク</t>
    </rPh>
    <phoneticPr fontId="2"/>
  </si>
  <si>
    <t>■冷媒蒸発温度自動変更機能の省エネ補正率</t>
    <rPh sb="1" eb="3">
      <t>レイバイ</t>
    </rPh>
    <rPh sb="3" eb="5">
      <t>ジョウハツ</t>
    </rPh>
    <rPh sb="5" eb="7">
      <t>オンド</t>
    </rPh>
    <rPh sb="7" eb="9">
      <t>ジドウ</t>
    </rPh>
    <rPh sb="9" eb="11">
      <t>ヘンコウ</t>
    </rPh>
    <rPh sb="11" eb="13">
      <t>キノウ</t>
    </rPh>
    <rPh sb="14" eb="15">
      <t>ショウ</t>
    </rPh>
    <rPh sb="17" eb="19">
      <t>ホセイ</t>
    </rPh>
    <rPh sb="19" eb="20">
      <t>リツ</t>
    </rPh>
    <phoneticPr fontId="2"/>
  </si>
  <si>
    <t>合計</t>
    <rPh sb="0" eb="2">
      <t>ゴウケイ</t>
    </rPh>
    <phoneticPr fontId="2"/>
  </si>
  <si>
    <t>Low-e複層ガラス</t>
    <rPh sb="5" eb="7">
      <t>フクソウ</t>
    </rPh>
    <phoneticPr fontId="2"/>
  </si>
  <si>
    <t>（日本産業規格A列４番）</t>
    <rPh sb="1" eb="3">
      <t>ニホン</t>
    </rPh>
    <rPh sb="3" eb="5">
      <t>サンギョウ</t>
    </rPh>
    <rPh sb="5" eb="7">
      <t>キカク</t>
    </rPh>
    <rPh sb="8" eb="9">
      <t>レツ</t>
    </rPh>
    <rPh sb="10" eb="11">
      <t>バン</t>
    </rPh>
    <phoneticPr fontId="2"/>
  </si>
  <si>
    <t>ver. 2020.4.1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</si>
</sst>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176" formatCode="0.00_);[Red]\(0.00\)"/>
    <numFmt numFmtId="177" formatCode="#,##0_ "/>
    <numFmt numFmtId="178" formatCode="0.0%"/>
    <numFmt numFmtId="179" formatCode="0.00_ "/>
    <numFmt numFmtId="180" formatCode="#,##0_ ;[Red]\-#,##0\ "/>
    <numFmt numFmtId="181" formatCode="#,##0.0_ ;[Red]\-#,##0.0\ "/>
    <numFmt numFmtId="182" formatCode="#,##0\ ;\-#,##0\ ;&quot;&quot;??"/>
    <numFmt numFmtId="183" formatCode="#,##0.0\ ;\-#,##0.0\ ;&quot;&quot;??"/>
    <numFmt numFmtId="184" formatCode="#,##0.00\ ;\-#,##0.00\ ;&quot;&quot;??"/>
    <numFmt numFmtId="185" formatCode="0_);[Red]\(0\)"/>
    <numFmt numFmtId="186" formatCode="&quot;水準 &quot;0.000_);[Red]\(0.000\)"/>
    <numFmt numFmtId="187" formatCode="General&quot;年以内&quot;"/>
    <numFmt numFmtId="188" formatCode="#,##0&quot;年間&quot;\ ;\-#,##0&quot;年間&quot;\ ;&quot;&quot;??"/>
    <numFmt numFmtId="189" formatCode="General&quot;kW以上&quot;"/>
    <numFmt numFmtId="190" formatCode="0.0_);[Red]\(0.0\)"/>
    <numFmt numFmtId="191" formatCode="#,##0_);[Red]\(#,##0\)"/>
    <numFmt numFmtId="192" formatCode="General&quot;年度&quot;"/>
    <numFmt numFmtId="193" formatCode="0.0_ ;[Red]\-0.0\ "/>
    <numFmt numFmtId="194" formatCode="#,##0.00_ ;[Red]\-#,##0.00\ "/>
    <numFmt numFmtId="195" formatCode="0.00_ ;[Red]\-0.00\ "/>
    <numFmt numFmtId="196" formatCode="0_ &quot;年以降&quot;"/>
    <numFmt numFmtId="197" formatCode="0_ &quot;年度以降&quot;"/>
    <numFmt numFmtId="198" formatCode="#,##0.00_ "/>
    <numFmt numFmtId="199" formatCode="0.0_ "/>
    <numFmt numFmtId="200" formatCode="General&quot;年度以前&quot;"/>
    <numFmt numFmtId="201" formatCode="#,##0.0;[Red]\-#,##0.0"/>
    <numFmt numFmtId="202" formatCode="&quot;第&quot;0&quot;計画期間&quot;"/>
    <numFmt numFmtId="203" formatCode="&quot;対策&quot;0"/>
    <numFmt numFmtId="204" formatCode="&quot;基準&quot;0"/>
    <numFmt numFmtId="205" formatCode="0.000"/>
    <numFmt numFmtId="206" formatCode="&quot;第&quot;0&quot;計画期間（仮）&quot;"/>
  </numFmts>
  <fonts count="5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color indexed="18"/>
      <name val="Arial"/>
      <family val="2"/>
    </font>
    <font>
      <sz val="9"/>
      <color indexed="81"/>
      <name val="ＭＳ Ｐゴシック"/>
      <family val="3"/>
      <charset val="128"/>
    </font>
    <font>
      <b/>
      <sz val="12"/>
      <name val="Arial"/>
      <family val="2"/>
    </font>
    <font>
      <b/>
      <sz val="11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5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0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4"/>
      <color indexed="57"/>
      <name val="HGP創英角ｺﾞｼｯｸUB"/>
      <family val="3"/>
      <charset val="128"/>
    </font>
    <font>
      <sz val="9"/>
      <name val="ＭＳ Ｐ明朝"/>
      <family val="1"/>
      <charset val="128"/>
    </font>
    <font>
      <vertAlign val="superscript"/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14"/>
      <name val="HGP創英角ｺﾞｼｯｸUB"/>
      <family val="3"/>
      <charset val="128"/>
    </font>
    <font>
      <sz val="16"/>
      <name val="HGP創英角ｺﾞｼｯｸUB"/>
      <family val="3"/>
      <charset val="128"/>
    </font>
    <font>
      <sz val="10"/>
      <name val="Arial"/>
      <family val="2"/>
    </font>
    <font>
      <sz val="11"/>
      <name val="ＭＳ Ｐゴシック"/>
      <family val="3"/>
      <charset val="128"/>
    </font>
    <font>
      <sz val="11"/>
      <color indexed="10"/>
      <name val="HG創英角ｺﾞｼｯｸUB"/>
      <family val="3"/>
      <charset val="128"/>
    </font>
    <font>
      <b/>
      <sz val="8"/>
      <color indexed="81"/>
      <name val="ＭＳ Ｐゴシック"/>
      <family val="3"/>
      <charset val="128"/>
    </font>
    <font>
      <sz val="9"/>
      <color indexed="23"/>
      <name val="ＭＳ Ｐゴシック"/>
      <family val="3"/>
      <charset val="128"/>
    </font>
    <font>
      <vertAlign val="superscript"/>
      <sz val="9"/>
      <name val="ＭＳ Ｐゴシック"/>
      <family val="3"/>
      <charset val="128"/>
    </font>
    <font>
      <vertAlign val="subscript"/>
      <sz val="9"/>
      <name val="ＭＳ Ｐゴシック"/>
      <family val="3"/>
      <charset val="128"/>
    </font>
    <font>
      <u/>
      <sz val="9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b/>
      <sz val="9"/>
      <name val="ＭＳ Ｐ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499984740745262"/>
        <bgColor indexed="64"/>
      </patternFill>
    </fill>
  </fills>
  <borders count="6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/>
      <diagonal/>
    </border>
  </borders>
  <cellStyleXfs count="50"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1" applyNumberFormat="0" applyAlignment="0" applyProtection="0">
      <alignment horizontal="left" vertical="center"/>
    </xf>
    <xf numFmtId="0" fontId="9" fillId="0" borderId="2">
      <alignment horizontal="left" vertical="center"/>
    </xf>
    <xf numFmtId="0" fontId="15" fillId="0" borderId="0" applyNumberFormat="0" applyFont="0" applyFill="0" applyBorder="0" applyAlignment="0" applyProtection="0">
      <alignment horizontal="left"/>
    </xf>
    <xf numFmtId="0" fontId="16" fillId="0" borderId="3">
      <alignment horizont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0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" fillId="22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3" borderId="7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5" fillId="23" borderId="12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0" borderId="0"/>
  </cellStyleXfs>
  <cellXfs count="990">
    <xf numFmtId="0" fontId="0" fillId="0" borderId="0" xfId="0">
      <alignment vertical="center"/>
    </xf>
    <xf numFmtId="0" fontId="36" fillId="0" borderId="0" xfId="0" applyFont="1" applyProtection="1">
      <alignment vertical="center"/>
    </xf>
    <xf numFmtId="0" fontId="4" fillId="0" borderId="0" xfId="0" applyFont="1" applyFill="1" applyProtection="1">
      <alignment vertical="center"/>
    </xf>
    <xf numFmtId="0" fontId="6" fillId="0" borderId="0" xfId="0" applyFont="1" applyProtection="1">
      <alignment vertical="center"/>
    </xf>
    <xf numFmtId="0" fontId="4" fillId="0" borderId="13" xfId="0" applyNumberFormat="1" applyFont="1" applyFill="1" applyBorder="1" applyAlignment="1" applyProtection="1">
      <alignment horizontal="center" vertical="center" shrinkToFit="1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4" fillId="0" borderId="0" xfId="0" applyFont="1" applyProtection="1">
      <alignment vertical="center"/>
    </xf>
    <xf numFmtId="0" fontId="4" fillId="0" borderId="14" xfId="0" applyFont="1" applyBorder="1" applyProtection="1">
      <alignment vertical="center"/>
    </xf>
    <xf numFmtId="0" fontId="4" fillId="0" borderId="15" xfId="0" applyFont="1" applyBorder="1" applyProtection="1">
      <alignment vertical="center"/>
    </xf>
    <xf numFmtId="0" fontId="4" fillId="0" borderId="16" xfId="0" applyFont="1" applyBorder="1" applyProtection="1">
      <alignment vertical="center"/>
    </xf>
    <xf numFmtId="0" fontId="4" fillId="0" borderId="0" xfId="0" applyFont="1" applyBorder="1" applyProtection="1">
      <alignment vertical="center"/>
    </xf>
    <xf numFmtId="0" fontId="4" fillId="0" borderId="17" xfId="0" applyFont="1" applyBorder="1" applyProtection="1">
      <alignment vertical="center"/>
    </xf>
    <xf numFmtId="182" fontId="4" fillId="0" borderId="13" xfId="0" applyNumberFormat="1" applyFont="1" applyFill="1" applyBorder="1" applyAlignment="1" applyProtection="1">
      <alignment vertical="center" shrinkToFit="1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24" borderId="18" xfId="0" applyFont="1" applyFill="1" applyBorder="1" applyAlignment="1" applyProtection="1">
      <alignment vertical="center" shrinkToFit="1"/>
    </xf>
    <xf numFmtId="0" fontId="4" fillId="0" borderId="2" xfId="0" applyNumberFormat="1" applyFont="1" applyBorder="1" applyAlignment="1" applyProtection="1">
      <alignment vertical="center"/>
    </xf>
    <xf numFmtId="182" fontId="4" fillId="0" borderId="19" xfId="0" applyNumberFormat="1" applyFont="1" applyFill="1" applyBorder="1" applyAlignment="1" applyProtection="1">
      <alignment vertical="center" shrinkToFit="1"/>
    </xf>
    <xf numFmtId="183" fontId="4" fillId="0" borderId="13" xfId="0" applyNumberFormat="1" applyFont="1" applyFill="1" applyBorder="1" applyAlignment="1" applyProtection="1">
      <alignment vertical="center" shrinkToFit="1"/>
    </xf>
    <xf numFmtId="0" fontId="4" fillId="0" borderId="0" xfId="0" applyFont="1" applyAlignment="1" applyProtection="1">
      <alignment horizontal="right" vertical="center" shrinkToFit="1"/>
    </xf>
    <xf numFmtId="0" fontId="4" fillId="0" borderId="18" xfId="0" applyFont="1" applyBorder="1" applyProtection="1">
      <alignment vertical="center"/>
    </xf>
    <xf numFmtId="0" fontId="4" fillId="0" borderId="2" xfId="0" applyFont="1" applyBorder="1" applyProtection="1">
      <alignment vertical="center"/>
    </xf>
    <xf numFmtId="0" fontId="4" fillId="0" borderId="18" xfId="0" applyFont="1" applyBorder="1" applyAlignment="1" applyProtection="1">
      <alignment vertical="center" shrinkToFit="1"/>
    </xf>
    <xf numFmtId="0" fontId="4" fillId="24" borderId="20" xfId="0" applyNumberFormat="1" applyFont="1" applyFill="1" applyBorder="1" applyAlignment="1" applyProtection="1">
      <alignment horizontal="center" vertical="center" shrinkToFit="1"/>
    </xf>
    <xf numFmtId="0" fontId="4" fillId="0" borderId="13" xfId="0" applyFont="1" applyFill="1" applyBorder="1" applyProtection="1">
      <alignment vertical="center"/>
    </xf>
    <xf numFmtId="0" fontId="4" fillId="0" borderId="13" xfId="0" applyNumberFormat="1" applyFont="1" applyFill="1" applyBorder="1" applyAlignment="1" applyProtection="1">
      <alignment horizontal="center" vertical="center" wrapText="1" shrinkToFit="1"/>
    </xf>
    <xf numFmtId="0" fontId="4" fillId="0" borderId="13" xfId="0" applyNumberFormat="1" applyFont="1" applyBorder="1" applyAlignment="1" applyProtection="1">
      <alignment vertical="center"/>
    </xf>
    <xf numFmtId="0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185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25" borderId="13" xfId="0" applyNumberFormat="1" applyFont="1" applyFill="1" applyBorder="1" applyAlignment="1" applyProtection="1">
      <alignment vertical="center" shrinkToFit="1"/>
      <protection locked="0"/>
    </xf>
    <xf numFmtId="177" fontId="4" fillId="26" borderId="13" xfId="0" applyNumberFormat="1" applyFont="1" applyFill="1" applyBorder="1" applyAlignment="1" applyProtection="1">
      <alignment vertical="center" shrinkToFit="1"/>
      <protection locked="0"/>
    </xf>
    <xf numFmtId="183" fontId="4" fillId="26" borderId="13" xfId="0" applyNumberFormat="1" applyFont="1" applyFill="1" applyBorder="1" applyAlignment="1" applyProtection="1">
      <alignment vertical="center" shrinkToFit="1"/>
      <protection locked="0"/>
    </xf>
    <xf numFmtId="188" fontId="4" fillId="0" borderId="0" xfId="0" applyNumberFormat="1" applyFont="1" applyFill="1" applyBorder="1" applyAlignment="1" applyProtection="1">
      <alignment horizontal="right" vertical="center" shrinkToFit="1"/>
    </xf>
    <xf numFmtId="188" fontId="4" fillId="0" borderId="0" xfId="0" applyNumberFormat="1" applyFont="1" applyFill="1" applyBorder="1" applyAlignment="1" applyProtection="1">
      <alignment horizontal="center" vertical="center" shrinkToFit="1"/>
    </xf>
    <xf numFmtId="0" fontId="4" fillId="25" borderId="18" xfId="0" applyNumberFormat="1" applyFont="1" applyFill="1" applyBorder="1" applyAlignment="1" applyProtection="1">
      <alignment vertical="center" shrinkToFit="1"/>
      <protection locked="0"/>
    </xf>
    <xf numFmtId="0" fontId="4" fillId="25" borderId="13" xfId="0" applyNumberFormat="1" applyFont="1" applyFill="1" applyBorder="1" applyAlignment="1" applyProtection="1">
      <alignment horizontal="left" vertical="center" shrinkToFit="1"/>
      <protection locked="0"/>
    </xf>
    <xf numFmtId="182" fontId="4" fillId="0" borderId="20" xfId="0" applyNumberFormat="1" applyFont="1" applyFill="1" applyBorder="1" applyAlignment="1" applyProtection="1">
      <alignment vertical="center" shrinkToFit="1"/>
    </xf>
    <xf numFmtId="182" fontId="4" fillId="0" borderId="21" xfId="0" applyNumberFormat="1" applyFont="1" applyFill="1" applyBorder="1" applyAlignment="1" applyProtection="1">
      <alignment vertical="center" shrinkToFit="1"/>
    </xf>
    <xf numFmtId="0" fontId="36" fillId="0" borderId="0" xfId="0" applyFont="1" applyProtection="1">
      <alignment vertical="center"/>
      <protection hidden="1"/>
    </xf>
    <xf numFmtId="182" fontId="4" fillId="25" borderId="13" xfId="0" applyNumberFormat="1" applyFont="1" applyFill="1" applyBorder="1" applyAlignment="1" applyProtection="1">
      <alignment vertical="center" shrinkToFit="1"/>
      <protection locked="0"/>
    </xf>
    <xf numFmtId="0" fontId="4" fillId="25" borderId="21" xfId="0" applyNumberFormat="1" applyFont="1" applyFill="1" applyBorder="1" applyAlignment="1" applyProtection="1">
      <alignment vertical="center" shrinkToFit="1"/>
      <protection locked="0"/>
    </xf>
    <xf numFmtId="185" fontId="4" fillId="26" borderId="21" xfId="0" applyNumberFormat="1" applyFont="1" applyFill="1" applyBorder="1" applyAlignment="1" applyProtection="1">
      <alignment horizontal="left" vertical="center" shrinkToFit="1"/>
      <protection locked="0"/>
    </xf>
    <xf numFmtId="185" fontId="4" fillId="26" borderId="13" xfId="0" applyNumberFormat="1" applyFont="1" applyFill="1" applyBorder="1" applyAlignment="1" applyProtection="1">
      <alignment horizontal="left" vertical="center" shrinkToFit="1"/>
      <protection locked="0"/>
    </xf>
    <xf numFmtId="0" fontId="5" fillId="0" borderId="0" xfId="0" applyFont="1" applyProtection="1">
      <alignment vertical="center"/>
    </xf>
    <xf numFmtId="0" fontId="29" fillId="0" borderId="0" xfId="0" applyFont="1" applyProtection="1">
      <alignment vertical="center"/>
    </xf>
    <xf numFmtId="0" fontId="33" fillId="27" borderId="0" xfId="0" applyFont="1" applyFill="1" applyBorder="1" applyProtection="1">
      <alignment vertical="center"/>
    </xf>
    <xf numFmtId="0" fontId="5" fillId="27" borderId="0" xfId="0" applyFont="1" applyFill="1" applyBorder="1" applyProtection="1">
      <alignment vertical="center"/>
    </xf>
    <xf numFmtId="0" fontId="5" fillId="27" borderId="0" xfId="0" applyFont="1" applyFill="1" applyBorder="1" applyAlignment="1" applyProtection="1">
      <alignment horizontal="right"/>
    </xf>
    <xf numFmtId="0" fontId="5" fillId="0" borderId="22" xfId="0" applyFont="1" applyBorder="1" applyProtection="1">
      <alignment vertical="center"/>
    </xf>
    <xf numFmtId="0" fontId="5" fillId="0" borderId="14" xfId="0" applyFont="1" applyBorder="1" applyProtection="1">
      <alignment vertical="center"/>
    </xf>
    <xf numFmtId="0" fontId="5" fillId="0" borderId="15" xfId="0" applyFont="1" applyBorder="1" applyProtection="1">
      <alignment vertical="center"/>
    </xf>
    <xf numFmtId="0" fontId="5" fillId="0" borderId="23" xfId="0" applyFont="1" applyBorder="1" applyProtection="1">
      <alignment vertical="center"/>
    </xf>
    <xf numFmtId="0" fontId="5" fillId="0" borderId="24" xfId="0" applyFont="1" applyBorder="1" applyProtection="1">
      <alignment vertical="center"/>
    </xf>
    <xf numFmtId="0" fontId="5" fillId="0" borderId="25" xfId="0" applyFont="1" applyBorder="1" applyProtection="1">
      <alignment vertical="center"/>
    </xf>
    <xf numFmtId="0" fontId="5" fillId="0" borderId="17" xfId="0" applyFont="1" applyBorder="1" applyProtection="1">
      <alignment vertical="center"/>
    </xf>
    <xf numFmtId="0" fontId="5" fillId="0" borderId="26" xfId="0" applyFont="1" applyBorder="1" applyProtection="1">
      <alignment vertical="center"/>
    </xf>
    <xf numFmtId="0" fontId="12" fillId="0" borderId="0" xfId="0" applyFont="1" applyBorder="1" applyProtection="1">
      <alignment vertical="center"/>
    </xf>
    <xf numFmtId="0" fontId="5" fillId="0" borderId="0" xfId="0" applyFont="1" applyBorder="1" applyProtection="1">
      <alignment vertical="center"/>
    </xf>
    <xf numFmtId="0" fontId="5" fillId="0" borderId="27" xfId="0" applyFont="1" applyBorder="1" applyProtection="1">
      <alignment vertical="center"/>
    </xf>
    <xf numFmtId="0" fontId="4" fillId="0" borderId="24" xfId="0" applyFont="1" applyBorder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0" fontId="31" fillId="0" borderId="26" xfId="0" applyFont="1" applyBorder="1" applyProtection="1">
      <alignment vertical="center"/>
    </xf>
    <xf numFmtId="0" fontId="31" fillId="0" borderId="0" xfId="0" applyFont="1" applyBorder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Continuous" vertical="center"/>
    </xf>
    <xf numFmtId="0" fontId="4" fillId="24" borderId="18" xfId="0" applyFont="1" applyFill="1" applyBorder="1" applyAlignment="1" applyProtection="1">
      <alignment horizontal="centerContinuous" vertical="center"/>
    </xf>
    <xf numFmtId="0" fontId="4" fillId="24" borderId="2" xfId="0" applyFont="1" applyFill="1" applyBorder="1" applyAlignment="1" applyProtection="1">
      <alignment horizontal="centerContinuous" vertical="center"/>
    </xf>
    <xf numFmtId="0" fontId="5" fillId="0" borderId="0" xfId="0" applyFont="1" applyAlignment="1" applyProtection="1">
      <alignment horizontal="center" vertical="center" wrapText="1"/>
    </xf>
    <xf numFmtId="0" fontId="5" fillId="0" borderId="20" xfId="0" applyFont="1" applyBorder="1" applyProtection="1">
      <alignment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left" vertical="center" wrapText="1"/>
    </xf>
    <xf numFmtId="177" fontId="4" fillId="0" borderId="0" xfId="0" applyNumberFormat="1" applyFont="1" applyFill="1" applyBorder="1" applyAlignment="1" applyProtection="1">
      <alignment vertical="center"/>
    </xf>
    <xf numFmtId="178" fontId="4" fillId="0" borderId="0" xfId="32" applyNumberFormat="1" applyFont="1" applyBorder="1" applyAlignment="1" applyProtection="1">
      <alignment vertical="center" wrapText="1"/>
    </xf>
    <xf numFmtId="0" fontId="5" fillId="0" borderId="28" xfId="0" applyFont="1" applyBorder="1" applyProtection="1">
      <alignment vertical="center"/>
    </xf>
    <xf numFmtId="0" fontId="5" fillId="0" borderId="29" xfId="0" applyFont="1" applyBorder="1" applyProtection="1">
      <alignment vertical="center"/>
    </xf>
    <xf numFmtId="0" fontId="5" fillId="0" borderId="16" xfId="0" applyFont="1" applyBorder="1" applyProtection="1">
      <alignment vertical="center"/>
    </xf>
    <xf numFmtId="0" fontId="12" fillId="0" borderId="16" xfId="0" applyFont="1" applyBorder="1" applyProtection="1">
      <alignment vertical="center"/>
    </xf>
    <xf numFmtId="0" fontId="4" fillId="24" borderId="13" xfId="0" applyFont="1" applyFill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0" xfId="0" quotePrefix="1" applyNumberFormat="1" applyFont="1" applyBorder="1" applyProtection="1">
      <alignment vertical="center"/>
    </xf>
    <xf numFmtId="0" fontId="4" fillId="0" borderId="13" xfId="0" applyFont="1" applyBorder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77" fontId="5" fillId="0" borderId="0" xfId="0" applyNumberFormat="1" applyFont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4" fillId="0" borderId="13" xfId="0" applyNumberFormat="1" applyFont="1" applyFill="1" applyBorder="1" applyAlignment="1" applyProtection="1">
      <alignment vertical="center" shrinkToFit="1"/>
    </xf>
    <xf numFmtId="0" fontId="4" fillId="25" borderId="2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Protection="1">
      <alignment vertical="center"/>
    </xf>
    <xf numFmtId="0" fontId="4" fillId="0" borderId="0" xfId="0" applyFont="1" applyFill="1" applyBorder="1" applyProtection="1">
      <alignment vertical="center"/>
    </xf>
    <xf numFmtId="0" fontId="4" fillId="0" borderId="0" xfId="39" applyNumberFormat="1" applyFont="1" applyAlignment="1" applyProtection="1">
      <alignment horizontal="center" vertical="center"/>
    </xf>
    <xf numFmtId="181" fontId="4" fillId="0" borderId="0" xfId="39" applyNumberFormat="1" applyFont="1" applyAlignment="1" applyProtection="1">
      <alignment horizontal="center" vertical="center"/>
    </xf>
    <xf numFmtId="179" fontId="4" fillId="0" borderId="0" xfId="0" applyNumberFormat="1" applyFont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188" fontId="4" fillId="0" borderId="0" xfId="0" applyNumberFormat="1" applyFont="1" applyFill="1" applyBorder="1" applyAlignment="1" applyProtection="1">
      <alignment horizontal="center" shrinkToFit="1"/>
    </xf>
    <xf numFmtId="176" fontId="4" fillId="0" borderId="28" xfId="0" applyNumberFormat="1" applyFont="1" applyFill="1" applyBorder="1" applyAlignment="1" applyProtection="1">
      <alignment vertical="center" shrinkToFit="1"/>
    </xf>
    <xf numFmtId="176" fontId="4" fillId="0" borderId="21" xfId="0" applyNumberFormat="1" applyFont="1" applyFill="1" applyBorder="1" applyAlignment="1" applyProtection="1">
      <alignment vertical="center" shrinkToFit="1"/>
    </xf>
    <xf numFmtId="0" fontId="4" fillId="0" borderId="0" xfId="39" applyNumberFormat="1" applyFont="1" applyBorder="1" applyAlignment="1" applyProtection="1">
      <alignment horizontal="right" vertical="center"/>
    </xf>
    <xf numFmtId="181" fontId="4" fillId="26" borderId="13" xfId="0" applyNumberFormat="1" applyFont="1" applyFill="1" applyBorder="1" applyAlignment="1" applyProtection="1">
      <alignment vertical="center" shrinkToFit="1"/>
      <protection locked="0"/>
    </xf>
    <xf numFmtId="0" fontId="37" fillId="0" borderId="0" xfId="0" applyFont="1" applyProtection="1">
      <alignment vertical="center"/>
    </xf>
    <xf numFmtId="0" fontId="32" fillId="0" borderId="0" xfId="0" applyFont="1" applyProtection="1">
      <alignment vertical="center"/>
    </xf>
    <xf numFmtId="0" fontId="37" fillId="25" borderId="31" xfId="0" applyFont="1" applyFill="1" applyBorder="1" applyProtection="1">
      <alignment vertical="center"/>
    </xf>
    <xf numFmtId="0" fontId="37" fillId="26" borderId="31" xfId="0" applyFont="1" applyFill="1" applyBorder="1" applyProtection="1">
      <alignment vertical="center"/>
    </xf>
    <xf numFmtId="0" fontId="37" fillId="0" borderId="22" xfId="0" applyFont="1" applyBorder="1" applyProtection="1">
      <alignment vertical="center"/>
    </xf>
    <xf numFmtId="0" fontId="37" fillId="0" borderId="14" xfId="0" quotePrefix="1" applyFont="1" applyBorder="1" applyProtection="1">
      <alignment vertical="center"/>
    </xf>
    <xf numFmtId="0" fontId="37" fillId="0" borderId="14" xfId="0" applyFont="1" applyBorder="1" applyProtection="1">
      <alignment vertical="center"/>
    </xf>
    <xf numFmtId="0" fontId="32" fillId="0" borderId="0" xfId="0" applyFont="1" applyBorder="1" applyProtection="1">
      <alignment vertical="center"/>
    </xf>
    <xf numFmtId="177" fontId="4" fillId="0" borderId="13" xfId="0" applyNumberFormat="1" applyFont="1" applyBorder="1" applyAlignment="1" applyProtection="1">
      <alignment vertical="top"/>
    </xf>
    <xf numFmtId="177" fontId="4" fillId="0" borderId="30" xfId="0" applyNumberFormat="1" applyFont="1" applyBorder="1" applyAlignment="1" applyProtection="1">
      <alignment vertical="top"/>
    </xf>
    <xf numFmtId="0" fontId="32" fillId="0" borderId="0" xfId="0" applyFont="1" applyAlignment="1" applyProtection="1">
      <alignment vertical="center" wrapText="1"/>
    </xf>
    <xf numFmtId="0" fontId="37" fillId="0" borderId="20" xfId="0" applyFont="1" applyBorder="1" applyProtection="1">
      <alignment vertical="center"/>
    </xf>
    <xf numFmtId="0" fontId="37" fillId="0" borderId="28" xfId="0" applyFont="1" applyBorder="1" applyProtection="1">
      <alignment vertical="center"/>
    </xf>
    <xf numFmtId="0" fontId="37" fillId="0" borderId="29" xfId="0" applyFont="1" applyBorder="1" applyProtection="1">
      <alignment vertical="center"/>
    </xf>
    <xf numFmtId="185" fontId="4" fillId="25" borderId="21" xfId="0" applyNumberFormat="1" applyFont="1" applyFill="1" applyBorder="1" applyAlignment="1" applyProtection="1">
      <alignment vertical="center" shrinkToFit="1"/>
      <protection locked="0"/>
    </xf>
    <xf numFmtId="0" fontId="5" fillId="0" borderId="0" xfId="0" applyFont="1" applyFill="1" applyProtection="1">
      <alignment vertical="center"/>
    </xf>
    <xf numFmtId="0" fontId="5" fillId="0" borderId="27" xfId="0" applyFont="1" applyFill="1" applyBorder="1" applyProtection="1">
      <alignment vertical="center"/>
    </xf>
    <xf numFmtId="0" fontId="4" fillId="0" borderId="18" xfId="0" applyFont="1" applyBorder="1" applyAlignment="1" applyProtection="1">
      <alignment vertical="center" wrapText="1"/>
    </xf>
    <xf numFmtId="0" fontId="4" fillId="0" borderId="2" xfId="0" applyFont="1" applyBorder="1" applyAlignment="1" applyProtection="1">
      <alignment vertical="center" wrapText="1"/>
    </xf>
    <xf numFmtId="0" fontId="5" fillId="0" borderId="0" xfId="0" applyFont="1" applyAlignment="1" applyProtection="1">
      <alignment vertical="center" shrinkToFit="1"/>
    </xf>
    <xf numFmtId="0" fontId="37" fillId="0" borderId="2" xfId="0" applyFont="1" applyBorder="1" applyProtection="1">
      <alignment vertical="center"/>
    </xf>
    <xf numFmtId="0" fontId="38" fillId="0" borderId="0" xfId="0" applyFont="1" applyProtection="1">
      <alignment vertical="center"/>
    </xf>
    <xf numFmtId="184" fontId="4" fillId="0" borderId="13" xfId="0" applyNumberFormat="1" applyFont="1" applyFill="1" applyBorder="1" applyAlignment="1" applyProtection="1">
      <alignment vertical="center" shrinkToFit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</xf>
    <xf numFmtId="0" fontId="4" fillId="0" borderId="0" xfId="0" applyFont="1" applyBorder="1" applyAlignment="1" applyProtection="1">
      <alignment horizontal="left" vertical="center"/>
    </xf>
    <xf numFmtId="0" fontId="4" fillId="0" borderId="17" xfId="0" applyFont="1" applyBorder="1" applyAlignment="1" applyProtection="1">
      <alignment horizontal="left" vertical="center"/>
    </xf>
    <xf numFmtId="0" fontId="5" fillId="0" borderId="0" xfId="0" applyFont="1" applyFill="1" applyBorder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191" fontId="4" fillId="26" borderId="21" xfId="0" applyNumberFormat="1" applyFont="1" applyFill="1" applyBorder="1" applyAlignment="1" applyProtection="1">
      <alignment vertical="center" shrinkToFit="1"/>
      <protection locked="0"/>
    </xf>
    <xf numFmtId="191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4" fillId="0" borderId="28" xfId="0" applyFont="1" applyFill="1" applyBorder="1" applyProtection="1">
      <alignment vertical="center"/>
    </xf>
    <xf numFmtId="0" fontId="5" fillId="0" borderId="28" xfId="0" applyFont="1" applyFill="1" applyBorder="1" applyProtection="1">
      <alignment vertical="center"/>
    </xf>
    <xf numFmtId="0" fontId="4" fillId="0" borderId="28" xfId="0" applyFont="1" applyFill="1" applyBorder="1" applyAlignment="1" applyProtection="1">
      <alignment horizontal="right" vertical="center"/>
    </xf>
    <xf numFmtId="0" fontId="38" fillId="0" borderId="22" xfId="0" applyFont="1" applyBorder="1" applyProtection="1">
      <alignment vertical="center"/>
    </xf>
    <xf numFmtId="0" fontId="4" fillId="24" borderId="30" xfId="0" applyFont="1" applyFill="1" applyBorder="1" applyAlignment="1" applyProtection="1">
      <alignment horizontal="center" vertical="center" wrapText="1" shrinkToFit="1"/>
    </xf>
    <xf numFmtId="0" fontId="4" fillId="24" borderId="21" xfId="0" applyFont="1" applyFill="1" applyBorder="1" applyAlignment="1" applyProtection="1">
      <alignment horizontal="center" vertical="center" shrinkToFit="1"/>
    </xf>
    <xf numFmtId="0" fontId="4" fillId="24" borderId="20" xfId="0" applyFont="1" applyFill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vertical="center" wrapText="1" shrinkToFit="1"/>
    </xf>
    <xf numFmtId="182" fontId="4" fillId="28" borderId="0" xfId="0" applyNumberFormat="1" applyFont="1" applyFill="1" applyBorder="1" applyAlignment="1" applyProtection="1">
      <alignment vertical="center"/>
    </xf>
    <xf numFmtId="182" fontId="4" fillId="0" borderId="0" xfId="0" applyNumberFormat="1" applyFont="1" applyFill="1" applyBorder="1" applyAlignment="1" applyProtection="1">
      <alignment vertical="center"/>
    </xf>
    <xf numFmtId="0" fontId="4" fillId="24" borderId="13" xfId="0" applyNumberFormat="1" applyFont="1" applyFill="1" applyBorder="1" applyAlignment="1" applyProtection="1">
      <alignment horizontal="center" vertical="center" wrapText="1" shrinkToFit="1"/>
    </xf>
    <xf numFmtId="0" fontId="32" fillId="0" borderId="16" xfId="0" applyFont="1" applyBorder="1" applyProtection="1">
      <alignment vertical="center"/>
    </xf>
    <xf numFmtId="0" fontId="37" fillId="0" borderId="28" xfId="0" applyFont="1" applyBorder="1" applyAlignment="1" applyProtection="1">
      <alignment horizontal="center" vertical="center"/>
    </xf>
    <xf numFmtId="0" fontId="37" fillId="0" borderId="0" xfId="0" applyFont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32" fillId="0" borderId="13" xfId="0" applyFont="1" applyBorder="1" applyProtection="1">
      <alignment vertical="center"/>
    </xf>
    <xf numFmtId="0" fontId="5" fillId="0" borderId="13" xfId="0" applyFont="1" applyBorder="1" applyProtection="1">
      <alignment vertical="center"/>
    </xf>
    <xf numFmtId="0" fontId="5" fillId="0" borderId="13" xfId="0" applyNumberFormat="1" applyFont="1" applyBorder="1" applyAlignment="1" applyProtection="1">
      <alignment vertical="center" shrinkToFit="1"/>
    </xf>
    <xf numFmtId="0" fontId="32" fillId="25" borderId="13" xfId="0" applyFont="1" applyFill="1" applyBorder="1" applyProtection="1">
      <alignment vertical="center"/>
    </xf>
    <xf numFmtId="0" fontId="32" fillId="26" borderId="13" xfId="0" applyFont="1" applyFill="1" applyBorder="1" applyProtection="1">
      <alignment vertical="center"/>
    </xf>
    <xf numFmtId="0" fontId="39" fillId="0" borderId="0" xfId="0" applyFont="1" applyProtection="1">
      <alignment vertical="center"/>
    </xf>
    <xf numFmtId="0" fontId="31" fillId="27" borderId="0" xfId="0" applyFont="1" applyFill="1" applyBorder="1" applyProtection="1">
      <alignment vertical="center"/>
    </xf>
    <xf numFmtId="0" fontId="40" fillId="27" borderId="0" xfId="0" applyFont="1" applyFill="1" applyBorder="1" applyProtection="1">
      <alignment vertical="center"/>
    </xf>
    <xf numFmtId="0" fontId="41" fillId="27" borderId="0" xfId="0" applyFont="1" applyFill="1" applyBorder="1" applyProtection="1">
      <alignment vertical="center"/>
    </xf>
    <xf numFmtId="0" fontId="32" fillId="0" borderId="20" xfId="0" applyFont="1" applyBorder="1" applyProtection="1">
      <alignment vertical="center"/>
    </xf>
    <xf numFmtId="0" fontId="39" fillId="0" borderId="0" xfId="0" applyFont="1" applyProtection="1">
      <alignment vertical="center"/>
      <protection hidden="1"/>
    </xf>
    <xf numFmtId="0" fontId="42" fillId="0" borderId="0" xfId="33" applyFont="1" applyAlignment="1" applyProtection="1">
      <alignment vertical="center"/>
    </xf>
    <xf numFmtId="0" fontId="37" fillId="0" borderId="0" xfId="0" applyFont="1" applyProtection="1">
      <alignment vertical="center"/>
      <protection hidden="1"/>
    </xf>
    <xf numFmtId="0" fontId="37" fillId="0" borderId="16" xfId="0" applyFont="1" applyBorder="1" applyProtection="1">
      <alignment vertical="center"/>
    </xf>
    <xf numFmtId="0" fontId="32" fillId="0" borderId="17" xfId="0" applyFont="1" applyBorder="1" applyProtection="1">
      <alignment vertical="center"/>
    </xf>
    <xf numFmtId="0" fontId="4" fillId="0" borderId="16" xfId="0" applyNumberFormat="1" applyFont="1" applyFill="1" applyBorder="1" applyAlignment="1" applyProtection="1">
      <alignment horizontal="center" vertical="center" wrapText="1" shrinkToFit="1"/>
    </xf>
    <xf numFmtId="0" fontId="4" fillId="0" borderId="0" xfId="0" applyNumberFormat="1" applyFont="1" applyFill="1" applyBorder="1" applyAlignment="1" applyProtection="1">
      <alignment horizontal="center" vertical="center" wrapText="1" shrinkToFit="1"/>
    </xf>
    <xf numFmtId="186" fontId="4" fillId="0" borderId="16" xfId="0" applyNumberFormat="1" applyFont="1" applyFill="1" applyBorder="1" applyAlignment="1" applyProtection="1">
      <alignment horizontal="center" vertical="center" shrinkToFit="1"/>
    </xf>
    <xf numFmtId="0" fontId="5" fillId="0" borderId="13" xfId="0" applyNumberFormat="1" applyFont="1" applyBorder="1" applyAlignment="1" applyProtection="1">
      <alignment horizontal="center" vertical="center" shrinkToFit="1"/>
    </xf>
    <xf numFmtId="190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24" borderId="18" xfId="0" applyNumberFormat="1" applyFont="1" applyFill="1" applyBorder="1" applyAlignment="1" applyProtection="1">
      <alignment horizontal="center" vertical="center" wrapText="1"/>
    </xf>
    <xf numFmtId="0" fontId="4" fillId="0" borderId="17" xfId="0" applyFont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8" xfId="0" applyNumberFormat="1" applyFont="1" applyFill="1" applyBorder="1" applyAlignment="1" applyProtection="1">
      <alignment horizontal="center" vertical="center" wrapText="1"/>
    </xf>
    <xf numFmtId="0" fontId="38" fillId="0" borderId="14" xfId="0" applyFont="1" applyBorder="1" applyAlignment="1" applyProtection="1">
      <alignment horizontal="right" vertical="center"/>
    </xf>
    <xf numFmtId="0" fontId="4" fillId="0" borderId="17" xfId="0" applyFont="1" applyBorder="1" applyAlignment="1" applyProtection="1">
      <alignment vertical="center" wrapText="1"/>
    </xf>
    <xf numFmtId="0" fontId="32" fillId="0" borderId="14" xfId="0" applyFont="1" applyBorder="1" applyProtection="1">
      <alignment vertical="center"/>
    </xf>
    <xf numFmtId="0" fontId="4" fillId="0" borderId="0" xfId="0" applyFont="1" applyAlignment="1" applyProtection="1">
      <alignment horizontal="center" vertical="center" wrapText="1"/>
    </xf>
    <xf numFmtId="0" fontId="32" fillId="0" borderId="0" xfId="0" quotePrefix="1" applyFont="1" applyBorder="1" applyProtection="1">
      <alignment vertical="center"/>
    </xf>
    <xf numFmtId="0" fontId="4" fillId="24" borderId="13" xfId="0" applyFont="1" applyFill="1" applyBorder="1" applyAlignment="1" applyProtection="1">
      <alignment horizontal="center" vertical="center" wrapText="1" shrinkToFit="1"/>
    </xf>
    <xf numFmtId="0" fontId="4" fillId="0" borderId="20" xfId="0" applyFont="1" applyBorder="1" applyProtection="1">
      <alignment vertical="center"/>
    </xf>
    <xf numFmtId="0" fontId="32" fillId="0" borderId="28" xfId="0" applyFont="1" applyBorder="1" applyProtection="1">
      <alignment vertical="center"/>
    </xf>
    <xf numFmtId="0" fontId="4" fillId="0" borderId="28" xfId="0" applyFont="1" applyBorder="1" applyProtection="1">
      <alignment vertical="center"/>
    </xf>
    <xf numFmtId="0" fontId="4" fillId="0" borderId="29" xfId="0" applyFont="1" applyBorder="1" applyProtection="1">
      <alignment vertical="center"/>
    </xf>
    <xf numFmtId="0" fontId="32" fillId="0" borderId="28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vertical="center" shrinkToFit="1"/>
    </xf>
    <xf numFmtId="0" fontId="43" fillId="0" borderId="0" xfId="0" applyFont="1" applyProtection="1">
      <alignment vertical="center"/>
    </xf>
    <xf numFmtId="0" fontId="36" fillId="0" borderId="0" xfId="0" applyFont="1" applyBorder="1" applyProtection="1">
      <alignment vertical="center"/>
    </xf>
    <xf numFmtId="182" fontId="4" fillId="0" borderId="18" xfId="0" applyNumberFormat="1" applyFont="1" applyFill="1" applyBorder="1" applyAlignment="1" applyProtection="1">
      <alignment vertical="center" shrinkToFit="1"/>
    </xf>
    <xf numFmtId="187" fontId="4" fillId="0" borderId="13" xfId="0" applyNumberFormat="1" applyFont="1" applyBorder="1" applyProtection="1">
      <alignment vertical="center"/>
    </xf>
    <xf numFmtId="0" fontId="4" fillId="0" borderId="0" xfId="0" applyFont="1" applyAlignment="1" applyProtection="1"/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30" xfId="0" applyFont="1" applyBorder="1" applyAlignment="1" applyProtection="1">
      <alignment horizontal="right" vertical="center"/>
    </xf>
    <xf numFmtId="0" fontId="4" fillId="0" borderId="34" xfId="0" applyFont="1" applyBorder="1" applyAlignment="1" applyProtection="1">
      <alignment horizontal="right" vertical="center"/>
    </xf>
    <xf numFmtId="0" fontId="4" fillId="0" borderId="21" xfId="0" applyFont="1" applyBorder="1" applyAlignment="1" applyProtection="1">
      <alignment horizontal="right" vertical="center"/>
    </xf>
    <xf numFmtId="0" fontId="32" fillId="0" borderId="0" xfId="0" applyFont="1" applyAlignment="1" applyProtection="1">
      <alignment horizontal="center" vertical="center"/>
    </xf>
    <xf numFmtId="0" fontId="4" fillId="0" borderId="21" xfId="0" applyNumberFormat="1" applyFont="1" applyFill="1" applyBorder="1" applyAlignment="1" applyProtection="1">
      <alignment vertical="center" shrinkToFit="1"/>
    </xf>
    <xf numFmtId="182" fontId="4" fillId="0" borderId="2" xfId="0" applyNumberFormat="1" applyFont="1" applyFill="1" applyBorder="1" applyAlignment="1" applyProtection="1">
      <alignment vertical="center" shrinkToFit="1"/>
    </xf>
    <xf numFmtId="0" fontId="32" fillId="0" borderId="29" xfId="0" applyFont="1" applyBorder="1" applyProtection="1">
      <alignment vertical="center"/>
    </xf>
    <xf numFmtId="0" fontId="4" fillId="0" borderId="22" xfId="0" applyFont="1" applyBorder="1" applyProtection="1">
      <alignment vertical="center"/>
    </xf>
    <xf numFmtId="0" fontId="32" fillId="0" borderId="14" xfId="0" quotePrefix="1" applyFont="1" applyBorder="1" applyProtection="1">
      <alignment vertical="center"/>
    </xf>
    <xf numFmtId="0" fontId="37" fillId="0" borderId="0" xfId="0" applyFont="1" applyBorder="1" applyProtection="1">
      <alignment vertical="center"/>
    </xf>
    <xf numFmtId="0" fontId="37" fillId="0" borderId="17" xfId="0" applyFont="1" applyBorder="1" applyProtection="1">
      <alignment vertical="center"/>
    </xf>
    <xf numFmtId="0" fontId="4" fillId="0" borderId="2" xfId="0" applyFont="1" applyBorder="1" applyAlignment="1" applyProtection="1">
      <alignment vertical="center"/>
    </xf>
    <xf numFmtId="0" fontId="4" fillId="24" borderId="13" xfId="0" applyFont="1" applyFill="1" applyBorder="1" applyAlignment="1" applyProtection="1">
      <alignment horizontal="center" vertical="center" shrinkToFit="1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center" vertical="center"/>
    </xf>
    <xf numFmtId="0" fontId="1" fillId="25" borderId="31" xfId="0" applyFont="1" applyFill="1" applyBorder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32" fillId="26" borderId="31" xfId="0" applyFont="1" applyFill="1" applyBorder="1" applyProtection="1">
      <alignment vertical="center"/>
    </xf>
    <xf numFmtId="0" fontId="39" fillId="0" borderId="0" xfId="0" applyFont="1" applyAlignment="1" applyProtection="1">
      <alignment horizontal="center" vertical="center"/>
    </xf>
    <xf numFmtId="0" fontId="32" fillId="0" borderId="22" xfId="0" applyFont="1" applyBorder="1" applyProtection="1">
      <alignment vertical="center"/>
    </xf>
    <xf numFmtId="0" fontId="32" fillId="0" borderId="14" xfId="0" applyFont="1" applyBorder="1" applyAlignment="1" applyProtection="1">
      <alignment horizontal="center" vertical="center"/>
    </xf>
    <xf numFmtId="0" fontId="32" fillId="0" borderId="15" xfId="0" applyFont="1" applyBorder="1" applyProtection="1">
      <alignment vertical="center"/>
    </xf>
    <xf numFmtId="0" fontId="32" fillId="0" borderId="0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horizontal="centerContinuous" vertical="center"/>
    </xf>
    <xf numFmtId="182" fontId="4" fillId="0" borderId="13" xfId="0" applyNumberFormat="1" applyFont="1" applyBorder="1" applyAlignment="1" applyProtection="1">
      <alignment vertical="center" shrinkToFit="1"/>
    </xf>
    <xf numFmtId="0" fontId="32" fillId="0" borderId="30" xfId="0" applyFont="1" applyBorder="1" applyProtection="1">
      <alignment vertical="center"/>
    </xf>
    <xf numFmtId="0" fontId="32" fillId="0" borderId="34" xfId="0" applyFont="1" applyBorder="1" applyProtection="1">
      <alignment vertical="center"/>
    </xf>
    <xf numFmtId="0" fontId="32" fillId="0" borderId="21" xfId="0" applyFont="1" applyBorder="1" applyProtection="1">
      <alignment vertical="center"/>
    </xf>
    <xf numFmtId="0" fontId="39" fillId="0" borderId="0" xfId="0" applyFont="1" applyBorder="1" applyProtection="1">
      <alignment vertical="center"/>
    </xf>
    <xf numFmtId="0" fontId="39" fillId="0" borderId="16" xfId="0" applyFont="1" applyBorder="1" applyProtection="1">
      <alignment vertical="center"/>
    </xf>
    <xf numFmtId="0" fontId="39" fillId="0" borderId="34" xfId="0" applyFont="1" applyBorder="1" applyProtection="1">
      <alignment vertical="center"/>
    </xf>
    <xf numFmtId="55" fontId="4" fillId="0" borderId="0" xfId="0" applyNumberFormat="1" applyFont="1" applyFill="1" applyBorder="1" applyAlignment="1" applyProtection="1">
      <alignment horizontal="center" vertical="center"/>
    </xf>
    <xf numFmtId="0" fontId="4" fillId="28" borderId="35" xfId="0" applyFont="1" applyFill="1" applyBorder="1" applyAlignment="1" applyProtection="1">
      <alignment horizontal="center" vertical="center" shrinkToFit="1"/>
    </xf>
    <xf numFmtId="0" fontId="32" fillId="0" borderId="0" xfId="0" applyFont="1" applyBorder="1" applyAlignment="1" applyProtection="1">
      <alignment vertical="center" shrinkToFit="1"/>
    </xf>
    <xf numFmtId="0" fontId="32" fillId="0" borderId="0" xfId="0" applyFont="1" applyFill="1" applyProtection="1">
      <alignment vertical="center"/>
    </xf>
    <xf numFmtId="0" fontId="37" fillId="0" borderId="0" xfId="0" applyFont="1" applyFill="1" applyProtection="1">
      <alignment vertical="center"/>
    </xf>
    <xf numFmtId="0" fontId="39" fillId="0" borderId="0" xfId="0" applyFont="1" applyFill="1" applyProtection="1">
      <alignment vertical="center"/>
    </xf>
    <xf numFmtId="0" fontId="44" fillId="0" borderId="0" xfId="0" applyFont="1" applyAlignment="1" applyProtection="1">
      <alignment horizontal="right" vertical="center"/>
    </xf>
    <xf numFmtId="185" fontId="4" fillId="25" borderId="13" xfId="0" applyNumberFormat="1" applyFont="1" applyFill="1" applyBorder="1" applyAlignment="1" applyProtection="1">
      <alignment vertical="center" shrinkToFit="1"/>
      <protection locked="0"/>
    </xf>
    <xf numFmtId="0" fontId="32" fillId="0" borderId="13" xfId="0" applyFont="1" applyBorder="1" applyAlignment="1" applyProtection="1">
      <alignment vertical="center" shrinkToFit="1"/>
    </xf>
    <xf numFmtId="0" fontId="32" fillId="0" borderId="13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vertical="center" shrinkToFit="1"/>
    </xf>
    <xf numFmtId="0" fontId="39" fillId="0" borderId="28" xfId="0" applyFont="1" applyBorder="1" applyProtection="1">
      <alignment vertical="center"/>
    </xf>
    <xf numFmtId="183" fontId="5" fillId="0" borderId="0" xfId="0" applyNumberFormat="1" applyFont="1" applyProtection="1">
      <alignment vertical="center"/>
    </xf>
    <xf numFmtId="0" fontId="4" fillId="0" borderId="0" xfId="0" applyFont="1" applyProtection="1">
      <alignment vertical="center"/>
      <protection hidden="1"/>
    </xf>
    <xf numFmtId="0" fontId="32" fillId="0" borderId="0" xfId="0" applyFont="1" applyProtection="1">
      <alignment vertical="center"/>
      <protection hidden="1"/>
    </xf>
    <xf numFmtId="0" fontId="37" fillId="25" borderId="31" xfId="0" applyFont="1" applyFill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4" fillId="0" borderId="13" xfId="0" applyNumberFormat="1" applyFont="1" applyFill="1" applyBorder="1" applyAlignment="1" applyProtection="1">
      <alignment horizontal="center" vertical="center" shrinkToFit="1"/>
      <protection hidden="1"/>
    </xf>
    <xf numFmtId="0" fontId="37" fillId="26" borderId="31" xfId="0" applyFont="1" applyFill="1" applyBorder="1" applyProtection="1">
      <alignment vertical="center"/>
      <protection hidden="1"/>
    </xf>
    <xf numFmtId="0" fontId="4" fillId="0" borderId="0" xfId="0" applyFont="1" applyFill="1" applyProtection="1">
      <alignment vertical="center"/>
      <protection hidden="1"/>
    </xf>
    <xf numFmtId="0" fontId="38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37" fillId="0" borderId="22" xfId="0" applyFont="1" applyBorder="1" applyProtection="1">
      <alignment vertical="center"/>
      <protection hidden="1"/>
    </xf>
    <xf numFmtId="0" fontId="37" fillId="0" borderId="14" xfId="0" quotePrefix="1" applyFont="1" applyBorder="1" applyProtection="1">
      <alignment vertical="center"/>
      <protection hidden="1"/>
    </xf>
    <xf numFmtId="0" fontId="37" fillId="0" borderId="14" xfId="0" applyFont="1" applyBorder="1" applyProtection="1">
      <alignment vertical="center"/>
      <protection hidden="1"/>
    </xf>
    <xf numFmtId="0" fontId="4" fillId="0" borderId="14" xfId="0" applyFont="1" applyBorder="1" applyProtection="1">
      <alignment vertical="center"/>
      <protection hidden="1"/>
    </xf>
    <xf numFmtId="0" fontId="4" fillId="0" borderId="15" xfId="0" applyFont="1" applyBorder="1" applyProtection="1">
      <alignment vertical="center"/>
      <protection hidden="1"/>
    </xf>
    <xf numFmtId="0" fontId="4" fillId="0" borderId="16" xfId="0" applyFont="1" applyBorder="1" applyProtection="1">
      <alignment vertical="center"/>
      <protection hidden="1"/>
    </xf>
    <xf numFmtId="0" fontId="32" fillId="0" borderId="0" xfId="0" applyFont="1" applyBorder="1" applyProtection="1">
      <alignment vertical="center"/>
      <protection hidden="1"/>
    </xf>
    <xf numFmtId="0" fontId="4" fillId="0" borderId="0" xfId="0" applyFont="1" applyBorder="1" applyProtection="1">
      <alignment vertical="center"/>
      <protection hidden="1"/>
    </xf>
    <xf numFmtId="0" fontId="4" fillId="0" borderId="17" xfId="0" applyFont="1" applyBorder="1" applyProtection="1">
      <alignment vertical="center"/>
      <protection hidden="1"/>
    </xf>
    <xf numFmtId="183" fontId="4" fillId="0" borderId="13" xfId="0" applyNumberFormat="1" applyFont="1" applyFill="1" applyBorder="1" applyAlignment="1" applyProtection="1">
      <alignment vertical="center" shrinkToFit="1"/>
      <protection hidden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13" xfId="0" applyNumberFormat="1" applyFont="1" applyFill="1" applyBorder="1" applyAlignment="1" applyProtection="1">
      <alignment horizontal="center" vertical="center" wrapText="1"/>
      <protection hidden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13" xfId="0" applyFont="1" applyBorder="1" applyProtection="1">
      <alignment vertical="center"/>
      <protection hidden="1"/>
    </xf>
    <xf numFmtId="0" fontId="4" fillId="24" borderId="18" xfId="0" applyFont="1" applyFill="1" applyBorder="1" applyAlignment="1" applyProtection="1">
      <alignment vertical="center" shrinkToFit="1"/>
      <protection hidden="1"/>
    </xf>
    <xf numFmtId="0" fontId="4" fillId="25" borderId="13" xfId="0" applyNumberFormat="1" applyFont="1" applyFill="1" applyBorder="1" applyAlignment="1" applyProtection="1">
      <alignment horizontal="center" vertical="center" shrinkToFit="1"/>
      <protection locked="0" hidden="1"/>
    </xf>
    <xf numFmtId="185" fontId="4" fillId="26" borderId="13" xfId="0" applyNumberFormat="1" applyFont="1" applyFill="1" applyBorder="1" applyAlignment="1" applyProtection="1">
      <alignment vertical="center" shrinkToFit="1"/>
      <protection locked="0" hidden="1"/>
    </xf>
    <xf numFmtId="0" fontId="4" fillId="0" borderId="13" xfId="0" applyNumberFormat="1" applyFont="1" applyBorder="1" applyAlignment="1" applyProtection="1">
      <alignment vertical="center"/>
      <protection hidden="1"/>
    </xf>
    <xf numFmtId="182" fontId="4" fillId="0" borderId="20" xfId="0" applyNumberFormat="1" applyFont="1" applyFill="1" applyBorder="1" applyAlignment="1" applyProtection="1">
      <alignment vertical="center" shrinkToFit="1"/>
      <protection hidden="1"/>
    </xf>
    <xf numFmtId="182" fontId="4" fillId="0" borderId="21" xfId="0" applyNumberFormat="1" applyFont="1" applyFill="1" applyBorder="1" applyAlignment="1" applyProtection="1">
      <alignment vertical="center" shrinkToFit="1"/>
      <protection hidden="1"/>
    </xf>
    <xf numFmtId="182" fontId="4" fillId="0" borderId="13" xfId="0" applyNumberFormat="1" applyFont="1" applyFill="1" applyBorder="1" applyAlignment="1" applyProtection="1">
      <alignment vertical="center" shrinkToFit="1"/>
      <protection hidden="1"/>
    </xf>
    <xf numFmtId="0" fontId="37" fillId="0" borderId="20" xfId="0" applyFont="1" applyBorder="1" applyProtection="1">
      <alignment vertical="center"/>
      <protection hidden="1"/>
    </xf>
    <xf numFmtId="0" fontId="37" fillId="0" borderId="28" xfId="0" applyFont="1" applyBorder="1" applyProtection="1">
      <alignment vertical="center"/>
      <protection hidden="1"/>
    </xf>
    <xf numFmtId="0" fontId="37" fillId="0" borderId="29" xfId="0" applyFont="1" applyBorder="1" applyProtection="1">
      <alignment vertical="center"/>
      <protection hidden="1"/>
    </xf>
    <xf numFmtId="0" fontId="38" fillId="0" borderId="14" xfId="0" applyFont="1" applyBorder="1" applyAlignment="1" applyProtection="1">
      <alignment horizontal="right" vertical="center"/>
      <protection hidden="1"/>
    </xf>
    <xf numFmtId="180" fontId="4" fillId="26" borderId="13" xfId="0" applyNumberFormat="1" applyFont="1" applyFill="1" applyBorder="1" applyAlignment="1" applyProtection="1">
      <alignment vertical="center" shrinkToFit="1"/>
      <protection locked="0"/>
    </xf>
    <xf numFmtId="193" fontId="4" fillId="26" borderId="13" xfId="0" applyNumberFormat="1" applyFont="1" applyFill="1" applyBorder="1" applyAlignment="1" applyProtection="1">
      <alignment vertical="center" shrinkToFit="1"/>
      <protection locked="0"/>
    </xf>
    <xf numFmtId="49" fontId="4" fillId="26" borderId="13" xfId="0" applyNumberFormat="1" applyFont="1" applyFill="1" applyBorder="1" applyAlignment="1" applyProtection="1">
      <alignment vertical="center" shrinkToFit="1"/>
      <protection locked="0"/>
    </xf>
    <xf numFmtId="180" fontId="4" fillId="26" borderId="13" xfId="0" applyNumberFormat="1" applyFont="1" applyFill="1" applyBorder="1" applyAlignment="1" applyProtection="1">
      <alignment vertical="center" shrinkToFit="1"/>
      <protection locked="0" hidden="1"/>
    </xf>
    <xf numFmtId="49" fontId="4" fillId="26" borderId="13" xfId="0" applyNumberFormat="1" applyFont="1" applyFill="1" applyBorder="1" applyAlignment="1" applyProtection="1">
      <alignment vertical="center" shrinkToFit="1"/>
      <protection locked="0" hidden="1"/>
    </xf>
    <xf numFmtId="183" fontId="4" fillId="0" borderId="13" xfId="0" applyNumberFormat="1" applyFont="1" applyBorder="1" applyAlignment="1" applyProtection="1">
      <alignment vertical="center" shrinkToFit="1"/>
    </xf>
    <xf numFmtId="0" fontId="5" fillId="0" borderId="0" xfId="0" applyFont="1" applyAlignment="1" applyProtection="1">
      <alignment horizontal="right" vertical="center"/>
    </xf>
    <xf numFmtId="0" fontId="46" fillId="27" borderId="0" xfId="0" applyFont="1" applyFill="1" applyBorder="1" applyAlignment="1" applyProtection="1">
      <alignment horizontal="right"/>
    </xf>
    <xf numFmtId="0" fontId="4" fillId="0" borderId="13" xfId="0" applyFont="1" applyBorder="1">
      <alignment vertical="center"/>
    </xf>
    <xf numFmtId="0" fontId="4" fillId="24" borderId="2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 shrinkToFit="1"/>
    </xf>
    <xf numFmtId="0" fontId="1" fillId="26" borderId="31" xfId="0" applyFont="1" applyFill="1" applyBorder="1" applyProtection="1">
      <alignment vertical="center"/>
    </xf>
    <xf numFmtId="0" fontId="1" fillId="0" borderId="22" xfId="0" applyFont="1" applyBorder="1" applyProtection="1">
      <alignment vertical="center"/>
    </xf>
    <xf numFmtId="0" fontId="1" fillId="0" borderId="14" xfId="0" quotePrefix="1" applyFont="1" applyBorder="1" applyProtection="1">
      <alignment vertical="center"/>
    </xf>
    <xf numFmtId="0" fontId="1" fillId="0" borderId="14" xfId="0" applyFont="1" applyBorder="1" applyProtection="1">
      <alignment vertical="center"/>
    </xf>
    <xf numFmtId="0" fontId="1" fillId="0" borderId="14" xfId="0" applyFont="1" applyBorder="1" applyAlignment="1" applyProtection="1">
      <alignment vertical="center" shrinkToFit="1"/>
    </xf>
    <xf numFmtId="0" fontId="1" fillId="0" borderId="0" xfId="0" applyFont="1" applyBorder="1" applyProtection="1">
      <alignment vertical="center"/>
    </xf>
    <xf numFmtId="0" fontId="1" fillId="0" borderId="0" xfId="0" applyFont="1" applyBorder="1" applyAlignment="1" applyProtection="1">
      <alignment vertical="center" shrinkToFit="1"/>
    </xf>
    <xf numFmtId="0" fontId="1" fillId="0" borderId="28" xfId="0" applyFont="1" applyBorder="1" applyProtection="1">
      <alignment vertical="center"/>
    </xf>
    <xf numFmtId="0" fontId="1" fillId="0" borderId="28" xfId="0" applyFont="1" applyBorder="1" applyAlignment="1" applyProtection="1">
      <alignment vertical="center" shrinkToFit="1"/>
    </xf>
    <xf numFmtId="0" fontId="1" fillId="0" borderId="13" xfId="0" applyFont="1" applyBorder="1" applyAlignment="1" applyProtection="1">
      <alignment horizontal="center" vertical="center"/>
    </xf>
    <xf numFmtId="180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NumberFormat="1" applyFont="1" applyFill="1" applyBorder="1" applyAlignment="1" applyProtection="1">
      <alignment vertical="center"/>
    </xf>
    <xf numFmtId="0" fontId="4" fillId="0" borderId="13" xfId="0" applyFont="1" applyBorder="1" applyAlignment="1" applyProtection="1">
      <alignment horizontal="center" vertical="center" shrinkToFit="1"/>
    </xf>
    <xf numFmtId="181" fontId="4" fillId="25" borderId="13" xfId="0" applyNumberFormat="1" applyFont="1" applyFill="1" applyBorder="1" applyAlignment="1" applyProtection="1">
      <alignment vertical="center" shrinkToFit="1"/>
      <protection locked="0"/>
    </xf>
    <xf numFmtId="181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NumberFormat="1" applyFont="1" applyFill="1" applyBorder="1" applyAlignment="1" applyProtection="1">
      <alignment vertical="center" wrapText="1"/>
    </xf>
    <xf numFmtId="0" fontId="4" fillId="26" borderId="13" xfId="0" applyNumberFormat="1" applyFont="1" applyFill="1" applyBorder="1" applyAlignment="1" applyProtection="1">
      <alignment vertical="center"/>
      <protection locked="0"/>
    </xf>
    <xf numFmtId="49" fontId="4" fillId="0" borderId="28" xfId="0" applyNumberFormat="1" applyFont="1" applyFill="1" applyBorder="1" applyAlignment="1" applyProtection="1">
      <alignment horizontal="left" vertical="center"/>
    </xf>
    <xf numFmtId="0" fontId="4" fillId="0" borderId="16" xfId="0" applyNumberFormat="1" applyFont="1" applyFill="1" applyBorder="1" applyAlignment="1" applyProtection="1">
      <alignment horizontal="center" vertical="center" shrinkToFit="1"/>
    </xf>
    <xf numFmtId="0" fontId="49" fillId="0" borderId="0" xfId="0" applyFont="1" applyProtection="1">
      <alignment vertical="center"/>
    </xf>
    <xf numFmtId="194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0" borderId="13" xfId="0" applyFont="1" applyFill="1" applyBorder="1" applyAlignment="1" applyProtection="1">
      <alignment horizontal="center" vertical="center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195" fontId="4" fillId="26" borderId="13" xfId="0" applyNumberFormat="1" applyFont="1" applyFill="1" applyBorder="1" applyAlignment="1" applyProtection="1">
      <alignment vertical="center" shrinkToFit="1"/>
      <protection locked="0"/>
    </xf>
    <xf numFmtId="176" fontId="4" fillId="26" borderId="13" xfId="0" applyNumberFormat="1" applyFont="1" applyFill="1" applyBorder="1" applyAlignment="1" applyProtection="1">
      <alignment vertical="center" shrinkToFit="1"/>
      <protection locked="0"/>
    </xf>
    <xf numFmtId="176" fontId="37" fillId="0" borderId="28" xfId="0" applyNumberFormat="1" applyFont="1" applyBorder="1" applyProtection="1">
      <alignment vertical="center"/>
    </xf>
    <xf numFmtId="176" fontId="37" fillId="0" borderId="14" xfId="0" applyNumberFormat="1" applyFont="1" applyBorder="1" applyProtection="1">
      <alignment vertical="center"/>
    </xf>
    <xf numFmtId="176" fontId="37" fillId="0" borderId="0" xfId="0" applyNumberFormat="1" applyFont="1" applyProtection="1">
      <alignment vertical="center"/>
    </xf>
    <xf numFmtId="176" fontId="4" fillId="26" borderId="13" xfId="0" applyNumberFormat="1" applyFont="1" applyFill="1" applyBorder="1" applyAlignment="1" applyProtection="1">
      <alignment vertical="center" shrinkToFit="1"/>
      <protection locked="0" hidden="1"/>
    </xf>
    <xf numFmtId="176" fontId="37" fillId="0" borderId="28" xfId="0" applyNumberFormat="1" applyFont="1" applyBorder="1" applyProtection="1">
      <alignment vertical="center"/>
      <protection hidden="1"/>
    </xf>
    <xf numFmtId="176" fontId="37" fillId="0" borderId="0" xfId="0" applyNumberFormat="1" applyFont="1" applyProtection="1">
      <alignment vertical="center"/>
      <protection hidden="1"/>
    </xf>
    <xf numFmtId="190" fontId="37" fillId="0" borderId="28" xfId="0" applyNumberFormat="1" applyFont="1" applyBorder="1" applyProtection="1">
      <alignment vertical="center"/>
    </xf>
    <xf numFmtId="190" fontId="37" fillId="0" borderId="0" xfId="0" applyNumberFormat="1" applyFont="1" applyProtection="1">
      <alignment vertical="center"/>
    </xf>
    <xf numFmtId="0" fontId="4" fillId="0" borderId="34" xfId="0" applyNumberFormat="1" applyFont="1" applyFill="1" applyBorder="1" applyAlignment="1" applyProtection="1">
      <alignment horizontal="center" vertical="center" shrinkToFit="1"/>
    </xf>
    <xf numFmtId="0" fontId="4" fillId="0" borderId="21" xfId="0" applyFont="1" applyBorder="1" applyProtection="1">
      <alignment vertical="center"/>
    </xf>
    <xf numFmtId="0" fontId="1" fillId="0" borderId="19" xfId="0" applyFont="1" applyBorder="1" applyAlignment="1" applyProtection="1">
      <alignment vertical="center" shrinkToFit="1"/>
    </xf>
    <xf numFmtId="197" fontId="4" fillId="0" borderId="0" xfId="0" applyNumberFormat="1" applyFont="1" applyFill="1" applyBorder="1" applyAlignment="1" applyProtection="1">
      <alignment vertical="center" shrinkToFit="1"/>
    </xf>
    <xf numFmtId="187" fontId="4" fillId="0" borderId="28" xfId="0" applyNumberFormat="1" applyFont="1" applyFill="1" applyBorder="1" applyProtection="1">
      <alignment vertical="center"/>
    </xf>
    <xf numFmtId="197" fontId="4" fillId="0" borderId="0" xfId="0" applyNumberFormat="1" applyFont="1" applyBorder="1" applyAlignment="1" applyProtection="1">
      <alignment vertical="center" shrinkToFit="1"/>
    </xf>
    <xf numFmtId="187" fontId="4" fillId="0" borderId="0" xfId="0" applyNumberFormat="1" applyFont="1" applyFill="1" applyBorder="1" applyProtection="1">
      <alignment vertical="center"/>
    </xf>
    <xf numFmtId="0" fontId="0" fillId="0" borderId="0" xfId="0" applyProtection="1">
      <alignment vertical="center"/>
    </xf>
    <xf numFmtId="0" fontId="4" fillId="0" borderId="22" xfId="0" applyFont="1" applyFill="1" applyBorder="1" applyProtection="1">
      <alignment vertical="center"/>
    </xf>
    <xf numFmtId="0" fontId="4" fillId="0" borderId="14" xfId="0" applyFont="1" applyFill="1" applyBorder="1" applyProtection="1">
      <alignment vertical="center"/>
    </xf>
    <xf numFmtId="0" fontId="4" fillId="0" borderId="15" xfId="0" applyFont="1" applyFill="1" applyBorder="1" applyProtection="1">
      <alignment vertical="center"/>
    </xf>
    <xf numFmtId="0" fontId="4" fillId="0" borderId="16" xfId="0" applyFont="1" applyFill="1" applyBorder="1" applyProtection="1">
      <alignment vertical="center"/>
    </xf>
    <xf numFmtId="0" fontId="4" fillId="0" borderId="17" xfId="0" applyFont="1" applyFill="1" applyBorder="1" applyProtection="1">
      <alignment vertical="center"/>
    </xf>
    <xf numFmtId="0" fontId="4" fillId="0" borderId="20" xfId="0" applyFont="1" applyFill="1" applyBorder="1" applyProtection="1">
      <alignment vertical="center"/>
    </xf>
    <xf numFmtId="0" fontId="4" fillId="0" borderId="29" xfId="0" applyFont="1" applyFill="1" applyBorder="1" applyProtection="1">
      <alignment vertical="center"/>
    </xf>
    <xf numFmtId="0" fontId="4" fillId="24" borderId="18" xfId="0" applyFont="1" applyFill="1" applyBorder="1" applyAlignment="1" applyProtection="1">
      <alignment horizontal="center" vertical="center"/>
    </xf>
    <xf numFmtId="0" fontId="1" fillId="25" borderId="13" xfId="0" applyFont="1" applyFill="1" applyBorder="1" applyProtection="1">
      <alignment vertical="center"/>
    </xf>
    <xf numFmtId="0" fontId="1" fillId="26" borderId="13" xfId="0" applyFont="1" applyFill="1" applyBorder="1" applyProtection="1">
      <alignment vertical="center"/>
    </xf>
    <xf numFmtId="0" fontId="1" fillId="0" borderId="16" xfId="0" applyFont="1" applyBorder="1" applyProtection="1">
      <alignment vertical="center"/>
    </xf>
    <xf numFmtId="177" fontId="4" fillId="29" borderId="13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Continuous" vertical="center"/>
    </xf>
    <xf numFmtId="177" fontId="4" fillId="0" borderId="13" xfId="0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177" fontId="4" fillId="29" borderId="30" xfId="0" applyNumberFormat="1" applyFont="1" applyFill="1" applyBorder="1" applyAlignment="1" applyProtection="1">
      <alignment vertical="center"/>
    </xf>
    <xf numFmtId="177" fontId="4" fillId="29" borderId="21" xfId="0" applyNumberFormat="1" applyFont="1" applyFill="1" applyBorder="1" applyAlignment="1" applyProtection="1">
      <alignment vertical="center"/>
    </xf>
    <xf numFmtId="183" fontId="4" fillId="29" borderId="13" xfId="0" applyNumberFormat="1" applyFont="1" applyFill="1" applyBorder="1" applyAlignment="1" applyProtection="1">
      <alignment vertical="center" shrinkToFit="1"/>
    </xf>
    <xf numFmtId="0" fontId="4" fillId="0" borderId="30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32" xfId="0" applyFont="1" applyFill="1" applyBorder="1" applyAlignment="1" applyProtection="1">
      <alignment horizontal="center" vertical="center" wrapText="1"/>
    </xf>
    <xf numFmtId="0" fontId="4" fillId="0" borderId="30" xfId="0" applyFont="1" applyFill="1" applyBorder="1" applyAlignment="1" applyProtection="1">
      <alignment horizontal="center" vertical="center" wrapText="1" shrinkToFit="1"/>
    </xf>
    <xf numFmtId="0" fontId="4" fillId="0" borderId="32" xfId="0" applyFont="1" applyFill="1" applyBorder="1" applyAlignment="1" applyProtection="1">
      <alignment horizontal="center" vertical="center" wrapText="1" shrinkToFit="1"/>
    </xf>
    <xf numFmtId="0" fontId="4" fillId="0" borderId="15" xfId="0" applyFont="1" applyFill="1" applyBorder="1" applyAlignment="1" applyProtection="1">
      <alignment horizontal="center" vertical="center" wrapText="1"/>
    </xf>
    <xf numFmtId="0" fontId="4" fillId="0" borderId="38" xfId="0" applyFont="1" applyFill="1" applyBorder="1" applyAlignment="1" applyProtection="1">
      <alignment horizontal="center" vertical="center" wrapText="1" shrinkToFit="1"/>
    </xf>
    <xf numFmtId="0" fontId="4" fillId="0" borderId="15" xfId="0" applyFont="1" applyFill="1" applyBorder="1" applyAlignment="1" applyProtection="1">
      <alignment horizontal="center" vertical="center" wrapText="1" shrinkToFit="1"/>
    </xf>
    <xf numFmtId="0" fontId="4" fillId="0" borderId="33" xfId="0" applyFont="1" applyFill="1" applyBorder="1" applyAlignment="1" applyProtection="1">
      <alignment horizontal="center" vertical="center" shrinkToFit="1"/>
    </xf>
    <xf numFmtId="0" fontId="4" fillId="0" borderId="21" xfId="0" applyFont="1" applyFill="1" applyBorder="1" applyAlignment="1" applyProtection="1">
      <alignment horizontal="center" vertical="center" shrinkToFit="1"/>
    </xf>
    <xf numFmtId="0" fontId="4" fillId="0" borderId="20" xfId="0" applyFont="1" applyFill="1" applyBorder="1" applyAlignment="1" applyProtection="1">
      <alignment horizontal="center" vertical="center" shrinkToFit="1"/>
    </xf>
    <xf numFmtId="0" fontId="4" fillId="0" borderId="28" xfId="0" applyFont="1" applyFill="1" applyBorder="1" applyAlignment="1" applyProtection="1">
      <alignment horizontal="center" vertical="center" shrinkToFit="1"/>
    </xf>
    <xf numFmtId="0" fontId="4" fillId="0" borderId="39" xfId="0" applyFont="1" applyFill="1" applyBorder="1" applyAlignment="1" applyProtection="1">
      <alignment horizontal="center" vertical="center" shrinkToFit="1"/>
    </xf>
    <xf numFmtId="0" fontId="4" fillId="0" borderId="29" xfId="0" applyFont="1" applyFill="1" applyBorder="1" applyAlignment="1" applyProtection="1">
      <alignment horizontal="center" vertical="center" shrinkToFit="1"/>
    </xf>
    <xf numFmtId="192" fontId="4" fillId="0" borderId="13" xfId="0" applyNumberFormat="1" applyFont="1" applyFill="1" applyBorder="1" applyAlignment="1" applyProtection="1">
      <alignment horizontal="center" vertical="center"/>
    </xf>
    <xf numFmtId="0" fontId="4" fillId="29" borderId="18" xfId="0" applyFont="1" applyFill="1" applyBorder="1" applyAlignment="1" applyProtection="1">
      <alignment horizontal="center" vertical="center" shrinkToFit="1"/>
    </xf>
    <xf numFmtId="182" fontId="4" fillId="29" borderId="36" xfId="0" applyNumberFormat="1" applyFont="1" applyFill="1" applyBorder="1" applyAlignment="1" applyProtection="1">
      <alignment vertical="center" shrinkToFit="1"/>
    </xf>
    <xf numFmtId="182" fontId="4" fillId="29" borderId="13" xfId="0" applyNumberFormat="1" applyFont="1" applyFill="1" applyBorder="1" applyAlignment="1" applyProtection="1">
      <alignment vertical="center" shrinkToFit="1"/>
    </xf>
    <xf numFmtId="182" fontId="4" fillId="29" borderId="37" xfId="0" applyNumberFormat="1" applyFont="1" applyFill="1" applyBorder="1" applyAlignment="1" applyProtection="1">
      <alignment vertical="center" shrinkToFit="1"/>
    </xf>
    <xf numFmtId="182" fontId="4" fillId="30" borderId="19" xfId="0" applyNumberFormat="1" applyFont="1" applyFill="1" applyBorder="1" applyAlignment="1" applyProtection="1">
      <alignment vertical="center" shrinkToFit="1"/>
    </xf>
    <xf numFmtId="177" fontId="4" fillId="30" borderId="19" xfId="0" applyNumberFormat="1" applyFont="1" applyFill="1" applyBorder="1" applyAlignment="1" applyProtection="1">
      <alignment vertical="center" shrinkToFit="1"/>
    </xf>
    <xf numFmtId="182" fontId="4" fillId="30" borderId="37" xfId="0" applyNumberFormat="1" applyFont="1" applyFill="1" applyBorder="1" applyAlignment="1" applyProtection="1">
      <alignment vertical="center" shrinkToFit="1"/>
    </xf>
    <xf numFmtId="185" fontId="4" fillId="30" borderId="19" xfId="0" applyNumberFormat="1" applyFont="1" applyFill="1" applyBorder="1" applyAlignment="1" applyProtection="1">
      <alignment vertical="center" shrinkToFit="1"/>
    </xf>
    <xf numFmtId="0" fontId="4" fillId="29" borderId="13" xfId="0" applyFont="1" applyFill="1" applyBorder="1" applyAlignment="1" applyProtection="1">
      <alignment horizontal="center" vertical="center" shrinkToFit="1"/>
    </xf>
    <xf numFmtId="182" fontId="4" fillId="29" borderId="19" xfId="0" applyNumberFormat="1" applyFont="1" applyFill="1" applyBorder="1" applyAlignment="1" applyProtection="1">
      <alignment vertical="center" shrinkToFit="1"/>
    </xf>
    <xf numFmtId="191" fontId="4" fillId="29" borderId="19" xfId="0" applyNumberFormat="1" applyFont="1" applyFill="1" applyBorder="1" applyAlignment="1" applyProtection="1">
      <alignment vertical="center" shrinkToFit="1"/>
    </xf>
    <xf numFmtId="185" fontId="4" fillId="29" borderId="19" xfId="0" applyNumberFormat="1" applyFont="1" applyFill="1" applyBorder="1" applyAlignment="1" applyProtection="1">
      <alignment vertical="center" shrinkToFit="1"/>
    </xf>
    <xf numFmtId="182" fontId="4" fillId="29" borderId="31" xfId="0" applyNumberFormat="1" applyFont="1" applyFill="1" applyBorder="1" applyAlignment="1" applyProtection="1">
      <alignment vertical="center" shrinkToFit="1"/>
    </xf>
    <xf numFmtId="0" fontId="4" fillId="29" borderId="31" xfId="0" applyFont="1" applyFill="1" applyBorder="1" applyProtection="1">
      <alignment vertical="center"/>
    </xf>
    <xf numFmtId="177" fontId="4" fillId="29" borderId="31" xfId="0" applyNumberFormat="1" applyFont="1" applyFill="1" applyBorder="1" applyAlignment="1" applyProtection="1">
      <alignment vertical="center" shrinkToFit="1"/>
    </xf>
    <xf numFmtId="0" fontId="1" fillId="0" borderId="20" xfId="0" applyFont="1" applyBorder="1" applyProtection="1">
      <alignment vertical="center"/>
    </xf>
    <xf numFmtId="198" fontId="4" fillId="26" borderId="13" xfId="0" applyNumberFormat="1" applyFont="1" applyFill="1" applyBorder="1" applyAlignment="1" applyProtection="1">
      <alignment vertical="center"/>
      <protection locked="0"/>
    </xf>
    <xf numFmtId="198" fontId="4" fillId="26" borderId="21" xfId="0" applyNumberFormat="1" applyFont="1" applyFill="1" applyBorder="1" applyAlignment="1" applyProtection="1">
      <alignment vertical="center"/>
      <protection locked="0"/>
    </xf>
    <xf numFmtId="184" fontId="4" fillId="0" borderId="21" xfId="0" applyNumberFormat="1" applyFont="1" applyFill="1" applyBorder="1" applyAlignment="1" applyProtection="1">
      <alignment vertical="center"/>
    </xf>
    <xf numFmtId="0" fontId="4" fillId="31" borderId="13" xfId="0" applyFont="1" applyFill="1" applyBorder="1" applyAlignment="1" applyProtection="1">
      <alignment horizontal="center" vertical="center" wrapText="1" shrinkToFi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Protection="1">
      <alignment vertical="center"/>
    </xf>
    <xf numFmtId="0" fontId="4" fillId="0" borderId="0" xfId="0" applyNumberFormat="1" applyFont="1" applyFill="1" applyBorder="1" applyAlignment="1" applyProtection="1">
      <alignment vertical="center" wrapText="1"/>
    </xf>
    <xf numFmtId="189" fontId="4" fillId="0" borderId="30" xfId="0" applyNumberFormat="1" applyFont="1" applyBorder="1" applyProtection="1">
      <alignment vertical="center"/>
    </xf>
    <xf numFmtId="0" fontId="4" fillId="0" borderId="30" xfId="0" applyFont="1" applyFill="1" applyBorder="1" applyAlignment="1" applyProtection="1">
      <alignment horizontal="center" vertical="center"/>
    </xf>
    <xf numFmtId="182" fontId="4" fillId="0" borderId="0" xfId="0" applyNumberFormat="1" applyFont="1" applyFill="1" applyBorder="1" applyAlignment="1" applyProtection="1">
      <alignment vertical="center" shrinkToFit="1"/>
    </xf>
    <xf numFmtId="0" fontId="1" fillId="0" borderId="13" xfId="0" applyFont="1" applyBorder="1" applyProtection="1">
      <alignment vertical="center"/>
    </xf>
    <xf numFmtId="176" fontId="37" fillId="0" borderId="28" xfId="0" applyNumberFormat="1" applyFont="1" applyFill="1" applyBorder="1" applyProtection="1">
      <alignment vertical="center"/>
    </xf>
    <xf numFmtId="176" fontId="37" fillId="0" borderId="14" xfId="0" applyNumberFormat="1" applyFont="1" applyFill="1" applyBorder="1" applyProtection="1">
      <alignment vertical="center"/>
    </xf>
    <xf numFmtId="176" fontId="37" fillId="0" borderId="0" xfId="0" applyNumberFormat="1" applyFont="1" applyFill="1" applyProtection="1">
      <alignment vertical="center"/>
    </xf>
    <xf numFmtId="0" fontId="37" fillId="0" borderId="28" xfId="0" applyFont="1" applyFill="1" applyBorder="1" applyProtection="1">
      <alignment vertical="center"/>
    </xf>
    <xf numFmtId="197" fontId="4" fillId="0" borderId="13" xfId="0" applyNumberFormat="1" applyFont="1" applyBorder="1" applyAlignment="1" applyProtection="1">
      <alignment vertical="center" shrinkToFit="1"/>
    </xf>
    <xf numFmtId="183" fontId="4" fillId="32" borderId="13" xfId="0" applyNumberFormat="1" applyFont="1" applyFill="1" applyBorder="1" applyAlignment="1" applyProtection="1">
      <alignment vertical="center" shrinkToFit="1"/>
      <protection locked="0"/>
    </xf>
    <xf numFmtId="0" fontId="4" fillId="0" borderId="18" xfId="0" applyFont="1" applyFill="1" applyBorder="1" applyProtection="1">
      <alignment vertical="center"/>
    </xf>
    <xf numFmtId="0" fontId="32" fillId="0" borderId="16" xfId="0" applyFont="1" applyFill="1" applyBorder="1" applyProtection="1">
      <alignment vertical="center"/>
    </xf>
    <xf numFmtId="0" fontId="5" fillId="0" borderId="16" xfId="0" applyFont="1" applyFill="1" applyBorder="1" applyProtection="1">
      <alignment vertical="center"/>
    </xf>
    <xf numFmtId="0" fontId="5" fillId="0" borderId="17" xfId="0" applyFont="1" applyFill="1" applyBorder="1" applyProtection="1">
      <alignment vertical="center"/>
    </xf>
    <xf numFmtId="0" fontId="0" fillId="0" borderId="16" xfId="0" applyFont="1" applyFill="1" applyBorder="1" applyProtection="1">
      <alignment vertical="center"/>
    </xf>
    <xf numFmtId="0" fontId="32" fillId="0" borderId="14" xfId="0" applyFont="1" applyFill="1" applyBorder="1" applyProtection="1">
      <alignment vertical="center"/>
    </xf>
    <xf numFmtId="199" fontId="4" fillId="0" borderId="13" xfId="0" applyNumberFormat="1" applyFont="1" applyFill="1" applyBorder="1" applyAlignment="1" applyProtection="1">
      <alignment vertical="center" shrinkToFit="1"/>
    </xf>
    <xf numFmtId="0" fontId="37" fillId="0" borderId="14" xfId="0" applyFont="1" applyFill="1" applyBorder="1" applyProtection="1">
      <alignment vertical="center"/>
    </xf>
    <xf numFmtId="199" fontId="4" fillId="0" borderId="2" xfId="0" applyNumberFormat="1" applyFont="1" applyFill="1" applyBorder="1" applyAlignment="1" applyProtection="1">
      <alignment vertical="center" shrinkToFit="1"/>
    </xf>
    <xf numFmtId="199" fontId="4" fillId="0" borderId="21" xfId="0" applyNumberFormat="1" applyFont="1" applyFill="1" applyBorder="1" applyAlignment="1" applyProtection="1">
      <alignment vertical="center" shrinkToFit="1"/>
    </xf>
    <xf numFmtId="183" fontId="4" fillId="0" borderId="19" xfId="0" applyNumberFormat="1" applyFont="1" applyFill="1" applyBorder="1" applyAlignment="1" applyProtection="1">
      <alignment vertical="center" shrinkToFit="1"/>
    </xf>
    <xf numFmtId="183" fontId="37" fillId="0" borderId="28" xfId="0" applyNumberFormat="1" applyFont="1" applyBorder="1" applyProtection="1">
      <alignment vertical="center"/>
    </xf>
    <xf numFmtId="183" fontId="37" fillId="0" borderId="0" xfId="0" applyNumberFormat="1" applyFont="1" applyProtection="1">
      <alignment vertical="center"/>
    </xf>
    <xf numFmtId="183" fontId="37" fillId="0" borderId="14" xfId="0" applyNumberFormat="1" applyFont="1" applyBorder="1" applyProtection="1">
      <alignment vertical="center"/>
    </xf>
    <xf numFmtId="183" fontId="37" fillId="0" borderId="28" xfId="0" applyNumberFormat="1" applyFont="1" applyBorder="1" applyProtection="1">
      <alignment vertical="center"/>
      <protection hidden="1"/>
    </xf>
    <xf numFmtId="183" fontId="37" fillId="0" borderId="0" xfId="0" applyNumberFormat="1" applyFont="1" applyProtection="1">
      <alignment vertical="center"/>
      <protection hidden="1"/>
    </xf>
    <xf numFmtId="183" fontId="4" fillId="0" borderId="28" xfId="0" applyNumberFormat="1" applyFont="1" applyBorder="1" applyProtection="1">
      <alignment vertical="center"/>
    </xf>
    <xf numFmtId="199" fontId="4" fillId="0" borderId="13" xfId="0" applyNumberFormat="1" applyFont="1" applyFill="1" applyBorder="1" applyAlignment="1" applyProtection="1">
      <alignment vertical="center"/>
    </xf>
    <xf numFmtId="183" fontId="4" fillId="0" borderId="19" xfId="0" applyNumberFormat="1" applyFont="1" applyBorder="1" applyAlignment="1" applyProtection="1">
      <alignment vertical="center" shrinkToFit="1"/>
    </xf>
    <xf numFmtId="0" fontId="4" fillId="24" borderId="37" xfId="0" applyFont="1" applyFill="1" applyBorder="1" applyAlignment="1" applyProtection="1">
      <alignment horizontal="center" vertical="center"/>
    </xf>
    <xf numFmtId="183" fontId="4" fillId="0" borderId="37" xfId="0" applyNumberFormat="1" applyFont="1" applyBorder="1" applyAlignment="1" applyProtection="1">
      <alignment vertical="center" shrinkToFit="1"/>
    </xf>
    <xf numFmtId="182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37" fillId="0" borderId="28" xfId="0" applyFont="1" applyFill="1" applyBorder="1" applyAlignment="1" applyProtection="1">
      <alignment horizontal="center" vertical="center"/>
    </xf>
    <xf numFmtId="0" fontId="37" fillId="0" borderId="14" xfId="0" applyFont="1" applyFill="1" applyBorder="1" applyAlignment="1" applyProtection="1">
      <alignment horizontal="center" vertical="center"/>
    </xf>
    <xf numFmtId="0" fontId="37" fillId="0" borderId="0" xfId="0" applyFont="1" applyFill="1" applyAlignment="1" applyProtection="1">
      <alignment horizontal="center" vertical="center"/>
    </xf>
    <xf numFmtId="184" fontId="4" fillId="0" borderId="0" xfId="0" applyNumberFormat="1" applyFont="1" applyFill="1" applyBorder="1" applyAlignment="1" applyProtection="1">
      <alignment vertical="center" shrinkToFit="1"/>
    </xf>
    <xf numFmtId="184" fontId="4" fillId="0" borderId="2" xfId="0" applyNumberFormat="1" applyFont="1" applyFill="1" applyBorder="1" applyAlignment="1" applyProtection="1">
      <alignment vertical="center" shrinkToFit="1"/>
    </xf>
    <xf numFmtId="0" fontId="4" fillId="0" borderId="13" xfId="0" applyFont="1" applyFill="1" applyBorder="1" applyAlignment="1" applyProtection="1">
      <alignment vertical="center" wrapText="1"/>
    </xf>
    <xf numFmtId="0" fontId="0" fillId="0" borderId="13" xfId="0" applyBorder="1" applyAlignment="1" applyProtection="1">
      <alignment vertical="center" wrapText="1"/>
    </xf>
    <xf numFmtId="0" fontId="5" fillId="0" borderId="14" xfId="0" applyFont="1" applyFill="1" applyBorder="1" applyProtection="1">
      <alignment vertical="center"/>
    </xf>
    <xf numFmtId="0" fontId="4" fillId="0" borderId="24" xfId="0" applyFont="1" applyFill="1" applyBorder="1" applyProtection="1">
      <alignment vertical="center"/>
    </xf>
    <xf numFmtId="0" fontId="4" fillId="0" borderId="2" xfId="0" applyFont="1" applyFill="1" applyBorder="1" applyAlignment="1" applyProtection="1">
      <alignment vertical="center" wrapText="1"/>
    </xf>
    <xf numFmtId="182" fontId="4" fillId="0" borderId="31" xfId="0" applyNumberFormat="1" applyFont="1" applyFill="1" applyBorder="1" applyAlignment="1" applyProtection="1">
      <alignment vertical="center" shrinkToFit="1"/>
    </xf>
    <xf numFmtId="177" fontId="4" fillId="0" borderId="31" xfId="0" applyNumberFormat="1" applyFont="1" applyFill="1" applyBorder="1" applyAlignment="1" applyProtection="1">
      <alignment vertical="center" shrinkToFit="1"/>
    </xf>
    <xf numFmtId="0" fontId="4" fillId="31" borderId="13" xfId="0" applyFont="1" applyFill="1" applyBorder="1" applyAlignment="1" applyProtection="1">
      <alignment horizontal="center" vertical="center"/>
    </xf>
    <xf numFmtId="0" fontId="4" fillId="24" borderId="30" xfId="0" applyFont="1" applyFill="1" applyBorder="1" applyAlignment="1" applyProtection="1">
      <alignment horizontal="center" vertical="center" wrapText="1"/>
    </xf>
    <xf numFmtId="0" fontId="4" fillId="24" borderId="22" xfId="0" applyFont="1" applyFill="1" applyBorder="1" applyAlignment="1" applyProtection="1">
      <alignment horizontal="center" vertical="center"/>
    </xf>
    <xf numFmtId="0" fontId="4" fillId="24" borderId="22" xfId="0" applyFont="1" applyFill="1" applyBorder="1" applyAlignment="1" applyProtection="1">
      <alignment horizontal="center" vertical="center" wrapText="1"/>
    </xf>
    <xf numFmtId="0" fontId="4" fillId="24" borderId="20" xfId="0" applyFont="1" applyFill="1" applyBorder="1" applyAlignment="1" applyProtection="1">
      <alignment horizontal="center" vertical="center"/>
    </xf>
    <xf numFmtId="192" fontId="4" fillId="31" borderId="18" xfId="0" applyNumberFormat="1" applyFont="1" applyFill="1" applyBorder="1" applyAlignment="1" applyProtection="1">
      <alignment horizontal="centerContinuous" vertical="center"/>
    </xf>
    <xf numFmtId="200" fontId="4" fillId="31" borderId="18" xfId="0" applyNumberFormat="1" applyFont="1" applyFill="1" applyBorder="1" applyAlignment="1" applyProtection="1">
      <alignment horizontal="centerContinuous" vertical="center" shrinkToFit="1"/>
    </xf>
    <xf numFmtId="0" fontId="5" fillId="31" borderId="19" xfId="0" applyFont="1" applyFill="1" applyBorder="1" applyAlignment="1" applyProtection="1">
      <alignment horizontal="centerContinuous" vertical="center"/>
    </xf>
    <xf numFmtId="0" fontId="4" fillId="24" borderId="19" xfId="0" applyFont="1" applyFill="1" applyBorder="1" applyAlignment="1" applyProtection="1">
      <alignment horizontal="center" vertical="center"/>
    </xf>
    <xf numFmtId="201" fontId="4" fillId="0" borderId="13" xfId="39" applyNumberFormat="1" applyFont="1" applyFill="1" applyBorder="1" applyAlignment="1" applyProtection="1">
      <alignment vertical="center" shrinkToFit="1"/>
    </xf>
    <xf numFmtId="0" fontId="4" fillId="32" borderId="31" xfId="0" applyFont="1" applyFill="1" applyBorder="1" applyProtection="1">
      <alignment vertical="center"/>
      <protection locked="0"/>
    </xf>
    <xf numFmtId="176" fontId="4" fillId="33" borderId="13" xfId="0" applyNumberFormat="1" applyFont="1" applyFill="1" applyBorder="1" applyAlignment="1" applyProtection="1">
      <alignment vertical="center" shrinkToFit="1"/>
      <protection locked="0"/>
    </xf>
    <xf numFmtId="176" fontId="4" fillId="32" borderId="13" xfId="0" applyNumberFormat="1" applyFont="1" applyFill="1" applyBorder="1" applyAlignment="1" applyProtection="1">
      <alignment horizontal="center" vertical="center" shrinkToFit="1"/>
      <protection locked="0"/>
    </xf>
    <xf numFmtId="176" fontId="4" fillId="0" borderId="13" xfId="0" applyNumberFormat="1" applyFont="1" applyFill="1" applyBorder="1" applyAlignment="1" applyProtection="1">
      <alignment vertical="center" shrinkToFit="1"/>
    </xf>
    <xf numFmtId="198" fontId="4" fillId="34" borderId="13" xfId="0" applyNumberFormat="1" applyFont="1" applyFill="1" applyBorder="1" applyAlignment="1" applyProtection="1">
      <alignment vertical="center"/>
      <protection locked="0"/>
    </xf>
    <xf numFmtId="176" fontId="4" fillId="26" borderId="13" xfId="0" applyNumberFormat="1" applyFont="1" applyFill="1" applyBorder="1" applyAlignment="1" applyProtection="1">
      <alignment horizontal="right" vertical="center" shrinkToFit="1"/>
      <protection locked="0"/>
    </xf>
    <xf numFmtId="0" fontId="1" fillId="0" borderId="13" xfId="49" applyBorder="1"/>
    <xf numFmtId="0" fontId="1" fillId="35" borderId="13" xfId="49" applyFill="1" applyBorder="1"/>
    <xf numFmtId="182" fontId="4" fillId="0" borderId="0" xfId="0" applyNumberFormat="1" applyFont="1" applyProtection="1">
      <alignment vertical="center"/>
    </xf>
    <xf numFmtId="0" fontId="37" fillId="0" borderId="0" xfId="0" applyFont="1" applyFill="1" applyBorder="1" applyAlignment="1" applyProtection="1">
      <alignment horizontal="center" vertical="center"/>
    </xf>
    <xf numFmtId="0" fontId="4" fillId="32" borderId="13" xfId="0" applyNumberFormat="1" applyFont="1" applyFill="1" applyBorder="1" applyAlignment="1" applyProtection="1">
      <alignment horizontal="center" vertical="center" shrinkToFit="1"/>
      <protection locked="0"/>
    </xf>
    <xf numFmtId="192" fontId="4" fillId="31" borderId="41" xfId="0" applyNumberFormat="1" applyFont="1" applyFill="1" applyBorder="1" applyAlignment="1" applyProtection="1">
      <alignment horizontal="centerContinuous" vertical="center"/>
    </xf>
    <xf numFmtId="0" fontId="5" fillId="31" borderId="42" xfId="0" applyFont="1" applyFill="1" applyBorder="1" applyAlignment="1" applyProtection="1">
      <alignment horizontal="centerContinuous" vertical="center"/>
    </xf>
    <xf numFmtId="192" fontId="4" fillId="31" borderId="22" xfId="0" applyNumberFormat="1" applyFont="1" applyFill="1" applyBorder="1" applyAlignment="1" applyProtection="1">
      <alignment horizontal="centerContinuous" vertical="center"/>
    </xf>
    <xf numFmtId="0" fontId="5" fillId="31" borderId="15" xfId="0" applyFont="1" applyFill="1" applyBorder="1" applyAlignment="1" applyProtection="1">
      <alignment horizontal="centerContinuous" vertical="center"/>
    </xf>
    <xf numFmtId="182" fontId="4" fillId="34" borderId="48" xfId="0" applyNumberFormat="1" applyFont="1" applyFill="1" applyBorder="1" applyProtection="1">
      <alignment vertical="center"/>
      <protection locked="0"/>
    </xf>
    <xf numFmtId="0" fontId="4" fillId="25" borderId="30" xfId="0" applyFont="1" applyFill="1" applyBorder="1" applyAlignment="1" applyProtection="1">
      <alignment horizontal="center" vertical="center" shrinkToFit="1"/>
      <protection locked="0"/>
    </xf>
    <xf numFmtId="182" fontId="4" fillId="0" borderId="30" xfId="0" applyNumberFormat="1" applyFont="1" applyFill="1" applyBorder="1" applyProtection="1">
      <alignment vertical="center"/>
    </xf>
    <xf numFmtId="0" fontId="5" fillId="31" borderId="21" xfId="0" applyFont="1" applyFill="1" applyBorder="1" applyAlignment="1" applyProtection="1">
      <alignment horizontal="centerContinuous" vertical="center"/>
    </xf>
    <xf numFmtId="192" fontId="4" fillId="31" borderId="21" xfId="0" applyNumberFormat="1" applyFont="1" applyFill="1" applyBorder="1" applyAlignment="1" applyProtection="1">
      <alignment horizontal="centerContinuous" vertical="center"/>
    </xf>
    <xf numFmtId="182" fontId="4" fillId="0" borderId="40" xfId="0" applyNumberFormat="1" applyFont="1" applyFill="1" applyBorder="1" applyProtection="1">
      <alignment vertical="center"/>
    </xf>
    <xf numFmtId="0" fontId="4" fillId="25" borderId="40" xfId="0" applyFont="1" applyFill="1" applyBorder="1" applyAlignment="1" applyProtection="1">
      <alignment horizontal="center" vertical="center" shrinkToFit="1"/>
      <protection locked="0"/>
    </xf>
    <xf numFmtId="0" fontId="5" fillId="31" borderId="13" xfId="0" applyFont="1" applyFill="1" applyBorder="1" applyAlignment="1" applyProtection="1">
      <alignment horizontal="centerContinuous" vertical="center"/>
    </xf>
    <xf numFmtId="192" fontId="4" fillId="31" borderId="13" xfId="0" applyNumberFormat="1" applyFont="1" applyFill="1" applyBorder="1" applyAlignment="1" applyProtection="1">
      <alignment horizontal="centerContinuous" vertical="center"/>
    </xf>
    <xf numFmtId="0" fontId="4" fillId="25" borderId="13" xfId="0" applyNumberFormat="1" applyFont="1" applyFill="1" applyBorder="1" applyAlignment="1" applyProtection="1">
      <alignment vertical="center" shrinkToFit="1"/>
      <protection locked="0"/>
    </xf>
    <xf numFmtId="0" fontId="4" fillId="25" borderId="21" xfId="0" applyNumberFormat="1" applyFont="1" applyFill="1" applyBorder="1" applyAlignment="1" applyProtection="1">
      <alignment vertical="center" shrinkToFit="1"/>
      <protection locked="0"/>
    </xf>
    <xf numFmtId="185" fontId="4" fillId="26" borderId="21" xfId="0" applyNumberFormat="1" applyFont="1" applyFill="1" applyBorder="1" applyAlignment="1" applyProtection="1">
      <alignment horizontal="left" vertical="center" shrinkToFit="1"/>
      <protection locked="0"/>
    </xf>
    <xf numFmtId="185" fontId="4" fillId="26" borderId="13" xfId="0" applyNumberFormat="1" applyFont="1" applyFill="1" applyBorder="1" applyAlignment="1" applyProtection="1">
      <alignment horizontal="left" vertical="center" shrinkToFit="1"/>
      <protection locked="0"/>
    </xf>
    <xf numFmtId="0" fontId="4" fillId="25" borderId="21" xfId="0" applyNumberFormat="1" applyFont="1" applyFill="1" applyBorder="1" applyAlignment="1" applyProtection="1">
      <alignment horizontal="center" vertical="center" shrinkToFit="1"/>
      <protection locked="0"/>
    </xf>
    <xf numFmtId="182" fontId="4" fillId="0" borderId="13" xfId="0" applyNumberFormat="1" applyFont="1" applyFill="1" applyBorder="1" applyAlignment="1" applyProtection="1">
      <alignment vertical="center" shrinkToFit="1"/>
    </xf>
    <xf numFmtId="183" fontId="4" fillId="0" borderId="13" xfId="0" applyNumberFormat="1" applyFont="1" applyFill="1" applyBorder="1" applyAlignment="1" applyProtection="1">
      <alignment vertical="center" shrinkToFit="1"/>
    </xf>
    <xf numFmtId="0" fontId="4" fillId="0" borderId="13" xfId="0" applyFont="1" applyFill="1" applyBorder="1" applyProtection="1">
      <alignment vertical="center"/>
    </xf>
    <xf numFmtId="0" fontId="4" fillId="25" borderId="13" xfId="0" applyNumberFormat="1" applyFont="1" applyFill="1" applyBorder="1" applyAlignment="1" applyProtection="1">
      <alignment vertical="center" shrinkToFit="1"/>
      <protection locked="0"/>
    </xf>
    <xf numFmtId="182" fontId="4" fillId="0" borderId="20" xfId="0" applyNumberFormat="1" applyFont="1" applyFill="1" applyBorder="1" applyAlignment="1" applyProtection="1">
      <alignment vertical="center" shrinkToFit="1"/>
    </xf>
    <xf numFmtId="182" fontId="4" fillId="0" borderId="21" xfId="0" applyNumberFormat="1" applyFont="1" applyFill="1" applyBorder="1" applyAlignment="1" applyProtection="1">
      <alignment vertical="center" shrinkToFit="1"/>
    </xf>
    <xf numFmtId="0" fontId="4" fillId="25" borderId="21" xfId="0" applyNumberFormat="1" applyFont="1" applyFill="1" applyBorder="1" applyAlignment="1" applyProtection="1">
      <alignment vertical="center" shrinkToFit="1"/>
      <protection locked="0"/>
    </xf>
    <xf numFmtId="185" fontId="4" fillId="26" borderId="21" xfId="0" applyNumberFormat="1" applyFont="1" applyFill="1" applyBorder="1" applyAlignment="1" applyProtection="1">
      <alignment horizontal="left" vertical="center" shrinkToFit="1"/>
      <protection locked="0"/>
    </xf>
    <xf numFmtId="185" fontId="4" fillId="26" borderId="13" xfId="0" applyNumberFormat="1" applyFont="1" applyFill="1" applyBorder="1" applyAlignment="1" applyProtection="1">
      <alignment horizontal="left" vertical="center" shrinkToFit="1"/>
      <protection locked="0"/>
    </xf>
    <xf numFmtId="0" fontId="5" fillId="0" borderId="0" xfId="0" applyFont="1" applyProtection="1">
      <alignment vertical="center"/>
    </xf>
    <xf numFmtId="0" fontId="5" fillId="0" borderId="0" xfId="0" applyFont="1" applyBorder="1" applyProtection="1">
      <alignment vertical="center"/>
    </xf>
    <xf numFmtId="0" fontId="4" fillId="0" borderId="13" xfId="0" applyFont="1" applyBorder="1" applyProtection="1">
      <alignment vertical="center"/>
    </xf>
    <xf numFmtId="0" fontId="4" fillId="25" borderId="21" xfId="0" applyNumberFormat="1" applyFont="1" applyFill="1" applyBorder="1" applyAlignment="1" applyProtection="1">
      <alignment horizontal="center" vertical="center" shrinkToFit="1"/>
      <protection locked="0"/>
    </xf>
    <xf numFmtId="185" fontId="4" fillId="25" borderId="21" xfId="0" applyNumberFormat="1" applyFont="1" applyFill="1" applyBorder="1" applyAlignment="1" applyProtection="1">
      <alignment vertical="center" shrinkToFit="1"/>
      <protection locked="0"/>
    </xf>
    <xf numFmtId="0" fontId="4" fillId="25" borderId="13" xfId="0" applyFont="1" applyFill="1" applyBorder="1" applyAlignment="1" applyProtection="1">
      <alignment horizontal="center" vertical="center" shrinkToFit="1"/>
      <protection locked="0"/>
    </xf>
    <xf numFmtId="38" fontId="4" fillId="26" borderId="21" xfId="0" applyNumberFormat="1" applyFont="1" applyFill="1" applyBorder="1" applyAlignment="1" applyProtection="1">
      <alignment vertical="center" shrinkToFit="1"/>
      <protection locked="0"/>
    </xf>
    <xf numFmtId="0" fontId="4" fillId="24" borderId="32" xfId="0" applyFont="1" applyFill="1" applyBorder="1" applyAlignment="1" applyProtection="1">
      <alignment horizontal="center" vertical="center" wrapText="1" shrinkToFit="1"/>
    </xf>
    <xf numFmtId="0" fontId="4" fillId="24" borderId="21" xfId="0" applyFont="1" applyFill="1" applyBorder="1" applyAlignment="1" applyProtection="1">
      <alignment horizontal="center" vertical="center" shrinkToFit="1"/>
    </xf>
    <xf numFmtId="0" fontId="4" fillId="24" borderId="20" xfId="0" applyFont="1" applyFill="1" applyBorder="1" applyAlignment="1" applyProtection="1">
      <alignment horizontal="center" vertical="center" shrinkToFit="1"/>
    </xf>
    <xf numFmtId="0" fontId="4" fillId="24" borderId="32" xfId="0" applyFont="1" applyFill="1" applyBorder="1" applyAlignment="1" applyProtection="1">
      <alignment horizontal="center" vertical="center" wrapText="1"/>
    </xf>
    <xf numFmtId="0" fontId="4" fillId="24" borderId="33" xfId="0" applyFont="1" applyFill="1" applyBorder="1" applyAlignment="1" applyProtection="1">
      <alignment horizontal="center" vertical="center" shrinkToFit="1"/>
    </xf>
    <xf numFmtId="182" fontId="4" fillId="0" borderId="18" xfId="0" applyNumberFormat="1" applyFont="1" applyFill="1" applyBorder="1" applyAlignment="1" applyProtection="1">
      <alignment vertical="center" shrinkToFit="1"/>
    </xf>
    <xf numFmtId="185" fontId="4" fillId="25" borderId="13" xfId="0" applyNumberFormat="1" applyFont="1" applyFill="1" applyBorder="1" applyAlignment="1" applyProtection="1">
      <alignment vertical="center" shrinkToFit="1"/>
      <protection locked="0"/>
    </xf>
    <xf numFmtId="183" fontId="4" fillId="0" borderId="13" xfId="0" applyNumberFormat="1" applyFont="1" applyBorder="1" applyAlignment="1" applyProtection="1">
      <alignment vertical="center" shrinkToFit="1"/>
    </xf>
    <xf numFmtId="0" fontId="4" fillId="24" borderId="30" xfId="0" applyFont="1" applyFill="1" applyBorder="1" applyAlignment="1" applyProtection="1">
      <alignment vertical="center" wrapText="1"/>
    </xf>
    <xf numFmtId="0" fontId="4" fillId="24" borderId="22" xfId="0" applyFont="1" applyFill="1" applyBorder="1" applyAlignment="1" applyProtection="1">
      <alignment horizontal="center" vertical="center" wrapText="1" shrinkToFit="1"/>
    </xf>
    <xf numFmtId="182" fontId="4" fillId="0" borderId="13" xfId="0" applyNumberFormat="1" applyFont="1" applyFill="1" applyBorder="1" applyProtection="1">
      <alignment vertical="center"/>
    </xf>
    <xf numFmtId="183" fontId="4" fillId="0" borderId="37" xfId="0" applyNumberFormat="1" applyFont="1" applyFill="1" applyBorder="1" applyAlignment="1" applyProtection="1">
      <alignment vertical="center" shrinkToFit="1"/>
    </xf>
    <xf numFmtId="182" fontId="4" fillId="0" borderId="30" xfId="0" applyNumberFormat="1" applyFont="1" applyFill="1" applyBorder="1" applyAlignment="1" applyProtection="1">
      <alignment vertical="center" shrinkToFit="1"/>
    </xf>
    <xf numFmtId="182" fontId="4" fillId="0" borderId="40" xfId="0" applyNumberFormat="1" applyFont="1" applyFill="1" applyBorder="1" applyAlignment="1" applyProtection="1">
      <alignment vertical="center" shrinkToFit="1"/>
    </xf>
    <xf numFmtId="0" fontId="4" fillId="31" borderId="15" xfId="0" applyFont="1" applyFill="1" applyBorder="1" applyAlignment="1" applyProtection="1">
      <alignment horizontal="center" vertical="center" wrapText="1"/>
    </xf>
    <xf numFmtId="0" fontId="4" fillId="31" borderId="28" xfId="0" applyFont="1" applyFill="1" applyBorder="1" applyAlignment="1" applyProtection="1">
      <alignment horizontal="center" vertical="center" shrinkToFit="1"/>
    </xf>
    <xf numFmtId="0" fontId="4" fillId="31" borderId="20" xfId="0" applyFont="1" applyFill="1" applyBorder="1" applyAlignment="1" applyProtection="1">
      <alignment horizontal="center" vertical="center" shrinkToFit="1"/>
    </xf>
    <xf numFmtId="182" fontId="4" fillId="0" borderId="41" xfId="0" applyNumberFormat="1" applyFont="1" applyFill="1" applyBorder="1" applyAlignment="1" applyProtection="1">
      <alignment vertical="center" shrinkToFit="1"/>
    </xf>
    <xf numFmtId="0" fontId="4" fillId="31" borderId="30" xfId="0" applyFont="1" applyFill="1" applyBorder="1" applyAlignment="1" applyProtection="1">
      <alignment horizontal="center" vertical="center" wrapText="1" shrinkToFit="1"/>
    </xf>
    <xf numFmtId="182" fontId="4" fillId="0" borderId="22" xfId="0" applyNumberFormat="1" applyFont="1" applyFill="1" applyBorder="1" applyAlignment="1" applyProtection="1">
      <alignment vertical="center" shrinkToFit="1"/>
    </xf>
    <xf numFmtId="182" fontId="4" fillId="0" borderId="43" xfId="0" applyNumberFormat="1" applyFont="1" applyFill="1" applyBorder="1" applyAlignment="1" applyProtection="1">
      <alignment vertical="center" shrinkToFit="1"/>
    </xf>
    <xf numFmtId="192" fontId="4" fillId="31" borderId="18" xfId="0" applyNumberFormat="1" applyFont="1" applyFill="1" applyBorder="1" applyAlignment="1" applyProtection="1">
      <alignment horizontal="centerContinuous" vertical="center"/>
    </xf>
    <xf numFmtId="200" fontId="4" fillId="31" borderId="18" xfId="0" applyNumberFormat="1" applyFont="1" applyFill="1" applyBorder="1" applyAlignment="1" applyProtection="1">
      <alignment horizontal="centerContinuous" vertical="center" shrinkToFit="1"/>
    </xf>
    <xf numFmtId="0" fontId="5" fillId="31" borderId="19" xfId="0" applyFont="1" applyFill="1" applyBorder="1" applyAlignment="1" applyProtection="1">
      <alignment horizontal="centerContinuous" vertical="center"/>
    </xf>
    <xf numFmtId="192" fontId="4" fillId="31" borderId="20" xfId="0" applyNumberFormat="1" applyFont="1" applyFill="1" applyBorder="1" applyAlignment="1" applyProtection="1">
      <alignment horizontal="centerContinuous" vertical="center"/>
    </xf>
    <xf numFmtId="0" fontId="5" fillId="31" borderId="29" xfId="0" applyFont="1" applyFill="1" applyBorder="1" applyAlignment="1" applyProtection="1">
      <alignment horizontal="centerContinuous" vertical="center"/>
    </xf>
    <xf numFmtId="192" fontId="4" fillId="31" borderId="43" xfId="0" applyNumberFormat="1" applyFont="1" applyFill="1" applyBorder="1" applyAlignment="1" applyProtection="1">
      <alignment horizontal="centerContinuous" vertical="center"/>
    </xf>
    <xf numFmtId="0" fontId="5" fillId="31" borderId="44" xfId="0" applyFont="1" applyFill="1" applyBorder="1" applyAlignment="1" applyProtection="1">
      <alignment horizontal="centerContinuous" vertical="center"/>
    </xf>
    <xf numFmtId="0" fontId="4" fillId="32" borderId="31" xfId="0" applyFont="1" applyFill="1" applyBorder="1" applyProtection="1">
      <alignment vertical="center"/>
      <protection locked="0"/>
    </xf>
    <xf numFmtId="182" fontId="4" fillId="34" borderId="13" xfId="0" applyNumberFormat="1" applyFont="1" applyFill="1" applyBorder="1" applyProtection="1">
      <alignment vertical="center"/>
      <protection locked="0"/>
    </xf>
    <xf numFmtId="0" fontId="4" fillId="0" borderId="35" xfId="0" applyFont="1" applyFill="1" applyBorder="1" applyAlignment="1" applyProtection="1">
      <alignment horizontal="center" vertical="center" shrinkToFit="1"/>
    </xf>
    <xf numFmtId="0" fontId="4" fillId="0" borderId="0" xfId="0" applyFont="1" applyFill="1" applyBorder="1" applyAlignment="1" applyProtection="1">
      <alignment horizontal="center" vertical="center"/>
    </xf>
    <xf numFmtId="0" fontId="4" fillId="24" borderId="36" xfId="0" applyFont="1" applyFill="1" applyBorder="1" applyAlignment="1" applyProtection="1">
      <alignment horizontal="center" vertical="center"/>
    </xf>
    <xf numFmtId="183" fontId="4" fillId="0" borderId="30" xfId="0" applyNumberFormat="1" applyFont="1" applyFill="1" applyBorder="1" applyAlignment="1" applyProtection="1">
      <alignment vertical="center" shrinkToFit="1"/>
    </xf>
    <xf numFmtId="183" fontId="4" fillId="0" borderId="40" xfId="0" applyNumberFormat="1" applyFont="1" applyBorder="1" applyAlignment="1" applyProtection="1">
      <alignment vertical="center" shrinkToFit="1"/>
    </xf>
    <xf numFmtId="183" fontId="4" fillId="0" borderId="40" xfId="0" applyNumberFormat="1" applyFont="1" applyFill="1" applyBorder="1" applyAlignment="1" applyProtection="1">
      <alignment vertical="center" shrinkToFit="1"/>
    </xf>
    <xf numFmtId="182" fontId="4" fillId="0" borderId="21" xfId="0" applyNumberFormat="1" applyFont="1" applyFill="1" applyBorder="1" applyProtection="1">
      <alignment vertical="center"/>
    </xf>
    <xf numFmtId="182" fontId="4" fillId="0" borderId="52" xfId="0" applyNumberFormat="1" applyFont="1" applyFill="1" applyBorder="1" applyProtection="1">
      <alignment vertical="center"/>
    </xf>
    <xf numFmtId="182" fontId="4" fillId="0" borderId="52" xfId="0" applyNumberFormat="1" applyFont="1" applyFill="1" applyBorder="1" applyAlignment="1" applyProtection="1">
      <alignment vertical="center" shrinkToFit="1"/>
    </xf>
    <xf numFmtId="0" fontId="4" fillId="25" borderId="52" xfId="0" applyFont="1" applyFill="1" applyBorder="1" applyAlignment="1" applyProtection="1">
      <alignment horizontal="center" vertical="center" shrinkToFit="1"/>
      <protection locked="0"/>
    </xf>
    <xf numFmtId="200" fontId="4" fillId="31" borderId="18" xfId="0" applyNumberFormat="1" applyFont="1" applyFill="1" applyBorder="1" applyAlignment="1" applyProtection="1">
      <alignment horizontal="center" vertical="center" shrinkToFit="1"/>
    </xf>
    <xf numFmtId="192" fontId="4" fillId="31" borderId="18" xfId="0" applyNumberFormat="1" applyFont="1" applyFill="1" applyBorder="1" applyAlignment="1" applyProtection="1">
      <alignment horizontal="center" vertical="center"/>
    </xf>
    <xf numFmtId="182" fontId="4" fillId="34" borderId="18" xfId="0" applyNumberFormat="1" applyFont="1" applyFill="1" applyBorder="1" applyProtection="1">
      <alignment vertical="center"/>
      <protection locked="0"/>
    </xf>
    <xf numFmtId="0" fontId="4" fillId="25" borderId="58" xfId="0" applyFont="1" applyFill="1" applyBorder="1" applyAlignment="1" applyProtection="1">
      <alignment horizontal="center" vertical="center" shrinkToFit="1"/>
      <protection locked="0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</xf>
    <xf numFmtId="0" fontId="4" fillId="31" borderId="21" xfId="0" applyFont="1" applyFill="1" applyBorder="1" applyAlignment="1" applyProtection="1">
      <alignment horizontal="center" vertical="center" shrinkToFit="1"/>
    </xf>
    <xf numFmtId="0" fontId="4" fillId="24" borderId="21" xfId="0" applyFont="1" applyFill="1" applyBorder="1" applyAlignment="1" applyProtection="1">
      <alignment horizontal="center" vertical="center" wrapText="1" shrinkToFit="1"/>
    </xf>
    <xf numFmtId="185" fontId="4" fillId="28" borderId="0" xfId="0" applyNumberFormat="1" applyFont="1" applyFill="1" applyBorder="1" applyAlignment="1" applyProtection="1">
      <alignment vertical="center" shrinkToFit="1"/>
    </xf>
    <xf numFmtId="185" fontId="4" fillId="0" borderId="0" xfId="0" applyNumberFormat="1" applyFont="1" applyFill="1" applyBorder="1" applyAlignment="1" applyProtection="1">
      <alignment vertical="center" shrinkToFit="1"/>
    </xf>
    <xf numFmtId="0" fontId="4" fillId="31" borderId="30" xfId="0" applyFont="1" applyFill="1" applyBorder="1" applyAlignment="1" applyProtection="1">
      <alignment horizontal="center" vertical="center" shrinkToFit="1"/>
    </xf>
    <xf numFmtId="0" fontId="4" fillId="0" borderId="13" xfId="0" applyNumberFormat="1" applyFont="1" applyFill="1" applyBorder="1" applyAlignment="1" applyProtection="1">
      <alignment vertical="center" shrinkToFit="1"/>
      <protection locked="0"/>
    </xf>
    <xf numFmtId="0" fontId="4" fillId="28" borderId="35" xfId="0" applyNumberFormat="1" applyFont="1" applyFill="1" applyBorder="1" applyAlignment="1" applyProtection="1">
      <alignment vertical="center" shrinkToFit="1"/>
    </xf>
    <xf numFmtId="0" fontId="4" fillId="28" borderId="13" xfId="0" applyNumberFormat="1" applyFont="1" applyFill="1" applyBorder="1" applyAlignment="1" applyProtection="1">
      <alignment vertical="center" shrinkToFit="1"/>
    </xf>
    <xf numFmtId="203" fontId="4" fillId="0" borderId="13" xfId="0" applyNumberFormat="1" applyFont="1" applyFill="1" applyBorder="1" applyAlignment="1" applyProtection="1">
      <alignment horizontal="center" vertical="center" shrinkToFit="1"/>
      <protection locked="0"/>
    </xf>
    <xf numFmtId="204" fontId="4" fillId="0" borderId="13" xfId="0" applyNumberFormat="1" applyFont="1" applyFill="1" applyBorder="1" applyAlignment="1" applyProtection="1">
      <alignment horizontal="center" vertical="center" shrinkToFit="1"/>
      <protection locked="0"/>
    </xf>
    <xf numFmtId="182" fontId="4" fillId="0" borderId="13" xfId="0" applyNumberFormat="1" applyFont="1" applyBorder="1" applyProtection="1">
      <alignment vertical="center"/>
    </xf>
    <xf numFmtId="182" fontId="4" fillId="0" borderId="30" xfId="0" applyNumberFormat="1" applyFont="1" applyBorder="1" applyProtection="1">
      <alignment vertical="center"/>
    </xf>
    <xf numFmtId="182" fontId="4" fillId="0" borderId="40" xfId="0" applyNumberFormat="1" applyFont="1" applyBorder="1" applyProtection="1">
      <alignment vertical="center"/>
    </xf>
    <xf numFmtId="182" fontId="4" fillId="0" borderId="52" xfId="0" applyNumberFormat="1" applyFont="1" applyBorder="1" applyProtection="1">
      <alignment vertical="center"/>
    </xf>
    <xf numFmtId="182" fontId="4" fillId="0" borderId="21" xfId="0" applyNumberFormat="1" applyFont="1" applyBorder="1" applyProtection="1">
      <alignment vertical="center"/>
    </xf>
    <xf numFmtId="0" fontId="4" fillId="0" borderId="13" xfId="0" applyNumberFormat="1" applyFont="1" applyFill="1" applyBorder="1" applyProtection="1">
      <alignment vertical="center"/>
    </xf>
    <xf numFmtId="0" fontId="4" fillId="0" borderId="13" xfId="0" applyNumberFormat="1" applyFont="1" applyBorder="1" applyProtection="1">
      <alignment vertical="center"/>
    </xf>
    <xf numFmtId="0" fontId="4" fillId="0" borderId="52" xfId="0" applyNumberFormat="1" applyFont="1" applyFill="1" applyBorder="1" applyAlignment="1" applyProtection="1">
      <alignment vertical="center" shrinkToFit="1"/>
    </xf>
    <xf numFmtId="185" fontId="4" fillId="0" borderId="13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 wrapText="1" shrinkToFi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shrinkToFit="1"/>
    </xf>
    <xf numFmtId="177" fontId="4" fillId="0" borderId="60" xfId="0" applyNumberFormat="1" applyFont="1" applyFill="1" applyBorder="1" applyAlignment="1" applyProtection="1">
      <alignment vertical="center" shrinkToFit="1"/>
    </xf>
    <xf numFmtId="177" fontId="4" fillId="0" borderId="59" xfId="0" applyNumberFormat="1" applyFont="1" applyFill="1" applyBorder="1" applyAlignment="1" applyProtection="1">
      <alignment vertical="center" shrinkToFit="1"/>
    </xf>
    <xf numFmtId="0" fontId="4" fillId="31" borderId="30" xfId="0" applyFont="1" applyFill="1" applyBorder="1" applyAlignment="1" applyProtection="1">
      <alignment horizontal="center" vertical="center"/>
    </xf>
    <xf numFmtId="183" fontId="4" fillId="0" borderId="18" xfId="0" applyNumberFormat="1" applyFont="1" applyBorder="1" applyAlignment="1" applyProtection="1">
      <alignment vertical="center" shrinkToFit="1"/>
    </xf>
    <xf numFmtId="183" fontId="4" fillId="0" borderId="18" xfId="0" applyNumberFormat="1" applyFont="1" applyFill="1" applyBorder="1" applyAlignment="1" applyProtection="1">
      <alignment vertical="center" shrinkToFit="1"/>
    </xf>
    <xf numFmtId="183" fontId="4" fillId="0" borderId="36" xfId="0" applyNumberFormat="1" applyFont="1" applyFill="1" applyBorder="1" applyAlignment="1" applyProtection="1">
      <alignment vertical="center" shrinkToFit="1"/>
    </xf>
    <xf numFmtId="183" fontId="4" fillId="0" borderId="32" xfId="0" applyNumberFormat="1" applyFont="1" applyFill="1" applyBorder="1" applyAlignment="1" applyProtection="1">
      <alignment vertical="center" shrinkToFit="1"/>
    </xf>
    <xf numFmtId="0" fontId="0" fillId="0" borderId="13" xfId="0" applyFill="1" applyBorder="1" applyProtection="1">
      <alignment vertical="center"/>
    </xf>
    <xf numFmtId="0" fontId="0" fillId="0" borderId="13" xfId="0" applyFont="1" applyBorder="1" applyProtection="1">
      <alignment vertical="center"/>
    </xf>
    <xf numFmtId="186" fontId="4" fillId="0" borderId="13" xfId="0" applyNumberFormat="1" applyFont="1" applyFill="1" applyBorder="1" applyAlignment="1" applyProtection="1">
      <alignment horizontal="center" vertical="center" shrinkToFit="1"/>
    </xf>
    <xf numFmtId="0" fontId="34" fillId="0" borderId="13" xfId="0" applyFont="1" applyBorder="1" applyProtection="1">
      <alignment vertical="center"/>
    </xf>
    <xf numFmtId="0" fontId="32" fillId="0" borderId="13" xfId="0" applyNumberFormat="1" applyFont="1" applyBorder="1" applyAlignment="1" applyProtection="1">
      <alignment vertical="center" shrinkToFit="1"/>
    </xf>
    <xf numFmtId="0" fontId="0" fillId="0" borderId="14" xfId="0" applyFont="1" applyBorder="1" applyProtection="1">
      <alignment vertical="center"/>
    </xf>
    <xf numFmtId="0" fontId="4" fillId="31" borderId="21" xfId="0" applyFont="1" applyFill="1" applyBorder="1" applyAlignment="1" applyProtection="1">
      <alignment horizontal="center" vertical="center" wrapText="1" shrinkToFit="1"/>
    </xf>
    <xf numFmtId="0" fontId="4" fillId="0" borderId="13" xfId="0" applyFont="1" applyBorder="1" applyAlignment="1">
      <alignment horizontal="center" vertical="center"/>
    </xf>
    <xf numFmtId="0" fontId="4" fillId="0" borderId="19" xfId="0" applyFont="1" applyBorder="1" applyProtection="1">
      <alignment vertical="center"/>
    </xf>
    <xf numFmtId="0" fontId="4" fillId="0" borderId="13" xfId="0" applyFont="1" applyFill="1" applyBorder="1" applyProtection="1">
      <alignment vertical="center"/>
      <protection hidden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4" fillId="0" borderId="34" xfId="0" applyFont="1" applyBorder="1" applyProtection="1">
      <alignment vertical="center"/>
    </xf>
    <xf numFmtId="179" fontId="4" fillId="0" borderId="0" xfId="0" applyNumberFormat="1" applyFont="1" applyBorder="1" applyAlignment="1" applyProtection="1">
      <alignment horizontal="center" vertical="center"/>
    </xf>
    <xf numFmtId="0" fontId="4" fillId="0" borderId="0" xfId="39" applyNumberFormat="1" applyFont="1" applyBorder="1" applyAlignment="1" applyProtection="1">
      <alignment horizontal="center" vertical="center"/>
    </xf>
    <xf numFmtId="181" fontId="4" fillId="0" borderId="0" xfId="39" applyNumberFormat="1" applyFont="1" applyBorder="1" applyAlignment="1" applyProtection="1">
      <alignment horizontal="center" vertical="center"/>
    </xf>
    <xf numFmtId="196" fontId="4" fillId="0" borderId="0" xfId="0" applyNumberFormat="1" applyFont="1" applyFill="1" applyBorder="1" applyProtection="1">
      <alignment vertical="center"/>
    </xf>
    <xf numFmtId="0" fontId="0" fillId="0" borderId="0" xfId="0" applyFont="1" applyProtection="1">
      <alignment vertical="center"/>
    </xf>
    <xf numFmtId="0" fontId="4" fillId="0" borderId="18" xfId="0" applyNumberFormat="1" applyFont="1" applyFill="1" applyBorder="1" applyAlignment="1" applyProtection="1">
      <alignment horizontal="center" vertical="center" shrinkToFit="1"/>
    </xf>
    <xf numFmtId="0" fontId="32" fillId="0" borderId="2" xfId="0" applyFont="1" applyBorder="1" applyProtection="1">
      <alignment vertical="center"/>
    </xf>
    <xf numFmtId="0" fontId="4" fillId="0" borderId="17" xfId="0" applyFont="1" applyFill="1" applyBorder="1" applyAlignment="1" applyProtection="1">
      <alignment horizontal="center" vertical="center"/>
    </xf>
    <xf numFmtId="0" fontId="4" fillId="0" borderId="13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50" fillId="0" borderId="13" xfId="0" applyFont="1" applyFill="1" applyBorder="1" applyProtection="1">
      <alignment vertical="center"/>
    </xf>
    <xf numFmtId="0" fontId="50" fillId="0" borderId="13" xfId="0" applyFont="1" applyBorder="1" applyProtection="1">
      <alignment vertical="center"/>
    </xf>
    <xf numFmtId="0" fontId="4" fillId="0" borderId="0" xfId="0" applyFont="1" applyBorder="1" applyAlignment="1" applyProtection="1">
      <alignment horizontal="center" vertical="center" shrinkToFi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left" vertical="center" wrapText="1"/>
    </xf>
    <xf numFmtId="205" fontId="4" fillId="0" borderId="13" xfId="0" applyNumberFormat="1" applyFont="1" applyFill="1" applyBorder="1" applyAlignment="1" applyProtection="1">
      <alignment vertical="center" shrinkToFit="1"/>
    </xf>
    <xf numFmtId="205" fontId="4" fillId="0" borderId="13" xfId="0" applyNumberFormat="1" applyFont="1" applyFill="1" applyBorder="1" applyProtection="1">
      <alignment vertical="center"/>
    </xf>
    <xf numFmtId="0" fontId="0" fillId="0" borderId="0" xfId="0" applyFont="1" applyFill="1" applyBorder="1" applyProtection="1">
      <alignment vertical="center"/>
    </xf>
    <xf numFmtId="0" fontId="4" fillId="0" borderId="13" xfId="0" applyNumberFormat="1" applyFont="1" applyFill="1" applyBorder="1" applyAlignment="1" applyProtection="1">
      <alignment horizontal="right" vertical="center" shrinkToFit="1"/>
    </xf>
    <xf numFmtId="0" fontId="4" fillId="0" borderId="13" xfId="0" applyFont="1" applyBorder="1" applyAlignment="1" applyProtection="1">
      <alignment horizontal="right" vertical="center"/>
    </xf>
    <xf numFmtId="184" fontId="4" fillId="0" borderId="30" xfId="0" applyNumberFormat="1" applyFont="1" applyFill="1" applyBorder="1" applyAlignment="1" applyProtection="1">
      <alignment vertical="center" shrinkToFit="1"/>
    </xf>
    <xf numFmtId="184" fontId="4" fillId="0" borderId="34" xfId="0" applyNumberFormat="1" applyFont="1" applyFill="1" applyBorder="1" applyAlignment="1" applyProtection="1">
      <alignment vertical="center" shrinkToFit="1"/>
    </xf>
    <xf numFmtId="184" fontId="4" fillId="0" borderId="21" xfId="0" applyNumberFormat="1" applyFont="1" applyFill="1" applyBorder="1" applyAlignment="1" applyProtection="1">
      <alignment vertical="center" shrinkToFit="1"/>
    </xf>
    <xf numFmtId="199" fontId="4" fillId="0" borderId="29" xfId="0" applyNumberFormat="1" applyFont="1" applyFill="1" applyBorder="1" applyAlignment="1" applyProtection="1">
      <alignment vertical="center" shrinkToFit="1"/>
    </xf>
    <xf numFmtId="199" fontId="4" fillId="0" borderId="19" xfId="0" applyNumberFormat="1" applyFont="1" applyFill="1" applyBorder="1" applyAlignment="1" applyProtection="1">
      <alignment vertical="center" shrinkToFit="1"/>
    </xf>
    <xf numFmtId="0" fontId="4" fillId="0" borderId="30" xfId="0" applyNumberFormat="1" applyFont="1" applyFill="1" applyBorder="1" applyAlignment="1" applyProtection="1">
      <alignment vertical="center" wrapText="1"/>
    </xf>
    <xf numFmtId="0" fontId="4" fillId="0" borderId="30" xfId="0" applyFont="1" applyBorder="1" applyAlignment="1" applyProtection="1">
      <alignment vertical="center" wrapText="1"/>
    </xf>
    <xf numFmtId="182" fontId="4" fillId="34" borderId="48" xfId="0" applyNumberFormat="1" applyFont="1" applyFill="1" applyBorder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</xf>
    <xf numFmtId="182" fontId="4" fillId="31" borderId="30" xfId="0" applyNumberFormat="1" applyFont="1" applyFill="1" applyBorder="1" applyAlignment="1" applyProtection="1">
      <alignment vertical="center" shrinkToFit="1"/>
    </xf>
    <xf numFmtId="182" fontId="4" fillId="31" borderId="21" xfId="0" applyNumberFormat="1" applyFont="1" applyFill="1" applyBorder="1" applyAlignment="1" applyProtection="1">
      <alignment vertical="center" shrinkToFit="1"/>
    </xf>
    <xf numFmtId="192" fontId="4" fillId="31" borderId="22" xfId="0" applyNumberFormat="1" applyFont="1" applyFill="1" applyBorder="1" applyAlignment="1" applyProtection="1">
      <alignment horizontal="center" vertical="center"/>
    </xf>
    <xf numFmtId="185" fontId="4" fillId="0" borderId="30" xfId="0" applyNumberFormat="1" applyFont="1" applyFill="1" applyBorder="1" applyAlignment="1" applyProtection="1">
      <alignment vertical="center"/>
    </xf>
    <xf numFmtId="203" fontId="4" fillId="0" borderId="30" xfId="0" applyNumberFormat="1" applyFont="1" applyFill="1" applyBorder="1" applyAlignment="1" applyProtection="1">
      <alignment horizontal="center" vertical="center" shrinkToFit="1"/>
      <protection locked="0"/>
    </xf>
    <xf numFmtId="204" fontId="4" fillId="0" borderId="3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30" xfId="0" applyNumberFormat="1" applyFont="1" applyFill="1" applyBorder="1" applyAlignment="1" applyProtection="1">
      <alignment vertical="center" shrinkToFit="1"/>
      <protection locked="0"/>
    </xf>
    <xf numFmtId="0" fontId="4" fillId="0" borderId="30" xfId="0" applyFont="1" applyFill="1" applyBorder="1" applyProtection="1">
      <alignment vertical="center"/>
    </xf>
    <xf numFmtId="0" fontId="4" fillId="0" borderId="30" xfId="0" applyNumberFormat="1" applyFont="1" applyFill="1" applyBorder="1" applyAlignment="1" applyProtection="1">
      <alignment vertical="center" shrinkToFit="1"/>
    </xf>
    <xf numFmtId="0" fontId="4" fillId="28" borderId="53" xfId="0" applyNumberFormat="1" applyFont="1" applyFill="1" applyBorder="1" applyAlignment="1" applyProtection="1">
      <alignment vertical="center" shrinkToFit="1"/>
    </xf>
    <xf numFmtId="0" fontId="4" fillId="0" borderId="30" xfId="0" applyNumberFormat="1" applyFont="1" applyFill="1" applyBorder="1" applyAlignment="1" applyProtection="1">
      <alignment horizontal="center" vertical="center" shrinkToFit="1"/>
    </xf>
    <xf numFmtId="192" fontId="4" fillId="31" borderId="20" xfId="0" applyNumberFormat="1" applyFont="1" applyFill="1" applyBorder="1" applyAlignment="1" applyProtection="1">
      <alignment horizontal="center" vertical="center"/>
    </xf>
    <xf numFmtId="185" fontId="4" fillId="0" borderId="21" xfId="0" applyNumberFormat="1" applyFont="1" applyFill="1" applyBorder="1" applyAlignment="1" applyProtection="1">
      <alignment vertical="center"/>
    </xf>
    <xf numFmtId="203" fontId="4" fillId="0" borderId="21" xfId="0" applyNumberFormat="1" applyFont="1" applyFill="1" applyBorder="1" applyAlignment="1" applyProtection="1">
      <alignment horizontal="center" vertical="center" shrinkToFit="1"/>
      <protection locked="0"/>
    </xf>
    <xf numFmtId="204" fontId="4" fillId="0" borderId="2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1" xfId="0" applyNumberFormat="1" applyFont="1" applyFill="1" applyBorder="1" applyAlignment="1" applyProtection="1">
      <alignment vertical="center" shrinkToFit="1"/>
      <protection locked="0"/>
    </xf>
    <xf numFmtId="0" fontId="4" fillId="0" borderId="21" xfId="0" applyFont="1" applyFill="1" applyBorder="1" applyProtection="1">
      <alignment vertical="center"/>
    </xf>
    <xf numFmtId="0" fontId="4" fillId="28" borderId="21" xfId="0" applyNumberFormat="1" applyFont="1" applyFill="1" applyBorder="1" applyAlignment="1" applyProtection="1">
      <alignment vertical="center" shrinkToFit="1"/>
    </xf>
    <xf numFmtId="0" fontId="4" fillId="0" borderId="21" xfId="0" applyNumberFormat="1" applyFont="1" applyFill="1" applyBorder="1" applyAlignment="1" applyProtection="1">
      <alignment horizontal="center" vertical="center" shrinkToFit="1"/>
    </xf>
    <xf numFmtId="192" fontId="4" fillId="31" borderId="41" xfId="0" applyNumberFormat="1" applyFont="1" applyFill="1" applyBorder="1" applyAlignment="1" applyProtection="1">
      <alignment horizontal="center" vertical="center"/>
    </xf>
    <xf numFmtId="0" fontId="4" fillId="31" borderId="42" xfId="0" applyFont="1" applyFill="1" applyBorder="1" applyAlignment="1" applyProtection="1">
      <alignment horizontal="center" vertical="center"/>
    </xf>
    <xf numFmtId="185" fontId="4" fillId="0" borderId="40" xfId="0" applyNumberFormat="1" applyFont="1" applyFill="1" applyBorder="1" applyAlignment="1" applyProtection="1">
      <alignment vertical="center"/>
    </xf>
    <xf numFmtId="203" fontId="4" fillId="0" borderId="40" xfId="0" applyNumberFormat="1" applyFont="1" applyFill="1" applyBorder="1" applyAlignment="1" applyProtection="1">
      <alignment horizontal="center" vertical="center" shrinkToFit="1"/>
      <protection locked="0"/>
    </xf>
    <xf numFmtId="204" fontId="4" fillId="0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0" xfId="0" applyNumberFormat="1" applyFont="1" applyFill="1" applyBorder="1" applyAlignment="1" applyProtection="1">
      <alignment vertical="center" shrinkToFit="1"/>
      <protection locked="0"/>
    </xf>
    <xf numFmtId="0" fontId="4" fillId="0" borderId="40" xfId="0" applyFont="1" applyFill="1" applyBorder="1" applyProtection="1">
      <alignment vertical="center"/>
    </xf>
    <xf numFmtId="0" fontId="4" fillId="0" borderId="40" xfId="0" applyNumberFormat="1" applyFont="1" applyFill="1" applyBorder="1" applyAlignment="1" applyProtection="1">
      <alignment vertical="center" shrinkToFit="1"/>
    </xf>
    <xf numFmtId="0" fontId="4" fillId="28" borderId="40" xfId="0" applyNumberFormat="1" applyFont="1" applyFill="1" applyBorder="1" applyAlignment="1" applyProtection="1">
      <alignment vertical="center" shrinkToFit="1"/>
    </xf>
    <xf numFmtId="0" fontId="4" fillId="0" borderId="40" xfId="0" applyNumberFormat="1" applyFont="1" applyFill="1" applyBorder="1" applyAlignment="1" applyProtection="1">
      <alignment horizontal="center" vertical="center" shrinkToFit="1"/>
    </xf>
    <xf numFmtId="192" fontId="4" fillId="31" borderId="43" xfId="0" applyNumberFormat="1" applyFont="1" applyFill="1" applyBorder="1" applyAlignment="1" applyProtection="1">
      <alignment horizontal="center" vertical="center"/>
    </xf>
    <xf numFmtId="0" fontId="4" fillId="31" borderId="44" xfId="0" applyFont="1" applyFill="1" applyBorder="1" applyAlignment="1" applyProtection="1">
      <alignment horizontal="center" vertical="center"/>
    </xf>
    <xf numFmtId="185" fontId="4" fillId="0" borderId="52" xfId="0" applyNumberFormat="1" applyFont="1" applyFill="1" applyBorder="1" applyAlignment="1" applyProtection="1">
      <alignment vertical="center"/>
    </xf>
    <xf numFmtId="203" fontId="4" fillId="0" borderId="52" xfId="0" applyNumberFormat="1" applyFont="1" applyFill="1" applyBorder="1" applyAlignment="1" applyProtection="1">
      <alignment horizontal="center" vertical="center" shrinkToFit="1"/>
      <protection locked="0"/>
    </xf>
    <xf numFmtId="204" fontId="4" fillId="0" borderId="52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52" xfId="0" applyNumberFormat="1" applyFont="1" applyFill="1" applyBorder="1" applyAlignment="1" applyProtection="1">
      <alignment vertical="center" shrinkToFit="1"/>
      <protection locked="0"/>
    </xf>
    <xf numFmtId="0" fontId="4" fillId="0" borderId="52" xfId="0" applyFont="1" applyFill="1" applyBorder="1" applyProtection="1">
      <alignment vertical="center"/>
    </xf>
    <xf numFmtId="0" fontId="4" fillId="28" borderId="52" xfId="0" applyNumberFormat="1" applyFont="1" applyFill="1" applyBorder="1" applyAlignment="1" applyProtection="1">
      <alignment vertical="center" shrinkToFit="1"/>
    </xf>
    <xf numFmtId="0" fontId="4" fillId="0" borderId="52" xfId="0" applyNumberFormat="1" applyFont="1" applyFill="1" applyBorder="1" applyAlignment="1" applyProtection="1">
      <alignment horizontal="center" vertical="center" shrinkToFit="1"/>
    </xf>
    <xf numFmtId="0" fontId="4" fillId="0" borderId="21" xfId="0" applyNumberFormat="1" applyFont="1" applyFill="1" applyBorder="1" applyAlignment="1" applyProtection="1">
      <alignment vertical="center"/>
    </xf>
    <xf numFmtId="0" fontId="4" fillId="0" borderId="52" xfId="0" applyNumberFormat="1" applyFont="1" applyFill="1" applyBorder="1" applyAlignment="1" applyProtection="1">
      <alignment vertical="center"/>
    </xf>
    <xf numFmtId="0" fontId="4" fillId="31" borderId="14" xfId="0" applyFont="1" applyFill="1" applyBorder="1" applyProtection="1">
      <alignment vertical="center"/>
    </xf>
    <xf numFmtId="0" fontId="4" fillId="31" borderId="15" xfId="0" applyFont="1" applyFill="1" applyBorder="1" applyProtection="1">
      <alignment vertical="center"/>
    </xf>
    <xf numFmtId="0" fontId="4" fillId="31" borderId="0" xfId="0" applyFont="1" applyFill="1" applyBorder="1" applyProtection="1">
      <alignment vertical="center"/>
    </xf>
    <xf numFmtId="0" fontId="4" fillId="31" borderId="17" xfId="0" applyFont="1" applyFill="1" applyBorder="1" applyProtection="1">
      <alignment vertical="center"/>
    </xf>
    <xf numFmtId="0" fontId="4" fillId="31" borderId="28" xfId="0" applyFont="1" applyFill="1" applyBorder="1" applyProtection="1">
      <alignment vertical="center"/>
    </xf>
    <xf numFmtId="0" fontId="4" fillId="31" borderId="29" xfId="0" applyFont="1" applyFill="1" applyBorder="1" applyProtection="1">
      <alignment vertical="center"/>
    </xf>
    <xf numFmtId="0" fontId="4" fillId="0" borderId="13" xfId="0" applyFont="1" applyBorder="1" applyAlignment="1" applyProtection="1">
      <alignment horizontal="center" vertical="center"/>
    </xf>
    <xf numFmtId="0" fontId="4" fillId="31" borderId="30" xfId="0" applyFont="1" applyFill="1" applyBorder="1" applyAlignment="1" applyProtection="1">
      <alignment horizontal="center" vertical="center" wrapText="1" shrinkToFit="1"/>
    </xf>
    <xf numFmtId="0" fontId="4" fillId="31" borderId="19" xfId="0" applyFont="1" applyFill="1" applyBorder="1" applyAlignment="1" applyProtection="1">
      <alignment horizontal="center" vertical="center"/>
    </xf>
    <xf numFmtId="0" fontId="4" fillId="24" borderId="30" xfId="0" applyFont="1" applyFill="1" applyBorder="1" applyAlignment="1" applyProtection="1">
      <alignment horizontal="center" vertical="center" wrapText="1" shrinkToFit="1"/>
    </xf>
    <xf numFmtId="0" fontId="4" fillId="24" borderId="30" xfId="0" applyFont="1" applyFill="1" applyBorder="1" applyAlignment="1" applyProtection="1">
      <alignment horizontal="center" vertical="center" wrapText="1"/>
    </xf>
    <xf numFmtId="0" fontId="4" fillId="31" borderId="15" xfId="0" applyFont="1" applyFill="1" applyBorder="1" applyAlignment="1" applyProtection="1">
      <alignment horizontal="center" vertical="center"/>
    </xf>
    <xf numFmtId="0" fontId="4" fillId="31" borderId="29" xfId="0" applyFont="1" applyFill="1" applyBorder="1" applyAlignment="1" applyProtection="1">
      <alignment horizontal="center" vertical="center"/>
    </xf>
    <xf numFmtId="0" fontId="4" fillId="31" borderId="13" xfId="0" applyFont="1" applyFill="1" applyBorder="1" applyAlignment="1" applyProtection="1">
      <alignment horizontal="center" vertical="center"/>
    </xf>
    <xf numFmtId="0" fontId="4" fillId="24" borderId="21" xfId="0" applyFont="1" applyFill="1" applyBorder="1" applyAlignment="1" applyProtection="1">
      <alignment horizontal="center" vertical="center" wrapText="1"/>
    </xf>
    <xf numFmtId="0" fontId="4" fillId="24" borderId="20" xfId="0" applyFont="1" applyFill="1" applyBorder="1" applyAlignment="1" applyProtection="1">
      <alignment horizontal="center" vertical="center" wrapText="1"/>
    </xf>
    <xf numFmtId="0" fontId="4" fillId="24" borderId="22" xfId="0" applyFont="1" applyFill="1" applyBorder="1" applyAlignment="1" applyProtection="1">
      <alignment horizontal="center" vertical="center" wrapText="1"/>
    </xf>
    <xf numFmtId="0" fontId="32" fillId="0" borderId="19" xfId="0" applyFont="1" applyBorder="1" applyProtection="1">
      <alignment vertical="center"/>
    </xf>
    <xf numFmtId="0" fontId="4" fillId="0" borderId="1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4" fillId="0" borderId="13" xfId="0" applyFont="1" applyBorder="1" applyAlignment="1" applyProtection="1">
      <alignment horizontal="center" vertical="center"/>
    </xf>
    <xf numFmtId="183" fontId="4" fillId="0" borderId="21" xfId="0" applyNumberFormat="1" applyFont="1" applyFill="1" applyBorder="1" applyAlignment="1" applyProtection="1">
      <alignment vertical="center" shrinkToFit="1"/>
    </xf>
    <xf numFmtId="183" fontId="4" fillId="0" borderId="52" xfId="0" applyNumberFormat="1" applyFont="1" applyFill="1" applyBorder="1" applyAlignment="1" applyProtection="1">
      <alignment vertical="center" shrinkToFit="1"/>
    </xf>
    <xf numFmtId="0" fontId="4" fillId="31" borderId="13" xfId="0" applyFont="1" applyFill="1" applyBorder="1" applyAlignment="1" applyProtection="1">
      <alignment vertical="center"/>
    </xf>
    <xf numFmtId="0" fontId="4" fillId="0" borderId="0" xfId="0" applyFont="1" applyAlignment="1" applyProtection="1">
      <alignment horizontal="centerContinuous" vertical="center"/>
    </xf>
    <xf numFmtId="0" fontId="4" fillId="31" borderId="22" xfId="0" applyFont="1" applyFill="1" applyBorder="1" applyProtection="1">
      <alignment vertical="center"/>
    </xf>
    <xf numFmtId="0" fontId="4" fillId="31" borderId="16" xfId="0" applyFont="1" applyFill="1" applyBorder="1" applyProtection="1">
      <alignment vertical="center"/>
    </xf>
    <xf numFmtId="0" fontId="4" fillId="31" borderId="20" xfId="0" applyFont="1" applyFill="1" applyBorder="1" applyProtection="1">
      <alignment vertical="center"/>
    </xf>
    <xf numFmtId="202" fontId="4" fillId="31" borderId="18" xfId="0" applyNumberFormat="1" applyFont="1" applyFill="1" applyBorder="1" applyAlignment="1" applyProtection="1">
      <alignment horizontal="centerContinuous" vertical="center"/>
    </xf>
    <xf numFmtId="0" fontId="4" fillId="31" borderId="19" xfId="0" applyFont="1" applyFill="1" applyBorder="1" applyAlignment="1" applyProtection="1">
      <alignment horizontal="centerContinuous" vertical="center"/>
    </xf>
    <xf numFmtId="202" fontId="4" fillId="31" borderId="22" xfId="0" applyNumberFormat="1" applyFont="1" applyFill="1" applyBorder="1" applyAlignment="1" applyProtection="1">
      <alignment horizontal="centerContinuous" vertical="center"/>
    </xf>
    <xf numFmtId="0" fontId="4" fillId="31" borderId="15" xfId="0" applyFont="1" applyFill="1" applyBorder="1" applyAlignment="1" applyProtection="1">
      <alignment horizontal="centerContinuous" vertical="center"/>
    </xf>
    <xf numFmtId="202" fontId="4" fillId="31" borderId="41" xfId="0" applyNumberFormat="1" applyFont="1" applyFill="1" applyBorder="1" applyAlignment="1" applyProtection="1">
      <alignment horizontal="centerContinuous" vertical="center"/>
    </xf>
    <xf numFmtId="0" fontId="4" fillId="31" borderId="42" xfId="0" applyFont="1" applyFill="1" applyBorder="1" applyAlignment="1" applyProtection="1">
      <alignment horizontal="centerContinuous" vertical="center"/>
    </xf>
    <xf numFmtId="202" fontId="4" fillId="31" borderId="43" xfId="0" applyNumberFormat="1" applyFont="1" applyFill="1" applyBorder="1" applyAlignment="1" applyProtection="1">
      <alignment horizontal="centerContinuous" vertical="center"/>
    </xf>
    <xf numFmtId="0" fontId="4" fillId="31" borderId="44" xfId="0" applyFont="1" applyFill="1" applyBorder="1" applyAlignment="1" applyProtection="1">
      <alignment horizontal="centerContinuous" vertical="center"/>
    </xf>
    <xf numFmtId="202" fontId="4" fillId="31" borderId="20" xfId="0" applyNumberFormat="1" applyFont="1" applyFill="1" applyBorder="1" applyAlignment="1" applyProtection="1">
      <alignment horizontal="centerContinuous" vertical="center"/>
    </xf>
    <xf numFmtId="0" fontId="4" fillId="31" borderId="29" xfId="0" applyFont="1" applyFill="1" applyBorder="1" applyAlignment="1" applyProtection="1">
      <alignment horizontal="centerContinuous" vertical="center"/>
    </xf>
    <xf numFmtId="0" fontId="4" fillId="31" borderId="18" xfId="0" applyFont="1" applyFill="1" applyBorder="1" applyAlignment="1" applyProtection="1">
      <alignment horizontal="centerContinuous" vertical="center"/>
    </xf>
    <xf numFmtId="0" fontId="4" fillId="31" borderId="16" xfId="0" applyFont="1" applyFill="1" applyBorder="1" applyAlignment="1" applyProtection="1">
      <alignment horizontal="center" vertical="center"/>
    </xf>
    <xf numFmtId="0" fontId="4" fillId="31" borderId="17" xfId="0" applyFont="1" applyFill="1" applyBorder="1" applyAlignment="1" applyProtection="1">
      <alignment horizontal="center" vertical="center"/>
    </xf>
    <xf numFmtId="0" fontId="4" fillId="31" borderId="18" xfId="0" applyFont="1" applyFill="1" applyBorder="1" applyProtection="1">
      <alignment vertical="center"/>
    </xf>
    <xf numFmtId="0" fontId="4" fillId="31" borderId="2" xfId="0" applyFont="1" applyFill="1" applyBorder="1" applyProtection="1">
      <alignment vertical="center"/>
    </xf>
    <xf numFmtId="0" fontId="4" fillId="31" borderId="19" xfId="0" applyFont="1" applyFill="1" applyBorder="1" applyProtection="1">
      <alignment vertical="center"/>
    </xf>
    <xf numFmtId="0" fontId="4" fillId="31" borderId="30" xfId="0" applyFont="1" applyFill="1" applyBorder="1" applyAlignment="1" applyProtection="1">
      <alignment horizontal="center" vertical="center" wrapText="1" shrinkToFit="1"/>
    </xf>
    <xf numFmtId="0" fontId="51" fillId="0" borderId="0" xfId="0" applyFont="1" applyProtection="1">
      <alignment vertical="center"/>
    </xf>
    <xf numFmtId="38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25" borderId="18" xfId="0" applyFont="1" applyFill="1" applyBorder="1" applyAlignment="1" applyProtection="1">
      <alignment horizontal="center" vertical="center" shrinkToFit="1"/>
      <protection locked="0"/>
    </xf>
    <xf numFmtId="0" fontId="4" fillId="25" borderId="22" xfId="0" applyFont="1" applyFill="1" applyBorder="1" applyAlignment="1" applyProtection="1">
      <alignment horizontal="center" vertical="center" shrinkToFit="1"/>
      <protection locked="0"/>
    </xf>
    <xf numFmtId="0" fontId="4" fillId="25" borderId="41" xfId="0" applyFont="1" applyFill="1" applyBorder="1" applyAlignment="1" applyProtection="1">
      <alignment horizontal="center" vertical="center" shrinkToFit="1"/>
      <protection locked="0"/>
    </xf>
    <xf numFmtId="0" fontId="4" fillId="32" borderId="13" xfId="0" applyFont="1" applyFill="1" applyBorder="1" applyAlignment="1" applyProtection="1">
      <alignment horizontal="center" vertical="center" shrinkToFit="1"/>
      <protection locked="0"/>
    </xf>
    <xf numFmtId="0" fontId="4" fillId="32" borderId="18" xfId="0" applyFont="1" applyFill="1" applyBorder="1" applyAlignment="1" applyProtection="1">
      <alignment horizontal="center" vertical="center" shrinkToFit="1"/>
      <protection locked="0"/>
    </xf>
    <xf numFmtId="176" fontId="4" fillId="0" borderId="0" xfId="0" applyNumberFormat="1" applyFont="1" applyProtection="1">
      <alignment vertical="center"/>
    </xf>
    <xf numFmtId="176" fontId="4" fillId="0" borderId="30" xfId="0" applyNumberFormat="1" applyFont="1" applyFill="1" applyBorder="1" applyAlignment="1" applyProtection="1">
      <alignment vertical="center" shrinkToFit="1"/>
    </xf>
    <xf numFmtId="176" fontId="4" fillId="0" borderId="40" xfId="0" applyNumberFormat="1" applyFont="1" applyFill="1" applyBorder="1" applyAlignment="1" applyProtection="1">
      <alignment vertical="center" shrinkToFit="1"/>
    </xf>
    <xf numFmtId="176" fontId="4" fillId="0" borderId="52" xfId="0" applyNumberFormat="1" applyFont="1" applyFill="1" applyBorder="1" applyAlignment="1" applyProtection="1">
      <alignment vertical="center" shrinkToFit="1"/>
    </xf>
    <xf numFmtId="183" fontId="4" fillId="0" borderId="22" xfId="0" applyNumberFormat="1" applyFont="1" applyFill="1" applyBorder="1" applyAlignment="1" applyProtection="1">
      <alignment vertical="center" shrinkToFit="1"/>
    </xf>
    <xf numFmtId="183" fontId="4" fillId="0" borderId="41" xfId="0" applyNumberFormat="1" applyFont="1" applyFill="1" applyBorder="1" applyAlignment="1" applyProtection="1">
      <alignment vertical="center" shrinkToFit="1"/>
    </xf>
    <xf numFmtId="0" fontId="4" fillId="36" borderId="30" xfId="0" applyFont="1" applyFill="1" applyBorder="1" applyProtection="1">
      <alignment vertical="center"/>
    </xf>
    <xf numFmtId="0" fontId="4" fillId="36" borderId="21" xfId="0" applyFont="1" applyFill="1" applyBorder="1" applyAlignment="1" applyProtection="1">
      <alignment vertical="center" shrinkToFit="1"/>
    </xf>
    <xf numFmtId="0" fontId="4" fillId="36" borderId="21" xfId="0" applyFont="1" applyFill="1" applyBorder="1" applyProtection="1">
      <alignment vertical="center"/>
    </xf>
    <xf numFmtId="0" fontId="0" fillId="0" borderId="0" xfId="0" applyFont="1" applyBorder="1" applyProtection="1">
      <alignment vertical="center"/>
    </xf>
    <xf numFmtId="0" fontId="4" fillId="0" borderId="13" xfId="0" applyFont="1" applyFill="1" applyBorder="1" applyAlignment="1">
      <alignment horizontal="center" vertical="center"/>
    </xf>
    <xf numFmtId="0" fontId="4" fillId="36" borderId="13" xfId="0" applyFont="1" applyFill="1" applyBorder="1" applyAlignment="1">
      <alignment horizontal="center" vertical="center"/>
    </xf>
    <xf numFmtId="0" fontId="4" fillId="36" borderId="13" xfId="0" applyFont="1" applyFill="1" applyBorder="1" applyAlignment="1" applyProtection="1">
      <alignment horizontal="center" vertical="center"/>
    </xf>
    <xf numFmtId="0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Fill="1" applyBorder="1" applyAlignment="1" applyProtection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31" borderId="13" xfId="0" applyFont="1" applyFill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horizontal="center" vertical="center"/>
    </xf>
    <xf numFmtId="0" fontId="4" fillId="25" borderId="21" xfId="0" applyFont="1" applyFill="1" applyBorder="1" applyAlignment="1" applyProtection="1">
      <alignment horizontal="center" vertical="center" shrinkToFit="1"/>
      <protection locked="0"/>
    </xf>
    <xf numFmtId="0" fontId="4" fillId="25" borderId="20" xfId="0" applyFont="1" applyFill="1" applyBorder="1" applyAlignment="1" applyProtection="1">
      <alignment horizontal="center" vertical="center" shrinkToFit="1"/>
      <protection locked="0"/>
    </xf>
    <xf numFmtId="0" fontId="4" fillId="0" borderId="61" xfId="0" applyFont="1" applyFill="1" applyBorder="1" applyAlignment="1" applyProtection="1">
      <alignment horizontal="center" vertical="center" shrinkToFit="1"/>
    </xf>
    <xf numFmtId="0" fontId="4" fillId="24" borderId="18" xfId="0" applyFont="1" applyFill="1" applyBorder="1" applyAlignment="1" applyProtection="1">
      <alignment horizontal="center" vertical="center"/>
    </xf>
    <xf numFmtId="183" fontId="4" fillId="0" borderId="13" xfId="0" applyNumberFormat="1" applyFont="1" applyBorder="1" applyProtection="1">
      <alignment vertical="center"/>
    </xf>
    <xf numFmtId="183" fontId="5" fillId="0" borderId="13" xfId="0" applyNumberFormat="1" applyFont="1" applyFill="1" applyBorder="1" applyProtection="1">
      <alignment vertical="center"/>
    </xf>
    <xf numFmtId="183" fontId="4" fillId="0" borderId="21" xfId="0" applyNumberFormat="1" applyFont="1" applyBorder="1" applyProtection="1">
      <alignment vertical="center"/>
    </xf>
    <xf numFmtId="183" fontId="4" fillId="0" borderId="52" xfId="0" applyNumberFormat="1" applyFont="1" applyBorder="1" applyProtection="1">
      <alignment vertical="center"/>
    </xf>
    <xf numFmtId="183" fontId="4" fillId="0" borderId="36" xfId="0" applyNumberFormat="1" applyFont="1" applyBorder="1" applyAlignment="1" applyProtection="1">
      <alignment vertical="center" shrinkToFit="1"/>
    </xf>
    <xf numFmtId="183" fontId="4" fillId="0" borderId="50" xfId="0" applyNumberFormat="1" applyFont="1" applyBorder="1" applyAlignment="1" applyProtection="1">
      <alignment vertical="center" shrinkToFit="1"/>
    </xf>
    <xf numFmtId="183" fontId="4" fillId="0" borderId="18" xfId="0" applyNumberFormat="1" applyFont="1" applyBorder="1" applyProtection="1">
      <alignment vertical="center"/>
    </xf>
    <xf numFmtId="183" fontId="5" fillId="0" borderId="18" xfId="0" applyNumberFormat="1" applyFont="1" applyFill="1" applyBorder="1" applyProtection="1">
      <alignment vertical="center"/>
    </xf>
    <xf numFmtId="183" fontId="4" fillId="0" borderId="43" xfId="0" applyNumberFormat="1" applyFont="1" applyBorder="1" applyProtection="1">
      <alignment vertical="center"/>
    </xf>
    <xf numFmtId="183" fontId="4" fillId="0" borderId="20" xfId="0" applyNumberFormat="1" applyFont="1" applyBorder="1" applyProtection="1">
      <alignment vertical="center"/>
    </xf>
    <xf numFmtId="183" fontId="4" fillId="0" borderId="50" xfId="0" applyNumberFormat="1" applyFont="1" applyFill="1" applyBorder="1" applyAlignment="1" applyProtection="1">
      <alignment vertical="center" shrinkToFit="1"/>
    </xf>
    <xf numFmtId="0" fontId="4" fillId="31" borderId="49" xfId="0" applyFont="1" applyFill="1" applyBorder="1" applyAlignment="1" applyProtection="1">
      <alignment horizontal="centerContinuous" vertical="center"/>
    </xf>
    <xf numFmtId="0" fontId="4" fillId="31" borderId="2" xfId="0" applyFont="1" applyFill="1" applyBorder="1" applyAlignment="1" applyProtection="1">
      <alignment horizontal="centerContinuous" vertical="center"/>
    </xf>
    <xf numFmtId="0" fontId="4" fillId="24" borderId="49" xfId="0" applyFont="1" applyFill="1" applyBorder="1" applyAlignment="1" applyProtection="1">
      <alignment horizontal="centerContinuous" vertical="center"/>
    </xf>
    <xf numFmtId="0" fontId="4" fillId="31" borderId="13" xfId="0" applyFont="1" applyFill="1" applyBorder="1" applyAlignment="1" applyProtection="1">
      <alignment horizontal="centerContinuous" vertical="center"/>
    </xf>
    <xf numFmtId="0" fontId="4" fillId="25" borderId="43" xfId="0" applyFont="1" applyFill="1" applyBorder="1" applyAlignment="1" applyProtection="1">
      <alignment horizontal="center" vertical="center" shrinkToFit="1"/>
      <protection locked="0"/>
    </xf>
    <xf numFmtId="0" fontId="4" fillId="25" borderId="62" xfId="0" applyFont="1" applyFill="1" applyBorder="1" applyAlignment="1" applyProtection="1">
      <alignment horizontal="center" vertical="center" shrinkToFit="1"/>
      <protection locked="0"/>
    </xf>
    <xf numFmtId="182" fontId="4" fillId="34" borderId="36" xfId="0" applyNumberFormat="1" applyFont="1" applyFill="1" applyBorder="1" applyProtection="1">
      <alignment vertical="center"/>
      <protection locked="0"/>
    </xf>
    <xf numFmtId="182" fontId="4" fillId="0" borderId="36" xfId="0" applyNumberFormat="1" applyFont="1" applyBorder="1" applyProtection="1">
      <alignment vertical="center"/>
    </xf>
    <xf numFmtId="182" fontId="4" fillId="0" borderId="32" xfId="0" applyNumberFormat="1" applyFont="1" applyBorder="1" applyProtection="1">
      <alignment vertical="center"/>
    </xf>
    <xf numFmtId="182" fontId="4" fillId="0" borderId="50" xfId="0" applyNumberFormat="1" applyFont="1" applyBorder="1" applyProtection="1">
      <alignment vertical="center"/>
    </xf>
    <xf numFmtId="182" fontId="4" fillId="0" borderId="51" xfId="0" applyNumberFormat="1" applyFont="1" applyBorder="1" applyProtection="1">
      <alignment vertical="center"/>
    </xf>
    <xf numFmtId="182" fontId="4" fillId="0" borderId="33" xfId="0" applyNumberFormat="1" applyFont="1" applyBorder="1" applyProtection="1">
      <alignment vertical="center"/>
    </xf>
    <xf numFmtId="182" fontId="4" fillId="0" borderId="33" xfId="0" applyNumberFormat="1" applyFont="1" applyFill="1" applyBorder="1" applyAlignment="1" applyProtection="1">
      <alignment vertical="center" shrinkToFit="1"/>
    </xf>
    <xf numFmtId="182" fontId="4" fillId="0" borderId="36" xfId="0" applyNumberFormat="1" applyFont="1" applyFill="1" applyBorder="1" applyAlignment="1" applyProtection="1">
      <alignment vertical="center" shrinkToFit="1"/>
    </xf>
    <xf numFmtId="0" fontId="4" fillId="31" borderId="22" xfId="0" applyFont="1" applyFill="1" applyBorder="1" applyAlignment="1" applyProtection="1">
      <alignment horizontal="center" vertical="center" wrapText="1" shrinkToFit="1"/>
    </xf>
    <xf numFmtId="182" fontId="4" fillId="0" borderId="18" xfId="0" applyNumberFormat="1" applyFont="1" applyFill="1" applyBorder="1" applyProtection="1">
      <alignment vertical="center"/>
    </xf>
    <xf numFmtId="182" fontId="4" fillId="0" borderId="32" xfId="0" applyNumberFormat="1" applyFont="1" applyFill="1" applyBorder="1" applyAlignment="1" applyProtection="1">
      <alignment vertical="center" shrinkToFit="1"/>
    </xf>
    <xf numFmtId="182" fontId="4" fillId="0" borderId="22" xfId="0" applyNumberFormat="1" applyFont="1" applyFill="1" applyBorder="1" applyProtection="1">
      <alignment vertical="center"/>
    </xf>
    <xf numFmtId="182" fontId="4" fillId="0" borderId="50" xfId="0" applyNumberFormat="1" applyFont="1" applyFill="1" applyBorder="1" applyAlignment="1" applyProtection="1">
      <alignment vertical="center" shrinkToFit="1"/>
    </xf>
    <xf numFmtId="182" fontId="4" fillId="0" borderId="41" xfId="0" applyNumberFormat="1" applyFont="1" applyFill="1" applyBorder="1" applyProtection="1">
      <alignment vertical="center"/>
    </xf>
    <xf numFmtId="182" fontId="4" fillId="0" borderId="51" xfId="0" applyNumberFormat="1" applyFont="1" applyFill="1" applyBorder="1" applyAlignment="1" applyProtection="1">
      <alignment vertical="center" shrinkToFit="1"/>
    </xf>
    <xf numFmtId="182" fontId="4" fillId="0" borderId="43" xfId="0" applyNumberFormat="1" applyFont="1" applyFill="1" applyBorder="1" applyProtection="1">
      <alignment vertical="center"/>
    </xf>
    <xf numFmtId="182" fontId="4" fillId="0" borderId="20" xfId="0" applyNumberFormat="1" applyFont="1" applyFill="1" applyBorder="1" applyProtection="1">
      <alignment vertical="center"/>
    </xf>
    <xf numFmtId="182" fontId="4" fillId="0" borderId="36" xfId="0" applyNumberFormat="1" applyFont="1" applyFill="1" applyBorder="1" applyProtection="1">
      <alignment vertical="center"/>
    </xf>
    <xf numFmtId="182" fontId="4" fillId="0" borderId="32" xfId="0" applyNumberFormat="1" applyFont="1" applyFill="1" applyBorder="1" applyProtection="1">
      <alignment vertical="center"/>
    </xf>
    <xf numFmtId="182" fontId="4" fillId="0" borderId="50" xfId="0" applyNumberFormat="1" applyFont="1" applyFill="1" applyBorder="1" applyProtection="1">
      <alignment vertical="center"/>
    </xf>
    <xf numFmtId="0" fontId="4" fillId="31" borderId="18" xfId="0" applyFont="1" applyFill="1" applyBorder="1" applyAlignment="1" applyProtection="1">
      <alignment horizontal="center" vertical="center"/>
    </xf>
    <xf numFmtId="0" fontId="4" fillId="31" borderId="36" xfId="0" applyFont="1" applyFill="1" applyBorder="1" applyAlignment="1" applyProtection="1">
      <alignment horizontal="center" vertical="center"/>
    </xf>
    <xf numFmtId="204" fontId="4" fillId="0" borderId="58" xfId="0" applyNumberFormat="1" applyFont="1" applyFill="1" applyBorder="1" applyAlignment="1" applyProtection="1">
      <alignment horizontal="center" vertical="center" shrinkToFit="1"/>
      <protection locked="0"/>
    </xf>
    <xf numFmtId="0" fontId="4" fillId="31" borderId="18" xfId="0" applyFont="1" applyFill="1" applyBorder="1" applyAlignment="1" applyProtection="1">
      <alignment horizontal="left" vertical="center"/>
    </xf>
    <xf numFmtId="0" fontId="4" fillId="31" borderId="2" xfId="0" applyFont="1" applyFill="1" applyBorder="1" applyAlignment="1" applyProtection="1">
      <alignment horizontal="left" vertical="center"/>
    </xf>
    <xf numFmtId="0" fontId="4" fillId="31" borderId="22" xfId="0" applyFont="1" applyFill="1" applyBorder="1" applyAlignment="1" applyProtection="1">
      <alignment horizontal="center" vertical="center"/>
    </xf>
    <xf numFmtId="0" fontId="4" fillId="31" borderId="14" xfId="0" applyFont="1" applyFill="1" applyBorder="1" applyAlignment="1" applyProtection="1">
      <alignment horizontal="center" vertical="center"/>
    </xf>
    <xf numFmtId="0" fontId="4" fillId="31" borderId="15" xfId="0" applyFont="1" applyFill="1" applyBorder="1" applyAlignment="1" applyProtection="1">
      <alignment horizontal="center" vertical="center"/>
    </xf>
    <xf numFmtId="0" fontId="4" fillId="31" borderId="20" xfId="0" applyFont="1" applyFill="1" applyBorder="1" applyAlignment="1" applyProtection="1">
      <alignment horizontal="center" vertical="center"/>
    </xf>
    <xf numFmtId="0" fontId="4" fillId="31" borderId="28" xfId="0" applyFont="1" applyFill="1" applyBorder="1" applyAlignment="1" applyProtection="1">
      <alignment horizontal="center" vertical="center"/>
    </xf>
    <xf numFmtId="0" fontId="4" fillId="31" borderId="29" xfId="0" applyFont="1" applyFill="1" applyBorder="1" applyAlignment="1" applyProtection="1">
      <alignment horizontal="center" vertical="center"/>
    </xf>
    <xf numFmtId="0" fontId="4" fillId="31" borderId="30" xfId="0" applyFont="1" applyFill="1" applyBorder="1" applyAlignment="1" applyProtection="1">
      <alignment horizontal="center" vertical="center" wrapText="1" shrinkToFit="1"/>
    </xf>
    <xf numFmtId="0" fontId="4" fillId="31" borderId="34" xfId="0" applyFont="1" applyFill="1" applyBorder="1" applyAlignment="1" applyProtection="1">
      <alignment horizontal="center" vertical="center" wrapText="1" shrinkToFit="1"/>
    </xf>
    <xf numFmtId="202" fontId="4" fillId="31" borderId="18" xfId="0" applyNumberFormat="1" applyFont="1" applyFill="1" applyBorder="1" applyAlignment="1" applyProtection="1">
      <alignment horizontal="center" vertical="center"/>
    </xf>
    <xf numFmtId="202" fontId="4" fillId="31" borderId="19" xfId="0" applyNumberFormat="1" applyFont="1" applyFill="1" applyBorder="1" applyAlignment="1" applyProtection="1">
      <alignment horizontal="center" vertical="center"/>
    </xf>
    <xf numFmtId="206" fontId="4" fillId="31" borderId="18" xfId="0" applyNumberFormat="1" applyFont="1" applyFill="1" applyBorder="1" applyAlignment="1" applyProtection="1">
      <alignment horizontal="center" vertical="center"/>
    </xf>
    <xf numFmtId="206" fontId="4" fillId="31" borderId="19" xfId="0" applyNumberFormat="1" applyFont="1" applyFill="1" applyBorder="1" applyAlignment="1" applyProtection="1">
      <alignment horizontal="center" vertical="center"/>
    </xf>
    <xf numFmtId="0" fontId="4" fillId="24" borderId="30" xfId="0" applyFont="1" applyFill="1" applyBorder="1" applyAlignment="1" applyProtection="1">
      <alignment horizontal="center" vertical="center" wrapText="1" shrinkToFit="1"/>
    </xf>
    <xf numFmtId="0" fontId="4" fillId="24" borderId="34" xfId="0" applyFont="1" applyFill="1" applyBorder="1" applyAlignment="1" applyProtection="1">
      <alignment horizontal="center" vertical="center" wrapText="1" shrinkToFit="1"/>
    </xf>
    <xf numFmtId="0" fontId="4" fillId="24" borderId="30" xfId="0" applyFont="1" applyFill="1" applyBorder="1" applyAlignment="1" applyProtection="1">
      <alignment horizontal="center" vertical="center" wrapText="1"/>
    </xf>
    <xf numFmtId="0" fontId="4" fillId="24" borderId="34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0" fontId="5" fillId="0" borderId="46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left" vertical="center"/>
    </xf>
    <xf numFmtId="0" fontId="0" fillId="0" borderId="2" xfId="0" applyBorder="1" applyAlignment="1" applyProtection="1">
      <alignment vertical="center"/>
    </xf>
    <xf numFmtId="0" fontId="0" fillId="0" borderId="19" xfId="0" applyBorder="1" applyAlignment="1" applyProtection="1">
      <alignment vertical="center"/>
    </xf>
    <xf numFmtId="0" fontId="4" fillId="0" borderId="18" xfId="0" applyFont="1" applyFill="1" applyBorder="1" applyAlignment="1" applyProtection="1">
      <alignment horizontal="left" vertical="center"/>
    </xf>
    <xf numFmtId="0" fontId="0" fillId="0" borderId="2" xfId="0" applyFill="1" applyBorder="1" applyAlignment="1" applyProtection="1">
      <alignment vertical="center"/>
    </xf>
    <xf numFmtId="0" fontId="0" fillId="0" borderId="19" xfId="0" applyFill="1" applyBorder="1" applyAlignment="1" applyProtection="1">
      <alignment vertical="center"/>
    </xf>
    <xf numFmtId="0" fontId="32" fillId="0" borderId="2" xfId="0" applyFont="1" applyBorder="1" applyAlignment="1" applyProtection="1">
      <alignment horizontal="left" vertical="center"/>
    </xf>
    <xf numFmtId="0" fontId="32" fillId="0" borderId="19" xfId="0" applyFont="1" applyBorder="1" applyAlignment="1" applyProtection="1">
      <alignment horizontal="left" vertical="center"/>
    </xf>
    <xf numFmtId="0" fontId="4" fillId="24" borderId="18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4" fillId="31" borderId="30" xfId="0" applyFont="1" applyFill="1" applyBorder="1" applyAlignment="1" applyProtection="1">
      <alignment horizontal="left" vertical="center" wrapText="1"/>
    </xf>
    <xf numFmtId="0" fontId="4" fillId="31" borderId="34" xfId="0" applyFont="1" applyFill="1" applyBorder="1" applyAlignment="1" applyProtection="1">
      <alignment horizontal="left" vertical="center" wrapText="1"/>
    </xf>
    <xf numFmtId="0" fontId="4" fillId="31" borderId="21" xfId="0" applyFont="1" applyFill="1" applyBorder="1" applyAlignment="1" applyProtection="1">
      <alignment horizontal="left" vertical="center" wrapText="1"/>
    </xf>
    <xf numFmtId="0" fontId="4" fillId="31" borderId="55" xfId="0" applyFont="1" applyFill="1" applyBorder="1" applyAlignment="1" applyProtection="1">
      <alignment horizontal="left" vertical="center" wrapText="1"/>
    </xf>
    <xf numFmtId="0" fontId="4" fillId="31" borderId="43" xfId="0" applyFont="1" applyFill="1" applyBorder="1" applyAlignment="1" applyProtection="1">
      <alignment horizontal="left" vertical="center"/>
    </xf>
    <xf numFmtId="0" fontId="4" fillId="31" borderId="54" xfId="0" applyFont="1" applyFill="1" applyBorder="1" applyAlignment="1" applyProtection="1">
      <alignment horizontal="left" vertical="center"/>
    </xf>
    <xf numFmtId="0" fontId="4" fillId="24" borderId="30" xfId="0" applyFont="1" applyFill="1" applyBorder="1" applyAlignment="1" applyProtection="1">
      <alignment horizontal="center" vertical="center"/>
    </xf>
    <xf numFmtId="0" fontId="4" fillId="24" borderId="34" xfId="0" applyFont="1" applyFill="1" applyBorder="1" applyAlignment="1" applyProtection="1">
      <alignment horizontal="center" vertical="center"/>
    </xf>
    <xf numFmtId="0" fontId="4" fillId="24" borderId="21" xfId="0" applyFont="1" applyFill="1" applyBorder="1" applyAlignment="1" applyProtection="1">
      <alignment horizontal="center" vertical="center"/>
    </xf>
    <xf numFmtId="0" fontId="4" fillId="24" borderId="22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0" fillId="0" borderId="19" xfId="0" applyBorder="1">
      <alignment vertical="center"/>
    </xf>
    <xf numFmtId="0" fontId="4" fillId="24" borderId="2" xfId="0" applyFont="1" applyFill="1" applyBorder="1" applyAlignment="1" applyProtection="1">
      <alignment horizontal="center" vertical="center"/>
    </xf>
    <xf numFmtId="0" fontId="4" fillId="24" borderId="45" xfId="0" applyFont="1" applyFill="1" applyBorder="1" applyAlignment="1" applyProtection="1">
      <alignment horizontal="center" vertical="center"/>
    </xf>
    <xf numFmtId="0" fontId="0" fillId="0" borderId="34" xfId="0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</xf>
    <xf numFmtId="0" fontId="4" fillId="0" borderId="22" xfId="0" applyFont="1" applyBorder="1" applyAlignment="1" applyProtection="1">
      <alignment horizontal="left" vertical="center" wrapText="1"/>
    </xf>
    <xf numFmtId="0" fontId="0" fillId="0" borderId="16" xfId="0" applyBorder="1" applyAlignment="1" applyProtection="1">
      <alignment horizontal="left" vertical="center" wrapText="1"/>
    </xf>
    <xf numFmtId="0" fontId="0" fillId="0" borderId="20" xfId="0" applyBorder="1" applyAlignment="1" applyProtection="1">
      <alignment horizontal="left" vertical="center" wrapText="1"/>
    </xf>
    <xf numFmtId="49" fontId="4" fillId="26" borderId="18" xfId="0" applyNumberFormat="1" applyFont="1" applyFill="1" applyBorder="1" applyAlignment="1" applyProtection="1">
      <alignment horizontal="left" vertical="center"/>
      <protection locked="0"/>
    </xf>
    <xf numFmtId="49" fontId="32" fillId="0" borderId="19" xfId="0" applyNumberFormat="1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 wrapText="1"/>
    </xf>
    <xf numFmtId="0" fontId="4" fillId="26" borderId="18" xfId="0" applyFont="1" applyFill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vertical="center"/>
      <protection locked="0"/>
    </xf>
    <xf numFmtId="0" fontId="32" fillId="0" borderId="19" xfId="0" applyFont="1" applyBorder="1" applyAlignment="1" applyProtection="1">
      <alignment vertical="center"/>
      <protection locked="0"/>
    </xf>
    <xf numFmtId="0" fontId="4" fillId="25" borderId="20" xfId="0" applyFont="1" applyFill="1" applyBorder="1" applyAlignment="1" applyProtection="1">
      <alignment horizontal="left" vertical="center" shrinkToFit="1"/>
      <protection locked="0"/>
    </xf>
    <xf numFmtId="0" fontId="4" fillId="25" borderId="29" xfId="0" applyFont="1" applyFill="1" applyBorder="1" applyAlignment="1" applyProtection="1">
      <alignment horizontal="left" vertical="center" shrinkToFit="1"/>
      <protection locked="0"/>
    </xf>
    <xf numFmtId="0" fontId="32" fillId="0" borderId="2" xfId="0" applyFont="1" applyBorder="1" applyAlignment="1" applyProtection="1">
      <alignment horizontal="center" vertical="center"/>
    </xf>
    <xf numFmtId="0" fontId="32" fillId="0" borderId="19" xfId="0" applyFont="1" applyBorder="1" applyAlignment="1" applyProtection="1">
      <alignment horizontal="center" vertical="center"/>
    </xf>
    <xf numFmtId="55" fontId="4" fillId="26" borderId="18" xfId="0" applyNumberFormat="1" applyFont="1" applyFill="1" applyBorder="1" applyAlignment="1" applyProtection="1">
      <alignment horizontal="center" vertical="center"/>
      <protection locked="0"/>
    </xf>
    <xf numFmtId="55" fontId="4" fillId="26" borderId="19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vertical="center"/>
    </xf>
    <xf numFmtId="0" fontId="4" fillId="26" borderId="18" xfId="0" applyFont="1" applyFill="1" applyBorder="1" applyAlignment="1" applyProtection="1">
      <alignment horizontal="left" vertical="center"/>
      <protection locked="0"/>
    </xf>
    <xf numFmtId="0" fontId="32" fillId="0" borderId="19" xfId="0" applyFont="1" applyBorder="1" applyAlignment="1" applyProtection="1">
      <alignment horizontal="left" vertical="center"/>
      <protection locked="0"/>
    </xf>
    <xf numFmtId="49" fontId="4" fillId="26" borderId="2" xfId="0" applyNumberFormat="1" applyFont="1" applyFill="1" applyBorder="1" applyAlignment="1" applyProtection="1">
      <alignment horizontal="left" vertical="center"/>
      <protection locked="0"/>
    </xf>
    <xf numFmtId="49" fontId="4" fillId="26" borderId="19" xfId="0" applyNumberFormat="1" applyFont="1" applyFill="1" applyBorder="1" applyAlignment="1" applyProtection="1">
      <alignment horizontal="left" vertical="center"/>
      <protection locked="0"/>
    </xf>
    <xf numFmtId="49" fontId="0" fillId="0" borderId="19" xfId="0" applyNumberFormat="1" applyBorder="1" applyAlignment="1" applyProtection="1">
      <alignment horizontal="left" vertical="center"/>
      <protection locked="0"/>
    </xf>
    <xf numFmtId="0" fontId="4" fillId="25" borderId="18" xfId="0" applyFont="1" applyFill="1" applyBorder="1" applyAlignment="1" applyProtection="1">
      <alignment horizontal="left" vertical="center"/>
      <protection locked="0"/>
    </xf>
    <xf numFmtId="0" fontId="4" fillId="31" borderId="18" xfId="0" applyFont="1" applyFill="1" applyBorder="1" applyAlignment="1" applyProtection="1">
      <alignment horizontal="center" vertical="center"/>
    </xf>
    <xf numFmtId="0" fontId="4" fillId="31" borderId="19" xfId="0" applyFont="1" applyFill="1" applyBorder="1" applyAlignment="1" applyProtection="1">
      <alignment horizontal="center" vertical="center"/>
    </xf>
    <xf numFmtId="0" fontId="0" fillId="0" borderId="2" xfId="0" applyFont="1" applyFill="1" applyBorder="1" applyAlignment="1" applyProtection="1">
      <alignment vertical="center"/>
    </xf>
    <xf numFmtId="0" fontId="0" fillId="0" borderId="19" xfId="0" applyFont="1" applyFill="1" applyBorder="1" applyAlignment="1" applyProtection="1">
      <alignment vertical="center"/>
    </xf>
    <xf numFmtId="0" fontId="5" fillId="0" borderId="18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horizontal="center" vertical="center"/>
    </xf>
    <xf numFmtId="0" fontId="4" fillId="24" borderId="21" xfId="0" applyFont="1" applyFill="1" applyBorder="1" applyAlignment="1" applyProtection="1">
      <alignment horizontal="center" vertical="center" wrapText="1"/>
    </xf>
    <xf numFmtId="0" fontId="4" fillId="24" borderId="22" xfId="0" applyFont="1" applyFill="1" applyBorder="1" applyAlignment="1" applyProtection="1">
      <alignment horizontal="center" vertical="center" wrapText="1"/>
    </xf>
    <xf numFmtId="0" fontId="4" fillId="24" borderId="20" xfId="0" applyFont="1" applyFill="1" applyBorder="1" applyAlignment="1" applyProtection="1">
      <alignment horizontal="center" vertical="center" wrapText="1"/>
    </xf>
    <xf numFmtId="0" fontId="4" fillId="0" borderId="30" xfId="0" applyFont="1" applyBorder="1" applyAlignment="1" applyProtection="1">
      <alignment horizontal="left" vertical="center" wrapText="1"/>
    </xf>
    <xf numFmtId="0" fontId="0" fillId="0" borderId="34" xfId="0" applyBorder="1" applyAlignment="1" applyProtection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4" fillId="31" borderId="56" xfId="0" applyFont="1" applyFill="1" applyBorder="1" applyAlignment="1" applyProtection="1">
      <alignment horizontal="center" vertical="center"/>
    </xf>
    <xf numFmtId="0" fontId="4" fillId="31" borderId="57" xfId="0" applyFont="1" applyFill="1" applyBorder="1" applyAlignment="1" applyProtection="1">
      <alignment horizontal="center" vertical="center"/>
    </xf>
    <xf numFmtId="0" fontId="4" fillId="24" borderId="14" xfId="0" applyFont="1" applyFill="1" applyBorder="1" applyAlignment="1" applyProtection="1">
      <alignment horizontal="center" vertical="center"/>
    </xf>
    <xf numFmtId="0" fontId="4" fillId="24" borderId="16" xfId="0" applyFont="1" applyFill="1" applyBorder="1" applyAlignment="1" applyProtection="1">
      <alignment horizontal="center" vertical="center"/>
    </xf>
    <xf numFmtId="0" fontId="4" fillId="24" borderId="0" xfId="0" applyFont="1" applyFill="1" applyBorder="1" applyAlignment="1" applyProtection="1">
      <alignment horizontal="center" vertical="center"/>
    </xf>
    <xf numFmtId="0" fontId="4" fillId="24" borderId="20" xfId="0" applyFont="1" applyFill="1" applyBorder="1" applyAlignment="1" applyProtection="1">
      <alignment horizontal="center" vertical="center"/>
    </xf>
    <xf numFmtId="0" fontId="4" fillId="24" borderId="28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24" borderId="19" xfId="0" applyFont="1" applyFill="1" applyBorder="1" applyAlignment="1" applyProtection="1">
      <alignment horizontal="center" vertical="center"/>
    </xf>
    <xf numFmtId="0" fontId="4" fillId="31" borderId="41" xfId="0" applyFont="1" applyFill="1" applyBorder="1" applyAlignment="1" applyProtection="1">
      <alignment horizontal="center" vertical="center"/>
    </xf>
    <xf numFmtId="0" fontId="4" fillId="31" borderId="47" xfId="0" applyFont="1" applyFill="1" applyBorder="1" applyAlignment="1" applyProtection="1">
      <alignment horizontal="center" vertical="center"/>
    </xf>
    <xf numFmtId="0" fontId="4" fillId="24" borderId="30" xfId="0" applyNumberFormat="1" applyFont="1" applyFill="1" applyBorder="1" applyAlignment="1" applyProtection="1">
      <alignment horizontal="center" vertical="center" wrapText="1" shrinkToFit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</xf>
    <xf numFmtId="0" fontId="32" fillId="0" borderId="21" xfId="0" applyFont="1" applyBorder="1" applyAlignment="1" applyProtection="1">
      <alignment horizontal="center" vertical="center" wrapText="1" shrinkToFit="1"/>
    </xf>
    <xf numFmtId="0" fontId="4" fillId="0" borderId="21" xfId="0" applyFont="1" applyBorder="1" applyAlignment="1" applyProtection="1">
      <alignment horizontal="center" vertical="center" wrapText="1" shrinkToFit="1"/>
    </xf>
    <xf numFmtId="0" fontId="4" fillId="0" borderId="13" xfId="0" applyFont="1" applyBorder="1" applyAlignment="1" applyProtection="1">
      <alignment horizontal="center" vertical="center" wrapText="1" shrinkToFit="1"/>
    </xf>
    <xf numFmtId="0" fontId="4" fillId="31" borderId="21" xfId="0" applyFont="1" applyFill="1" applyBorder="1" applyAlignment="1" applyProtection="1">
      <alignment horizontal="center" vertical="center" wrapText="1" shrinkToFit="1"/>
    </xf>
    <xf numFmtId="0" fontId="4" fillId="24" borderId="22" xfId="0" applyNumberFormat="1" applyFont="1" applyFill="1" applyBorder="1" applyAlignment="1" applyProtection="1">
      <alignment horizontal="center" vertical="center" wrapText="1"/>
    </xf>
    <xf numFmtId="0" fontId="4" fillId="24" borderId="14" xfId="0" applyNumberFormat="1" applyFont="1" applyFill="1" applyBorder="1" applyAlignment="1" applyProtection="1">
      <alignment horizontal="center" vertical="center" wrapText="1"/>
    </xf>
    <xf numFmtId="0" fontId="4" fillId="24" borderId="15" xfId="0" applyNumberFormat="1" applyFont="1" applyFill="1" applyBorder="1" applyAlignment="1" applyProtection="1">
      <alignment horizontal="center" vertical="center" wrapText="1"/>
    </xf>
    <xf numFmtId="0" fontId="4" fillId="24" borderId="20" xfId="0" applyNumberFormat="1" applyFont="1" applyFill="1" applyBorder="1" applyAlignment="1" applyProtection="1">
      <alignment horizontal="center" vertical="center" wrapText="1"/>
    </xf>
    <xf numFmtId="0" fontId="4" fillId="24" borderId="28" xfId="0" applyNumberFormat="1" applyFont="1" applyFill="1" applyBorder="1" applyAlignment="1" applyProtection="1">
      <alignment horizontal="center" vertical="center" wrapText="1"/>
    </xf>
    <xf numFmtId="0" fontId="4" fillId="24" borderId="29" xfId="0" applyNumberFormat="1" applyFont="1" applyFill="1" applyBorder="1" applyAlignment="1" applyProtection="1">
      <alignment horizontal="center" vertical="center" wrapText="1"/>
    </xf>
    <xf numFmtId="0" fontId="4" fillId="24" borderId="16" xfId="0" applyNumberFormat="1" applyFont="1" applyFill="1" applyBorder="1" applyAlignment="1" applyProtection="1">
      <alignment horizontal="center" vertical="center" wrapText="1"/>
    </xf>
    <xf numFmtId="0" fontId="4" fillId="24" borderId="17" xfId="0" applyNumberFormat="1" applyFont="1" applyFill="1" applyBorder="1" applyAlignment="1" applyProtection="1">
      <alignment horizontal="center" vertical="center" wrapText="1"/>
    </xf>
    <xf numFmtId="0" fontId="4" fillId="24" borderId="16" xfId="0" applyNumberFormat="1" applyFont="1" applyFill="1" applyBorder="1" applyAlignment="1" applyProtection="1">
      <alignment horizontal="center" vertical="center" wrapText="1" shrinkToFit="1"/>
    </xf>
    <xf numFmtId="0" fontId="4" fillId="24" borderId="17" xfId="0" applyNumberFormat="1" applyFont="1" applyFill="1" applyBorder="1" applyAlignment="1" applyProtection="1">
      <alignment horizontal="center" vertical="center" wrapText="1" shrinkToFit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</xf>
    <xf numFmtId="0" fontId="4" fillId="24" borderId="29" xfId="0" applyNumberFormat="1" applyFont="1" applyFill="1" applyBorder="1" applyAlignment="1" applyProtection="1">
      <alignment horizontal="center" vertical="center" wrapText="1" shrinkToFit="1"/>
    </xf>
    <xf numFmtId="0" fontId="4" fillId="24" borderId="18" xfId="0" applyNumberFormat="1" applyFont="1" applyFill="1" applyBorder="1" applyAlignment="1" applyProtection="1">
      <alignment horizontal="center" vertical="center" wrapText="1"/>
    </xf>
    <xf numFmtId="0" fontId="4" fillId="24" borderId="2" xfId="0" applyNumberFormat="1" applyFont="1" applyFill="1" applyBorder="1" applyAlignment="1" applyProtection="1">
      <alignment horizontal="center" vertical="center" wrapText="1"/>
    </xf>
    <xf numFmtId="0" fontId="4" fillId="24" borderId="19" xfId="0" applyNumberFormat="1" applyFont="1" applyFill="1" applyBorder="1" applyAlignment="1" applyProtection="1">
      <alignment horizontal="center" vertical="center" wrapText="1"/>
    </xf>
    <xf numFmtId="0" fontId="4" fillId="24" borderId="18" xfId="0" applyNumberFormat="1" applyFont="1" applyFill="1" applyBorder="1" applyAlignment="1" applyProtection="1">
      <alignment horizontal="center" vertical="center" wrapText="1" shrinkToFit="1"/>
    </xf>
    <xf numFmtId="0" fontId="4" fillId="24" borderId="19" xfId="0" applyNumberFormat="1" applyFont="1" applyFill="1" applyBorder="1" applyAlignment="1" applyProtection="1">
      <alignment horizontal="center" vertical="center" wrapText="1" shrinkToFit="1"/>
    </xf>
    <xf numFmtId="0" fontId="4" fillId="0" borderId="19" xfId="0" applyFont="1" applyBorder="1" applyAlignment="1" applyProtection="1">
      <alignment horizontal="center" vertical="center" wrapText="1" shrinkToFit="1"/>
    </xf>
    <xf numFmtId="0" fontId="4" fillId="24" borderId="13" xfId="0" applyNumberFormat="1" applyFont="1" applyFill="1" applyBorder="1" applyAlignment="1" applyProtection="1">
      <alignment horizontal="center" vertical="center" wrapText="1" shrinkToFit="1"/>
    </xf>
    <xf numFmtId="0" fontId="4" fillId="24" borderId="22" xfId="0" applyNumberFormat="1" applyFont="1" applyFill="1" applyBorder="1" applyAlignment="1" applyProtection="1">
      <alignment horizontal="center" vertical="center" wrapText="1" shrinkToFit="1"/>
    </xf>
    <xf numFmtId="0" fontId="4" fillId="24" borderId="14" xfId="0" applyNumberFormat="1" applyFont="1" applyFill="1" applyBorder="1" applyAlignment="1" applyProtection="1">
      <alignment horizontal="center" vertical="center" wrapText="1" shrinkToFit="1"/>
    </xf>
    <xf numFmtId="0" fontId="4" fillId="24" borderId="15" xfId="0" applyNumberFormat="1" applyFont="1" applyFill="1" applyBorder="1" applyAlignment="1" applyProtection="1">
      <alignment horizontal="center" vertical="center" wrapText="1" shrinkToFit="1"/>
    </xf>
    <xf numFmtId="0" fontId="4" fillId="24" borderId="28" xfId="0" applyNumberFormat="1" applyFont="1" applyFill="1" applyBorder="1" applyAlignment="1" applyProtection="1">
      <alignment horizontal="center" vertical="center" wrapText="1" shrinkToFit="1"/>
    </xf>
    <xf numFmtId="0" fontId="4" fillId="24" borderId="18" xfId="0" applyFont="1" applyFill="1" applyBorder="1" applyAlignment="1" applyProtection="1">
      <alignment horizontal="center" vertical="center" wrapText="1"/>
    </xf>
    <xf numFmtId="0" fontId="4" fillId="24" borderId="2" xfId="0" applyFont="1" applyFill="1" applyBorder="1" applyAlignment="1" applyProtection="1">
      <alignment horizontal="center" vertical="center" wrapText="1"/>
    </xf>
    <xf numFmtId="0" fontId="4" fillId="24" borderId="19" xfId="0" applyFont="1" applyFill="1" applyBorder="1" applyAlignment="1" applyProtection="1">
      <alignment horizontal="center" vertical="center" wrapText="1"/>
    </xf>
    <xf numFmtId="0" fontId="4" fillId="24" borderId="34" xfId="0" applyNumberFormat="1" applyFont="1" applyFill="1" applyBorder="1" applyAlignment="1" applyProtection="1">
      <alignment horizontal="center" vertical="center" wrapText="1" shrinkToFit="1"/>
    </xf>
    <xf numFmtId="0" fontId="4" fillId="24" borderId="13" xfId="0" applyNumberFormat="1" applyFont="1" applyFill="1" applyBorder="1" applyAlignment="1" applyProtection="1">
      <alignment horizontal="center" vertical="center" wrapText="1"/>
    </xf>
    <xf numFmtId="0" fontId="4" fillId="24" borderId="13" xfId="0" applyFont="1" applyFill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2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 wrapText="1" shrinkToFit="1"/>
    </xf>
    <xf numFmtId="0" fontId="4" fillId="0" borderId="17" xfId="0" applyFont="1" applyBorder="1" applyAlignment="1" applyProtection="1">
      <alignment horizontal="center" vertical="center" wrapText="1" shrinkToFit="1"/>
    </xf>
    <xf numFmtId="0" fontId="4" fillId="24" borderId="34" xfId="0" applyNumberFormat="1" applyFont="1" applyFill="1" applyBorder="1" applyAlignment="1" applyProtection="1">
      <alignment horizontal="center" vertical="center" wrapText="1"/>
    </xf>
    <xf numFmtId="0" fontId="4" fillId="24" borderId="21" xfId="0" applyNumberFormat="1" applyFont="1" applyFill="1" applyBorder="1" applyAlignment="1" applyProtection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 shrinkToFit="1"/>
    </xf>
    <xf numFmtId="0" fontId="32" fillId="0" borderId="16" xfId="0" applyFont="1" applyBorder="1" applyAlignment="1" applyProtection="1">
      <alignment horizontal="center" vertical="center" wrapText="1" shrinkToFit="1"/>
    </xf>
    <xf numFmtId="0" fontId="32" fillId="0" borderId="20" xfId="0" applyFont="1" applyBorder="1" applyAlignment="1" applyProtection="1">
      <alignment horizontal="center" vertical="center" wrapText="1" shrinkToFit="1"/>
    </xf>
    <xf numFmtId="0" fontId="32" fillId="0" borderId="29" xfId="0" applyFont="1" applyBorder="1" applyAlignment="1" applyProtection="1">
      <alignment horizontal="center" vertical="center" wrapText="1" shrinkToFit="1"/>
    </xf>
    <xf numFmtId="0" fontId="32" fillId="0" borderId="34" xfId="0" applyFont="1" applyBorder="1" applyAlignment="1" applyProtection="1">
      <alignment horizontal="center" vertical="center" wrapText="1" shrinkToFit="1"/>
    </xf>
    <xf numFmtId="0" fontId="6" fillId="24" borderId="20" xfId="0" applyNumberFormat="1" applyFont="1" applyFill="1" applyBorder="1" applyAlignment="1" applyProtection="1">
      <alignment horizontal="center" vertical="center" wrapText="1"/>
    </xf>
    <xf numFmtId="0" fontId="6" fillId="0" borderId="29" xfId="0" applyFont="1" applyBorder="1" applyAlignment="1" applyProtection="1">
      <alignment horizontal="center" vertical="center" wrapText="1"/>
    </xf>
    <xf numFmtId="0" fontId="4" fillId="24" borderId="2" xfId="0" applyNumberFormat="1" applyFont="1" applyFill="1" applyBorder="1" applyAlignment="1" applyProtection="1">
      <alignment horizontal="center" vertical="center" wrapText="1" shrinkToFit="1"/>
    </xf>
    <xf numFmtId="0" fontId="4" fillId="24" borderId="30" xfId="0" applyFont="1" applyFill="1" applyBorder="1" applyAlignment="1" applyProtection="1">
      <alignment horizontal="center" vertical="center" shrinkToFit="1"/>
    </xf>
    <xf numFmtId="0" fontId="4" fillId="24" borderId="34" xfId="0" applyFont="1" applyFill="1" applyBorder="1" applyAlignment="1" applyProtection="1">
      <alignment horizontal="center" vertical="center" shrinkToFit="1"/>
    </xf>
    <xf numFmtId="0" fontId="32" fillId="0" borderId="21" xfId="0" applyFont="1" applyBorder="1" applyAlignment="1" applyProtection="1">
      <alignment horizontal="center" vertical="center" shrinkToFit="1"/>
    </xf>
    <xf numFmtId="0" fontId="6" fillId="24" borderId="30" xfId="0" applyNumberFormat="1" applyFont="1" applyFill="1" applyBorder="1" applyAlignment="1" applyProtection="1">
      <alignment horizontal="center" vertical="center" wrapText="1"/>
    </xf>
    <xf numFmtId="0" fontId="6" fillId="24" borderId="21" xfId="0" applyNumberFormat="1" applyFont="1" applyFill="1" applyBorder="1" applyAlignment="1" applyProtection="1">
      <alignment horizontal="center" vertical="center"/>
    </xf>
    <xf numFmtId="0" fontId="4" fillId="24" borderId="0" xfId="0" applyNumberFormat="1" applyFont="1" applyFill="1" applyBorder="1" applyAlignment="1" applyProtection="1">
      <alignment horizontal="center" vertical="center" wrapText="1" shrinkToFit="1"/>
    </xf>
    <xf numFmtId="0" fontId="4" fillId="24" borderId="3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 shrinkToFit="1"/>
    </xf>
    <xf numFmtId="0" fontId="4" fillId="0" borderId="28" xfId="0" applyFont="1" applyBorder="1" applyAlignment="1" applyProtection="1">
      <alignment horizontal="center" vertical="center" wrapText="1" shrinkToFit="1"/>
    </xf>
    <xf numFmtId="0" fontId="32" fillId="0" borderId="21" xfId="0" applyFont="1" applyBorder="1" applyAlignment="1" applyProtection="1">
      <alignment horizontal="center" vertical="center"/>
    </xf>
    <xf numFmtId="0" fontId="32" fillId="0" borderId="21" xfId="0" applyFont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32" fillId="0" borderId="13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 shrinkToFit="1"/>
      <protection hidden="1"/>
    </xf>
    <xf numFmtId="0" fontId="4" fillId="0" borderId="28" xfId="0" applyFont="1" applyBorder="1" applyAlignment="1" applyProtection="1">
      <alignment horizontal="center" vertical="center" wrapText="1" shrinkToFit="1"/>
      <protection hidden="1"/>
    </xf>
    <xf numFmtId="0" fontId="4" fillId="24" borderId="18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30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34" xfId="0" applyNumberFormat="1" applyFont="1" applyFill="1" applyBorder="1" applyAlignment="1" applyProtection="1">
      <alignment horizontal="center" vertical="center" wrapText="1" shrinkToFit="1"/>
      <protection hidden="1"/>
    </xf>
    <xf numFmtId="0" fontId="32" fillId="0" borderId="21" xfId="0" applyFont="1" applyBorder="1" applyAlignment="1" applyProtection="1">
      <alignment horizontal="center" vertical="center" wrapText="1" shrinkToFit="1"/>
      <protection hidden="1"/>
    </xf>
    <xf numFmtId="0" fontId="4" fillId="24" borderId="22" xfId="0" applyNumberFormat="1" applyFont="1" applyFill="1" applyBorder="1" applyAlignment="1" applyProtection="1">
      <alignment horizontal="center" vertical="center" wrapText="1" shrinkToFit="1"/>
      <protection hidden="1"/>
    </xf>
    <xf numFmtId="0" fontId="32" fillId="0" borderId="15" xfId="0" applyFont="1" applyBorder="1" applyAlignment="1" applyProtection="1">
      <alignment horizontal="center" vertical="center" wrapText="1" shrinkToFit="1"/>
      <protection hidden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  <protection hidden="1"/>
    </xf>
    <xf numFmtId="0" fontId="32" fillId="0" borderId="29" xfId="0" applyFont="1" applyBorder="1" applyAlignment="1" applyProtection="1">
      <alignment horizontal="center" vertical="center" wrapText="1" shrinkToFit="1"/>
      <protection hidden="1"/>
    </xf>
    <xf numFmtId="0" fontId="4" fillId="24" borderId="18" xfId="0" applyFont="1" applyFill="1" applyBorder="1" applyAlignment="1" applyProtection="1">
      <alignment horizontal="center" vertical="center"/>
      <protection hidden="1"/>
    </xf>
    <xf numFmtId="0" fontId="4" fillId="24" borderId="2" xfId="0" applyFont="1" applyFill="1" applyBorder="1" applyAlignment="1" applyProtection="1">
      <alignment horizontal="center" vertical="center"/>
      <protection hidden="1"/>
    </xf>
    <xf numFmtId="0" fontId="4" fillId="24" borderId="19" xfId="0" applyFont="1" applyFill="1" applyBorder="1" applyAlignment="1" applyProtection="1">
      <alignment horizontal="center" vertical="center"/>
      <protection hidden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3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3" xfId="0" applyFont="1" applyFill="1" applyBorder="1" applyAlignment="1" applyProtection="1">
      <alignment horizontal="center" vertical="center"/>
      <protection hidden="1"/>
    </xf>
    <xf numFmtId="0" fontId="4" fillId="24" borderId="30" xfId="0" applyFont="1" applyFill="1" applyBorder="1" applyAlignment="1" applyProtection="1">
      <alignment horizontal="center" vertical="center" wrapText="1" shrinkToFit="1"/>
      <protection hidden="1"/>
    </xf>
    <xf numFmtId="0" fontId="4" fillId="24" borderId="34" xfId="0" applyFont="1" applyFill="1" applyBorder="1" applyAlignment="1" applyProtection="1">
      <alignment horizontal="center" vertical="center" wrapText="1" shrinkToFit="1"/>
      <protection hidden="1"/>
    </xf>
    <xf numFmtId="0" fontId="32" fillId="0" borderId="15" xfId="0" applyFont="1" applyBorder="1" applyAlignment="1" applyProtection="1">
      <alignment horizontal="center" vertical="center" wrapText="1" shrinkToFit="1"/>
    </xf>
    <xf numFmtId="0" fontId="4" fillId="24" borderId="18" xfId="0" applyNumberFormat="1" applyFont="1" applyFill="1" applyBorder="1" applyAlignment="1" applyProtection="1">
      <alignment horizontal="center" vertical="center" shrinkToFit="1"/>
    </xf>
    <xf numFmtId="0" fontId="4" fillId="24" borderId="19" xfId="0" applyNumberFormat="1" applyFont="1" applyFill="1" applyBorder="1" applyAlignment="1" applyProtection="1">
      <alignment horizontal="center" vertical="center" shrinkToFit="1"/>
    </xf>
    <xf numFmtId="0" fontId="6" fillId="24" borderId="30" xfId="0" applyNumberFormat="1" applyFont="1" applyFill="1" applyBorder="1" applyAlignment="1" applyProtection="1">
      <alignment horizontal="center" vertical="center" wrapText="1" shrinkToFit="1"/>
    </xf>
    <xf numFmtId="0" fontId="6" fillId="24" borderId="34" xfId="0" applyNumberFormat="1" applyFont="1" applyFill="1" applyBorder="1" applyAlignment="1" applyProtection="1">
      <alignment horizontal="center" vertical="center" wrapText="1" shrinkToFit="1"/>
    </xf>
    <xf numFmtId="0" fontId="6" fillId="24" borderId="21" xfId="0" applyNumberFormat="1" applyFont="1" applyFill="1" applyBorder="1" applyAlignment="1" applyProtection="1">
      <alignment horizontal="center" vertical="center" wrapText="1" shrinkToFit="1"/>
    </xf>
    <xf numFmtId="0" fontId="6" fillId="24" borderId="18" xfId="0" applyNumberFormat="1" applyFont="1" applyFill="1" applyBorder="1" applyAlignment="1" applyProtection="1">
      <alignment horizontal="center" vertical="center" wrapText="1" shrinkToFit="1"/>
    </xf>
    <xf numFmtId="0" fontId="6" fillId="24" borderId="19" xfId="0" applyNumberFormat="1" applyFont="1" applyFill="1" applyBorder="1" applyAlignment="1" applyProtection="1">
      <alignment horizontal="center" vertical="center" wrapText="1" shrinkToFit="1"/>
    </xf>
    <xf numFmtId="0" fontId="6" fillId="24" borderId="13" xfId="0" applyNumberFormat="1" applyFont="1" applyFill="1" applyBorder="1" applyAlignment="1" applyProtection="1">
      <alignment horizontal="center" vertical="center" wrapText="1" shrinkToFit="1"/>
    </xf>
    <xf numFmtId="0" fontId="4" fillId="24" borderId="16" xfId="0" applyFont="1" applyFill="1" applyBorder="1" applyAlignment="1" applyProtection="1">
      <alignment horizontal="center" vertical="center" wrapText="1"/>
    </xf>
    <xf numFmtId="0" fontId="4" fillId="24" borderId="17" xfId="0" applyFont="1" applyFill="1" applyBorder="1" applyAlignment="1" applyProtection="1">
      <alignment horizontal="center" vertical="center" wrapText="1"/>
    </xf>
    <xf numFmtId="0" fontId="4" fillId="24" borderId="29" xfId="0" applyFont="1" applyFill="1" applyBorder="1" applyAlignment="1" applyProtection="1">
      <alignment horizontal="center" vertical="center" wrapText="1"/>
    </xf>
    <xf numFmtId="0" fontId="4" fillId="24" borderId="13" xfId="0" applyFont="1" applyFill="1" applyBorder="1" applyAlignment="1" applyProtection="1">
      <alignment horizontal="center" vertical="center" wrapText="1"/>
    </xf>
    <xf numFmtId="0" fontId="32" fillId="0" borderId="20" xfId="0" applyFont="1" applyBorder="1" applyAlignment="1" applyProtection="1">
      <alignment horizontal="center" vertical="center" wrapText="1"/>
    </xf>
    <xf numFmtId="49" fontId="4" fillId="26" borderId="18" xfId="0" applyNumberFormat="1" applyFont="1" applyFill="1" applyBorder="1" applyAlignment="1" applyProtection="1">
      <alignment vertical="center" shrinkToFit="1"/>
      <protection locked="0"/>
    </xf>
    <xf numFmtId="49" fontId="4" fillId="26" borderId="19" xfId="0" applyNumberFormat="1" applyFont="1" applyFill="1" applyBorder="1" applyAlignment="1" applyProtection="1">
      <alignment vertical="center" shrinkToFit="1"/>
      <protection locked="0"/>
    </xf>
    <xf numFmtId="0" fontId="4" fillId="24" borderId="34" xfId="0" applyNumberFormat="1" applyFont="1" applyFill="1" applyBorder="1" applyAlignment="1" applyProtection="1">
      <alignment horizontal="center" vertical="center" shrinkToFit="1"/>
    </xf>
    <xf numFmtId="0" fontId="4" fillId="24" borderId="20" xfId="0" applyNumberFormat="1" applyFont="1" applyFill="1" applyBorder="1" applyAlignment="1" applyProtection="1">
      <alignment horizontal="center" vertical="center" shrinkToFit="1"/>
    </xf>
    <xf numFmtId="0" fontId="4" fillId="24" borderId="28" xfId="0" applyNumberFormat="1" applyFont="1" applyFill="1" applyBorder="1" applyAlignment="1" applyProtection="1">
      <alignment horizontal="center" vertical="center" shrinkToFit="1"/>
    </xf>
    <xf numFmtId="0" fontId="4" fillId="24" borderId="29" xfId="0" applyNumberFormat="1" applyFont="1" applyFill="1" applyBorder="1" applyAlignment="1" applyProtection="1">
      <alignment horizontal="center" vertical="center" shrinkToFit="1"/>
    </xf>
    <xf numFmtId="0" fontId="4" fillId="24" borderId="30" xfId="0" applyNumberFormat="1" applyFont="1" applyFill="1" applyBorder="1" applyAlignment="1" applyProtection="1">
      <alignment horizontal="center" vertical="center" shrinkToFit="1"/>
    </xf>
    <xf numFmtId="0" fontId="0" fillId="0" borderId="34" xfId="0" applyBorder="1" applyAlignment="1" applyProtection="1">
      <alignment horizontal="center" vertical="center" wrapText="1" shrinkToFit="1"/>
    </xf>
    <xf numFmtId="0" fontId="0" fillId="0" borderId="21" xfId="0" applyBorder="1" applyAlignment="1" applyProtection="1">
      <alignment horizontal="center" vertical="center" wrapText="1" shrinkToFit="1"/>
    </xf>
    <xf numFmtId="0" fontId="4" fillId="0" borderId="30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 wrapText="1"/>
    </xf>
    <xf numFmtId="0" fontId="4" fillId="0" borderId="21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left" vertical="center"/>
    </xf>
    <xf numFmtId="0" fontId="1" fillId="0" borderId="19" xfId="0" applyFont="1" applyBorder="1" applyAlignment="1" applyProtection="1">
      <alignment horizontal="left" vertical="center"/>
    </xf>
    <xf numFmtId="0" fontId="4" fillId="0" borderId="19" xfId="0" applyFont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vertical="center"/>
    </xf>
    <xf numFmtId="0" fontId="4" fillId="0" borderId="13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</xf>
    <xf numFmtId="49" fontId="4" fillId="29" borderId="18" xfId="0" applyNumberFormat="1" applyFont="1" applyFill="1" applyBorder="1" applyAlignment="1" applyProtection="1">
      <alignment horizontal="left" vertical="center"/>
    </xf>
    <xf numFmtId="49" fontId="0" fillId="29" borderId="19" xfId="0" applyNumberFormat="1" applyFill="1" applyBorder="1" applyAlignment="1" applyProtection="1">
      <alignment horizontal="left" vertical="center"/>
    </xf>
    <xf numFmtId="0" fontId="4" fillId="29" borderId="18" xfId="0" applyFont="1" applyFill="1" applyBorder="1" applyAlignment="1" applyProtection="1">
      <alignment horizontal="left" vertical="center"/>
    </xf>
    <xf numFmtId="0" fontId="1" fillId="29" borderId="19" xfId="0" applyFont="1" applyFill="1" applyBorder="1" applyAlignment="1" applyProtection="1">
      <alignment horizontal="left" vertical="center"/>
    </xf>
    <xf numFmtId="49" fontId="4" fillId="0" borderId="18" xfId="0" applyNumberFormat="1" applyFont="1" applyFill="1" applyBorder="1" applyAlignment="1" applyProtection="1">
      <alignment horizontal="left" vertical="center"/>
    </xf>
    <xf numFmtId="49" fontId="1" fillId="0" borderId="19" xfId="0" applyNumberFormat="1" applyFont="1" applyFill="1" applyBorder="1" applyAlignment="1" applyProtection="1">
      <alignment horizontal="left" vertical="center"/>
    </xf>
    <xf numFmtId="0" fontId="4" fillId="0" borderId="18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9" xfId="0" applyFont="1" applyFill="1" applyBorder="1" applyAlignment="1" applyProtection="1">
      <alignment vertical="center"/>
    </xf>
    <xf numFmtId="49" fontId="4" fillId="29" borderId="19" xfId="0" applyNumberFormat="1" applyFont="1" applyFill="1" applyBorder="1" applyAlignment="1" applyProtection="1">
      <alignment horizontal="left" vertical="center"/>
    </xf>
    <xf numFmtId="0" fontId="4" fillId="29" borderId="20" xfId="0" applyNumberFormat="1" applyFont="1" applyFill="1" applyBorder="1" applyAlignment="1" applyProtection="1">
      <alignment horizontal="left" vertical="center" shrinkToFit="1"/>
    </xf>
    <xf numFmtId="0" fontId="4" fillId="29" borderId="29" xfId="0" applyNumberFormat="1" applyFont="1" applyFill="1" applyBorder="1" applyAlignment="1" applyProtection="1">
      <alignment horizontal="left" vertical="center" shrinkToFit="1"/>
    </xf>
    <xf numFmtId="55" fontId="4" fillId="29" borderId="18" xfId="0" applyNumberFormat="1" applyFont="1" applyFill="1" applyBorder="1" applyAlignment="1" applyProtection="1">
      <alignment horizontal="center" vertical="center"/>
    </xf>
    <xf numFmtId="55" fontId="4" fillId="29" borderId="19" xfId="0" applyNumberFormat="1" applyFont="1" applyFill="1" applyBorder="1" applyAlignment="1" applyProtection="1">
      <alignment horizontal="center" vertical="center"/>
    </xf>
  </cellXfs>
  <cellStyles count="50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Header1" xfId="19"/>
    <cellStyle name="Header2" xfId="20"/>
    <cellStyle name="PSChar" xfId="21"/>
    <cellStyle name="PSHeading" xfId="22"/>
    <cellStyle name="アクセント 1" xfId="23" builtinId="29" customBuiltin="1"/>
    <cellStyle name="アクセント 2" xfId="24" builtinId="33" customBuiltin="1"/>
    <cellStyle name="アクセント 3" xfId="25" builtinId="37" customBuiltin="1"/>
    <cellStyle name="アクセント 4" xfId="26" builtinId="41" customBuiltin="1"/>
    <cellStyle name="アクセント 5" xfId="27" builtinId="45" customBuiltin="1"/>
    <cellStyle name="アクセント 6" xfId="28" builtinId="49" customBuiltin="1"/>
    <cellStyle name="タイトル" xfId="29" builtinId="15" customBuiltin="1"/>
    <cellStyle name="チェック セル" xfId="30" builtinId="23" customBuiltin="1"/>
    <cellStyle name="どちらでもない" xfId="31" builtinId="28" customBuiltin="1"/>
    <cellStyle name="パーセント" xfId="32" builtinId="5"/>
    <cellStyle name="ハイパーリンク" xfId="33" builtinId="8"/>
    <cellStyle name="メモ" xfId="34" builtinId="10" customBuiltin="1"/>
    <cellStyle name="リンク セル" xfId="35" builtinId="24" customBuiltin="1"/>
    <cellStyle name="悪い" xfId="36" builtinId="27" customBuiltin="1"/>
    <cellStyle name="計算" xfId="37" builtinId="22" customBuiltin="1"/>
    <cellStyle name="警告文" xfId="38" builtinId="11" customBuiltin="1"/>
    <cellStyle name="桁区切り" xfId="39" builtinId="6"/>
    <cellStyle name="見出し 1" xfId="40" builtinId="16" customBuiltin="1"/>
    <cellStyle name="見出し 2" xfId="41" builtinId="17" customBuiltin="1"/>
    <cellStyle name="見出し 3" xfId="42" builtinId="18" customBuiltin="1"/>
    <cellStyle name="見出し 4" xfId="43" builtinId="19" customBuiltin="1"/>
    <cellStyle name="集計" xfId="44" builtinId="25" customBuiltin="1"/>
    <cellStyle name="出力" xfId="45" builtinId="21" customBuiltin="1"/>
    <cellStyle name="説明文" xfId="46" builtinId="53" customBuiltin="1"/>
    <cellStyle name="入力" xfId="47" builtinId="20" customBuiltin="1"/>
    <cellStyle name="標準" xfId="0" builtinId="0"/>
    <cellStyle name="標準 2" xfId="49"/>
    <cellStyle name="良い" xfId="48" builtinId="26" customBuiltin="1"/>
  </cellStyles>
  <dxfs count="18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123825</xdr:rowOff>
    </xdr:from>
    <xdr:to>
      <xdr:col>20</xdr:col>
      <xdr:colOff>95250</xdr:colOff>
      <xdr:row>92</xdr:row>
      <xdr:rowOff>0</xdr:rowOff>
    </xdr:to>
    <xdr:sp macro="" textlink="">
      <xdr:nvSpPr>
        <xdr:cNvPr id="556035" name="AutoShape 3">
          <a:extLst>
            <a:ext uri="{FF2B5EF4-FFF2-40B4-BE49-F238E27FC236}">
              <a16:creationId xmlns:a16="http://schemas.microsoft.com/office/drawing/2014/main" id="{00000000-0008-0000-1900-0000037C0800}"/>
            </a:ext>
          </a:extLst>
        </xdr:cNvPr>
        <xdr:cNvSpPr>
          <a:spLocks noChangeArrowheads="1"/>
        </xdr:cNvSpPr>
      </xdr:nvSpPr>
      <xdr:spPr bwMode="auto">
        <a:xfrm>
          <a:off x="47625" y="123825"/>
          <a:ext cx="10610850" cy="15544800"/>
        </a:xfrm>
        <a:prstGeom prst="flowChartAlternate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18872" tIns="50292" rIns="118872" bIns="0" anchor="t" upright="1"/>
        <a:lstStyle/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300"/>
            </a:lnSpc>
            <a:defRPr sz="1000"/>
          </a:pPr>
          <a:r>
            <a:rPr lang="ja-JP" altLang="en-US" sz="4800" b="0" i="0" u="none" strike="noStrike" baseline="0">
              <a:solidFill>
                <a:srgbClr val="808080"/>
              </a:solidFill>
              <a:latin typeface="HG丸ｺﾞｼｯｸM-PRO"/>
              <a:ea typeface="HG丸ｺﾞｼｯｸM-PRO"/>
            </a:rPr>
            <a:t>本シートは入力不要です。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Documents%20and%20Settings\mkyhk\&#12487;&#12473;&#12463;&#12488;&#12483;&#12503;\&#20303;&#23429;&#12510;&#12463;&#12525;&#12514;&#12487;&#12523;_&#22238;&#24112;&#24335;&#22793;&#26356;2006052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2007&#24180;&#29256;&#12477;&#12501;&#12488;\&#12377;&#12414;&#12356;&#12477;&#12501;&#12488;\Re_%20CASBEE_LCCO2&#12395;&#38306;&#12377;&#12427;&#25972;&#29702;&#12513;&#12514;\&#23621;&#20303;&#26178;&#12465;&#12540;&#12473;&#12473;&#12479;&#12487;&#12451;\070519_&#36939;&#29992;&#26178;CO2&#27010;&#31639;&#65288;&#36817;&#30000;&#25913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Family\Local%20Settings\Temporary%20Internet%20Files\Content.IE5\KVDNE2ZX\&#20491;&#20154;&#20316;&#26989;\&#23546;&#23614;\00JIA&#29872;&#22659;&#12487;&#12540;&#12479;&#12471;&#12540;&#12488;&#30740;&#31350;2005&#24180;\2005&#24180;&#29256;&#20303;&#23429;&#20316;&#26989;&#20013;\2005&#24180;&#20303;&#23429;&#24314;&#31689;&#29992;&#29872;&#22659;&#12487;&#12540;&#12479;&#12471;&#12540;&#1248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1000\&#20491;&#20154;&#20316;&#26989;\&#30740;&#31350;&#12503;&#12525;&#12472;&#12455;&#12463;&#12488;\CASBEE&#22996;&#21729;&#20250;\H14&#22577;&#21578;&#26360;\030422_DfE%20Tool\030422_&#25505;&#28857;File.No1&#65288;&#28145;&#27810;&#652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temp\@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東電温暖化_条件設定"/>
      <sheetName val="☆世帯条件"/>
      <sheetName val="☆世帯結果"/>
      <sheetName val="■□使用方法□■"/>
      <sheetName val="★計算シート★"/>
      <sheetName val="選択都市の情報"/>
      <sheetName val="【DB】世帯数"/>
      <sheetName val="【DB】平均延べ床面積"/>
      <sheetName val="省エネメニュー"/>
      <sheetName val="web_条件"/>
      <sheetName val="web_ENE_用途"/>
      <sheetName val="web_ENE_燃料"/>
      <sheetName val="web_CO2_用途"/>
      <sheetName val="web_CO2_燃料"/>
      <sheetName val="【DB】断熱水準別シェア"/>
      <sheetName val="燃料別ｴﾈ消費"/>
      <sheetName val="【DB】熱損失係数"/>
      <sheetName val="【DB】暖冷房条件"/>
      <sheetName val="【DB】機器効率・機器特性"/>
      <sheetName val="【DB】対策係数"/>
      <sheetName val="【DB】暖冷房回帰式"/>
      <sheetName val="【DB】太陽エネルギー"/>
      <sheetName val="燃料別負荷分担・効率"/>
      <sheetName val="暖冷房(月_都道府県）"/>
      <sheetName val="暖冷房(月_世帯)"/>
      <sheetName val="給湯・機器(月_都道府県）"/>
      <sheetName val="給湯・機器(月_世帯)"/>
      <sheetName val="給湯・機器(季_日_世帯)"/>
      <sheetName val="冬季平日"/>
      <sheetName val="冬季休日"/>
      <sheetName val="夏季平日"/>
      <sheetName val="夏季休日"/>
      <sheetName val="中間季平日"/>
      <sheetName val="中間季休日"/>
      <sheetName val="【DB】燃料別分担(暖冷房)"/>
      <sheetName val="【DB】燃料別分担(給湯・厨房)"/>
      <sheetName val="【DB】平均世帯人員"/>
      <sheetName val="【DB】気温"/>
      <sheetName val="【DB】暖デグリデー"/>
      <sheetName val="【DB】冷デグリデー"/>
      <sheetName val="【DB】月気温_給水温度"/>
      <sheetName val="【DB】給湯原単位"/>
      <sheetName val="【DB】機器一覧"/>
      <sheetName val="【DB】機器普及台数"/>
      <sheetName val="カレンダー"/>
      <sheetName val="その他パラ"/>
      <sheetName val="【ﾃﾝﾌﾟﾚｰﾄ】全国集計"/>
      <sheetName val="【ﾃﾝﾌﾟﾚｰﾄ】全都道府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L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原紙"/>
      <sheetName val="070519_CO2感度評価CS"/>
      <sheetName val="070519_感度評価まとめ"/>
      <sheetName val="070507住宅マクロ感度評価"/>
      <sheetName val="070507住宅マクロ条件一覧"/>
      <sheetName val="070501CO2感度評価全館"/>
      <sheetName val="070501CO2感度評価間欠"/>
      <sheetName val="補正"/>
      <sheetName val="レベル設定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A主旨・写真(住宅)"/>
      <sheetName val="B概要（住宅）"/>
      <sheetName val="C結果グラフ(住宅)"/>
      <sheetName val="D既往研究との比較(住宅)"/>
      <sheetName val="E照合表（住宅）"/>
      <sheetName val="F温熱環境(住宅)"/>
      <sheetName val="参考資料①(住宅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メイン"/>
      <sheetName val="概要"/>
      <sheetName val="結果(基本)"/>
      <sheetName val="結果(実施)"/>
      <sheetName val="結果(竣工)"/>
      <sheetName val="ｽｺｱ(基本)"/>
      <sheetName val="ｽｺｱ(実施)"/>
      <sheetName val="ｽｺｱ(竣工)"/>
      <sheetName val="Q-1c"/>
      <sheetName val="Q-1cB"/>
      <sheetName val="Q-1o"/>
      <sheetName val="Q-1oB"/>
      <sheetName val="Q-2c"/>
      <sheetName val="Q-2cB"/>
      <sheetName val="Q-2o"/>
      <sheetName val="Q-2oB"/>
      <sheetName val="Q-3nr"/>
      <sheetName val="Q-3nrB"/>
      <sheetName val="Q-3r"/>
      <sheetName val="Q-3rB"/>
      <sheetName val="L-1pt"/>
      <sheetName val="L-1ptB"/>
      <sheetName val="L-1pal"/>
      <sheetName val="L-1palB"/>
      <sheetName val="L-1r"/>
      <sheetName val="L-1rB"/>
      <sheetName val="L-2c"/>
      <sheetName val="L-2cB"/>
      <sheetName val="L-3nr"/>
      <sheetName val="L-3nrB"/>
      <sheetName val="L-3r"/>
      <sheetName val="L-3r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@"/>
      <sheetName val="⑬原単位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CC399"/>
  <sheetViews>
    <sheetView showGridLines="0" tabSelected="1" view="pageBreakPreview" topLeftCell="A4" zoomScaleNormal="85" zoomScaleSheetLayoutView="100" workbookViewId="0">
      <selection activeCell="G11" sqref="G11:H11"/>
    </sheetView>
  </sheetViews>
  <sheetFormatPr defaultColWidth="0" defaultRowHeight="0" customHeight="1" zeroHeight="1" x14ac:dyDescent="0.2"/>
  <cols>
    <col min="1" max="1" width="2.21875" style="44" customWidth="1"/>
    <col min="2" max="2" width="1.6640625" style="103" customWidth="1"/>
    <col min="3" max="3" width="2.109375" style="44" customWidth="1"/>
    <col min="4" max="4" width="9.6640625" style="44" customWidth="1"/>
    <col min="5" max="6" width="9.109375" style="44" customWidth="1"/>
    <col min="7" max="15" width="8.33203125" style="44" customWidth="1"/>
    <col min="16" max="16" width="8.33203125" style="117" customWidth="1"/>
    <col min="17" max="17" width="8.33203125" style="44" customWidth="1"/>
    <col min="18" max="18" width="8.33203125" style="117" customWidth="1"/>
    <col min="19" max="19" width="8.33203125" style="44" customWidth="1"/>
    <col min="20" max="21" width="2.109375" style="44" customWidth="1"/>
    <col min="22" max="22" width="1.6640625" style="44" customWidth="1"/>
    <col min="23" max="33" width="7.109375" style="7" hidden="1" customWidth="1"/>
    <col min="34" max="37" width="7.6640625" style="7" hidden="1" customWidth="1"/>
    <col min="38" max="81" width="9" style="7" hidden="1" customWidth="1"/>
    <col min="82" max="16384" width="9" style="44" hidden="1"/>
  </cols>
  <sheetData>
    <row r="1" spans="1:43" ht="13.2" x14ac:dyDescent="0.2"/>
    <row r="2" spans="1:43" ht="13.2" x14ac:dyDescent="0.2">
      <c r="E2" s="153"/>
      <c r="F2" s="3" t="s">
        <v>410</v>
      </c>
      <c r="G2" s="3"/>
      <c r="U2" s="278"/>
    </row>
    <row r="3" spans="1:43" ht="13.2" x14ac:dyDescent="0.2">
      <c r="E3" s="154"/>
      <c r="F3" s="3" t="s">
        <v>411</v>
      </c>
      <c r="G3" s="3"/>
    </row>
    <row r="4" spans="1:43" ht="14.4" x14ac:dyDescent="0.2">
      <c r="C4" s="45"/>
    </row>
    <row r="5" spans="1:43" ht="13.2" x14ac:dyDescent="0.2">
      <c r="A5" s="123" t="s">
        <v>8</v>
      </c>
      <c r="B5" s="155"/>
      <c r="U5" s="229"/>
    </row>
    <row r="6" spans="1:43" ht="6" customHeight="1" x14ac:dyDescent="0.2">
      <c r="B6" s="138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420"/>
      <c r="Q6" s="50"/>
      <c r="R6" s="420"/>
      <c r="S6" s="50"/>
      <c r="T6" s="50"/>
      <c r="U6" s="51"/>
    </row>
    <row r="7" spans="1:43" ht="20.100000000000001" customHeight="1" x14ac:dyDescent="0.15">
      <c r="B7" s="146"/>
      <c r="C7" s="156"/>
      <c r="D7" s="46" t="s">
        <v>376</v>
      </c>
      <c r="E7" s="157"/>
      <c r="F7" s="158"/>
      <c r="G7" s="158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8"/>
      <c r="T7" s="279" t="s">
        <v>917</v>
      </c>
      <c r="U7" s="55"/>
    </row>
    <row r="8" spans="1:43" ht="6" customHeight="1" x14ac:dyDescent="0.2">
      <c r="B8" s="79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129"/>
      <c r="Q8" s="58"/>
      <c r="R8" s="129"/>
      <c r="S8" s="58"/>
      <c r="T8" s="58"/>
      <c r="U8" s="55"/>
    </row>
    <row r="9" spans="1:43" ht="9" customHeight="1" x14ac:dyDescent="0.2">
      <c r="B9" s="146"/>
      <c r="C9" s="52"/>
      <c r="D9" s="53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421"/>
      <c r="Q9" s="60"/>
      <c r="R9" s="421"/>
      <c r="S9" s="53"/>
      <c r="T9" s="54"/>
      <c r="U9" s="55"/>
      <c r="X9" s="7" t="s">
        <v>907</v>
      </c>
    </row>
    <row r="10" spans="1:43" ht="13.2" x14ac:dyDescent="0.2">
      <c r="B10" s="146"/>
      <c r="C10" s="56"/>
      <c r="D10" s="57" t="s">
        <v>274</v>
      </c>
      <c r="E10" s="11"/>
      <c r="F10" s="11"/>
      <c r="G10" s="11"/>
      <c r="H10" s="11"/>
      <c r="I10" s="11"/>
      <c r="J10" s="11"/>
      <c r="K10" s="11"/>
      <c r="L10" s="58"/>
      <c r="M10" s="58"/>
      <c r="N10" s="58"/>
      <c r="O10" s="58"/>
      <c r="P10" s="129"/>
      <c r="Q10" s="58"/>
      <c r="R10" s="92"/>
      <c r="S10" s="58"/>
      <c r="T10" s="59"/>
      <c r="U10" s="55"/>
      <c r="X10" s="475">
        <v>2010</v>
      </c>
      <c r="Y10" s="475">
        <v>2011</v>
      </c>
      <c r="Z10" s="475">
        <v>2012</v>
      </c>
      <c r="AA10" s="475">
        <v>2013</v>
      </c>
      <c r="AB10" s="475">
        <v>2014</v>
      </c>
      <c r="AC10" s="475">
        <v>2015</v>
      </c>
      <c r="AD10" s="475">
        <v>2016</v>
      </c>
      <c r="AE10" s="475">
        <v>2017</v>
      </c>
      <c r="AF10" s="475">
        <v>2018</v>
      </c>
      <c r="AG10" s="475">
        <v>2019</v>
      </c>
      <c r="AH10" s="475">
        <v>2020</v>
      </c>
      <c r="AI10" s="475">
        <v>2021</v>
      </c>
      <c r="AJ10" s="475">
        <v>2022</v>
      </c>
      <c r="AK10" s="475">
        <v>2023</v>
      </c>
      <c r="AL10" s="475">
        <v>2024</v>
      </c>
      <c r="AM10" s="475">
        <v>2025</v>
      </c>
      <c r="AN10" s="475">
        <v>2026</v>
      </c>
      <c r="AO10" s="475">
        <v>2027</v>
      </c>
      <c r="AP10" s="475">
        <v>2028</v>
      </c>
      <c r="AQ10" s="475">
        <v>2029</v>
      </c>
    </row>
    <row r="11" spans="1:43" ht="14.25" customHeight="1" x14ac:dyDescent="0.2">
      <c r="B11" s="146"/>
      <c r="C11" s="56"/>
      <c r="D11" s="58"/>
      <c r="E11" s="127" t="s">
        <v>66</v>
      </c>
      <c r="F11" s="127"/>
      <c r="G11" s="813"/>
      <c r="H11" s="814"/>
      <c r="I11" s="11"/>
      <c r="J11" s="11"/>
      <c r="K11" s="11"/>
      <c r="L11" s="11"/>
      <c r="M11" s="11"/>
      <c r="N11" s="135"/>
      <c r="O11" s="136"/>
      <c r="P11" s="136"/>
      <c r="Q11" s="137"/>
      <c r="R11" s="136"/>
      <c r="S11" s="58"/>
      <c r="T11" s="59"/>
      <c r="U11" s="55"/>
      <c r="X11" s="317" t="s">
        <v>891</v>
      </c>
      <c r="Y11" s="317" t="s">
        <v>892</v>
      </c>
      <c r="Z11" s="317" t="s">
        <v>893</v>
      </c>
      <c r="AA11" s="317" t="s">
        <v>894</v>
      </c>
      <c r="AB11" s="317" t="s">
        <v>895</v>
      </c>
      <c r="AC11" s="317" t="s">
        <v>896</v>
      </c>
      <c r="AD11" s="317" t="s">
        <v>897</v>
      </c>
      <c r="AE11" s="317" t="s">
        <v>898</v>
      </c>
    </row>
    <row r="12" spans="1:43" ht="13.2" x14ac:dyDescent="0.2">
      <c r="B12" s="146"/>
      <c r="C12" s="56"/>
      <c r="D12" s="58"/>
      <c r="E12" s="815" t="s">
        <v>389</v>
      </c>
      <c r="F12" s="815"/>
      <c r="G12" s="816"/>
      <c r="H12" s="817"/>
      <c r="I12" s="817"/>
      <c r="J12" s="817"/>
      <c r="K12" s="817"/>
      <c r="L12" s="817"/>
      <c r="M12" s="817"/>
      <c r="N12" s="817"/>
      <c r="O12" s="817"/>
      <c r="P12" s="817"/>
      <c r="Q12" s="817"/>
      <c r="R12" s="818"/>
      <c r="S12" s="58"/>
      <c r="T12" s="59"/>
      <c r="U12" s="55"/>
      <c r="X12" s="475" t="s">
        <v>899</v>
      </c>
      <c r="Y12" s="475" t="s">
        <v>900</v>
      </c>
      <c r="Z12" s="475" t="s">
        <v>901</v>
      </c>
      <c r="AA12" s="475" t="s">
        <v>902</v>
      </c>
      <c r="AB12" s="475" t="s">
        <v>903</v>
      </c>
      <c r="AC12" s="475" t="s">
        <v>904</v>
      </c>
      <c r="AD12" s="475" t="s">
        <v>905</v>
      </c>
      <c r="AE12" s="475" t="s">
        <v>906</v>
      </c>
    </row>
    <row r="13" spans="1:43" ht="13.2" x14ac:dyDescent="0.2">
      <c r="B13" s="146"/>
      <c r="C13" s="56"/>
      <c r="D13" s="58"/>
      <c r="E13" s="127" t="s">
        <v>418</v>
      </c>
      <c r="F13" s="127"/>
      <c r="G13" s="816"/>
      <c r="H13" s="817"/>
      <c r="I13" s="817"/>
      <c r="J13" s="817"/>
      <c r="K13" s="817"/>
      <c r="L13" s="817"/>
      <c r="M13" s="817"/>
      <c r="N13" s="817"/>
      <c r="O13" s="817"/>
      <c r="P13" s="817"/>
      <c r="Q13" s="817"/>
      <c r="R13" s="818"/>
      <c r="S13" s="58"/>
      <c r="T13" s="59"/>
      <c r="U13" s="55"/>
    </row>
    <row r="14" spans="1:43" ht="13.2" x14ac:dyDescent="0.2">
      <c r="B14" s="146"/>
      <c r="C14" s="56"/>
      <c r="D14" s="58"/>
      <c r="E14" s="127" t="s">
        <v>37</v>
      </c>
      <c r="F14" s="127"/>
      <c r="G14" s="816"/>
      <c r="H14" s="817"/>
      <c r="I14" s="817"/>
      <c r="J14" s="817"/>
      <c r="K14" s="817"/>
      <c r="L14" s="817"/>
      <c r="M14" s="817"/>
      <c r="N14" s="817"/>
      <c r="O14" s="817"/>
      <c r="P14" s="817"/>
      <c r="Q14" s="817"/>
      <c r="R14" s="818"/>
      <c r="S14" s="58"/>
      <c r="T14" s="59"/>
      <c r="U14" s="55"/>
    </row>
    <row r="15" spans="1:43" ht="13.2" x14ac:dyDescent="0.2">
      <c r="B15" s="146"/>
      <c r="C15" s="56"/>
      <c r="D15" s="58"/>
      <c r="E15" s="127" t="s">
        <v>35</v>
      </c>
      <c r="F15" s="127"/>
      <c r="G15" s="819"/>
      <c r="H15" s="820"/>
      <c r="I15" s="58"/>
      <c r="P15" s="129"/>
      <c r="Q15" s="58"/>
      <c r="R15" s="129"/>
      <c r="S15" s="58"/>
      <c r="T15" s="59"/>
      <c r="U15" s="55"/>
      <c r="X15" s="4" t="s">
        <v>655</v>
      </c>
      <c r="Y15" s="4" t="s">
        <v>587</v>
      </c>
    </row>
    <row r="16" spans="1:43" ht="13.2" x14ac:dyDescent="0.2">
      <c r="B16" s="146"/>
      <c r="C16" s="56"/>
      <c r="D16" s="58"/>
      <c r="E16" s="127" t="s">
        <v>61</v>
      </c>
      <c r="G16" s="823"/>
      <c r="H16" s="824"/>
      <c r="K16" s="65" t="s">
        <v>397</v>
      </c>
      <c r="L16" s="373"/>
      <c r="M16" s="11" t="s">
        <v>436</v>
      </c>
      <c r="N16" s="11"/>
      <c r="O16" s="58"/>
      <c r="T16" s="59"/>
      <c r="U16" s="55"/>
      <c r="X16" s="4" t="s">
        <v>782</v>
      </c>
      <c r="Y16" s="4" t="s">
        <v>412</v>
      </c>
      <c r="Z16" s="4" t="s">
        <v>413</v>
      </c>
      <c r="AA16" s="4" t="s">
        <v>395</v>
      </c>
      <c r="AB16" s="4" t="s">
        <v>396</v>
      </c>
      <c r="AC16" s="4" t="s">
        <v>648</v>
      </c>
      <c r="AD16" s="4" t="s">
        <v>324</v>
      </c>
      <c r="AE16" s="4" t="s">
        <v>434</v>
      </c>
    </row>
    <row r="17" spans="2:63" ht="13.5" customHeight="1" x14ac:dyDescent="0.2">
      <c r="B17" s="146"/>
      <c r="C17" s="62"/>
      <c r="D17" s="63"/>
      <c r="E17" s="64"/>
      <c r="F17" s="134"/>
      <c r="G17" s="300"/>
      <c r="H17" s="300"/>
      <c r="I17" s="129"/>
      <c r="J17" s="92"/>
      <c r="K17" s="130"/>
      <c r="L17" s="223"/>
      <c r="M17" s="223"/>
      <c r="N17" s="223"/>
      <c r="O17" s="129"/>
      <c r="P17" s="129"/>
      <c r="Q17" s="117"/>
      <c r="S17" s="117"/>
      <c r="T17" s="118"/>
      <c r="U17" s="55"/>
      <c r="X17" s="4" t="s">
        <v>696</v>
      </c>
      <c r="Y17" s="4" t="s">
        <v>697</v>
      </c>
      <c r="Z17" s="4" t="s">
        <v>699</v>
      </c>
      <c r="AA17" s="4" t="s">
        <v>700</v>
      </c>
    </row>
    <row r="18" spans="2:63" ht="13.2" x14ac:dyDescent="0.2">
      <c r="B18" s="146"/>
      <c r="C18" s="62"/>
      <c r="D18" s="63"/>
      <c r="E18" s="133" t="s">
        <v>298</v>
      </c>
      <c r="F18" s="128"/>
      <c r="G18" s="827"/>
      <c r="H18" s="828"/>
      <c r="K18" s="65" t="s">
        <v>99</v>
      </c>
      <c r="L18" s="813"/>
      <c r="M18" s="829"/>
      <c r="N18" s="830"/>
      <c r="O18" s="813"/>
      <c r="P18" s="831"/>
      <c r="Q18" s="813"/>
      <c r="R18" s="831"/>
      <c r="T18" s="118"/>
      <c r="U18" s="55"/>
      <c r="X18" s="7">
        <v>45</v>
      </c>
      <c r="Y18" s="7">
        <v>43.12</v>
      </c>
      <c r="Z18" s="7">
        <v>45</v>
      </c>
      <c r="AA18" s="7">
        <v>45</v>
      </c>
    </row>
    <row r="19" spans="2:63" ht="13.2" x14ac:dyDescent="0.2">
      <c r="B19" s="146"/>
      <c r="C19" s="62"/>
      <c r="D19" s="63"/>
      <c r="E19" s="127" t="s">
        <v>297</v>
      </c>
      <c r="F19" s="128"/>
      <c r="G19" s="832"/>
      <c r="H19" s="828"/>
      <c r="K19" s="65" t="s">
        <v>99</v>
      </c>
      <c r="L19" s="813"/>
      <c r="M19" s="829"/>
      <c r="N19" s="831"/>
      <c r="O19" s="813"/>
      <c r="P19" s="831"/>
      <c r="Q19" s="813"/>
      <c r="R19" s="831"/>
      <c r="T19" s="118"/>
      <c r="U19" s="55"/>
      <c r="AC19" s="302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</row>
    <row r="20" spans="2:63" ht="9" customHeight="1" x14ac:dyDescent="0.2">
      <c r="B20" s="146"/>
      <c r="C20" s="56"/>
      <c r="D20" s="58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92"/>
      <c r="Q20" s="11"/>
      <c r="R20" s="92"/>
      <c r="S20" s="58"/>
      <c r="T20" s="59"/>
      <c r="U20" s="55"/>
      <c r="AC20" s="6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</row>
    <row r="21" spans="2:63" ht="9" customHeight="1" x14ac:dyDescent="0.2">
      <c r="B21" s="146"/>
      <c r="C21" s="52"/>
      <c r="D21" s="53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421"/>
      <c r="Q21" s="60"/>
      <c r="R21" s="421"/>
      <c r="S21" s="53"/>
      <c r="T21" s="54"/>
      <c r="U21" s="55"/>
      <c r="AC21" s="6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</row>
    <row r="22" spans="2:63" ht="13.5" customHeight="1" x14ac:dyDescent="0.2">
      <c r="B22" s="146"/>
      <c r="C22" s="56"/>
      <c r="D22" s="57" t="s">
        <v>409</v>
      </c>
      <c r="E22" s="11"/>
      <c r="F22" s="11"/>
      <c r="G22" s="11" t="s">
        <v>158</v>
      </c>
      <c r="H22" s="11"/>
      <c r="I22" s="11"/>
      <c r="J22" s="11"/>
      <c r="K22" s="11"/>
      <c r="L22" s="11"/>
      <c r="M22" s="11"/>
      <c r="N22" s="11"/>
      <c r="O22" s="11"/>
      <c r="P22" s="92"/>
      <c r="Q22" s="11"/>
      <c r="R22" s="92"/>
      <c r="S22" s="58"/>
      <c r="T22" s="59"/>
      <c r="U22" s="55"/>
      <c r="X22" s="133" t="s">
        <v>790</v>
      </c>
      <c r="Y22" s="665"/>
      <c r="AA22" s="665"/>
      <c r="AB22" s="665"/>
      <c r="AC22" s="665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</row>
    <row r="23" spans="2:63" ht="23.25" customHeight="1" x14ac:dyDescent="0.2">
      <c r="B23" s="146"/>
      <c r="C23" s="56"/>
      <c r="D23" s="67" t="s">
        <v>322</v>
      </c>
      <c r="E23" s="68"/>
      <c r="F23" s="783" t="s">
        <v>323</v>
      </c>
      <c r="G23" s="821"/>
      <c r="H23" s="821"/>
      <c r="I23" s="821"/>
      <c r="J23" s="821"/>
      <c r="K23" s="821"/>
      <c r="L23" s="821"/>
      <c r="M23" s="821"/>
      <c r="N23" s="821"/>
      <c r="O23" s="821"/>
      <c r="P23" s="821"/>
      <c r="Q23" s="821"/>
      <c r="R23" s="822"/>
      <c r="S23" s="139" t="s">
        <v>654</v>
      </c>
      <c r="T23" s="59"/>
      <c r="U23" s="55"/>
      <c r="X23" s="475"/>
      <c r="Y23" s="584" t="s">
        <v>677</v>
      </c>
      <c r="Z23" s="584" t="s">
        <v>678</v>
      </c>
      <c r="AA23" s="584" t="s">
        <v>692</v>
      </c>
      <c r="AB23" s="584" t="s">
        <v>693</v>
      </c>
      <c r="AC23" s="584" t="s">
        <v>679</v>
      </c>
      <c r="AD23" s="584" t="s">
        <v>319</v>
      </c>
      <c r="AE23" s="584" t="s">
        <v>650</v>
      </c>
      <c r="AH23" s="191"/>
      <c r="AI23" s="191"/>
      <c r="AJ23" s="191"/>
      <c r="AK23" s="191"/>
      <c r="AL23" s="11"/>
      <c r="AM23" s="191"/>
      <c r="AN23" s="191"/>
      <c r="AO23" s="11"/>
      <c r="AP23" s="191"/>
      <c r="AQ23" s="191"/>
      <c r="AR23" s="191"/>
      <c r="AS23" s="191"/>
      <c r="AT23" s="11"/>
      <c r="AU23" s="11"/>
      <c r="AV23" s="191"/>
      <c r="AW23" s="191"/>
      <c r="AX23" s="191"/>
      <c r="AY23" s="191"/>
      <c r="AZ23" s="191"/>
      <c r="BA23" s="11"/>
      <c r="BB23" s="166"/>
      <c r="BC23" s="166"/>
      <c r="BD23" s="166"/>
      <c r="BE23" s="166"/>
      <c r="BF23" s="11"/>
      <c r="BG23" s="191"/>
      <c r="BH23" s="191"/>
      <c r="BI23" s="11"/>
      <c r="BJ23" s="166"/>
      <c r="BK23" s="11"/>
    </row>
    <row r="24" spans="2:63" ht="13.5" customHeight="1" x14ac:dyDescent="0.2">
      <c r="B24" s="146"/>
      <c r="C24" s="56"/>
      <c r="D24" s="21" t="s">
        <v>341</v>
      </c>
      <c r="E24" s="22"/>
      <c r="F24" s="775" t="s">
        <v>374</v>
      </c>
      <c r="G24" s="781"/>
      <c r="H24" s="781"/>
      <c r="I24" s="781"/>
      <c r="J24" s="781"/>
      <c r="K24" s="781"/>
      <c r="L24" s="781"/>
      <c r="M24" s="781"/>
      <c r="N24" s="781"/>
      <c r="O24" s="781"/>
      <c r="P24" s="781"/>
      <c r="Q24" s="781"/>
      <c r="R24" s="782"/>
      <c r="S24" s="373"/>
      <c r="T24" s="59"/>
      <c r="U24" s="55"/>
      <c r="X24" s="23" t="str">
        <f t="shared" ref="X24:X31" si="0">D24</f>
        <v>事務所</v>
      </c>
      <c r="Y24" s="111">
        <v>800</v>
      </c>
      <c r="Z24" s="111">
        <v>400</v>
      </c>
      <c r="AA24" s="111">
        <v>2100</v>
      </c>
      <c r="AB24" s="111">
        <v>450</v>
      </c>
      <c r="AC24" s="111">
        <v>2850</v>
      </c>
      <c r="AD24" s="111">
        <v>3300</v>
      </c>
      <c r="AE24" s="111">
        <v>1200</v>
      </c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92"/>
      <c r="BC24" s="92"/>
      <c r="BD24" s="92"/>
      <c r="BE24" s="92"/>
      <c r="BF24" s="11"/>
      <c r="BG24" s="11"/>
      <c r="BH24" s="11"/>
      <c r="BI24" s="11"/>
      <c r="BJ24" s="92"/>
      <c r="BK24" s="11"/>
    </row>
    <row r="25" spans="2:63" ht="13.5" customHeight="1" x14ac:dyDescent="0.2">
      <c r="B25" s="146"/>
      <c r="C25" s="56"/>
      <c r="D25" s="21" t="s">
        <v>412</v>
      </c>
      <c r="E25" s="22"/>
      <c r="F25" s="775" t="s">
        <v>631</v>
      </c>
      <c r="G25" s="781"/>
      <c r="H25" s="781"/>
      <c r="I25" s="781"/>
      <c r="J25" s="781"/>
      <c r="K25" s="781"/>
      <c r="L25" s="781"/>
      <c r="M25" s="781"/>
      <c r="N25" s="781"/>
      <c r="O25" s="781"/>
      <c r="P25" s="781"/>
      <c r="Q25" s="781"/>
      <c r="R25" s="782"/>
      <c r="S25" s="373"/>
      <c r="T25" s="59"/>
      <c r="U25" s="55"/>
      <c r="X25" s="23" t="str">
        <f t="shared" si="0"/>
        <v>商業施設（物販）</v>
      </c>
      <c r="Y25" s="111">
        <v>900</v>
      </c>
      <c r="Z25" s="111">
        <v>400</v>
      </c>
      <c r="AA25" s="111">
        <v>2200</v>
      </c>
      <c r="AB25" s="111">
        <v>550</v>
      </c>
      <c r="AC25" s="111">
        <v>2844</v>
      </c>
      <c r="AD25" s="111">
        <v>2800</v>
      </c>
      <c r="AE25" s="111">
        <v>1200</v>
      </c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</row>
    <row r="26" spans="2:63" ht="13.5" customHeight="1" x14ac:dyDescent="0.2">
      <c r="B26" s="146"/>
      <c r="C26" s="56"/>
      <c r="D26" s="21" t="s">
        <v>413</v>
      </c>
      <c r="E26" s="22"/>
      <c r="F26" s="775" t="s">
        <v>632</v>
      </c>
      <c r="G26" s="781"/>
      <c r="H26" s="781"/>
      <c r="I26" s="781"/>
      <c r="J26" s="781"/>
      <c r="K26" s="781"/>
      <c r="L26" s="781"/>
      <c r="M26" s="781"/>
      <c r="N26" s="781"/>
      <c r="O26" s="781"/>
      <c r="P26" s="781"/>
      <c r="Q26" s="781"/>
      <c r="R26" s="782"/>
      <c r="S26" s="373"/>
      <c r="T26" s="59"/>
      <c r="U26" s="55"/>
      <c r="X26" s="23" t="str">
        <f t="shared" si="0"/>
        <v>商業施設（飲食）</v>
      </c>
      <c r="Y26" s="111">
        <v>1000</v>
      </c>
      <c r="Z26" s="111">
        <v>500</v>
      </c>
      <c r="AA26" s="111">
        <v>2300</v>
      </c>
      <c r="AB26" s="111">
        <v>750</v>
      </c>
      <c r="AC26" s="111">
        <v>3861</v>
      </c>
      <c r="AD26" s="111">
        <v>3800</v>
      </c>
      <c r="AE26" s="111">
        <v>1200</v>
      </c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</row>
    <row r="27" spans="2:63" ht="13.5" customHeight="1" x14ac:dyDescent="0.2">
      <c r="B27" s="146"/>
      <c r="C27" s="56"/>
      <c r="D27" s="21" t="s">
        <v>395</v>
      </c>
      <c r="E27" s="22"/>
      <c r="F27" s="775" t="s">
        <v>634</v>
      </c>
      <c r="G27" s="781"/>
      <c r="H27" s="781"/>
      <c r="I27" s="781"/>
      <c r="J27" s="781"/>
      <c r="K27" s="781"/>
      <c r="L27" s="781"/>
      <c r="M27" s="781"/>
      <c r="N27" s="781"/>
      <c r="O27" s="781"/>
      <c r="P27" s="781"/>
      <c r="Q27" s="781"/>
      <c r="R27" s="782"/>
      <c r="S27" s="373"/>
      <c r="T27" s="59"/>
      <c r="U27" s="55"/>
      <c r="X27" s="23" t="str">
        <f t="shared" si="0"/>
        <v>宿泊施設</v>
      </c>
      <c r="Y27" s="111">
        <v>1000</v>
      </c>
      <c r="Z27" s="111">
        <v>1200</v>
      </c>
      <c r="AA27" s="111">
        <v>3000</v>
      </c>
      <c r="AB27" s="111">
        <v>5000</v>
      </c>
      <c r="AC27" s="111">
        <v>5110</v>
      </c>
      <c r="AD27" s="111">
        <v>5500</v>
      </c>
      <c r="AE27" s="111">
        <v>2750</v>
      </c>
      <c r="AH27" s="825"/>
      <c r="AI27" s="825"/>
      <c r="AJ27" s="825"/>
      <c r="AK27" s="825"/>
      <c r="AL27" s="11"/>
      <c r="AM27" s="825"/>
      <c r="AN27" s="825"/>
      <c r="AO27" s="825"/>
      <c r="AP27" s="11"/>
      <c r="AQ27" s="825"/>
      <c r="AR27" s="825"/>
      <c r="AS27" s="825"/>
      <c r="AT27" s="825"/>
      <c r="AU27" s="825"/>
      <c r="AV27" s="825"/>
      <c r="AW27" s="11"/>
      <c r="AX27" s="825"/>
      <c r="AY27" s="825"/>
      <c r="AZ27" s="854"/>
      <c r="BA27" s="11"/>
      <c r="BB27" s="191"/>
      <c r="BC27" s="191"/>
      <c r="BD27" s="191"/>
      <c r="BE27" s="825"/>
      <c r="BF27" s="825"/>
      <c r="BG27" s="825"/>
      <c r="BH27" s="825"/>
      <c r="BI27" s="825"/>
      <c r="BJ27" s="11"/>
      <c r="BK27" s="11"/>
    </row>
    <row r="28" spans="2:63" ht="13.5" customHeight="1" x14ac:dyDescent="0.2">
      <c r="B28" s="146"/>
      <c r="C28" s="56"/>
      <c r="D28" s="21" t="s">
        <v>396</v>
      </c>
      <c r="E28" s="22"/>
      <c r="F28" s="775" t="s">
        <v>633</v>
      </c>
      <c r="G28" s="781"/>
      <c r="H28" s="781"/>
      <c r="I28" s="781"/>
      <c r="J28" s="781"/>
      <c r="K28" s="781"/>
      <c r="L28" s="781"/>
      <c r="M28" s="781"/>
      <c r="N28" s="781"/>
      <c r="O28" s="781"/>
      <c r="P28" s="781"/>
      <c r="Q28" s="781"/>
      <c r="R28" s="782"/>
      <c r="S28" s="373"/>
      <c r="T28" s="59"/>
      <c r="U28" s="55"/>
      <c r="X28" s="23" t="str">
        <f t="shared" si="0"/>
        <v>教育施設</v>
      </c>
      <c r="Y28" s="111">
        <v>400</v>
      </c>
      <c r="Z28" s="111">
        <v>500</v>
      </c>
      <c r="AA28" s="111">
        <v>1350</v>
      </c>
      <c r="AB28" s="111">
        <v>550</v>
      </c>
      <c r="AC28" s="111">
        <v>2000</v>
      </c>
      <c r="AD28" s="111">
        <v>2300</v>
      </c>
      <c r="AE28" s="111">
        <v>1200</v>
      </c>
      <c r="AH28" s="826"/>
      <c r="AI28" s="826"/>
      <c r="AJ28" s="826"/>
      <c r="AK28" s="826"/>
      <c r="AL28" s="11"/>
      <c r="AM28" s="826"/>
      <c r="AN28" s="826"/>
      <c r="AO28" s="826"/>
      <c r="AP28" s="11"/>
      <c r="AQ28" s="826"/>
      <c r="AR28" s="826"/>
      <c r="AS28" s="826"/>
      <c r="AT28" s="826"/>
      <c r="AU28" s="826"/>
      <c r="AV28" s="826"/>
      <c r="AW28" s="11"/>
      <c r="AX28" s="826"/>
      <c r="AY28" s="826"/>
      <c r="AZ28" s="826"/>
      <c r="BA28" s="11"/>
      <c r="BB28" s="64"/>
      <c r="BC28" s="64"/>
      <c r="BD28" s="64"/>
      <c r="BE28" s="826"/>
      <c r="BF28" s="826"/>
      <c r="BG28" s="826"/>
      <c r="BH28" s="826"/>
      <c r="BI28" s="826"/>
      <c r="BJ28" s="11"/>
      <c r="BK28" s="11"/>
    </row>
    <row r="29" spans="2:63" ht="13.5" customHeight="1" x14ac:dyDescent="0.2">
      <c r="B29" s="146"/>
      <c r="C29" s="56"/>
      <c r="D29" s="21" t="s">
        <v>648</v>
      </c>
      <c r="E29" s="22"/>
      <c r="F29" s="775" t="s">
        <v>635</v>
      </c>
      <c r="G29" s="781"/>
      <c r="H29" s="781"/>
      <c r="I29" s="781"/>
      <c r="J29" s="781"/>
      <c r="K29" s="781"/>
      <c r="L29" s="781"/>
      <c r="M29" s="781"/>
      <c r="N29" s="781"/>
      <c r="O29" s="781"/>
      <c r="P29" s="781"/>
      <c r="Q29" s="781"/>
      <c r="R29" s="782"/>
      <c r="S29" s="373"/>
      <c r="T29" s="59"/>
      <c r="U29" s="55"/>
      <c r="X29" s="23" t="str">
        <f t="shared" si="0"/>
        <v>医療施設</v>
      </c>
      <c r="Y29" s="111">
        <v>1000</v>
      </c>
      <c r="Z29" s="111">
        <v>900</v>
      </c>
      <c r="AA29" s="111">
        <v>3400</v>
      </c>
      <c r="AB29" s="111">
        <v>1600</v>
      </c>
      <c r="AC29" s="111">
        <v>5110</v>
      </c>
      <c r="AD29" s="111">
        <v>5100</v>
      </c>
      <c r="AE29" s="111">
        <v>1800</v>
      </c>
      <c r="AH29" s="826"/>
      <c r="AI29" s="826"/>
      <c r="AJ29" s="826"/>
      <c r="AK29" s="826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92"/>
      <c r="BC29" s="92"/>
      <c r="BD29" s="92"/>
      <c r="BE29" s="92"/>
      <c r="BF29" s="92"/>
      <c r="BG29" s="92"/>
      <c r="BH29" s="92"/>
      <c r="BI29" s="92"/>
      <c r="BJ29" s="11"/>
      <c r="BK29" s="11"/>
    </row>
    <row r="30" spans="2:63" ht="13.5" customHeight="1" x14ac:dyDescent="0.2">
      <c r="B30" s="146"/>
      <c r="C30" s="56"/>
      <c r="D30" s="21" t="s">
        <v>324</v>
      </c>
      <c r="E30" s="22"/>
      <c r="F30" s="775" t="s">
        <v>636</v>
      </c>
      <c r="G30" s="781"/>
      <c r="H30" s="781"/>
      <c r="I30" s="781"/>
      <c r="J30" s="781"/>
      <c r="K30" s="781"/>
      <c r="L30" s="781"/>
      <c r="M30" s="781"/>
      <c r="N30" s="781"/>
      <c r="O30" s="781"/>
      <c r="P30" s="781"/>
      <c r="Q30" s="781"/>
      <c r="R30" s="782"/>
      <c r="S30" s="373"/>
      <c r="T30" s="59"/>
      <c r="U30" s="55"/>
      <c r="X30" s="23" t="str">
        <f t="shared" si="0"/>
        <v>文化・娯楽施設</v>
      </c>
      <c r="Y30" s="110">
        <v>1000</v>
      </c>
      <c r="Z30" s="110">
        <v>500</v>
      </c>
      <c r="AA30" s="110">
        <v>2300</v>
      </c>
      <c r="AB30" s="110">
        <v>1100</v>
      </c>
      <c r="AC30" s="110">
        <v>3861</v>
      </c>
      <c r="AD30" s="110">
        <v>3800</v>
      </c>
      <c r="AE30" s="110">
        <v>1200</v>
      </c>
      <c r="AH30" s="826"/>
      <c r="AI30" s="826"/>
      <c r="AJ30" s="826"/>
      <c r="AK30" s="826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</row>
    <row r="31" spans="2:63" ht="13.5" customHeight="1" x14ac:dyDescent="0.2">
      <c r="B31" s="146"/>
      <c r="C31" s="56"/>
      <c r="D31" s="21" t="s">
        <v>434</v>
      </c>
      <c r="E31" s="22"/>
      <c r="F31" s="775" t="s">
        <v>342</v>
      </c>
      <c r="G31" s="781"/>
      <c r="H31" s="781"/>
      <c r="I31" s="781"/>
      <c r="J31" s="781"/>
      <c r="K31" s="781"/>
      <c r="L31" s="781"/>
      <c r="M31" s="781"/>
      <c r="N31" s="781"/>
      <c r="O31" s="781"/>
      <c r="P31" s="781"/>
      <c r="Q31" s="781"/>
      <c r="R31" s="782"/>
      <c r="S31" s="374"/>
      <c r="T31" s="59"/>
      <c r="U31" s="55"/>
      <c r="X31" s="23" t="str">
        <f t="shared" si="0"/>
        <v>その他</v>
      </c>
      <c r="Y31" s="110">
        <f t="shared" ref="Y31:AE31" si="1">Y24</f>
        <v>800</v>
      </c>
      <c r="Z31" s="110">
        <f t="shared" si="1"/>
        <v>400</v>
      </c>
      <c r="AA31" s="110">
        <f t="shared" si="1"/>
        <v>2100</v>
      </c>
      <c r="AB31" s="110">
        <f t="shared" si="1"/>
        <v>450</v>
      </c>
      <c r="AC31" s="110">
        <f t="shared" si="1"/>
        <v>2850</v>
      </c>
      <c r="AD31" s="110">
        <f t="shared" si="1"/>
        <v>3300</v>
      </c>
      <c r="AE31" s="110">
        <f t="shared" si="1"/>
        <v>1200</v>
      </c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</row>
    <row r="32" spans="2:63" ht="13.2" x14ac:dyDescent="0.2">
      <c r="B32" s="146"/>
      <c r="C32" s="56"/>
      <c r="D32" s="804" t="s">
        <v>316</v>
      </c>
      <c r="E32" s="805"/>
      <c r="F32" s="119"/>
      <c r="G32" s="120"/>
      <c r="H32" s="120"/>
      <c r="I32" s="120"/>
      <c r="J32" s="120"/>
      <c r="K32" s="120"/>
      <c r="L32" s="120"/>
      <c r="M32" s="120"/>
      <c r="N32" s="120"/>
      <c r="O32" s="120" t="s">
        <v>734</v>
      </c>
      <c r="P32" s="439"/>
      <c r="Q32" s="120" t="s">
        <v>735</v>
      </c>
      <c r="R32" s="422"/>
      <c r="S32" s="375">
        <f>SUM(S24:S31)+P32</f>
        <v>0</v>
      </c>
      <c r="T32" s="59"/>
      <c r="U32" s="55"/>
      <c r="X32" s="23" t="s">
        <v>691</v>
      </c>
      <c r="Y32" s="110" t="e">
        <f t="shared" ref="Y32:AE32" si="2">IF(SUM($S$24:$S$31)=0,INDEX(Y$24:Y$31,MATCH($G$15,$X$24:$X$31,0)),ROUND(SUMPRODUCT($S$24:$S$31,Y24:Y31)/SUM($S$24:$S$31),0))</f>
        <v>#N/A</v>
      </c>
      <c r="Z32" s="110" t="e">
        <f t="shared" si="2"/>
        <v>#N/A</v>
      </c>
      <c r="AA32" s="110" t="e">
        <f t="shared" si="2"/>
        <v>#N/A</v>
      </c>
      <c r="AB32" s="110" t="e">
        <f t="shared" si="2"/>
        <v>#N/A</v>
      </c>
      <c r="AC32" s="110" t="e">
        <f t="shared" si="2"/>
        <v>#N/A</v>
      </c>
      <c r="AD32" s="110" t="e">
        <f t="shared" si="2"/>
        <v>#N/A</v>
      </c>
      <c r="AE32" s="110" t="e">
        <f t="shared" si="2"/>
        <v>#N/A</v>
      </c>
    </row>
    <row r="33" spans="2:81" ht="9" customHeight="1" x14ac:dyDescent="0.2">
      <c r="B33" s="146"/>
      <c r="C33" s="70"/>
      <c r="D33" s="58"/>
      <c r="E33" s="71"/>
      <c r="F33" s="72"/>
      <c r="G33" s="61"/>
      <c r="H33" s="64"/>
      <c r="I33" s="64"/>
      <c r="J33" s="73"/>
      <c r="K33" s="74"/>
      <c r="L33" s="73"/>
      <c r="M33" s="73"/>
      <c r="N33" s="74"/>
      <c r="O33" s="75"/>
      <c r="P33" s="75"/>
      <c r="Q33" s="76"/>
      <c r="R33" s="92"/>
      <c r="S33" s="58"/>
      <c r="T33" s="78"/>
      <c r="U33" s="55"/>
    </row>
    <row r="34" spans="2:81" ht="9" customHeight="1" x14ac:dyDescent="0.2">
      <c r="B34" s="146"/>
      <c r="C34" s="49"/>
      <c r="D34" s="50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325"/>
      <c r="Q34" s="8"/>
      <c r="R34" s="325"/>
      <c r="S34" s="50"/>
      <c r="T34" s="51"/>
      <c r="U34" s="55"/>
    </row>
    <row r="35" spans="2:81" ht="13.5" customHeight="1" x14ac:dyDescent="0.2">
      <c r="B35" s="146"/>
      <c r="C35" s="79"/>
      <c r="D35" s="57" t="s">
        <v>707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92"/>
      <c r="Q35" s="11"/>
      <c r="R35" s="92"/>
      <c r="S35" s="11"/>
      <c r="T35" s="12"/>
      <c r="U35" s="55"/>
      <c r="Z35" s="7" t="s">
        <v>788</v>
      </c>
      <c r="BE35" s="7" t="s">
        <v>877</v>
      </c>
    </row>
    <row r="36" spans="2:81" ht="9" customHeight="1" x14ac:dyDescent="0.2">
      <c r="B36" s="146"/>
      <c r="C36" s="80"/>
      <c r="D36" s="58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92"/>
      <c r="Q36" s="11"/>
      <c r="R36" s="92"/>
      <c r="S36" s="11"/>
      <c r="T36" s="12"/>
      <c r="U36" s="55"/>
    </row>
    <row r="37" spans="2:81" ht="13.2" x14ac:dyDescent="0.2">
      <c r="B37" s="146"/>
      <c r="C37" s="79"/>
      <c r="D37" s="771" t="s">
        <v>401</v>
      </c>
      <c r="E37" s="792" t="s">
        <v>225</v>
      </c>
      <c r="F37" s="795" t="s">
        <v>461</v>
      </c>
      <c r="G37" s="796"/>
      <c r="H37" s="796"/>
      <c r="I37" s="797"/>
      <c r="J37" s="783" t="s">
        <v>440</v>
      </c>
      <c r="K37" s="784"/>
      <c r="L37" s="784"/>
      <c r="M37" s="784"/>
      <c r="N37" s="784"/>
      <c r="O37" s="784"/>
      <c r="P37" s="784"/>
      <c r="Q37" s="784"/>
      <c r="R37" s="784"/>
      <c r="S37" s="785"/>
      <c r="T37" s="12"/>
      <c r="U37" s="55"/>
      <c r="Z37" s="771" t="s">
        <v>401</v>
      </c>
      <c r="AA37" s="792" t="s">
        <v>137</v>
      </c>
      <c r="AB37" s="795" t="s">
        <v>138</v>
      </c>
      <c r="AC37" s="849"/>
      <c r="AD37" s="849"/>
      <c r="AE37" s="849"/>
      <c r="AF37" s="726" t="s">
        <v>440</v>
      </c>
      <c r="AG37" s="727"/>
      <c r="AH37" s="727"/>
      <c r="AI37" s="727"/>
      <c r="AJ37" s="727"/>
      <c r="AK37" s="727"/>
      <c r="AL37" s="727"/>
      <c r="AM37" s="727"/>
      <c r="AN37" s="727"/>
      <c r="AO37" s="727"/>
      <c r="AP37" s="727"/>
      <c r="AQ37" s="727"/>
      <c r="AR37" s="727"/>
      <c r="AS37" s="727"/>
      <c r="AT37" s="727"/>
      <c r="AU37" s="727"/>
      <c r="AV37" s="727"/>
      <c r="AW37" s="727"/>
      <c r="AX37" s="727"/>
      <c r="AY37" s="727"/>
      <c r="AZ37" s="727"/>
      <c r="BA37" s="727"/>
      <c r="BB37" s="727"/>
      <c r="BC37" s="727"/>
      <c r="BD37" s="727"/>
      <c r="BE37" s="727"/>
      <c r="BF37" s="670"/>
      <c r="BH37" s="729" t="s">
        <v>876</v>
      </c>
      <c r="BI37" s="729"/>
      <c r="BJ37" s="729"/>
    </row>
    <row r="38" spans="2:81" ht="13.2" x14ac:dyDescent="0.2">
      <c r="B38" s="146"/>
      <c r="C38" s="79"/>
      <c r="D38" s="808"/>
      <c r="E38" s="793"/>
      <c r="F38" s="798"/>
      <c r="G38" s="799"/>
      <c r="H38" s="799"/>
      <c r="I38" s="800"/>
      <c r="J38" s="783" t="s">
        <v>756</v>
      </c>
      <c r="K38" s="806"/>
      <c r="L38" s="806"/>
      <c r="M38" s="806"/>
      <c r="N38" s="807"/>
      <c r="O38" s="806" t="s">
        <v>779</v>
      </c>
      <c r="P38" s="806"/>
      <c r="Q38" s="806"/>
      <c r="R38" s="806"/>
      <c r="S38" s="855"/>
      <c r="T38" s="12"/>
      <c r="U38" s="55"/>
      <c r="Z38" s="772"/>
      <c r="AA38" s="793"/>
      <c r="AB38" s="850"/>
      <c r="AC38" s="851"/>
      <c r="AD38" s="851"/>
      <c r="AE38" s="851"/>
      <c r="AF38" s="728" t="s">
        <v>755</v>
      </c>
      <c r="AG38" s="68"/>
      <c r="AH38" s="68"/>
      <c r="AI38" s="68"/>
      <c r="AJ38" s="68"/>
      <c r="AK38" s="68"/>
      <c r="AL38" s="68"/>
      <c r="AM38" s="68"/>
      <c r="AN38" s="727"/>
      <c r="AO38" s="726" t="s">
        <v>756</v>
      </c>
      <c r="AP38" s="727"/>
      <c r="AQ38" s="727"/>
      <c r="AR38" s="727"/>
      <c r="AS38" s="727"/>
      <c r="AT38" s="727"/>
      <c r="AU38" s="727"/>
      <c r="AV38" s="727"/>
      <c r="AW38" s="727"/>
      <c r="AX38" s="726" t="s">
        <v>779</v>
      </c>
      <c r="AY38" s="727"/>
      <c r="AZ38" s="727"/>
      <c r="BA38" s="727"/>
      <c r="BB38" s="727"/>
      <c r="BC38" s="727"/>
      <c r="BD38" s="727"/>
      <c r="BE38" s="727"/>
      <c r="BF38" s="670"/>
      <c r="BH38" s="664" t="s">
        <v>873</v>
      </c>
      <c r="BI38" s="664" t="s">
        <v>874</v>
      </c>
      <c r="BJ38" s="664" t="s">
        <v>875</v>
      </c>
    </row>
    <row r="39" spans="2:81" ht="13.2" x14ac:dyDescent="0.2">
      <c r="B39" s="146"/>
      <c r="C39" s="79"/>
      <c r="D39" s="809"/>
      <c r="E39" s="794"/>
      <c r="F39" s="801"/>
      <c r="G39" s="802"/>
      <c r="H39" s="802"/>
      <c r="I39" s="803"/>
      <c r="J39" s="81" t="s">
        <v>398</v>
      </c>
      <c r="K39" s="81" t="s">
        <v>399</v>
      </c>
      <c r="L39" s="81" t="s">
        <v>400</v>
      </c>
      <c r="M39" s="81" t="s">
        <v>757</v>
      </c>
      <c r="N39" s="410" t="s">
        <v>435</v>
      </c>
      <c r="O39" s="433" t="s">
        <v>398</v>
      </c>
      <c r="P39" s="425" t="s">
        <v>399</v>
      </c>
      <c r="Q39" s="425" t="s">
        <v>400</v>
      </c>
      <c r="R39" s="425" t="s">
        <v>757</v>
      </c>
      <c r="S39" s="81" t="s">
        <v>435</v>
      </c>
      <c r="T39" s="12"/>
      <c r="U39" s="55"/>
      <c r="Z39" s="840"/>
      <c r="AA39" s="794"/>
      <c r="AB39" s="852"/>
      <c r="AC39" s="853"/>
      <c r="AD39" s="853"/>
      <c r="AE39" s="853"/>
      <c r="AF39" s="512" t="s">
        <v>398</v>
      </c>
      <c r="AG39" s="710" t="s">
        <v>399</v>
      </c>
      <c r="AH39" s="710" t="s">
        <v>400</v>
      </c>
      <c r="AI39" s="710" t="s">
        <v>651</v>
      </c>
      <c r="AJ39" s="710" t="s">
        <v>652</v>
      </c>
      <c r="AK39" s="710" t="s">
        <v>653</v>
      </c>
      <c r="AL39" s="710" t="s">
        <v>431</v>
      </c>
      <c r="AM39" s="714" t="s">
        <v>432</v>
      </c>
      <c r="AN39" s="752" t="s">
        <v>914</v>
      </c>
      <c r="AO39" s="753" t="s">
        <v>398</v>
      </c>
      <c r="AP39" s="709" t="s">
        <v>399</v>
      </c>
      <c r="AQ39" s="709" t="s">
        <v>400</v>
      </c>
      <c r="AR39" s="709" t="s">
        <v>651</v>
      </c>
      <c r="AS39" s="709" t="s">
        <v>652</v>
      </c>
      <c r="AT39" s="709" t="s">
        <v>653</v>
      </c>
      <c r="AU39" s="709" t="s">
        <v>431</v>
      </c>
      <c r="AV39" s="752" t="s">
        <v>432</v>
      </c>
      <c r="AW39" s="752" t="s">
        <v>914</v>
      </c>
      <c r="AX39" s="753" t="s">
        <v>398</v>
      </c>
      <c r="AY39" s="709" t="s">
        <v>399</v>
      </c>
      <c r="AZ39" s="709" t="s">
        <v>400</v>
      </c>
      <c r="BA39" s="709" t="s">
        <v>651</v>
      </c>
      <c r="BB39" s="709" t="s">
        <v>652</v>
      </c>
      <c r="BC39" s="709" t="s">
        <v>653</v>
      </c>
      <c r="BD39" s="709" t="s">
        <v>431</v>
      </c>
      <c r="BE39" s="709" t="s">
        <v>432</v>
      </c>
      <c r="BF39" s="709" t="s">
        <v>914</v>
      </c>
      <c r="BH39" s="653" t="s">
        <v>872</v>
      </c>
      <c r="BI39" s="653" t="s">
        <v>872</v>
      </c>
      <c r="BJ39" s="653" t="s">
        <v>872</v>
      </c>
    </row>
    <row r="40" spans="2:81" ht="14.25" customHeight="1" x14ac:dyDescent="0.2">
      <c r="B40" s="146"/>
      <c r="C40" s="79"/>
      <c r="D40" s="810" t="s">
        <v>72</v>
      </c>
      <c r="E40" s="82">
        <v>1.1000000000000001</v>
      </c>
      <c r="F40" s="775" t="s">
        <v>414</v>
      </c>
      <c r="G40" s="776"/>
      <c r="H40" s="776"/>
      <c r="I40" s="777"/>
      <c r="J40" s="465">
        <f t="shared" ref="J40:J60" si="3">AO40</f>
        <v>0</v>
      </c>
      <c r="K40" s="465">
        <f t="shared" ref="K40:K60" si="4">AP40</f>
        <v>0</v>
      </c>
      <c r="L40" s="465">
        <f t="shared" ref="L40:L60" si="5">AQ40</f>
        <v>0</v>
      </c>
      <c r="M40" s="465">
        <f>SUM(AR40:AV40)</f>
        <v>0</v>
      </c>
      <c r="N40" s="491">
        <f>SUM(J40:M40)</f>
        <v>0</v>
      </c>
      <c r="O40" s="401">
        <f t="shared" ref="O40:O60" si="6">AX40</f>
        <v>0</v>
      </c>
      <c r="P40" s="465">
        <f t="shared" ref="P40:P60" si="7">AY40</f>
        <v>0</v>
      </c>
      <c r="Q40" s="465">
        <f t="shared" ref="Q40:Q60" si="8">AZ40</f>
        <v>0</v>
      </c>
      <c r="R40" s="552">
        <f t="shared" ref="R40:R60" si="9">SUM(BA40:BE40)</f>
        <v>0</v>
      </c>
      <c r="S40" s="465">
        <f t="shared" ref="S40:S60" si="10">SUM(O40:R40)</f>
        <v>0</v>
      </c>
      <c r="T40" s="12"/>
      <c r="U40" s="55"/>
      <c r="Z40" s="786" t="s">
        <v>72</v>
      </c>
      <c r="AA40" s="550">
        <v>1.1000000000000001</v>
      </c>
      <c r="AB40" s="755" t="s">
        <v>414</v>
      </c>
      <c r="AC40" s="756"/>
      <c r="AD40" s="756"/>
      <c r="AE40" s="756"/>
      <c r="AF40" s="719">
        <f>熱源機器!BW4</f>
        <v>0</v>
      </c>
      <c r="AG40" s="487">
        <f>熱源機器!BX4</f>
        <v>0</v>
      </c>
      <c r="AH40" s="487">
        <f>熱源機器!BY4</f>
        <v>0</v>
      </c>
      <c r="AI40" s="487">
        <f>熱源機器!BZ4</f>
        <v>0</v>
      </c>
      <c r="AJ40" s="487">
        <f>熱源機器!CA4</f>
        <v>0</v>
      </c>
      <c r="AK40" s="487">
        <f>熱源機器!CB4</f>
        <v>0</v>
      </c>
      <c r="AL40" s="487">
        <f>熱源機器!CC4</f>
        <v>0</v>
      </c>
      <c r="AM40" s="551">
        <f>熱源機器!CD4</f>
        <v>0</v>
      </c>
      <c r="AN40" s="721">
        <f>SUM(AF40:AM40)</f>
        <v>0</v>
      </c>
      <c r="AO40" s="719">
        <f>熱源機器!BW5</f>
        <v>0</v>
      </c>
      <c r="AP40" s="487">
        <f>熱源機器!BX5</f>
        <v>0</v>
      </c>
      <c r="AQ40" s="487">
        <f>熱源機器!BY5</f>
        <v>0</v>
      </c>
      <c r="AR40" s="487">
        <f>熱源機器!BZ5</f>
        <v>0</v>
      </c>
      <c r="AS40" s="487">
        <f>熱源機器!CA5</f>
        <v>0</v>
      </c>
      <c r="AT40" s="487">
        <f>熱源機器!CB5</f>
        <v>0</v>
      </c>
      <c r="AU40" s="487">
        <f>熱源機器!CC5</f>
        <v>0</v>
      </c>
      <c r="AV40" s="551">
        <f>熱源機器!CD5</f>
        <v>0</v>
      </c>
      <c r="AW40" s="721">
        <f>SUM(AO40:AV40)</f>
        <v>0</v>
      </c>
      <c r="AX40" s="553">
        <f>熱源機器!BW6</f>
        <v>0</v>
      </c>
      <c r="AY40" s="465">
        <f>熱源機器!BX6</f>
        <v>0</v>
      </c>
      <c r="AZ40" s="465">
        <f>熱源機器!BY6</f>
        <v>0</v>
      </c>
      <c r="BA40" s="465">
        <f>熱源機器!BZ6</f>
        <v>0</v>
      </c>
      <c r="BB40" s="465">
        <f>熱源機器!CA6</f>
        <v>0</v>
      </c>
      <c r="BC40" s="465">
        <f>熱源機器!CB6</f>
        <v>0</v>
      </c>
      <c r="BD40" s="465">
        <f>熱源機器!CC6</f>
        <v>0</v>
      </c>
      <c r="BE40" s="465">
        <f>熱源機器!CD6</f>
        <v>0</v>
      </c>
      <c r="BF40" s="715">
        <f>SUM(AX40:BE40)</f>
        <v>0</v>
      </c>
      <c r="BH40" s="465">
        <f t="shared" ref="BH40:BH60" si="11">SUM(AI40:AM40)</f>
        <v>0</v>
      </c>
      <c r="BI40" s="465">
        <f t="shared" ref="BI40:BI60" si="12">SUM(AR40:AV40)</f>
        <v>0</v>
      </c>
      <c r="BJ40" s="465">
        <f t="shared" ref="BJ40:BJ60" si="13">SUM(BA40:BE40)</f>
        <v>0</v>
      </c>
    </row>
    <row r="41" spans="2:81" ht="14.25" customHeight="1" x14ac:dyDescent="0.2">
      <c r="B41" s="146"/>
      <c r="C41" s="79"/>
      <c r="D41" s="811"/>
      <c r="E41" s="83">
        <v>1.2</v>
      </c>
      <c r="F41" s="775" t="s">
        <v>291</v>
      </c>
      <c r="G41" s="776"/>
      <c r="H41" s="776"/>
      <c r="I41" s="777"/>
      <c r="J41" s="465">
        <f t="shared" si="3"/>
        <v>0</v>
      </c>
      <c r="K41" s="465">
        <f t="shared" si="4"/>
        <v>0</v>
      </c>
      <c r="L41" s="465">
        <f t="shared" si="5"/>
        <v>0</v>
      </c>
      <c r="M41" s="465">
        <f t="shared" ref="M41:M60" si="14">SUM(AR41:AV41)</f>
        <v>0</v>
      </c>
      <c r="N41" s="491">
        <f t="shared" ref="N41:N60" si="15">SUM(J41:M41)</f>
        <v>0</v>
      </c>
      <c r="O41" s="401">
        <f t="shared" si="6"/>
        <v>0</v>
      </c>
      <c r="P41" s="465">
        <f t="shared" si="7"/>
        <v>0</v>
      </c>
      <c r="Q41" s="465">
        <f t="shared" si="8"/>
        <v>0</v>
      </c>
      <c r="R41" s="552">
        <f t="shared" si="9"/>
        <v>0</v>
      </c>
      <c r="S41" s="465">
        <f t="shared" si="10"/>
        <v>0</v>
      </c>
      <c r="T41" s="12"/>
      <c r="U41" s="55"/>
      <c r="Z41" s="787"/>
      <c r="AA41" s="653">
        <v>1.2</v>
      </c>
      <c r="AB41" s="755" t="s">
        <v>291</v>
      </c>
      <c r="AC41" s="756"/>
      <c r="AD41" s="756"/>
      <c r="AE41" s="756"/>
      <c r="AF41" s="719">
        <f>冷却塔!AW3</f>
        <v>0</v>
      </c>
      <c r="AG41" s="487">
        <f>冷却塔!AX3</f>
        <v>0</v>
      </c>
      <c r="AH41" s="487">
        <f>冷却塔!AY3</f>
        <v>0</v>
      </c>
      <c r="AI41" s="487">
        <f>冷却塔!AZ3</f>
        <v>0</v>
      </c>
      <c r="AJ41" s="487">
        <f>冷却塔!BA3</f>
        <v>0</v>
      </c>
      <c r="AK41" s="487">
        <f>冷却塔!BB3</f>
        <v>0</v>
      </c>
      <c r="AL41" s="487">
        <f>冷却塔!BC3</f>
        <v>0</v>
      </c>
      <c r="AM41" s="551">
        <f>冷却塔!BD3</f>
        <v>0</v>
      </c>
      <c r="AN41" s="721">
        <f t="shared" ref="AN41:AN61" si="16">SUM(AF41:AM41)</f>
        <v>0</v>
      </c>
      <c r="AO41" s="719">
        <f>冷却塔!AW4</f>
        <v>0</v>
      </c>
      <c r="AP41" s="487">
        <f>冷却塔!AX4</f>
        <v>0</v>
      </c>
      <c r="AQ41" s="487">
        <f>冷却塔!AY4</f>
        <v>0</v>
      </c>
      <c r="AR41" s="487">
        <f>冷却塔!AZ4</f>
        <v>0</v>
      </c>
      <c r="AS41" s="487">
        <f>冷却塔!BA4</f>
        <v>0</v>
      </c>
      <c r="AT41" s="487">
        <f>冷却塔!BB4</f>
        <v>0</v>
      </c>
      <c r="AU41" s="487">
        <f>冷却塔!BC4</f>
        <v>0</v>
      </c>
      <c r="AV41" s="551">
        <f>冷却塔!BD4</f>
        <v>0</v>
      </c>
      <c r="AW41" s="721">
        <f t="shared" ref="AW41:AW61" si="17">SUM(AO41:AV41)</f>
        <v>0</v>
      </c>
      <c r="AX41" s="553">
        <f>冷却塔!AW5</f>
        <v>0</v>
      </c>
      <c r="AY41" s="465">
        <f>冷却塔!AX5</f>
        <v>0</v>
      </c>
      <c r="AZ41" s="465">
        <f>冷却塔!AY5</f>
        <v>0</v>
      </c>
      <c r="BA41" s="465">
        <f>冷却塔!AZ5</f>
        <v>0</v>
      </c>
      <c r="BB41" s="465">
        <f>冷却塔!BA5</f>
        <v>0</v>
      </c>
      <c r="BC41" s="465">
        <f>冷却塔!BB5</f>
        <v>0</v>
      </c>
      <c r="BD41" s="465">
        <f>冷却塔!BC5</f>
        <v>0</v>
      </c>
      <c r="BE41" s="465">
        <f>冷却塔!BD5</f>
        <v>0</v>
      </c>
      <c r="BF41" s="715">
        <f t="shared" ref="BF41:BF61" si="18">SUM(AX41:BE41)</f>
        <v>0</v>
      </c>
      <c r="BH41" s="465">
        <f t="shared" si="11"/>
        <v>0</v>
      </c>
      <c r="BI41" s="465">
        <f t="shared" si="12"/>
        <v>0</v>
      </c>
      <c r="BJ41" s="465">
        <f t="shared" si="13"/>
        <v>0</v>
      </c>
    </row>
    <row r="42" spans="2:81" ht="13.2" x14ac:dyDescent="0.2">
      <c r="B42" s="146"/>
      <c r="C42" s="79"/>
      <c r="D42" s="811"/>
      <c r="E42" s="83">
        <v>1.3</v>
      </c>
      <c r="F42" s="775" t="s">
        <v>292</v>
      </c>
      <c r="G42" s="776"/>
      <c r="H42" s="776"/>
      <c r="I42" s="777"/>
      <c r="J42" s="465">
        <f t="shared" si="3"/>
        <v>0</v>
      </c>
      <c r="K42" s="465">
        <f t="shared" si="4"/>
        <v>0</v>
      </c>
      <c r="L42" s="465">
        <f t="shared" si="5"/>
        <v>0</v>
      </c>
      <c r="M42" s="465">
        <f t="shared" si="14"/>
        <v>0</v>
      </c>
      <c r="N42" s="491">
        <f t="shared" si="15"/>
        <v>0</v>
      </c>
      <c r="O42" s="401">
        <f t="shared" si="6"/>
        <v>0</v>
      </c>
      <c r="P42" s="465">
        <f t="shared" si="7"/>
        <v>0</v>
      </c>
      <c r="Q42" s="465">
        <f t="shared" si="8"/>
        <v>0</v>
      </c>
      <c r="R42" s="552">
        <f t="shared" si="9"/>
        <v>0</v>
      </c>
      <c r="S42" s="465">
        <f t="shared" si="10"/>
        <v>0</v>
      </c>
      <c r="T42" s="12"/>
      <c r="U42" s="55"/>
      <c r="Z42" s="787"/>
      <c r="AA42" s="653">
        <v>1.3</v>
      </c>
      <c r="AB42" s="755" t="s">
        <v>292</v>
      </c>
      <c r="AC42" s="756"/>
      <c r="AD42" s="756"/>
      <c r="AE42" s="756"/>
      <c r="AF42" s="719">
        <f>空調用ポンプ!AR3</f>
        <v>0</v>
      </c>
      <c r="AG42" s="487">
        <f>空調用ポンプ!AS3</f>
        <v>0</v>
      </c>
      <c r="AH42" s="487">
        <f>空調用ポンプ!AT3</f>
        <v>0</v>
      </c>
      <c r="AI42" s="487">
        <f>空調用ポンプ!AU3</f>
        <v>0</v>
      </c>
      <c r="AJ42" s="487">
        <f>空調用ポンプ!AV3</f>
        <v>0</v>
      </c>
      <c r="AK42" s="487">
        <f>空調用ポンプ!AW3</f>
        <v>0</v>
      </c>
      <c r="AL42" s="487">
        <f>空調用ポンプ!AX3</f>
        <v>0</v>
      </c>
      <c r="AM42" s="551">
        <f>空調用ポンプ!AY3</f>
        <v>0</v>
      </c>
      <c r="AN42" s="721">
        <f t="shared" si="16"/>
        <v>0</v>
      </c>
      <c r="AO42" s="719">
        <f>空調用ポンプ!AR4</f>
        <v>0</v>
      </c>
      <c r="AP42" s="487">
        <f>空調用ポンプ!AS4</f>
        <v>0</v>
      </c>
      <c r="AQ42" s="487">
        <f>空調用ポンプ!AT4</f>
        <v>0</v>
      </c>
      <c r="AR42" s="487">
        <f>空調用ポンプ!AU4</f>
        <v>0</v>
      </c>
      <c r="AS42" s="487">
        <f>空調用ポンプ!AV4</f>
        <v>0</v>
      </c>
      <c r="AT42" s="487">
        <f>空調用ポンプ!AW4</f>
        <v>0</v>
      </c>
      <c r="AU42" s="487">
        <f>空調用ポンプ!AX4</f>
        <v>0</v>
      </c>
      <c r="AV42" s="551">
        <f>空調用ポンプ!AY4</f>
        <v>0</v>
      </c>
      <c r="AW42" s="721">
        <f t="shared" si="17"/>
        <v>0</v>
      </c>
      <c r="AX42" s="553">
        <f>空調用ポンプ!AR5</f>
        <v>0</v>
      </c>
      <c r="AY42" s="465">
        <f>空調用ポンプ!AS5</f>
        <v>0</v>
      </c>
      <c r="AZ42" s="465">
        <f>空調用ポンプ!AT5</f>
        <v>0</v>
      </c>
      <c r="BA42" s="465">
        <f>空調用ポンプ!AU5</f>
        <v>0</v>
      </c>
      <c r="BB42" s="465">
        <f>空調用ポンプ!AV5</f>
        <v>0</v>
      </c>
      <c r="BC42" s="465">
        <f>空調用ポンプ!AW5</f>
        <v>0</v>
      </c>
      <c r="BD42" s="465">
        <f>空調用ポンプ!AX5</f>
        <v>0</v>
      </c>
      <c r="BE42" s="465">
        <f>空調用ポンプ!AY5</f>
        <v>0</v>
      </c>
      <c r="BF42" s="715">
        <f t="shared" si="18"/>
        <v>0</v>
      </c>
      <c r="BH42" s="465">
        <f t="shared" si="11"/>
        <v>0</v>
      </c>
      <c r="BI42" s="465">
        <f t="shared" si="12"/>
        <v>0</v>
      </c>
      <c r="BJ42" s="465">
        <f t="shared" si="13"/>
        <v>0</v>
      </c>
    </row>
    <row r="43" spans="2:81" s="117" customFormat="1" ht="13.5" customHeight="1" x14ac:dyDescent="0.2">
      <c r="B43" s="392"/>
      <c r="C43" s="393"/>
      <c r="D43" s="812"/>
      <c r="E43" s="304">
        <v>1.4</v>
      </c>
      <c r="F43" s="778" t="s">
        <v>39</v>
      </c>
      <c r="G43" s="779"/>
      <c r="H43" s="779"/>
      <c r="I43" s="780"/>
      <c r="J43" s="465">
        <f t="shared" si="3"/>
        <v>0</v>
      </c>
      <c r="K43" s="465">
        <f t="shared" si="4"/>
        <v>0</v>
      </c>
      <c r="L43" s="465">
        <f t="shared" si="5"/>
        <v>0</v>
      </c>
      <c r="M43" s="465">
        <f t="shared" si="14"/>
        <v>0</v>
      </c>
      <c r="N43" s="491">
        <f t="shared" si="15"/>
        <v>0</v>
      </c>
      <c r="O43" s="401">
        <f t="shared" si="6"/>
        <v>0</v>
      </c>
      <c r="P43" s="465">
        <f t="shared" si="7"/>
        <v>0</v>
      </c>
      <c r="Q43" s="465">
        <f t="shared" si="8"/>
        <v>0</v>
      </c>
      <c r="R43" s="552">
        <f t="shared" si="9"/>
        <v>0</v>
      </c>
      <c r="S43" s="465">
        <f t="shared" si="10"/>
        <v>0</v>
      </c>
      <c r="T43" s="328"/>
      <c r="U43" s="394"/>
      <c r="W43" s="2"/>
      <c r="X43" s="2"/>
      <c r="Y43" s="2"/>
      <c r="Z43" s="788"/>
      <c r="AA43" s="653">
        <v>1.4</v>
      </c>
      <c r="AB43" s="755" t="s">
        <v>39</v>
      </c>
      <c r="AC43" s="756"/>
      <c r="AD43" s="756"/>
      <c r="AE43" s="756"/>
      <c r="AF43" s="553">
        <f>空調用ポンプ変流量制御!AS3</f>
        <v>0</v>
      </c>
      <c r="AG43" s="465">
        <f>空調用ポンプ変流量制御!AT3</f>
        <v>0</v>
      </c>
      <c r="AH43" s="465">
        <f>空調用ポンプ変流量制御!AU3</f>
        <v>0</v>
      </c>
      <c r="AI43" s="465">
        <f>空調用ポンプ変流量制御!AV3</f>
        <v>0</v>
      </c>
      <c r="AJ43" s="465">
        <f>空調用ポンプ変流量制御!AW3</f>
        <v>0</v>
      </c>
      <c r="AK43" s="465">
        <f>空調用ポンプ変流量制御!AX3</f>
        <v>0</v>
      </c>
      <c r="AL43" s="465">
        <f>空調用ポンプ変流量制御!AY3</f>
        <v>0</v>
      </c>
      <c r="AM43" s="552">
        <f>空調用ポンプ変流量制御!AZ3</f>
        <v>0</v>
      </c>
      <c r="AN43" s="722">
        <f t="shared" si="16"/>
        <v>0</v>
      </c>
      <c r="AO43" s="553">
        <f>空調用ポンプ変流量制御!AS4</f>
        <v>0</v>
      </c>
      <c r="AP43" s="465">
        <f>空調用ポンプ変流量制御!AT4</f>
        <v>0</v>
      </c>
      <c r="AQ43" s="465">
        <f>空調用ポンプ変流量制御!AU4</f>
        <v>0</v>
      </c>
      <c r="AR43" s="465">
        <f>空調用ポンプ変流量制御!AV4</f>
        <v>0</v>
      </c>
      <c r="AS43" s="465">
        <f>空調用ポンプ変流量制御!AW4</f>
        <v>0</v>
      </c>
      <c r="AT43" s="465">
        <f>空調用ポンプ変流量制御!AX4</f>
        <v>0</v>
      </c>
      <c r="AU43" s="465">
        <f>空調用ポンプ変流量制御!AY4</f>
        <v>0</v>
      </c>
      <c r="AV43" s="552">
        <f>空調用ポンプ変流量制御!AZ4</f>
        <v>0</v>
      </c>
      <c r="AW43" s="722">
        <f t="shared" si="17"/>
        <v>0</v>
      </c>
      <c r="AX43" s="553">
        <f>空調用ポンプ変流量制御!AS5</f>
        <v>0</v>
      </c>
      <c r="AY43" s="465">
        <f>空調用ポンプ変流量制御!AT5</f>
        <v>0</v>
      </c>
      <c r="AZ43" s="465">
        <f>空調用ポンプ変流量制御!AU5</f>
        <v>0</v>
      </c>
      <c r="BA43" s="465">
        <f>空調用ポンプ変流量制御!AV5</f>
        <v>0</v>
      </c>
      <c r="BB43" s="465">
        <f>空調用ポンプ変流量制御!AW5</f>
        <v>0</v>
      </c>
      <c r="BC43" s="465">
        <f>空調用ポンプ変流量制御!AX5</f>
        <v>0</v>
      </c>
      <c r="BD43" s="465">
        <f>空調用ポンプ変流量制御!AY5</f>
        <v>0</v>
      </c>
      <c r="BE43" s="465">
        <f>空調用ポンプ変流量制御!AZ5</f>
        <v>0</v>
      </c>
      <c r="BF43" s="716">
        <f t="shared" si="18"/>
        <v>0</v>
      </c>
      <c r="BH43" s="465">
        <f t="shared" si="11"/>
        <v>0</v>
      </c>
      <c r="BI43" s="465">
        <f t="shared" si="12"/>
        <v>0</v>
      </c>
      <c r="BJ43" s="465">
        <f t="shared" si="13"/>
        <v>0</v>
      </c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</row>
    <row r="44" spans="2:81" s="117" customFormat="1" ht="13.5" customHeight="1" x14ac:dyDescent="0.2">
      <c r="B44" s="392"/>
      <c r="C44" s="393"/>
      <c r="D44" s="810" t="s">
        <v>73</v>
      </c>
      <c r="E44" s="304">
        <v>2.1</v>
      </c>
      <c r="F44" s="778" t="s">
        <v>462</v>
      </c>
      <c r="G44" s="779"/>
      <c r="H44" s="779"/>
      <c r="I44" s="780"/>
      <c r="J44" s="465">
        <f t="shared" si="3"/>
        <v>0</v>
      </c>
      <c r="K44" s="465">
        <f t="shared" si="4"/>
        <v>0</v>
      </c>
      <c r="L44" s="465">
        <f t="shared" si="5"/>
        <v>0</v>
      </c>
      <c r="M44" s="465">
        <f t="shared" si="14"/>
        <v>0</v>
      </c>
      <c r="N44" s="491">
        <f t="shared" si="15"/>
        <v>0</v>
      </c>
      <c r="O44" s="401">
        <f t="shared" si="6"/>
        <v>0</v>
      </c>
      <c r="P44" s="465">
        <f t="shared" si="7"/>
        <v>0</v>
      </c>
      <c r="Q44" s="465">
        <f t="shared" si="8"/>
        <v>0</v>
      </c>
      <c r="R44" s="552">
        <f t="shared" si="9"/>
        <v>0</v>
      </c>
      <c r="S44" s="465">
        <f t="shared" si="10"/>
        <v>0</v>
      </c>
      <c r="T44" s="328"/>
      <c r="U44" s="394"/>
      <c r="W44" s="2"/>
      <c r="X44" s="2"/>
      <c r="Y44" s="2"/>
      <c r="Z44" s="786" t="s">
        <v>73</v>
      </c>
      <c r="AA44" s="653">
        <v>2.1</v>
      </c>
      <c r="AB44" s="755" t="s">
        <v>462</v>
      </c>
      <c r="AC44" s="756"/>
      <c r="AD44" s="756"/>
      <c r="AE44" s="756"/>
      <c r="AF44" s="553">
        <f>'パッケージ形空調機 '!BL3</f>
        <v>0</v>
      </c>
      <c r="AG44" s="465">
        <f>'パッケージ形空調機 '!BM3</f>
        <v>0</v>
      </c>
      <c r="AH44" s="465">
        <f>'パッケージ形空調機 '!BN3</f>
        <v>0</v>
      </c>
      <c r="AI44" s="465">
        <f>'パッケージ形空調機 '!BO3</f>
        <v>0</v>
      </c>
      <c r="AJ44" s="465">
        <f>'パッケージ形空調機 '!BP3</f>
        <v>0</v>
      </c>
      <c r="AK44" s="465">
        <f>'パッケージ形空調機 '!BQ3</f>
        <v>0</v>
      </c>
      <c r="AL44" s="465">
        <f>'パッケージ形空調機 '!BR3</f>
        <v>0</v>
      </c>
      <c r="AM44" s="552">
        <f>'パッケージ形空調機 '!BS3</f>
        <v>0</v>
      </c>
      <c r="AN44" s="722">
        <f t="shared" si="16"/>
        <v>0</v>
      </c>
      <c r="AO44" s="553">
        <f>'パッケージ形空調機 '!BL4</f>
        <v>0</v>
      </c>
      <c r="AP44" s="465">
        <f>'パッケージ形空調機 '!BM4</f>
        <v>0</v>
      </c>
      <c r="AQ44" s="465">
        <f>'パッケージ形空調機 '!BN4</f>
        <v>0</v>
      </c>
      <c r="AR44" s="465">
        <f>'パッケージ形空調機 '!BO4</f>
        <v>0</v>
      </c>
      <c r="AS44" s="465">
        <f>'パッケージ形空調機 '!BP4</f>
        <v>0</v>
      </c>
      <c r="AT44" s="465">
        <f>'パッケージ形空調機 '!BQ4</f>
        <v>0</v>
      </c>
      <c r="AU44" s="465">
        <f>'パッケージ形空調機 '!BR4</f>
        <v>0</v>
      </c>
      <c r="AV44" s="552">
        <f>'パッケージ形空調機 '!BS4</f>
        <v>0</v>
      </c>
      <c r="AW44" s="722">
        <f t="shared" si="17"/>
        <v>0</v>
      </c>
      <c r="AX44" s="553">
        <f>'パッケージ形空調機 '!BL5</f>
        <v>0</v>
      </c>
      <c r="AY44" s="465">
        <f>'パッケージ形空調機 '!BM5</f>
        <v>0</v>
      </c>
      <c r="AZ44" s="465">
        <f>'パッケージ形空調機 '!BN5</f>
        <v>0</v>
      </c>
      <c r="BA44" s="465">
        <f>'パッケージ形空調機 '!BO5</f>
        <v>0</v>
      </c>
      <c r="BB44" s="465">
        <f>'パッケージ形空調機 '!BP5</f>
        <v>0</v>
      </c>
      <c r="BC44" s="465">
        <f>'パッケージ形空調機 '!BQ5</f>
        <v>0</v>
      </c>
      <c r="BD44" s="465">
        <f>'パッケージ形空調機 '!BR5</f>
        <v>0</v>
      </c>
      <c r="BE44" s="465">
        <f>'パッケージ形空調機 '!BS5</f>
        <v>0</v>
      </c>
      <c r="BF44" s="716">
        <f t="shared" si="18"/>
        <v>0</v>
      </c>
      <c r="BH44" s="465">
        <f t="shared" si="11"/>
        <v>0</v>
      </c>
      <c r="BI44" s="465">
        <f t="shared" si="12"/>
        <v>0</v>
      </c>
      <c r="BJ44" s="465">
        <f t="shared" si="13"/>
        <v>0</v>
      </c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</row>
    <row r="45" spans="2:81" s="117" customFormat="1" ht="13.5" customHeight="1" x14ac:dyDescent="0.2">
      <c r="B45" s="392"/>
      <c r="C45" s="393"/>
      <c r="D45" s="811"/>
      <c r="E45" s="304">
        <v>2.2000000000000002</v>
      </c>
      <c r="F45" s="778" t="s">
        <v>463</v>
      </c>
      <c r="G45" s="779"/>
      <c r="H45" s="779"/>
      <c r="I45" s="780"/>
      <c r="J45" s="465">
        <f t="shared" si="3"/>
        <v>0</v>
      </c>
      <c r="K45" s="465">
        <f t="shared" si="4"/>
        <v>0</v>
      </c>
      <c r="L45" s="465">
        <f t="shared" si="5"/>
        <v>0</v>
      </c>
      <c r="M45" s="465">
        <f t="shared" si="14"/>
        <v>0</v>
      </c>
      <c r="N45" s="491">
        <f t="shared" si="15"/>
        <v>0</v>
      </c>
      <c r="O45" s="401">
        <f t="shared" si="6"/>
        <v>0</v>
      </c>
      <c r="P45" s="465">
        <f t="shared" si="7"/>
        <v>0</v>
      </c>
      <c r="Q45" s="465">
        <f t="shared" si="8"/>
        <v>0</v>
      </c>
      <c r="R45" s="552">
        <f t="shared" si="9"/>
        <v>0</v>
      </c>
      <c r="S45" s="465">
        <f t="shared" si="10"/>
        <v>0</v>
      </c>
      <c r="T45" s="328"/>
      <c r="U45" s="394"/>
      <c r="W45" s="2"/>
      <c r="X45" s="2"/>
      <c r="Y45" s="2"/>
      <c r="Z45" s="787"/>
      <c r="AA45" s="653">
        <v>2.2000000000000002</v>
      </c>
      <c r="AB45" s="755" t="s">
        <v>144</v>
      </c>
      <c r="AC45" s="756"/>
      <c r="AD45" s="756"/>
      <c r="AE45" s="756"/>
      <c r="AF45" s="553">
        <f>空調機!AU3</f>
        <v>0</v>
      </c>
      <c r="AG45" s="465">
        <f>空調機!AV3</f>
        <v>0</v>
      </c>
      <c r="AH45" s="465">
        <f>空調機!AW3</f>
        <v>0</v>
      </c>
      <c r="AI45" s="465">
        <f>空調機!AX3</f>
        <v>0</v>
      </c>
      <c r="AJ45" s="465">
        <f>空調機!AY3</f>
        <v>0</v>
      </c>
      <c r="AK45" s="465">
        <f>空調機!AZ3</f>
        <v>0</v>
      </c>
      <c r="AL45" s="465">
        <f>空調機!BA3</f>
        <v>0</v>
      </c>
      <c r="AM45" s="552">
        <f>空調機!BB3</f>
        <v>0</v>
      </c>
      <c r="AN45" s="722">
        <f t="shared" si="16"/>
        <v>0</v>
      </c>
      <c r="AO45" s="553">
        <f>空調機!AU4</f>
        <v>0</v>
      </c>
      <c r="AP45" s="465">
        <f>空調機!AV4</f>
        <v>0</v>
      </c>
      <c r="AQ45" s="465">
        <f>空調機!AW4</f>
        <v>0</v>
      </c>
      <c r="AR45" s="465">
        <f>空調機!AX4</f>
        <v>0</v>
      </c>
      <c r="AS45" s="465">
        <f>空調機!AY4</f>
        <v>0</v>
      </c>
      <c r="AT45" s="465">
        <f>空調機!AZ4</f>
        <v>0</v>
      </c>
      <c r="AU45" s="465">
        <f>空調機!BA4</f>
        <v>0</v>
      </c>
      <c r="AV45" s="552">
        <f>空調機!BB4</f>
        <v>0</v>
      </c>
      <c r="AW45" s="722">
        <f t="shared" si="17"/>
        <v>0</v>
      </c>
      <c r="AX45" s="553">
        <f>空調機!AU5</f>
        <v>0</v>
      </c>
      <c r="AY45" s="465">
        <f>空調機!AV5</f>
        <v>0</v>
      </c>
      <c r="AZ45" s="465">
        <f>空調機!AW5</f>
        <v>0</v>
      </c>
      <c r="BA45" s="465">
        <f>空調機!AX5</f>
        <v>0</v>
      </c>
      <c r="BB45" s="465">
        <f>空調機!AY5</f>
        <v>0</v>
      </c>
      <c r="BC45" s="465">
        <f>空調機!AZ5</f>
        <v>0</v>
      </c>
      <c r="BD45" s="465">
        <f>空調機!BA5</f>
        <v>0</v>
      </c>
      <c r="BE45" s="465">
        <f>空調機!BB5</f>
        <v>0</v>
      </c>
      <c r="BF45" s="716">
        <f t="shared" si="18"/>
        <v>0</v>
      </c>
      <c r="BH45" s="465">
        <f t="shared" si="11"/>
        <v>0</v>
      </c>
      <c r="BI45" s="465">
        <f t="shared" si="12"/>
        <v>0</v>
      </c>
      <c r="BJ45" s="465">
        <f t="shared" si="13"/>
        <v>0</v>
      </c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</row>
    <row r="46" spans="2:81" s="117" customFormat="1" ht="13.5" customHeight="1" x14ac:dyDescent="0.2">
      <c r="B46" s="392"/>
      <c r="C46" s="393"/>
      <c r="D46" s="811"/>
      <c r="E46" s="304">
        <v>2.2999999999999998</v>
      </c>
      <c r="F46" s="778" t="s">
        <v>404</v>
      </c>
      <c r="G46" s="779"/>
      <c r="H46" s="779"/>
      <c r="I46" s="780"/>
      <c r="J46" s="465">
        <f t="shared" si="3"/>
        <v>0</v>
      </c>
      <c r="K46" s="465">
        <f t="shared" si="4"/>
        <v>0</v>
      </c>
      <c r="L46" s="465">
        <f t="shared" si="5"/>
        <v>0</v>
      </c>
      <c r="M46" s="465">
        <f t="shared" si="14"/>
        <v>0</v>
      </c>
      <c r="N46" s="491">
        <f t="shared" si="15"/>
        <v>0</v>
      </c>
      <c r="O46" s="401">
        <f t="shared" si="6"/>
        <v>0</v>
      </c>
      <c r="P46" s="465">
        <f t="shared" si="7"/>
        <v>0</v>
      </c>
      <c r="Q46" s="465">
        <f t="shared" si="8"/>
        <v>0</v>
      </c>
      <c r="R46" s="552">
        <f t="shared" si="9"/>
        <v>0</v>
      </c>
      <c r="S46" s="465">
        <f t="shared" si="10"/>
        <v>0</v>
      </c>
      <c r="T46" s="328"/>
      <c r="U46" s="394"/>
      <c r="W46" s="2"/>
      <c r="X46" s="2"/>
      <c r="Y46" s="2"/>
      <c r="Z46" s="787"/>
      <c r="AA46" s="653">
        <v>2.2999999999999998</v>
      </c>
      <c r="AB46" s="755" t="s">
        <v>404</v>
      </c>
      <c r="AC46" s="756"/>
      <c r="AD46" s="756"/>
      <c r="AE46" s="756"/>
      <c r="AF46" s="553">
        <f>全熱交換器等!AS3</f>
        <v>0</v>
      </c>
      <c r="AG46" s="465">
        <f>全熱交換器等!AT3</f>
        <v>0</v>
      </c>
      <c r="AH46" s="465">
        <f>全熱交換器等!AU3</f>
        <v>0</v>
      </c>
      <c r="AI46" s="465">
        <f>全熱交換器等!AV3</f>
        <v>0</v>
      </c>
      <c r="AJ46" s="465">
        <f>全熱交換器等!AW3</f>
        <v>0</v>
      </c>
      <c r="AK46" s="465">
        <f>全熱交換器等!AX3</f>
        <v>0</v>
      </c>
      <c r="AL46" s="465">
        <f>全熱交換器等!AY3</f>
        <v>0</v>
      </c>
      <c r="AM46" s="552">
        <f>全熱交換器等!AZ3</f>
        <v>0</v>
      </c>
      <c r="AN46" s="722">
        <f t="shared" si="16"/>
        <v>0</v>
      </c>
      <c r="AO46" s="553">
        <f>全熱交換器等!AS4</f>
        <v>0</v>
      </c>
      <c r="AP46" s="465">
        <f>全熱交換器等!AT4</f>
        <v>0</v>
      </c>
      <c r="AQ46" s="465">
        <f>全熱交換器等!AU4</f>
        <v>0</v>
      </c>
      <c r="AR46" s="465">
        <f>全熱交換器等!AV4</f>
        <v>0</v>
      </c>
      <c r="AS46" s="465">
        <f>全熱交換器等!AW4</f>
        <v>0</v>
      </c>
      <c r="AT46" s="465">
        <f>全熱交換器等!AX4</f>
        <v>0</v>
      </c>
      <c r="AU46" s="465">
        <f>全熱交換器等!AY4</f>
        <v>0</v>
      </c>
      <c r="AV46" s="552">
        <f>全熱交換器等!AZ4</f>
        <v>0</v>
      </c>
      <c r="AW46" s="722">
        <f t="shared" si="17"/>
        <v>0</v>
      </c>
      <c r="AX46" s="553">
        <f>全熱交換器等!AS5</f>
        <v>0</v>
      </c>
      <c r="AY46" s="465">
        <f>全熱交換器等!AT5</f>
        <v>0</v>
      </c>
      <c r="AZ46" s="465">
        <f>全熱交換器等!AU5</f>
        <v>0</v>
      </c>
      <c r="BA46" s="465">
        <f>全熱交換器等!AV5</f>
        <v>0</v>
      </c>
      <c r="BB46" s="465">
        <f>全熱交換器等!AW5</f>
        <v>0</v>
      </c>
      <c r="BC46" s="465">
        <f>全熱交換器等!AX5</f>
        <v>0</v>
      </c>
      <c r="BD46" s="465">
        <f>全熱交換器等!AY5</f>
        <v>0</v>
      </c>
      <c r="BE46" s="465">
        <f>全熱交換器等!AZ5</f>
        <v>0</v>
      </c>
      <c r="BF46" s="716">
        <f t="shared" si="18"/>
        <v>0</v>
      </c>
      <c r="BH46" s="465">
        <f t="shared" si="11"/>
        <v>0</v>
      </c>
      <c r="BI46" s="465">
        <f t="shared" si="12"/>
        <v>0</v>
      </c>
      <c r="BJ46" s="465">
        <f t="shared" si="13"/>
        <v>0</v>
      </c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</row>
    <row r="47" spans="2:81" s="117" customFormat="1" ht="13.2" x14ac:dyDescent="0.2">
      <c r="B47" s="392"/>
      <c r="C47" s="393"/>
      <c r="D47" s="811"/>
      <c r="E47" s="304">
        <v>2.4</v>
      </c>
      <c r="F47" s="778" t="s">
        <v>393</v>
      </c>
      <c r="G47" s="779"/>
      <c r="H47" s="779"/>
      <c r="I47" s="780"/>
      <c r="J47" s="465">
        <f t="shared" si="3"/>
        <v>0</v>
      </c>
      <c r="K47" s="465">
        <f t="shared" si="4"/>
        <v>0</v>
      </c>
      <c r="L47" s="465">
        <f t="shared" si="5"/>
        <v>0</v>
      </c>
      <c r="M47" s="465">
        <f t="shared" si="14"/>
        <v>0</v>
      </c>
      <c r="N47" s="491">
        <f t="shared" si="15"/>
        <v>0</v>
      </c>
      <c r="O47" s="401">
        <f t="shared" si="6"/>
        <v>0</v>
      </c>
      <c r="P47" s="465">
        <f t="shared" si="7"/>
        <v>0</v>
      </c>
      <c r="Q47" s="465">
        <f t="shared" si="8"/>
        <v>0</v>
      </c>
      <c r="R47" s="552">
        <f t="shared" si="9"/>
        <v>0</v>
      </c>
      <c r="S47" s="465">
        <f t="shared" si="10"/>
        <v>0</v>
      </c>
      <c r="T47" s="328"/>
      <c r="U47" s="394"/>
      <c r="W47" s="2"/>
      <c r="X47" s="2"/>
      <c r="Y47" s="2"/>
      <c r="Z47" s="787"/>
      <c r="AA47" s="653">
        <v>2.4</v>
      </c>
      <c r="AB47" s="755" t="s">
        <v>393</v>
      </c>
      <c r="AC47" s="756"/>
      <c r="AD47" s="756"/>
      <c r="AE47" s="756"/>
      <c r="AF47" s="553">
        <f>空調・換気用ファン!AR3</f>
        <v>0</v>
      </c>
      <c r="AG47" s="465">
        <f>空調・換気用ファン!AS3</f>
        <v>0</v>
      </c>
      <c r="AH47" s="465">
        <f>空調・換気用ファン!AT3</f>
        <v>0</v>
      </c>
      <c r="AI47" s="465">
        <f>空調・換気用ファン!AU3</f>
        <v>0</v>
      </c>
      <c r="AJ47" s="465">
        <f>空調・換気用ファン!AV3</f>
        <v>0</v>
      </c>
      <c r="AK47" s="465">
        <f>空調・換気用ファン!AW3</f>
        <v>0</v>
      </c>
      <c r="AL47" s="465">
        <f>空調・換気用ファン!AX3</f>
        <v>0</v>
      </c>
      <c r="AM47" s="552">
        <f>空調・換気用ファン!AY3</f>
        <v>0</v>
      </c>
      <c r="AN47" s="722">
        <f t="shared" si="16"/>
        <v>0</v>
      </c>
      <c r="AO47" s="553">
        <f>空調・換気用ファン!AR4</f>
        <v>0</v>
      </c>
      <c r="AP47" s="465">
        <f>空調・換気用ファン!AS4</f>
        <v>0</v>
      </c>
      <c r="AQ47" s="465">
        <f>空調・換気用ファン!AT4</f>
        <v>0</v>
      </c>
      <c r="AR47" s="465">
        <f>空調・換気用ファン!AU4</f>
        <v>0</v>
      </c>
      <c r="AS47" s="465">
        <f>空調・換気用ファン!AV4</f>
        <v>0</v>
      </c>
      <c r="AT47" s="465">
        <f>空調・換気用ファン!AW4</f>
        <v>0</v>
      </c>
      <c r="AU47" s="465">
        <f>空調・換気用ファン!AX4</f>
        <v>0</v>
      </c>
      <c r="AV47" s="552">
        <f>空調・換気用ファン!AY4</f>
        <v>0</v>
      </c>
      <c r="AW47" s="722">
        <f t="shared" si="17"/>
        <v>0</v>
      </c>
      <c r="AX47" s="553">
        <f>空調・換気用ファン!AR5</f>
        <v>0</v>
      </c>
      <c r="AY47" s="465">
        <f>空調・換気用ファン!AS5</f>
        <v>0</v>
      </c>
      <c r="AZ47" s="465">
        <f>空調・換気用ファン!AT5</f>
        <v>0</v>
      </c>
      <c r="BA47" s="465">
        <f>空調・換気用ファン!AU5</f>
        <v>0</v>
      </c>
      <c r="BB47" s="465">
        <f>空調・換気用ファン!AV5</f>
        <v>0</v>
      </c>
      <c r="BC47" s="465">
        <f>空調・換気用ファン!AW5</f>
        <v>0</v>
      </c>
      <c r="BD47" s="465">
        <f>空調・換気用ファン!AX5</f>
        <v>0</v>
      </c>
      <c r="BE47" s="465">
        <f>空調・換気用ファン!AY5</f>
        <v>0</v>
      </c>
      <c r="BF47" s="716">
        <f t="shared" si="18"/>
        <v>0</v>
      </c>
      <c r="BH47" s="465">
        <f t="shared" si="11"/>
        <v>0</v>
      </c>
      <c r="BI47" s="465">
        <f t="shared" si="12"/>
        <v>0</v>
      </c>
      <c r="BJ47" s="465">
        <f t="shared" si="13"/>
        <v>0</v>
      </c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</row>
    <row r="48" spans="2:81" s="117" customFormat="1" ht="13.5" customHeight="1" x14ac:dyDescent="0.2">
      <c r="B48" s="395"/>
      <c r="C48" s="393"/>
      <c r="D48" s="811"/>
      <c r="E48" s="304">
        <v>2.5</v>
      </c>
      <c r="F48" s="778" t="s">
        <v>406</v>
      </c>
      <c r="G48" s="835"/>
      <c r="H48" s="835"/>
      <c r="I48" s="836"/>
      <c r="J48" s="465">
        <f t="shared" si="3"/>
        <v>0</v>
      </c>
      <c r="K48" s="465">
        <f t="shared" si="4"/>
        <v>0</v>
      </c>
      <c r="L48" s="465">
        <f t="shared" si="5"/>
        <v>0</v>
      </c>
      <c r="M48" s="465">
        <f t="shared" si="14"/>
        <v>0</v>
      </c>
      <c r="N48" s="491">
        <f t="shared" si="15"/>
        <v>0</v>
      </c>
      <c r="O48" s="401">
        <f t="shared" si="6"/>
        <v>0</v>
      </c>
      <c r="P48" s="465">
        <f t="shared" si="7"/>
        <v>0</v>
      </c>
      <c r="Q48" s="465">
        <f t="shared" si="8"/>
        <v>0</v>
      </c>
      <c r="R48" s="552">
        <f t="shared" si="9"/>
        <v>0</v>
      </c>
      <c r="S48" s="465">
        <f t="shared" si="10"/>
        <v>0</v>
      </c>
      <c r="T48" s="328"/>
      <c r="U48" s="394"/>
      <c r="W48" s="2"/>
      <c r="X48" s="2"/>
      <c r="Y48" s="2"/>
      <c r="Z48" s="787"/>
      <c r="AA48" s="653">
        <v>2.5</v>
      </c>
      <c r="AB48" s="755" t="s">
        <v>406</v>
      </c>
      <c r="AC48" s="756"/>
      <c r="AD48" s="756"/>
      <c r="AE48" s="756"/>
      <c r="AF48" s="553">
        <f>'空調省エネ制御(1)'!AT3+'空調省エネ制御(2)'!AQ3+'空調省エネ制御(3)'!AR3</f>
        <v>0</v>
      </c>
      <c r="AG48" s="465">
        <f>'空調省エネ制御(1)'!AU3+'空調省エネ制御(2)'!AR3+'空調省エネ制御(3)'!AS3</f>
        <v>0</v>
      </c>
      <c r="AH48" s="465">
        <f>'空調省エネ制御(1)'!AV3+'空調省エネ制御(2)'!AS3+'空調省エネ制御(3)'!AT3</f>
        <v>0</v>
      </c>
      <c r="AI48" s="465">
        <f>'空調省エネ制御(1)'!AW3+'空調省エネ制御(2)'!AT3+'空調省エネ制御(3)'!AU3</f>
        <v>0</v>
      </c>
      <c r="AJ48" s="465">
        <f>'空調省エネ制御(1)'!AX3+'空調省エネ制御(2)'!AU3+'空調省エネ制御(3)'!AV3</f>
        <v>0</v>
      </c>
      <c r="AK48" s="465">
        <f>'空調省エネ制御(1)'!AY3+'空調省エネ制御(2)'!AV3+'空調省エネ制御(3)'!AW3</f>
        <v>0</v>
      </c>
      <c r="AL48" s="465">
        <f>'空調省エネ制御(1)'!AZ3+'空調省エネ制御(2)'!AW3+'空調省エネ制御(3)'!AX3</f>
        <v>0</v>
      </c>
      <c r="AM48" s="552">
        <f>'空調省エネ制御(1)'!BA3+'空調省エネ制御(2)'!AX3+'空調省エネ制御(3)'!AY3</f>
        <v>0</v>
      </c>
      <c r="AN48" s="722">
        <f t="shared" si="16"/>
        <v>0</v>
      </c>
      <c r="AO48" s="553">
        <f>'空調省エネ制御(1)'!AT4+'空調省エネ制御(2)'!AQ4+'空調省エネ制御(3)'!AR4</f>
        <v>0</v>
      </c>
      <c r="AP48" s="465">
        <f>'空調省エネ制御(1)'!AU4+'空調省エネ制御(2)'!AR4+'空調省エネ制御(3)'!AS4</f>
        <v>0</v>
      </c>
      <c r="AQ48" s="465">
        <f>'空調省エネ制御(1)'!AV4+'空調省エネ制御(2)'!AS4+'空調省エネ制御(3)'!AT4</f>
        <v>0</v>
      </c>
      <c r="AR48" s="465">
        <f>'空調省エネ制御(1)'!AW4+'空調省エネ制御(2)'!AT4+'空調省エネ制御(3)'!AU4</f>
        <v>0</v>
      </c>
      <c r="AS48" s="465">
        <f>'空調省エネ制御(1)'!AX4+'空調省エネ制御(2)'!AU4+'空調省エネ制御(3)'!AV4</f>
        <v>0</v>
      </c>
      <c r="AT48" s="465">
        <f>'空調省エネ制御(1)'!AY4+'空調省エネ制御(2)'!AV4+'空調省エネ制御(3)'!AW4</f>
        <v>0</v>
      </c>
      <c r="AU48" s="465">
        <f>'空調省エネ制御(1)'!AZ4+'空調省エネ制御(2)'!AW4+'空調省エネ制御(3)'!AX4</f>
        <v>0</v>
      </c>
      <c r="AV48" s="552">
        <f>'空調省エネ制御(1)'!BA4+'空調省エネ制御(2)'!AX4+'空調省エネ制御(3)'!AY4</f>
        <v>0</v>
      </c>
      <c r="AW48" s="722">
        <f t="shared" si="17"/>
        <v>0</v>
      </c>
      <c r="AX48" s="553">
        <f>'空調省エネ制御(1)'!AT5+'空調省エネ制御(2)'!AQ5+'空調省エネ制御(3)'!AR5</f>
        <v>0</v>
      </c>
      <c r="AY48" s="465">
        <f>'空調省エネ制御(1)'!AU5+'空調省エネ制御(2)'!AR5+'空調省エネ制御(3)'!AS5</f>
        <v>0</v>
      </c>
      <c r="AZ48" s="465">
        <f>'空調省エネ制御(1)'!AV5+'空調省エネ制御(2)'!AS5+'空調省エネ制御(3)'!AT5</f>
        <v>0</v>
      </c>
      <c r="BA48" s="465">
        <f>'空調省エネ制御(1)'!AW5+'空調省エネ制御(2)'!AT5+'空調省エネ制御(3)'!AU5</f>
        <v>0</v>
      </c>
      <c r="BB48" s="465">
        <f>'空調省エネ制御(1)'!AX5+'空調省エネ制御(2)'!AU5+'空調省エネ制御(3)'!AV5</f>
        <v>0</v>
      </c>
      <c r="BC48" s="465">
        <f>'空調省エネ制御(1)'!AY5+'空調省エネ制御(2)'!AV5+'空調省エネ制御(3)'!AW5</f>
        <v>0</v>
      </c>
      <c r="BD48" s="465">
        <f>'空調省エネ制御(1)'!AZ5+'空調省エネ制御(2)'!AW5+'空調省エネ制御(3)'!AX5</f>
        <v>0</v>
      </c>
      <c r="BE48" s="465">
        <f>'空調省エネ制御(1)'!BA5+'空調省エネ制御(2)'!AX5+'空調省エネ制御(3)'!AY5</f>
        <v>0</v>
      </c>
      <c r="BF48" s="716">
        <f t="shared" si="18"/>
        <v>0</v>
      </c>
      <c r="BH48" s="465">
        <f t="shared" si="11"/>
        <v>0</v>
      </c>
      <c r="BI48" s="465">
        <f t="shared" si="12"/>
        <v>0</v>
      </c>
      <c r="BJ48" s="465">
        <f t="shared" si="13"/>
        <v>0</v>
      </c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</row>
    <row r="49" spans="2:81" s="117" customFormat="1" ht="14.25" customHeight="1" x14ac:dyDescent="0.2">
      <c r="B49" s="392"/>
      <c r="C49" s="393"/>
      <c r="D49" s="812"/>
      <c r="E49" s="304">
        <v>2.6</v>
      </c>
      <c r="F49" s="778" t="s">
        <v>407</v>
      </c>
      <c r="G49" s="779"/>
      <c r="H49" s="779"/>
      <c r="I49" s="780"/>
      <c r="J49" s="465">
        <f t="shared" si="3"/>
        <v>0</v>
      </c>
      <c r="K49" s="465">
        <f t="shared" si="4"/>
        <v>0</v>
      </c>
      <c r="L49" s="465">
        <f t="shared" si="5"/>
        <v>0</v>
      </c>
      <c r="M49" s="465">
        <f t="shared" si="14"/>
        <v>0</v>
      </c>
      <c r="N49" s="491">
        <f t="shared" si="15"/>
        <v>0</v>
      </c>
      <c r="O49" s="401">
        <f t="shared" si="6"/>
        <v>0</v>
      </c>
      <c r="P49" s="465">
        <f t="shared" si="7"/>
        <v>0</v>
      </c>
      <c r="Q49" s="465">
        <f t="shared" si="8"/>
        <v>0</v>
      </c>
      <c r="R49" s="552">
        <f t="shared" si="9"/>
        <v>0</v>
      </c>
      <c r="S49" s="465">
        <f t="shared" si="10"/>
        <v>0</v>
      </c>
      <c r="T49" s="328"/>
      <c r="U49" s="394"/>
      <c r="W49" s="2"/>
      <c r="X49" s="2"/>
      <c r="Y49" s="2"/>
      <c r="Z49" s="788"/>
      <c r="AA49" s="653">
        <v>2.6</v>
      </c>
      <c r="AB49" s="755" t="s">
        <v>407</v>
      </c>
      <c r="AC49" s="756"/>
      <c r="AD49" s="756"/>
      <c r="AE49" s="756"/>
      <c r="AF49" s="553">
        <f>換気省エネ制御!AR3</f>
        <v>0</v>
      </c>
      <c r="AG49" s="465">
        <f>換気省エネ制御!AS3</f>
        <v>0</v>
      </c>
      <c r="AH49" s="465">
        <f>換気省エネ制御!AT3</f>
        <v>0</v>
      </c>
      <c r="AI49" s="465">
        <f>換気省エネ制御!AU3</f>
        <v>0</v>
      </c>
      <c r="AJ49" s="465">
        <f>換気省エネ制御!AV3</f>
        <v>0</v>
      </c>
      <c r="AK49" s="465">
        <f>換気省エネ制御!AW3</f>
        <v>0</v>
      </c>
      <c r="AL49" s="465">
        <f>換気省エネ制御!AX3</f>
        <v>0</v>
      </c>
      <c r="AM49" s="552">
        <f>換気省エネ制御!AY3</f>
        <v>0</v>
      </c>
      <c r="AN49" s="722">
        <f t="shared" si="16"/>
        <v>0</v>
      </c>
      <c r="AO49" s="553">
        <f>換気省エネ制御!AR4</f>
        <v>0</v>
      </c>
      <c r="AP49" s="465">
        <f>換気省エネ制御!AS4</f>
        <v>0</v>
      </c>
      <c r="AQ49" s="465">
        <f>換気省エネ制御!AT4</f>
        <v>0</v>
      </c>
      <c r="AR49" s="465">
        <f>換気省エネ制御!AU4</f>
        <v>0</v>
      </c>
      <c r="AS49" s="465">
        <f>換気省エネ制御!AV4</f>
        <v>0</v>
      </c>
      <c r="AT49" s="465">
        <f>換気省エネ制御!AW4</f>
        <v>0</v>
      </c>
      <c r="AU49" s="465">
        <f>換気省エネ制御!AX4</f>
        <v>0</v>
      </c>
      <c r="AV49" s="552">
        <f>換気省エネ制御!AY4</f>
        <v>0</v>
      </c>
      <c r="AW49" s="722">
        <f t="shared" si="17"/>
        <v>0</v>
      </c>
      <c r="AX49" s="553">
        <f>換気省エネ制御!AR5</f>
        <v>0</v>
      </c>
      <c r="AY49" s="465">
        <f>換気省エネ制御!AS5</f>
        <v>0</v>
      </c>
      <c r="AZ49" s="465">
        <f>換気省エネ制御!AT5</f>
        <v>0</v>
      </c>
      <c r="BA49" s="465">
        <f>換気省エネ制御!AU5</f>
        <v>0</v>
      </c>
      <c r="BB49" s="465">
        <f>換気省エネ制御!AV5</f>
        <v>0</v>
      </c>
      <c r="BC49" s="465">
        <f>換気省エネ制御!AW5</f>
        <v>0</v>
      </c>
      <c r="BD49" s="465">
        <f>換気省エネ制御!AX5</f>
        <v>0</v>
      </c>
      <c r="BE49" s="465">
        <f>換気省エネ制御!AY5</f>
        <v>0</v>
      </c>
      <c r="BF49" s="716">
        <f t="shared" si="18"/>
        <v>0</v>
      </c>
      <c r="BH49" s="465">
        <f t="shared" si="11"/>
        <v>0</v>
      </c>
      <c r="BI49" s="465">
        <f t="shared" si="12"/>
        <v>0</v>
      </c>
      <c r="BJ49" s="465">
        <f t="shared" si="13"/>
        <v>0</v>
      </c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</row>
    <row r="50" spans="2:81" s="117" customFormat="1" ht="13.5" customHeight="1" x14ac:dyDescent="0.2">
      <c r="B50" s="392"/>
      <c r="C50" s="393"/>
      <c r="D50" s="810" t="s">
        <v>74</v>
      </c>
      <c r="E50" s="304">
        <v>3.1</v>
      </c>
      <c r="F50" s="778" t="s">
        <v>424</v>
      </c>
      <c r="G50" s="779"/>
      <c r="H50" s="779"/>
      <c r="I50" s="780"/>
      <c r="J50" s="465">
        <f t="shared" si="3"/>
        <v>0</v>
      </c>
      <c r="K50" s="465">
        <f t="shared" si="4"/>
        <v>0</v>
      </c>
      <c r="L50" s="465">
        <f t="shared" si="5"/>
        <v>0</v>
      </c>
      <c r="M50" s="465">
        <f t="shared" si="14"/>
        <v>0</v>
      </c>
      <c r="N50" s="491">
        <f t="shared" si="15"/>
        <v>0</v>
      </c>
      <c r="O50" s="401">
        <f t="shared" si="6"/>
        <v>0</v>
      </c>
      <c r="P50" s="465">
        <f t="shared" si="7"/>
        <v>0</v>
      </c>
      <c r="Q50" s="465">
        <f t="shared" si="8"/>
        <v>0</v>
      </c>
      <c r="R50" s="552">
        <f t="shared" si="9"/>
        <v>0</v>
      </c>
      <c r="S50" s="465">
        <f t="shared" si="10"/>
        <v>0</v>
      </c>
      <c r="T50" s="328"/>
      <c r="U50" s="394"/>
      <c r="W50" s="2"/>
      <c r="X50" s="2"/>
      <c r="Y50" s="2"/>
      <c r="Z50" s="786" t="s">
        <v>74</v>
      </c>
      <c r="AA50" s="653">
        <v>3.1</v>
      </c>
      <c r="AB50" s="755" t="s">
        <v>424</v>
      </c>
      <c r="AC50" s="756"/>
      <c r="AD50" s="756"/>
      <c r="AE50" s="756"/>
      <c r="AF50" s="553">
        <f>照明器具!CH3</f>
        <v>0</v>
      </c>
      <c r="AG50" s="465">
        <f>照明器具!CI3</f>
        <v>0</v>
      </c>
      <c r="AH50" s="465">
        <f>照明器具!CJ3</f>
        <v>0</v>
      </c>
      <c r="AI50" s="465">
        <f>照明器具!CK3</f>
        <v>0</v>
      </c>
      <c r="AJ50" s="465">
        <f>照明器具!CL3</f>
        <v>0</v>
      </c>
      <c r="AK50" s="465">
        <f>照明器具!CM3</f>
        <v>0</v>
      </c>
      <c r="AL50" s="465">
        <f>照明器具!CN3</f>
        <v>0</v>
      </c>
      <c r="AM50" s="552">
        <f>照明器具!CO3</f>
        <v>0</v>
      </c>
      <c r="AN50" s="722">
        <f t="shared" si="16"/>
        <v>0</v>
      </c>
      <c r="AO50" s="553">
        <f>照明器具!CH4</f>
        <v>0</v>
      </c>
      <c r="AP50" s="465">
        <f>照明器具!CI4</f>
        <v>0</v>
      </c>
      <c r="AQ50" s="465">
        <f>照明器具!CJ4</f>
        <v>0</v>
      </c>
      <c r="AR50" s="465">
        <f>照明器具!CK4</f>
        <v>0</v>
      </c>
      <c r="AS50" s="465">
        <f>照明器具!CL4</f>
        <v>0</v>
      </c>
      <c r="AT50" s="465">
        <f>照明器具!CM4</f>
        <v>0</v>
      </c>
      <c r="AU50" s="465">
        <f>照明器具!CN4</f>
        <v>0</v>
      </c>
      <c r="AV50" s="552">
        <f>照明器具!CO4</f>
        <v>0</v>
      </c>
      <c r="AW50" s="722">
        <f t="shared" si="17"/>
        <v>0</v>
      </c>
      <c r="AX50" s="553">
        <f>照明器具!CH5</f>
        <v>0</v>
      </c>
      <c r="AY50" s="465">
        <f>照明器具!CI5</f>
        <v>0</v>
      </c>
      <c r="AZ50" s="465">
        <f>照明器具!CJ5</f>
        <v>0</v>
      </c>
      <c r="BA50" s="465">
        <f>照明器具!CK5</f>
        <v>0</v>
      </c>
      <c r="BB50" s="465">
        <f>照明器具!CL5</f>
        <v>0</v>
      </c>
      <c r="BC50" s="465">
        <f>照明器具!CM5</f>
        <v>0</v>
      </c>
      <c r="BD50" s="465">
        <f>照明器具!CN5</f>
        <v>0</v>
      </c>
      <c r="BE50" s="465">
        <f>照明器具!CO5</f>
        <v>0</v>
      </c>
      <c r="BF50" s="716">
        <f t="shared" si="18"/>
        <v>0</v>
      </c>
      <c r="BH50" s="465">
        <f t="shared" si="11"/>
        <v>0</v>
      </c>
      <c r="BI50" s="465">
        <f t="shared" si="12"/>
        <v>0</v>
      </c>
      <c r="BJ50" s="465">
        <f t="shared" si="13"/>
        <v>0</v>
      </c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</row>
    <row r="51" spans="2:81" s="117" customFormat="1" ht="13.5" customHeight="1" x14ac:dyDescent="0.2">
      <c r="B51" s="392"/>
      <c r="C51" s="393"/>
      <c r="D51" s="811"/>
      <c r="E51" s="304">
        <v>3.2</v>
      </c>
      <c r="F51" s="778" t="s">
        <v>405</v>
      </c>
      <c r="G51" s="779"/>
      <c r="H51" s="779"/>
      <c r="I51" s="780"/>
      <c r="J51" s="465">
        <f t="shared" si="3"/>
        <v>0</v>
      </c>
      <c r="K51" s="465">
        <f t="shared" si="4"/>
        <v>0</v>
      </c>
      <c r="L51" s="465">
        <f t="shared" si="5"/>
        <v>0</v>
      </c>
      <c r="M51" s="465">
        <f t="shared" si="14"/>
        <v>0</v>
      </c>
      <c r="N51" s="491">
        <f t="shared" si="15"/>
        <v>0</v>
      </c>
      <c r="O51" s="401">
        <f t="shared" si="6"/>
        <v>0</v>
      </c>
      <c r="P51" s="465">
        <f t="shared" si="7"/>
        <v>0</v>
      </c>
      <c r="Q51" s="465">
        <f t="shared" si="8"/>
        <v>0</v>
      </c>
      <c r="R51" s="552">
        <f t="shared" si="9"/>
        <v>0</v>
      </c>
      <c r="S51" s="465">
        <f t="shared" si="10"/>
        <v>0</v>
      </c>
      <c r="T51" s="328"/>
      <c r="U51" s="394"/>
      <c r="W51" s="2"/>
      <c r="X51" s="2"/>
      <c r="Y51" s="2"/>
      <c r="Z51" s="787"/>
      <c r="AA51" s="653">
        <v>3.2</v>
      </c>
      <c r="AB51" s="755" t="s">
        <v>405</v>
      </c>
      <c r="AC51" s="756"/>
      <c r="AD51" s="756"/>
      <c r="AE51" s="756"/>
      <c r="AF51" s="553">
        <f>誘導灯!AP3</f>
        <v>0</v>
      </c>
      <c r="AG51" s="465">
        <f>誘導灯!AQ3</f>
        <v>0</v>
      </c>
      <c r="AH51" s="465">
        <f>誘導灯!AR3</f>
        <v>0</v>
      </c>
      <c r="AI51" s="465">
        <f>誘導灯!AS3</f>
        <v>0</v>
      </c>
      <c r="AJ51" s="465">
        <f>誘導灯!AT3</f>
        <v>0</v>
      </c>
      <c r="AK51" s="465">
        <f>誘導灯!AU3</f>
        <v>0</v>
      </c>
      <c r="AL51" s="465">
        <f>誘導灯!AV3</f>
        <v>0</v>
      </c>
      <c r="AM51" s="552">
        <f>誘導灯!AW3</f>
        <v>0</v>
      </c>
      <c r="AN51" s="722">
        <f t="shared" si="16"/>
        <v>0</v>
      </c>
      <c r="AO51" s="553">
        <f>誘導灯!AP4</f>
        <v>0</v>
      </c>
      <c r="AP51" s="465">
        <f>誘導灯!AQ4</f>
        <v>0</v>
      </c>
      <c r="AQ51" s="465">
        <f>誘導灯!AR4</f>
        <v>0</v>
      </c>
      <c r="AR51" s="465">
        <f>誘導灯!AS4</f>
        <v>0</v>
      </c>
      <c r="AS51" s="465">
        <f>誘導灯!AT4</f>
        <v>0</v>
      </c>
      <c r="AT51" s="465">
        <f>誘導灯!AU4</f>
        <v>0</v>
      </c>
      <c r="AU51" s="465">
        <f>誘導灯!AV4</f>
        <v>0</v>
      </c>
      <c r="AV51" s="552">
        <f>誘導灯!AW4</f>
        <v>0</v>
      </c>
      <c r="AW51" s="722">
        <f t="shared" si="17"/>
        <v>0</v>
      </c>
      <c r="AX51" s="553">
        <f>誘導灯!AP5</f>
        <v>0</v>
      </c>
      <c r="AY51" s="465">
        <f>誘導灯!AQ5</f>
        <v>0</v>
      </c>
      <c r="AZ51" s="465">
        <f>誘導灯!AR5</f>
        <v>0</v>
      </c>
      <c r="BA51" s="465">
        <f>誘導灯!AS5</f>
        <v>0</v>
      </c>
      <c r="BB51" s="465">
        <f>誘導灯!AT5</f>
        <v>0</v>
      </c>
      <c r="BC51" s="465">
        <f>誘導灯!AU5</f>
        <v>0</v>
      </c>
      <c r="BD51" s="465">
        <f>誘導灯!AV5</f>
        <v>0</v>
      </c>
      <c r="BE51" s="465">
        <f>誘導灯!AW5</f>
        <v>0</v>
      </c>
      <c r="BF51" s="716">
        <f t="shared" si="18"/>
        <v>0</v>
      </c>
      <c r="BH51" s="465">
        <f t="shared" si="11"/>
        <v>0</v>
      </c>
      <c r="BI51" s="465">
        <f t="shared" si="12"/>
        <v>0</v>
      </c>
      <c r="BJ51" s="465">
        <f t="shared" si="13"/>
        <v>0</v>
      </c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</row>
    <row r="52" spans="2:81" s="117" customFormat="1" ht="13.5" customHeight="1" x14ac:dyDescent="0.2">
      <c r="B52" s="392"/>
      <c r="C52" s="393"/>
      <c r="D52" s="811"/>
      <c r="E52" s="382">
        <v>3.3</v>
      </c>
      <c r="F52" s="778" t="s">
        <v>271</v>
      </c>
      <c r="G52" s="779"/>
      <c r="H52" s="779"/>
      <c r="I52" s="780"/>
      <c r="J52" s="465">
        <f t="shared" si="3"/>
        <v>0</v>
      </c>
      <c r="K52" s="465">
        <f t="shared" si="4"/>
        <v>0</v>
      </c>
      <c r="L52" s="465">
        <f t="shared" si="5"/>
        <v>0</v>
      </c>
      <c r="M52" s="465">
        <f t="shared" si="14"/>
        <v>0</v>
      </c>
      <c r="N52" s="491">
        <f t="shared" si="15"/>
        <v>0</v>
      </c>
      <c r="O52" s="401">
        <f t="shared" si="6"/>
        <v>0</v>
      </c>
      <c r="P52" s="465">
        <f t="shared" si="7"/>
        <v>0</v>
      </c>
      <c r="Q52" s="465">
        <f t="shared" si="8"/>
        <v>0</v>
      </c>
      <c r="R52" s="552">
        <f t="shared" si="9"/>
        <v>0</v>
      </c>
      <c r="S52" s="465">
        <f t="shared" si="10"/>
        <v>0</v>
      </c>
      <c r="T52" s="328"/>
      <c r="U52" s="394"/>
      <c r="W52" s="2"/>
      <c r="X52" s="2"/>
      <c r="Y52" s="2"/>
      <c r="Z52" s="787"/>
      <c r="AA52" s="550">
        <v>3.3</v>
      </c>
      <c r="AB52" s="755" t="s">
        <v>271</v>
      </c>
      <c r="AC52" s="756"/>
      <c r="AD52" s="756"/>
      <c r="AE52" s="756"/>
      <c r="AF52" s="553">
        <f>'変圧器 '!AV3</f>
        <v>0</v>
      </c>
      <c r="AG52" s="465">
        <f>'変圧器 '!AW3</f>
        <v>0</v>
      </c>
      <c r="AH52" s="465">
        <f>'変圧器 '!AX3</f>
        <v>0</v>
      </c>
      <c r="AI52" s="465">
        <f>'変圧器 '!AY3</f>
        <v>0</v>
      </c>
      <c r="AJ52" s="465">
        <f>'変圧器 '!AZ3</f>
        <v>0</v>
      </c>
      <c r="AK52" s="465">
        <f>'変圧器 '!BA3</f>
        <v>0</v>
      </c>
      <c r="AL52" s="465">
        <f>'変圧器 '!BB3</f>
        <v>0</v>
      </c>
      <c r="AM52" s="552">
        <f>'変圧器 '!BC3</f>
        <v>0</v>
      </c>
      <c r="AN52" s="722">
        <f t="shared" si="16"/>
        <v>0</v>
      </c>
      <c r="AO52" s="553">
        <f>'変圧器 '!AV4</f>
        <v>0</v>
      </c>
      <c r="AP52" s="465">
        <f>'変圧器 '!AW4</f>
        <v>0</v>
      </c>
      <c r="AQ52" s="465">
        <f>'変圧器 '!AX4</f>
        <v>0</v>
      </c>
      <c r="AR52" s="465">
        <f>'変圧器 '!AY4</f>
        <v>0</v>
      </c>
      <c r="AS52" s="465">
        <f>'変圧器 '!AZ4</f>
        <v>0</v>
      </c>
      <c r="AT52" s="465">
        <f>'変圧器 '!BA4</f>
        <v>0</v>
      </c>
      <c r="AU52" s="465">
        <f>'変圧器 '!BB4</f>
        <v>0</v>
      </c>
      <c r="AV52" s="552">
        <f>'変圧器 '!BC4</f>
        <v>0</v>
      </c>
      <c r="AW52" s="722">
        <f t="shared" si="17"/>
        <v>0</v>
      </c>
      <c r="AX52" s="553">
        <f>'変圧器 '!AV5</f>
        <v>0</v>
      </c>
      <c r="AY52" s="465">
        <f>'変圧器 '!AW5</f>
        <v>0</v>
      </c>
      <c r="AZ52" s="465">
        <f>'変圧器 '!AX5</f>
        <v>0</v>
      </c>
      <c r="BA52" s="465">
        <f>'変圧器 '!AY5</f>
        <v>0</v>
      </c>
      <c r="BB52" s="465">
        <f>'変圧器 '!AZ5</f>
        <v>0</v>
      </c>
      <c r="BC52" s="465">
        <f>'変圧器 '!BA5</f>
        <v>0</v>
      </c>
      <c r="BD52" s="465">
        <f>'変圧器 '!BB5</f>
        <v>0</v>
      </c>
      <c r="BE52" s="465">
        <f>'変圧器 '!BC5</f>
        <v>0</v>
      </c>
      <c r="BF52" s="716">
        <f t="shared" si="18"/>
        <v>0</v>
      </c>
      <c r="BH52" s="465">
        <f t="shared" si="11"/>
        <v>0</v>
      </c>
      <c r="BI52" s="465">
        <f t="shared" si="12"/>
        <v>0</v>
      </c>
      <c r="BJ52" s="465">
        <f t="shared" si="13"/>
        <v>0</v>
      </c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</row>
    <row r="53" spans="2:81" s="117" customFormat="1" ht="13.2" x14ac:dyDescent="0.2">
      <c r="B53" s="392"/>
      <c r="C53" s="393"/>
      <c r="D53" s="812"/>
      <c r="E53" s="304">
        <v>3.4</v>
      </c>
      <c r="F53" s="778" t="s">
        <v>408</v>
      </c>
      <c r="G53" s="779"/>
      <c r="H53" s="779"/>
      <c r="I53" s="780"/>
      <c r="J53" s="465">
        <f t="shared" si="3"/>
        <v>0</v>
      </c>
      <c r="K53" s="465">
        <f t="shared" si="4"/>
        <v>0</v>
      </c>
      <c r="L53" s="465">
        <f t="shared" si="5"/>
        <v>0</v>
      </c>
      <c r="M53" s="465">
        <f t="shared" si="14"/>
        <v>0</v>
      </c>
      <c r="N53" s="491">
        <f t="shared" si="15"/>
        <v>0</v>
      </c>
      <c r="O53" s="401">
        <f t="shared" si="6"/>
        <v>0</v>
      </c>
      <c r="P53" s="465">
        <f t="shared" si="7"/>
        <v>0</v>
      </c>
      <c r="Q53" s="465">
        <f t="shared" si="8"/>
        <v>0</v>
      </c>
      <c r="R53" s="552">
        <f t="shared" si="9"/>
        <v>0</v>
      </c>
      <c r="S53" s="465">
        <f t="shared" si="10"/>
        <v>0</v>
      </c>
      <c r="T53" s="328"/>
      <c r="U53" s="394"/>
      <c r="W53" s="2"/>
      <c r="X53" s="2"/>
      <c r="Y53" s="2"/>
      <c r="Z53" s="788"/>
      <c r="AA53" s="653">
        <v>3.4</v>
      </c>
      <c r="AB53" s="755" t="s">
        <v>408</v>
      </c>
      <c r="AC53" s="756"/>
      <c r="AD53" s="756"/>
      <c r="AE53" s="756"/>
      <c r="AF53" s="553">
        <f>照明省エネ制御!BJ3</f>
        <v>0</v>
      </c>
      <c r="AG53" s="465">
        <f>照明省エネ制御!BK3</f>
        <v>0</v>
      </c>
      <c r="AH53" s="465">
        <f>照明省エネ制御!BL3</f>
        <v>0</v>
      </c>
      <c r="AI53" s="465">
        <f>照明省エネ制御!BM3</f>
        <v>0</v>
      </c>
      <c r="AJ53" s="465">
        <f>照明省エネ制御!BN3</f>
        <v>0</v>
      </c>
      <c r="AK53" s="465">
        <f>照明省エネ制御!BO3</f>
        <v>0</v>
      </c>
      <c r="AL53" s="465">
        <f>照明省エネ制御!BP3</f>
        <v>0</v>
      </c>
      <c r="AM53" s="552">
        <f>照明省エネ制御!BQ3</f>
        <v>0</v>
      </c>
      <c r="AN53" s="722">
        <f t="shared" si="16"/>
        <v>0</v>
      </c>
      <c r="AO53" s="553">
        <f>照明省エネ制御!BJ4</f>
        <v>0</v>
      </c>
      <c r="AP53" s="465">
        <f>照明省エネ制御!BK4</f>
        <v>0</v>
      </c>
      <c r="AQ53" s="465">
        <f>照明省エネ制御!BL4</f>
        <v>0</v>
      </c>
      <c r="AR53" s="465">
        <f>照明省エネ制御!BM4</f>
        <v>0</v>
      </c>
      <c r="AS53" s="465">
        <f>照明省エネ制御!BN4</f>
        <v>0</v>
      </c>
      <c r="AT53" s="465">
        <f>照明省エネ制御!BO4</f>
        <v>0</v>
      </c>
      <c r="AU53" s="465">
        <f>照明省エネ制御!BP4</f>
        <v>0</v>
      </c>
      <c r="AV53" s="552">
        <f>照明省エネ制御!BQ4</f>
        <v>0</v>
      </c>
      <c r="AW53" s="722">
        <f t="shared" si="17"/>
        <v>0</v>
      </c>
      <c r="AX53" s="553">
        <f>照明省エネ制御!BJ5</f>
        <v>0</v>
      </c>
      <c r="AY53" s="465">
        <f>照明省エネ制御!BK5</f>
        <v>0</v>
      </c>
      <c r="AZ53" s="465">
        <f>照明省エネ制御!BL5</f>
        <v>0</v>
      </c>
      <c r="BA53" s="465">
        <f>照明省エネ制御!BM5</f>
        <v>0</v>
      </c>
      <c r="BB53" s="465">
        <f>照明省エネ制御!BN5</f>
        <v>0</v>
      </c>
      <c r="BC53" s="465">
        <f>照明省エネ制御!BO5</f>
        <v>0</v>
      </c>
      <c r="BD53" s="465">
        <f>照明省エネ制御!BP5</f>
        <v>0</v>
      </c>
      <c r="BE53" s="465">
        <f>照明省エネ制御!BQ5</f>
        <v>0</v>
      </c>
      <c r="BF53" s="716">
        <f t="shared" si="18"/>
        <v>0</v>
      </c>
      <c r="BH53" s="465">
        <f t="shared" si="11"/>
        <v>0</v>
      </c>
      <c r="BI53" s="465">
        <f t="shared" si="12"/>
        <v>0</v>
      </c>
      <c r="BJ53" s="465">
        <f t="shared" si="13"/>
        <v>0</v>
      </c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</row>
    <row r="54" spans="2:81" s="117" customFormat="1" ht="13.2" x14ac:dyDescent="0.2">
      <c r="B54" s="395"/>
      <c r="C54" s="393"/>
      <c r="D54" s="843" t="s">
        <v>269</v>
      </c>
      <c r="E54" s="304">
        <v>4.0999999999999996</v>
      </c>
      <c r="F54" s="778" t="s">
        <v>464</v>
      </c>
      <c r="G54" s="835"/>
      <c r="H54" s="835"/>
      <c r="I54" s="836"/>
      <c r="J54" s="465">
        <f t="shared" si="3"/>
        <v>0</v>
      </c>
      <c r="K54" s="465">
        <f t="shared" si="4"/>
        <v>0</v>
      </c>
      <c r="L54" s="465">
        <f t="shared" si="5"/>
        <v>0</v>
      </c>
      <c r="M54" s="465">
        <f t="shared" si="14"/>
        <v>0</v>
      </c>
      <c r="N54" s="491">
        <f t="shared" si="15"/>
        <v>0</v>
      </c>
      <c r="O54" s="401">
        <f t="shared" si="6"/>
        <v>0</v>
      </c>
      <c r="P54" s="465">
        <f t="shared" si="7"/>
        <v>0</v>
      </c>
      <c r="Q54" s="465">
        <f t="shared" si="8"/>
        <v>0</v>
      </c>
      <c r="R54" s="552">
        <f t="shared" si="9"/>
        <v>0</v>
      </c>
      <c r="S54" s="465">
        <f t="shared" si="10"/>
        <v>0</v>
      </c>
      <c r="T54" s="328"/>
      <c r="U54" s="394"/>
      <c r="W54" s="2"/>
      <c r="X54" s="2"/>
      <c r="Y54" s="2"/>
      <c r="Z54" s="786" t="s">
        <v>269</v>
      </c>
      <c r="AA54" s="653">
        <v>4.0999999999999996</v>
      </c>
      <c r="AB54" s="755" t="s">
        <v>146</v>
      </c>
      <c r="AC54" s="756"/>
      <c r="AD54" s="756"/>
      <c r="AE54" s="756"/>
      <c r="AF54" s="553">
        <f>給湯システム!AT3</f>
        <v>0</v>
      </c>
      <c r="AG54" s="465">
        <f>給湯システム!AU3</f>
        <v>0</v>
      </c>
      <c r="AH54" s="465">
        <f>給湯システム!AV3</f>
        <v>0</v>
      </c>
      <c r="AI54" s="465">
        <f>給湯システム!AW3</f>
        <v>0</v>
      </c>
      <c r="AJ54" s="465">
        <f>給湯システム!AX3</f>
        <v>0</v>
      </c>
      <c r="AK54" s="465">
        <f>給湯システム!AY3</f>
        <v>0</v>
      </c>
      <c r="AL54" s="465">
        <f>給湯システム!AZ3</f>
        <v>0</v>
      </c>
      <c r="AM54" s="552">
        <f>給湯システム!BA3</f>
        <v>0</v>
      </c>
      <c r="AN54" s="722">
        <f t="shared" si="16"/>
        <v>0</v>
      </c>
      <c r="AO54" s="553">
        <f>給湯システム!AT4</f>
        <v>0</v>
      </c>
      <c r="AP54" s="465">
        <f>給湯システム!AU4</f>
        <v>0</v>
      </c>
      <c r="AQ54" s="465">
        <f>給湯システム!AV4</f>
        <v>0</v>
      </c>
      <c r="AR54" s="465">
        <f>給湯システム!AW4</f>
        <v>0</v>
      </c>
      <c r="AS54" s="465">
        <f>給湯システム!AX4</f>
        <v>0</v>
      </c>
      <c r="AT54" s="465">
        <f>給湯システム!AY4</f>
        <v>0</v>
      </c>
      <c r="AU54" s="465">
        <f>給湯システム!AZ4</f>
        <v>0</v>
      </c>
      <c r="AV54" s="552">
        <f>給湯システム!BA4</f>
        <v>0</v>
      </c>
      <c r="AW54" s="722">
        <f t="shared" si="17"/>
        <v>0</v>
      </c>
      <c r="AX54" s="553">
        <f>給湯システム!AT5</f>
        <v>0</v>
      </c>
      <c r="AY54" s="465">
        <f>給湯システム!AU5</f>
        <v>0</v>
      </c>
      <c r="AZ54" s="465">
        <f>給湯システム!AV5</f>
        <v>0</v>
      </c>
      <c r="BA54" s="465">
        <f>給湯システム!AW5</f>
        <v>0</v>
      </c>
      <c r="BB54" s="465">
        <f>給湯システム!AX5</f>
        <v>0</v>
      </c>
      <c r="BC54" s="465">
        <f>給湯システム!AY5</f>
        <v>0</v>
      </c>
      <c r="BD54" s="465">
        <f>給湯システム!AZ5</f>
        <v>0</v>
      </c>
      <c r="BE54" s="465">
        <f>給湯システム!BA5</f>
        <v>0</v>
      </c>
      <c r="BF54" s="716">
        <f t="shared" si="18"/>
        <v>0</v>
      </c>
      <c r="BH54" s="465">
        <f t="shared" si="11"/>
        <v>0</v>
      </c>
      <c r="BI54" s="465">
        <f t="shared" si="12"/>
        <v>0</v>
      </c>
      <c r="BJ54" s="465">
        <f t="shared" si="13"/>
        <v>0</v>
      </c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</row>
    <row r="55" spans="2:81" s="117" customFormat="1" ht="13.5" customHeight="1" x14ac:dyDescent="0.2">
      <c r="B55" s="392"/>
      <c r="C55" s="393"/>
      <c r="D55" s="844"/>
      <c r="E55" s="304">
        <v>4.2</v>
      </c>
      <c r="F55" s="778" t="s">
        <v>465</v>
      </c>
      <c r="G55" s="779"/>
      <c r="H55" s="779"/>
      <c r="I55" s="780"/>
      <c r="J55" s="465">
        <f t="shared" si="3"/>
        <v>0</v>
      </c>
      <c r="K55" s="465">
        <f t="shared" si="4"/>
        <v>0</v>
      </c>
      <c r="L55" s="465">
        <f t="shared" si="5"/>
        <v>0</v>
      </c>
      <c r="M55" s="465">
        <f t="shared" si="14"/>
        <v>0</v>
      </c>
      <c r="N55" s="491">
        <f t="shared" si="15"/>
        <v>0</v>
      </c>
      <c r="O55" s="401">
        <f t="shared" si="6"/>
        <v>0</v>
      </c>
      <c r="P55" s="465">
        <f t="shared" si="7"/>
        <v>0</v>
      </c>
      <c r="Q55" s="465">
        <f t="shared" si="8"/>
        <v>0</v>
      </c>
      <c r="R55" s="552">
        <f t="shared" si="9"/>
        <v>0</v>
      </c>
      <c r="S55" s="465">
        <f t="shared" si="10"/>
        <v>0</v>
      </c>
      <c r="T55" s="328"/>
      <c r="U55" s="394"/>
      <c r="W55" s="2"/>
      <c r="X55" s="2"/>
      <c r="Y55" s="2"/>
      <c r="Z55" s="787"/>
      <c r="AA55" s="653">
        <v>4.2</v>
      </c>
      <c r="AB55" s="755" t="s">
        <v>147</v>
      </c>
      <c r="AC55" s="756"/>
      <c r="AD55" s="756"/>
      <c r="AE55" s="756"/>
      <c r="AF55" s="553">
        <f>エレベーター省エネ制御!AK3</f>
        <v>0</v>
      </c>
      <c r="AG55" s="465">
        <f>エレベーター省エネ制御!AL3</f>
        <v>0</v>
      </c>
      <c r="AH55" s="465">
        <f>エレベーター省エネ制御!AM3</f>
        <v>0</v>
      </c>
      <c r="AI55" s="465">
        <f>エレベーター省エネ制御!AN3</f>
        <v>0</v>
      </c>
      <c r="AJ55" s="465">
        <f>エレベーター省エネ制御!AO3</f>
        <v>0</v>
      </c>
      <c r="AK55" s="465">
        <f>エレベーター省エネ制御!AP3</f>
        <v>0</v>
      </c>
      <c r="AL55" s="465">
        <f>エレベーター省エネ制御!AQ3</f>
        <v>0</v>
      </c>
      <c r="AM55" s="552">
        <f>エレベーター省エネ制御!AR3</f>
        <v>0</v>
      </c>
      <c r="AN55" s="722">
        <f t="shared" si="16"/>
        <v>0</v>
      </c>
      <c r="AO55" s="553">
        <f>エレベーター省エネ制御!AK4</f>
        <v>0</v>
      </c>
      <c r="AP55" s="465">
        <f>エレベーター省エネ制御!AL4</f>
        <v>0</v>
      </c>
      <c r="AQ55" s="465">
        <f>エレベーター省エネ制御!AM4</f>
        <v>0</v>
      </c>
      <c r="AR55" s="465">
        <f>エレベーター省エネ制御!AN4</f>
        <v>0</v>
      </c>
      <c r="AS55" s="465">
        <f>エレベーター省エネ制御!AO4</f>
        <v>0</v>
      </c>
      <c r="AT55" s="465">
        <f>エレベーター省エネ制御!AP4</f>
        <v>0</v>
      </c>
      <c r="AU55" s="465">
        <f>エレベーター省エネ制御!AQ4</f>
        <v>0</v>
      </c>
      <c r="AV55" s="552">
        <f>エレベーター省エネ制御!AR4</f>
        <v>0</v>
      </c>
      <c r="AW55" s="722">
        <f t="shared" si="17"/>
        <v>0</v>
      </c>
      <c r="AX55" s="553">
        <f>エレベーター省エネ制御!AK5</f>
        <v>0</v>
      </c>
      <c r="AY55" s="465">
        <f>エレベーター省エネ制御!AL5</f>
        <v>0</v>
      </c>
      <c r="AZ55" s="465">
        <f>エレベーター省エネ制御!AM5</f>
        <v>0</v>
      </c>
      <c r="BA55" s="465">
        <f>エレベーター省エネ制御!AN5</f>
        <v>0</v>
      </c>
      <c r="BB55" s="465">
        <f>エレベーター省エネ制御!AO5</f>
        <v>0</v>
      </c>
      <c r="BC55" s="465">
        <f>エレベーター省エネ制御!AP5</f>
        <v>0</v>
      </c>
      <c r="BD55" s="465">
        <f>エレベーター省エネ制御!AQ5</f>
        <v>0</v>
      </c>
      <c r="BE55" s="465">
        <f>エレベーター省エネ制御!AR5</f>
        <v>0</v>
      </c>
      <c r="BF55" s="716">
        <f t="shared" si="18"/>
        <v>0</v>
      </c>
      <c r="BH55" s="465">
        <f t="shared" si="11"/>
        <v>0</v>
      </c>
      <c r="BI55" s="465">
        <f t="shared" si="12"/>
        <v>0</v>
      </c>
      <c r="BJ55" s="465">
        <f t="shared" si="13"/>
        <v>0</v>
      </c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</row>
    <row r="56" spans="2:81" s="117" customFormat="1" ht="13.5" customHeight="1" x14ac:dyDescent="0.2">
      <c r="B56" s="392"/>
      <c r="C56" s="393"/>
      <c r="D56" s="844"/>
      <c r="E56" s="304">
        <v>4.3</v>
      </c>
      <c r="F56" s="778" t="s">
        <v>466</v>
      </c>
      <c r="G56" s="779"/>
      <c r="H56" s="779"/>
      <c r="I56" s="780"/>
      <c r="J56" s="465">
        <f t="shared" si="3"/>
        <v>0</v>
      </c>
      <c r="K56" s="465">
        <f t="shared" si="4"/>
        <v>0</v>
      </c>
      <c r="L56" s="465">
        <f t="shared" si="5"/>
        <v>0</v>
      </c>
      <c r="M56" s="465">
        <f t="shared" si="14"/>
        <v>0</v>
      </c>
      <c r="N56" s="491">
        <f t="shared" si="15"/>
        <v>0</v>
      </c>
      <c r="O56" s="401">
        <f t="shared" si="6"/>
        <v>0</v>
      </c>
      <c r="P56" s="465">
        <f t="shared" si="7"/>
        <v>0</v>
      </c>
      <c r="Q56" s="465">
        <f t="shared" si="8"/>
        <v>0</v>
      </c>
      <c r="R56" s="552">
        <f t="shared" si="9"/>
        <v>0</v>
      </c>
      <c r="S56" s="465">
        <f t="shared" si="10"/>
        <v>0</v>
      </c>
      <c r="T56" s="328"/>
      <c r="U56" s="394"/>
      <c r="W56" s="2"/>
      <c r="X56" s="2"/>
      <c r="Y56" s="2"/>
      <c r="Z56" s="787"/>
      <c r="AA56" s="653">
        <v>4.3</v>
      </c>
      <c r="AB56" s="755" t="s">
        <v>148</v>
      </c>
      <c r="AC56" s="756"/>
      <c r="AD56" s="756"/>
      <c r="AE56" s="756"/>
      <c r="AF56" s="553">
        <f>エアコンプレッサー!AO3</f>
        <v>0</v>
      </c>
      <c r="AG56" s="465">
        <f>エアコンプレッサー!AP3</f>
        <v>0</v>
      </c>
      <c r="AH56" s="465">
        <f>エアコンプレッサー!AQ3</f>
        <v>0</v>
      </c>
      <c r="AI56" s="465">
        <f>エアコンプレッサー!AR3</f>
        <v>0</v>
      </c>
      <c r="AJ56" s="465">
        <f>エアコンプレッサー!AS3</f>
        <v>0</v>
      </c>
      <c r="AK56" s="465">
        <f>エアコンプレッサー!AT3</f>
        <v>0</v>
      </c>
      <c r="AL56" s="465">
        <f>エアコンプレッサー!AU3</f>
        <v>0</v>
      </c>
      <c r="AM56" s="552">
        <f>エアコンプレッサー!AV3</f>
        <v>0</v>
      </c>
      <c r="AN56" s="722">
        <f t="shared" si="16"/>
        <v>0</v>
      </c>
      <c r="AO56" s="553">
        <f>エアコンプレッサー!AO4</f>
        <v>0</v>
      </c>
      <c r="AP56" s="465">
        <f>エアコンプレッサー!AP4</f>
        <v>0</v>
      </c>
      <c r="AQ56" s="465">
        <f>エアコンプレッサー!AQ4</f>
        <v>0</v>
      </c>
      <c r="AR56" s="465">
        <f>エアコンプレッサー!AR4</f>
        <v>0</v>
      </c>
      <c r="AS56" s="465">
        <f>エアコンプレッサー!AS4</f>
        <v>0</v>
      </c>
      <c r="AT56" s="465">
        <f>エアコンプレッサー!AT4</f>
        <v>0</v>
      </c>
      <c r="AU56" s="465">
        <f>エアコンプレッサー!AU4</f>
        <v>0</v>
      </c>
      <c r="AV56" s="552">
        <f>エアコンプレッサー!AV4</f>
        <v>0</v>
      </c>
      <c r="AW56" s="722">
        <f t="shared" si="17"/>
        <v>0</v>
      </c>
      <c r="AX56" s="553">
        <f>エアコンプレッサー!AO5</f>
        <v>0</v>
      </c>
      <c r="AY56" s="465">
        <f>エアコンプレッサー!AP5</f>
        <v>0</v>
      </c>
      <c r="AZ56" s="465">
        <f>エアコンプレッサー!AQ5</f>
        <v>0</v>
      </c>
      <c r="BA56" s="465">
        <f>エアコンプレッサー!AR5</f>
        <v>0</v>
      </c>
      <c r="BB56" s="465">
        <f>エアコンプレッサー!AS5</f>
        <v>0</v>
      </c>
      <c r="BC56" s="465">
        <f>エアコンプレッサー!AT5</f>
        <v>0</v>
      </c>
      <c r="BD56" s="465">
        <f>エアコンプレッサー!AU5</f>
        <v>0</v>
      </c>
      <c r="BE56" s="465">
        <f>エアコンプレッサー!AV5</f>
        <v>0</v>
      </c>
      <c r="BF56" s="716">
        <f t="shared" si="18"/>
        <v>0</v>
      </c>
      <c r="BH56" s="465">
        <f t="shared" si="11"/>
        <v>0</v>
      </c>
      <c r="BI56" s="465">
        <f t="shared" si="12"/>
        <v>0</v>
      </c>
      <c r="BJ56" s="465">
        <f t="shared" si="13"/>
        <v>0</v>
      </c>
      <c r="BK56" s="2"/>
      <c r="BL56" s="2"/>
      <c r="BU56" s="2"/>
      <c r="BV56" s="2"/>
      <c r="BW56" s="2"/>
      <c r="BX56" s="2"/>
      <c r="BY56" s="2"/>
      <c r="BZ56" s="2"/>
      <c r="CA56" s="2"/>
      <c r="CB56" s="2"/>
      <c r="CC56" s="2"/>
    </row>
    <row r="57" spans="2:81" s="117" customFormat="1" ht="13.2" x14ac:dyDescent="0.2">
      <c r="B57" s="392"/>
      <c r="C57" s="393"/>
      <c r="D57" s="844"/>
      <c r="E57" s="382">
        <v>4.4000000000000004</v>
      </c>
      <c r="F57" s="778" t="s">
        <v>373</v>
      </c>
      <c r="G57" s="779"/>
      <c r="H57" s="779"/>
      <c r="I57" s="780"/>
      <c r="J57" s="465">
        <f t="shared" si="3"/>
        <v>0</v>
      </c>
      <c r="K57" s="465">
        <f t="shared" si="4"/>
        <v>0</v>
      </c>
      <c r="L57" s="465">
        <f t="shared" si="5"/>
        <v>0</v>
      </c>
      <c r="M57" s="465">
        <f t="shared" si="14"/>
        <v>0</v>
      </c>
      <c r="N57" s="491">
        <f t="shared" si="15"/>
        <v>0</v>
      </c>
      <c r="O57" s="401">
        <f t="shared" si="6"/>
        <v>0</v>
      </c>
      <c r="P57" s="465">
        <f t="shared" si="7"/>
        <v>0</v>
      </c>
      <c r="Q57" s="465">
        <f t="shared" si="8"/>
        <v>0</v>
      </c>
      <c r="R57" s="552">
        <f t="shared" si="9"/>
        <v>0</v>
      </c>
      <c r="S57" s="465">
        <f t="shared" si="10"/>
        <v>0</v>
      </c>
      <c r="T57" s="328"/>
      <c r="U57" s="394"/>
      <c r="W57" s="2"/>
      <c r="X57" s="2"/>
      <c r="Y57" s="2"/>
      <c r="Z57" s="787"/>
      <c r="AA57" s="550">
        <v>4.4000000000000004</v>
      </c>
      <c r="AB57" s="755" t="s">
        <v>373</v>
      </c>
      <c r="AC57" s="756"/>
      <c r="AD57" s="756"/>
      <c r="AE57" s="756"/>
      <c r="AF57" s="553">
        <f>その他のポンプ・ブロワ・ファン!AK3</f>
        <v>0</v>
      </c>
      <c r="AG57" s="465">
        <f>その他のポンプ・ブロワ・ファン!AL3</f>
        <v>0</v>
      </c>
      <c r="AH57" s="465">
        <f>その他のポンプ・ブロワ・ファン!AM3</f>
        <v>0</v>
      </c>
      <c r="AI57" s="465">
        <f>その他のポンプ・ブロワ・ファン!AN3</f>
        <v>0</v>
      </c>
      <c r="AJ57" s="465">
        <f>その他のポンプ・ブロワ・ファン!AO3</f>
        <v>0</v>
      </c>
      <c r="AK57" s="465">
        <f>その他のポンプ・ブロワ・ファン!AP3</f>
        <v>0</v>
      </c>
      <c r="AL57" s="465">
        <f>その他のポンプ・ブロワ・ファン!AQ3</f>
        <v>0</v>
      </c>
      <c r="AM57" s="552">
        <f>その他のポンプ・ブロワ・ファン!AR3</f>
        <v>0</v>
      </c>
      <c r="AN57" s="722">
        <f t="shared" si="16"/>
        <v>0</v>
      </c>
      <c r="AO57" s="553">
        <f>その他のポンプ・ブロワ・ファン!AK4</f>
        <v>0</v>
      </c>
      <c r="AP57" s="465">
        <f>その他のポンプ・ブロワ・ファン!AL4</f>
        <v>0</v>
      </c>
      <c r="AQ57" s="465">
        <f>その他のポンプ・ブロワ・ファン!AM4</f>
        <v>0</v>
      </c>
      <c r="AR57" s="465">
        <f>その他のポンプ・ブロワ・ファン!AN4</f>
        <v>0</v>
      </c>
      <c r="AS57" s="465">
        <f>その他のポンプ・ブロワ・ファン!AO4</f>
        <v>0</v>
      </c>
      <c r="AT57" s="465">
        <f>その他のポンプ・ブロワ・ファン!AP4</f>
        <v>0</v>
      </c>
      <c r="AU57" s="465">
        <f>その他のポンプ・ブロワ・ファン!AQ4</f>
        <v>0</v>
      </c>
      <c r="AV57" s="552">
        <f>その他のポンプ・ブロワ・ファン!AR4</f>
        <v>0</v>
      </c>
      <c r="AW57" s="722">
        <f t="shared" si="17"/>
        <v>0</v>
      </c>
      <c r="AX57" s="553">
        <f>その他のポンプ・ブロワ・ファン!AK5</f>
        <v>0</v>
      </c>
      <c r="AY57" s="465">
        <f>その他のポンプ・ブロワ・ファン!AL5</f>
        <v>0</v>
      </c>
      <c r="AZ57" s="465">
        <f>その他のポンプ・ブロワ・ファン!AM5</f>
        <v>0</v>
      </c>
      <c r="BA57" s="465">
        <f>その他のポンプ・ブロワ・ファン!AN5</f>
        <v>0</v>
      </c>
      <c r="BB57" s="465">
        <f>その他のポンプ・ブロワ・ファン!AO5</f>
        <v>0</v>
      </c>
      <c r="BC57" s="465">
        <f>その他のポンプ・ブロワ・ファン!AP5</f>
        <v>0</v>
      </c>
      <c r="BD57" s="465">
        <f>その他のポンプ・ブロワ・ファン!AQ5</f>
        <v>0</v>
      </c>
      <c r="BE57" s="465">
        <f>その他のポンプ・ブロワ・ファン!AR5</f>
        <v>0</v>
      </c>
      <c r="BF57" s="716">
        <f t="shared" si="18"/>
        <v>0</v>
      </c>
      <c r="BH57" s="465">
        <f t="shared" si="11"/>
        <v>0</v>
      </c>
      <c r="BI57" s="465">
        <f t="shared" si="12"/>
        <v>0</v>
      </c>
      <c r="BJ57" s="465">
        <f t="shared" si="13"/>
        <v>0</v>
      </c>
      <c r="BK57" s="2"/>
      <c r="BL57" s="2"/>
      <c r="BU57" s="2"/>
      <c r="BV57" s="2"/>
      <c r="BW57" s="2"/>
      <c r="BX57" s="2"/>
      <c r="BY57" s="2"/>
      <c r="BZ57" s="2"/>
      <c r="CA57" s="2"/>
      <c r="CB57" s="2"/>
      <c r="CC57" s="2"/>
    </row>
    <row r="58" spans="2:81" s="117" customFormat="1" ht="13.2" x14ac:dyDescent="0.2">
      <c r="B58" s="392"/>
      <c r="C58" s="393"/>
      <c r="D58" s="845"/>
      <c r="E58" s="382">
        <v>4.5</v>
      </c>
      <c r="F58" s="778" t="s">
        <v>69</v>
      </c>
      <c r="G58" s="779"/>
      <c r="H58" s="779"/>
      <c r="I58" s="780"/>
      <c r="J58" s="465">
        <f t="shared" si="3"/>
        <v>0</v>
      </c>
      <c r="K58" s="465">
        <f t="shared" si="4"/>
        <v>0</v>
      </c>
      <c r="L58" s="465">
        <f t="shared" si="5"/>
        <v>0</v>
      </c>
      <c r="M58" s="465">
        <f t="shared" si="14"/>
        <v>0</v>
      </c>
      <c r="N58" s="491">
        <f t="shared" si="15"/>
        <v>0</v>
      </c>
      <c r="O58" s="401">
        <f t="shared" si="6"/>
        <v>0</v>
      </c>
      <c r="P58" s="465">
        <f t="shared" si="7"/>
        <v>0</v>
      </c>
      <c r="Q58" s="465">
        <f t="shared" si="8"/>
        <v>0</v>
      </c>
      <c r="R58" s="552">
        <f t="shared" si="9"/>
        <v>0</v>
      </c>
      <c r="S58" s="465">
        <f t="shared" si="10"/>
        <v>0</v>
      </c>
      <c r="T58" s="328"/>
      <c r="U58" s="394"/>
      <c r="W58" s="2"/>
      <c r="X58" s="2"/>
      <c r="Y58" s="2"/>
      <c r="Z58" s="787"/>
      <c r="AA58" s="550">
        <v>4.5</v>
      </c>
      <c r="AB58" s="755" t="s">
        <v>69</v>
      </c>
      <c r="AC58" s="756"/>
      <c r="AD58" s="756"/>
      <c r="AE58" s="756"/>
      <c r="AF58" s="553">
        <f>冷凍冷蔵設備!AN3</f>
        <v>0</v>
      </c>
      <c r="AG58" s="465">
        <f>冷凍冷蔵設備!AO3</f>
        <v>0</v>
      </c>
      <c r="AH58" s="465">
        <f>冷凍冷蔵設備!AP3</f>
        <v>0</v>
      </c>
      <c r="AI58" s="465">
        <f>冷凍冷蔵設備!AQ3</f>
        <v>0</v>
      </c>
      <c r="AJ58" s="465">
        <f>冷凍冷蔵設備!AR3</f>
        <v>0</v>
      </c>
      <c r="AK58" s="465">
        <f>冷凍冷蔵設備!AS3</f>
        <v>0</v>
      </c>
      <c r="AL58" s="465">
        <f>冷凍冷蔵設備!AT3</f>
        <v>0</v>
      </c>
      <c r="AM58" s="552">
        <f>冷凍冷蔵設備!AU3</f>
        <v>0</v>
      </c>
      <c r="AN58" s="722">
        <f t="shared" si="16"/>
        <v>0</v>
      </c>
      <c r="AO58" s="553">
        <f>冷凍冷蔵設備!AN4</f>
        <v>0</v>
      </c>
      <c r="AP58" s="465">
        <f>冷凍冷蔵設備!AO4</f>
        <v>0</v>
      </c>
      <c r="AQ58" s="465">
        <f>冷凍冷蔵設備!AP4</f>
        <v>0</v>
      </c>
      <c r="AR58" s="465">
        <f>冷凍冷蔵設備!AQ4</f>
        <v>0</v>
      </c>
      <c r="AS58" s="465">
        <f>冷凍冷蔵設備!AR4</f>
        <v>0</v>
      </c>
      <c r="AT58" s="465">
        <f>冷凍冷蔵設備!AS4</f>
        <v>0</v>
      </c>
      <c r="AU58" s="465">
        <f>冷凍冷蔵設備!AT4</f>
        <v>0</v>
      </c>
      <c r="AV58" s="552">
        <f>冷凍冷蔵設備!AU4</f>
        <v>0</v>
      </c>
      <c r="AW58" s="722">
        <f t="shared" si="17"/>
        <v>0</v>
      </c>
      <c r="AX58" s="553">
        <f>冷凍冷蔵設備!AN5</f>
        <v>0</v>
      </c>
      <c r="AY58" s="465">
        <f>冷凍冷蔵設備!AO5</f>
        <v>0</v>
      </c>
      <c r="AZ58" s="465">
        <f>冷凍冷蔵設備!AP5</f>
        <v>0</v>
      </c>
      <c r="BA58" s="465">
        <f>冷凍冷蔵設備!AQ5</f>
        <v>0</v>
      </c>
      <c r="BB58" s="465">
        <f>冷凍冷蔵設備!AR5</f>
        <v>0</v>
      </c>
      <c r="BC58" s="465">
        <f>冷凍冷蔵設備!AS5</f>
        <v>0</v>
      </c>
      <c r="BD58" s="465">
        <f>冷凍冷蔵設備!AT5</f>
        <v>0</v>
      </c>
      <c r="BE58" s="465">
        <f>冷凍冷蔵設備!AU5</f>
        <v>0</v>
      </c>
      <c r="BF58" s="716">
        <f t="shared" si="18"/>
        <v>0</v>
      </c>
      <c r="BH58" s="465">
        <f t="shared" si="11"/>
        <v>0</v>
      </c>
      <c r="BI58" s="465">
        <f t="shared" si="12"/>
        <v>0</v>
      </c>
      <c r="BJ58" s="465">
        <f t="shared" si="13"/>
        <v>0</v>
      </c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</row>
    <row r="59" spans="2:81" s="117" customFormat="1" ht="12.75" customHeight="1" x14ac:dyDescent="0.2">
      <c r="B59" s="392"/>
      <c r="C59" s="393"/>
      <c r="D59" s="845"/>
      <c r="E59" s="382">
        <v>4.5999999999999996</v>
      </c>
      <c r="F59" s="778" t="s">
        <v>67</v>
      </c>
      <c r="G59" s="779"/>
      <c r="H59" s="779"/>
      <c r="I59" s="780"/>
      <c r="J59" s="465">
        <f t="shared" si="3"/>
        <v>0</v>
      </c>
      <c r="K59" s="465">
        <f t="shared" si="4"/>
        <v>0</v>
      </c>
      <c r="L59" s="465">
        <f t="shared" si="5"/>
        <v>0</v>
      </c>
      <c r="M59" s="465">
        <f t="shared" si="14"/>
        <v>0</v>
      </c>
      <c r="N59" s="491">
        <f t="shared" si="15"/>
        <v>0</v>
      </c>
      <c r="O59" s="401">
        <f t="shared" si="6"/>
        <v>0</v>
      </c>
      <c r="P59" s="465">
        <f t="shared" si="7"/>
        <v>0</v>
      </c>
      <c r="Q59" s="465">
        <f t="shared" si="8"/>
        <v>0</v>
      </c>
      <c r="R59" s="552">
        <f t="shared" si="9"/>
        <v>0</v>
      </c>
      <c r="S59" s="465">
        <f t="shared" si="10"/>
        <v>0</v>
      </c>
      <c r="T59" s="328"/>
      <c r="U59" s="394"/>
      <c r="W59" s="2"/>
      <c r="X59" s="2"/>
      <c r="Y59" s="2"/>
      <c r="Z59" s="787"/>
      <c r="AA59" s="550">
        <v>4.5999999999999996</v>
      </c>
      <c r="AB59" s="755" t="s">
        <v>67</v>
      </c>
      <c r="AC59" s="756"/>
      <c r="AD59" s="756"/>
      <c r="AE59" s="756"/>
      <c r="AF59" s="553">
        <f>工業炉!AX3</f>
        <v>0</v>
      </c>
      <c r="AG59" s="465">
        <f>工業炉!AY3</f>
        <v>0</v>
      </c>
      <c r="AH59" s="465">
        <f>工業炉!AZ3</f>
        <v>0</v>
      </c>
      <c r="AI59" s="465">
        <f>工業炉!BA3</f>
        <v>0</v>
      </c>
      <c r="AJ59" s="465">
        <f>工業炉!BB3</f>
        <v>0</v>
      </c>
      <c r="AK59" s="465">
        <f>工業炉!BC3</f>
        <v>0</v>
      </c>
      <c r="AL59" s="465">
        <f>工業炉!BD3</f>
        <v>0</v>
      </c>
      <c r="AM59" s="552">
        <f>工業炉!BE3</f>
        <v>0</v>
      </c>
      <c r="AN59" s="722">
        <f t="shared" si="16"/>
        <v>0</v>
      </c>
      <c r="AO59" s="553">
        <f>工業炉!AX4</f>
        <v>0</v>
      </c>
      <c r="AP59" s="465">
        <f>工業炉!AY4</f>
        <v>0</v>
      </c>
      <c r="AQ59" s="465">
        <f>工業炉!AZ4</f>
        <v>0</v>
      </c>
      <c r="AR59" s="465">
        <f>工業炉!BA4</f>
        <v>0</v>
      </c>
      <c r="AS59" s="465">
        <f>工業炉!BB4</f>
        <v>0</v>
      </c>
      <c r="AT59" s="465">
        <f>工業炉!BC4</f>
        <v>0</v>
      </c>
      <c r="AU59" s="465">
        <f>工業炉!BD4</f>
        <v>0</v>
      </c>
      <c r="AV59" s="552">
        <f>工業炉!BE4</f>
        <v>0</v>
      </c>
      <c r="AW59" s="722">
        <f t="shared" si="17"/>
        <v>0</v>
      </c>
      <c r="AX59" s="553">
        <f>工業炉!AX5</f>
        <v>0</v>
      </c>
      <c r="AY59" s="465">
        <f>工業炉!AY5</f>
        <v>0</v>
      </c>
      <c r="AZ59" s="465">
        <f>工業炉!AZ5</f>
        <v>0</v>
      </c>
      <c r="BA59" s="465">
        <f>工業炉!BA5</f>
        <v>0</v>
      </c>
      <c r="BB59" s="465">
        <f>工業炉!BB5</f>
        <v>0</v>
      </c>
      <c r="BC59" s="465">
        <f>工業炉!BC5</f>
        <v>0</v>
      </c>
      <c r="BD59" s="465">
        <f>工業炉!BD5</f>
        <v>0</v>
      </c>
      <c r="BE59" s="465">
        <f>工業炉!BE5</f>
        <v>0</v>
      </c>
      <c r="BF59" s="716">
        <f t="shared" si="18"/>
        <v>0</v>
      </c>
      <c r="BH59" s="465">
        <f t="shared" si="11"/>
        <v>0</v>
      </c>
      <c r="BI59" s="465">
        <f t="shared" si="12"/>
        <v>0</v>
      </c>
      <c r="BJ59" s="465">
        <f t="shared" si="13"/>
        <v>0</v>
      </c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</row>
    <row r="60" spans="2:81" ht="13.8" thickBot="1" x14ac:dyDescent="0.25">
      <c r="B60" s="146"/>
      <c r="C60" s="79"/>
      <c r="D60" s="846"/>
      <c r="E60" s="82">
        <v>4.7</v>
      </c>
      <c r="F60" s="775" t="s">
        <v>68</v>
      </c>
      <c r="G60" s="776"/>
      <c r="H60" s="776"/>
      <c r="I60" s="777"/>
      <c r="J60" s="465">
        <f t="shared" si="3"/>
        <v>0</v>
      </c>
      <c r="K60" s="465">
        <f t="shared" si="4"/>
        <v>0</v>
      </c>
      <c r="L60" s="465">
        <f t="shared" si="5"/>
        <v>0</v>
      </c>
      <c r="M60" s="465">
        <f t="shared" si="14"/>
        <v>0</v>
      </c>
      <c r="N60" s="491">
        <f t="shared" si="15"/>
        <v>0</v>
      </c>
      <c r="O60" s="401">
        <f t="shared" si="6"/>
        <v>0</v>
      </c>
      <c r="P60" s="465">
        <f t="shared" si="7"/>
        <v>0</v>
      </c>
      <c r="Q60" s="465">
        <f t="shared" si="8"/>
        <v>0</v>
      </c>
      <c r="R60" s="552">
        <f t="shared" si="9"/>
        <v>0</v>
      </c>
      <c r="S60" s="465">
        <f t="shared" si="10"/>
        <v>0</v>
      </c>
      <c r="T60" s="12"/>
      <c r="U60" s="55"/>
      <c r="Z60" s="789"/>
      <c r="AA60" s="550">
        <v>4.7</v>
      </c>
      <c r="AB60" s="790" t="s">
        <v>68</v>
      </c>
      <c r="AC60" s="791"/>
      <c r="AD60" s="791"/>
      <c r="AE60" s="791"/>
      <c r="AF60" s="554">
        <f>ガラス等!DK3</f>
        <v>0</v>
      </c>
      <c r="AG60" s="513">
        <f>ガラス等!DL3</f>
        <v>0</v>
      </c>
      <c r="AH60" s="513">
        <f>ガラス等!DM3</f>
        <v>0</v>
      </c>
      <c r="AI60" s="513">
        <f>ガラス等!DN3</f>
        <v>0</v>
      </c>
      <c r="AJ60" s="513">
        <f>ガラス等!DO3</f>
        <v>0</v>
      </c>
      <c r="AK60" s="513">
        <f>ガラス等!DP3</f>
        <v>0</v>
      </c>
      <c r="AL60" s="513">
        <f>ガラス等!DQ3</f>
        <v>0</v>
      </c>
      <c r="AM60" s="697">
        <f>ガラス等!DR3</f>
        <v>0</v>
      </c>
      <c r="AN60" s="723">
        <f t="shared" si="16"/>
        <v>0</v>
      </c>
      <c r="AO60" s="554">
        <f>ガラス等!DK4</f>
        <v>0</v>
      </c>
      <c r="AP60" s="513">
        <f>ガラス等!DL4</f>
        <v>0</v>
      </c>
      <c r="AQ60" s="513">
        <f>ガラス等!DM4</f>
        <v>0</v>
      </c>
      <c r="AR60" s="513">
        <f>ガラス等!DN4</f>
        <v>0</v>
      </c>
      <c r="AS60" s="513">
        <f>ガラス等!DO4</f>
        <v>0</v>
      </c>
      <c r="AT60" s="513">
        <f>ガラス等!DP4</f>
        <v>0</v>
      </c>
      <c r="AU60" s="513">
        <f>ガラス等!DQ4</f>
        <v>0</v>
      </c>
      <c r="AV60" s="697">
        <f>ガラス等!DR4</f>
        <v>0</v>
      </c>
      <c r="AW60" s="723">
        <f t="shared" si="17"/>
        <v>0</v>
      </c>
      <c r="AX60" s="554">
        <f>ガラス等!DK5</f>
        <v>0</v>
      </c>
      <c r="AY60" s="513">
        <f>ガラス等!DL5</f>
        <v>0</v>
      </c>
      <c r="AZ60" s="513">
        <f>ガラス等!DM5</f>
        <v>0</v>
      </c>
      <c r="BA60" s="513">
        <f>ガラス等!DN5</f>
        <v>0</v>
      </c>
      <c r="BB60" s="513">
        <f>ガラス等!DO5</f>
        <v>0</v>
      </c>
      <c r="BC60" s="513">
        <f>ガラス等!DP5</f>
        <v>0</v>
      </c>
      <c r="BD60" s="513">
        <f>ガラス等!DQ5</f>
        <v>0</v>
      </c>
      <c r="BE60" s="513">
        <f>ガラス等!DR5</f>
        <v>0</v>
      </c>
      <c r="BF60" s="718">
        <f t="shared" si="18"/>
        <v>0</v>
      </c>
      <c r="BH60" s="663">
        <f t="shared" si="11"/>
        <v>0</v>
      </c>
      <c r="BI60" s="663">
        <f t="shared" si="12"/>
        <v>0</v>
      </c>
      <c r="BJ60" s="663">
        <f t="shared" si="13"/>
        <v>0</v>
      </c>
      <c r="BL60" s="534">
        <v>1</v>
      </c>
      <c r="BM60" s="534">
        <v>2</v>
      </c>
      <c r="BN60" s="534">
        <v>3</v>
      </c>
      <c r="BO60" s="534">
        <v>4</v>
      </c>
      <c r="BP60" s="534">
        <v>5</v>
      </c>
      <c r="BQ60" s="534">
        <v>6</v>
      </c>
      <c r="BR60" s="534">
        <v>7</v>
      </c>
      <c r="BS60" s="534">
        <v>8</v>
      </c>
      <c r="BT60" s="2"/>
    </row>
    <row r="61" spans="2:81" ht="13.8" thickTop="1" x14ac:dyDescent="0.2">
      <c r="B61" s="146"/>
      <c r="C61" s="79"/>
      <c r="D61" s="837" t="s">
        <v>316</v>
      </c>
      <c r="E61" s="838"/>
      <c r="F61" s="838"/>
      <c r="G61" s="838"/>
      <c r="H61" s="838"/>
      <c r="I61" s="839"/>
      <c r="J61" s="277">
        <f>SUM(J40:J60)</f>
        <v>0</v>
      </c>
      <c r="K61" s="277">
        <f t="shared" ref="K61:S61" si="19">SUM(K40:K60)</f>
        <v>0</v>
      </c>
      <c r="L61" s="277">
        <f t="shared" si="19"/>
        <v>0</v>
      </c>
      <c r="M61" s="277">
        <f>SUM(M40:M60)</f>
        <v>0</v>
      </c>
      <c r="N61" s="411">
        <f t="shared" si="19"/>
        <v>0</v>
      </c>
      <c r="O61" s="409">
        <f t="shared" si="19"/>
        <v>0</v>
      </c>
      <c r="P61" s="19">
        <f t="shared" si="19"/>
        <v>0</v>
      </c>
      <c r="Q61" s="277">
        <f t="shared" si="19"/>
        <v>0</v>
      </c>
      <c r="R61" s="19">
        <f t="shared" si="19"/>
        <v>0</v>
      </c>
      <c r="S61" s="277">
        <f t="shared" si="19"/>
        <v>0</v>
      </c>
      <c r="T61" s="55"/>
      <c r="U61" s="55"/>
      <c r="Z61" s="856" t="s">
        <v>316</v>
      </c>
      <c r="AA61" s="857"/>
      <c r="AB61" s="857"/>
      <c r="AC61" s="857"/>
      <c r="AD61" s="857"/>
      <c r="AE61" s="857"/>
      <c r="AF61" s="720">
        <f t="shared" ref="AF61:AM61" si="20">SUM(AF40:AF60)</f>
        <v>0</v>
      </c>
      <c r="AG61" s="515">
        <f t="shared" si="20"/>
        <v>0</v>
      </c>
      <c r="AH61" s="515">
        <f t="shared" si="20"/>
        <v>0</v>
      </c>
      <c r="AI61" s="515">
        <f t="shared" si="20"/>
        <v>0</v>
      </c>
      <c r="AJ61" s="515">
        <f t="shared" si="20"/>
        <v>0</v>
      </c>
      <c r="AK61" s="515">
        <f t="shared" si="20"/>
        <v>0</v>
      </c>
      <c r="AL61" s="515">
        <f t="shared" si="20"/>
        <v>0</v>
      </c>
      <c r="AM61" s="698">
        <f t="shared" si="20"/>
        <v>0</v>
      </c>
      <c r="AN61" s="724">
        <f t="shared" si="16"/>
        <v>0</v>
      </c>
      <c r="AO61" s="725">
        <f t="shared" ref="AO61:AV61" si="21">SUM(AO40:AO60)</f>
        <v>0</v>
      </c>
      <c r="AP61" s="515">
        <f t="shared" si="21"/>
        <v>0</v>
      </c>
      <c r="AQ61" s="515">
        <f t="shared" si="21"/>
        <v>0</v>
      </c>
      <c r="AR61" s="515">
        <f t="shared" si="21"/>
        <v>0</v>
      </c>
      <c r="AS61" s="515">
        <f t="shared" si="21"/>
        <v>0</v>
      </c>
      <c r="AT61" s="515">
        <f t="shared" si="21"/>
        <v>0</v>
      </c>
      <c r="AU61" s="515">
        <f t="shared" si="21"/>
        <v>0</v>
      </c>
      <c r="AV61" s="698">
        <f t="shared" si="21"/>
        <v>0</v>
      </c>
      <c r="AW61" s="724">
        <f t="shared" si="17"/>
        <v>0</v>
      </c>
      <c r="AX61" s="514">
        <f t="shared" ref="AX61:BE61" si="22">SUM(AX40:AX60)</f>
        <v>0</v>
      </c>
      <c r="AY61" s="514">
        <f t="shared" si="22"/>
        <v>0</v>
      </c>
      <c r="AZ61" s="514">
        <f t="shared" si="22"/>
        <v>0</v>
      </c>
      <c r="BA61" s="514">
        <f t="shared" si="22"/>
        <v>0</v>
      </c>
      <c r="BB61" s="515">
        <f t="shared" si="22"/>
        <v>0</v>
      </c>
      <c r="BC61" s="514">
        <f t="shared" si="22"/>
        <v>0</v>
      </c>
      <c r="BD61" s="515">
        <f t="shared" si="22"/>
        <v>0</v>
      </c>
      <c r="BE61" s="514">
        <f t="shared" si="22"/>
        <v>0</v>
      </c>
      <c r="BF61" s="717">
        <f t="shared" si="18"/>
        <v>0</v>
      </c>
      <c r="BH61" s="662">
        <f>SUM(BH40:BH60)</f>
        <v>0</v>
      </c>
      <c r="BI61" s="662">
        <f t="shared" ref="BI61:BJ61" si="23">SUM(BI40:BI60)</f>
        <v>0</v>
      </c>
      <c r="BJ61" s="662">
        <f t="shared" si="23"/>
        <v>0</v>
      </c>
      <c r="BL61" s="535">
        <f>IF(COUNTIF($G$67:$G$89,"基準"&amp;BL60)=0,BL57,BL60)</f>
        <v>0</v>
      </c>
      <c r="BM61" s="535">
        <f t="shared" ref="BM61:BS61" si="24">IF(COUNTIF($G$67:$G$89,"基準"&amp;BM60)=0,BL61,BM60)</f>
        <v>0</v>
      </c>
      <c r="BN61" s="535">
        <f t="shared" si="24"/>
        <v>0</v>
      </c>
      <c r="BO61" s="535">
        <f t="shared" si="24"/>
        <v>0</v>
      </c>
      <c r="BP61" s="535">
        <f t="shared" si="24"/>
        <v>0</v>
      </c>
      <c r="BQ61" s="535">
        <f t="shared" si="24"/>
        <v>0</v>
      </c>
      <c r="BR61" s="535">
        <f t="shared" si="24"/>
        <v>0</v>
      </c>
      <c r="BS61" s="535">
        <f t="shared" si="24"/>
        <v>0</v>
      </c>
      <c r="BT61" s="2"/>
    </row>
    <row r="62" spans="2:81" ht="9" customHeight="1" x14ac:dyDescent="0.2">
      <c r="B62" s="146"/>
      <c r="C62" s="79"/>
      <c r="D62" s="58"/>
      <c r="E62" s="11"/>
      <c r="F62" s="11"/>
      <c r="G62" s="11"/>
      <c r="H62" s="11"/>
      <c r="I62" s="84"/>
      <c r="J62" s="11"/>
      <c r="K62" s="11"/>
      <c r="L62" s="11"/>
      <c r="M62" s="11"/>
      <c r="N62" s="11"/>
      <c r="O62" s="11"/>
      <c r="P62" s="92"/>
      <c r="Q62" s="11"/>
      <c r="R62" s="92"/>
      <c r="S62" s="11"/>
      <c r="T62" s="12"/>
      <c r="U62" s="55"/>
    </row>
    <row r="63" spans="2:81" ht="13.5" customHeight="1" x14ac:dyDescent="0.2">
      <c r="B63" s="146"/>
      <c r="C63" s="79"/>
      <c r="D63" s="57" t="s">
        <v>375</v>
      </c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129"/>
      <c r="Q63" s="58"/>
      <c r="R63" s="129"/>
      <c r="S63" s="58"/>
      <c r="T63" s="55"/>
      <c r="U63" s="55"/>
      <c r="Z63" s="7" t="s">
        <v>795</v>
      </c>
      <c r="AE63" s="2">
        <v>27</v>
      </c>
      <c r="AF63" s="7" t="s">
        <v>878</v>
      </c>
      <c r="BD63" s="666"/>
      <c r="BE63" s="640"/>
      <c r="BF63" s="640"/>
      <c r="BG63" s="641"/>
      <c r="BH63" s="769" t="s">
        <v>733</v>
      </c>
      <c r="BI63" s="771" t="s">
        <v>792</v>
      </c>
      <c r="BJ63" s="757" t="s">
        <v>794</v>
      </c>
      <c r="BK63" s="758"/>
      <c r="BL63" s="758"/>
      <c r="BM63" s="758"/>
      <c r="BN63" s="758"/>
      <c r="BO63" s="759"/>
      <c r="BP63" s="757" t="s">
        <v>865</v>
      </c>
      <c r="BQ63" s="758"/>
      <c r="BR63" s="758"/>
      <c r="BS63" s="758"/>
      <c r="BT63" s="759"/>
      <c r="BU63" s="769" t="s">
        <v>802</v>
      </c>
      <c r="BV63" s="763" t="s">
        <v>803</v>
      </c>
    </row>
    <row r="64" spans="2:81" ht="9" customHeight="1" x14ac:dyDescent="0.2">
      <c r="B64" s="146"/>
      <c r="C64" s="79"/>
      <c r="D64" s="57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129"/>
      <c r="Q64" s="58"/>
      <c r="R64" s="129"/>
      <c r="T64" s="55"/>
      <c r="U64" s="55"/>
      <c r="AB64" s="7">
        <v>1</v>
      </c>
      <c r="AC64" s="7">
        <v>2</v>
      </c>
      <c r="AD64" s="7">
        <v>3</v>
      </c>
      <c r="AE64" s="7">
        <v>4</v>
      </c>
      <c r="AF64" s="7">
        <v>5</v>
      </c>
      <c r="AG64" s="7">
        <v>6</v>
      </c>
      <c r="AH64" s="7">
        <v>7</v>
      </c>
      <c r="AI64" s="7">
        <v>8</v>
      </c>
      <c r="AJ64" s="7">
        <v>9</v>
      </c>
      <c r="AK64" s="7">
        <v>10</v>
      </c>
      <c r="AL64" s="7">
        <v>11</v>
      </c>
      <c r="AM64" s="7">
        <v>12</v>
      </c>
      <c r="AN64" s="7">
        <v>13</v>
      </c>
      <c r="AO64" s="7">
        <v>14</v>
      </c>
      <c r="AP64" s="7">
        <v>15</v>
      </c>
      <c r="AQ64" s="7">
        <v>16</v>
      </c>
      <c r="AR64" s="7">
        <v>17</v>
      </c>
      <c r="AS64" s="7">
        <v>18</v>
      </c>
      <c r="AT64" s="7">
        <v>19</v>
      </c>
      <c r="AU64" s="7">
        <v>20</v>
      </c>
      <c r="AV64" s="7">
        <v>21</v>
      </c>
      <c r="AW64" s="7">
        <v>22</v>
      </c>
      <c r="AX64" s="7">
        <v>23</v>
      </c>
      <c r="AY64" s="7">
        <v>24</v>
      </c>
      <c r="AZ64" s="7">
        <v>25</v>
      </c>
      <c r="BA64" s="7">
        <v>26</v>
      </c>
      <c r="BD64" s="667"/>
      <c r="BE64" s="642"/>
      <c r="BF64" s="642"/>
      <c r="BG64" s="643"/>
      <c r="BH64" s="770"/>
      <c r="BI64" s="772"/>
      <c r="BJ64" s="760"/>
      <c r="BK64" s="761"/>
      <c r="BL64" s="761"/>
      <c r="BM64" s="761"/>
      <c r="BN64" s="761"/>
      <c r="BO64" s="762"/>
      <c r="BP64" s="760"/>
      <c r="BQ64" s="761"/>
      <c r="BR64" s="761"/>
      <c r="BS64" s="761"/>
      <c r="BT64" s="762"/>
      <c r="BU64" s="770"/>
      <c r="BV64" s="764"/>
    </row>
    <row r="65" spans="2:81" ht="37.5" customHeight="1" x14ac:dyDescent="0.2">
      <c r="B65" s="146"/>
      <c r="C65" s="79"/>
      <c r="D65" s="833" t="s">
        <v>270</v>
      </c>
      <c r="E65" s="834"/>
      <c r="F65" s="771" t="s">
        <v>708</v>
      </c>
      <c r="G65" s="841" t="s">
        <v>725</v>
      </c>
      <c r="H65" s="483" t="s">
        <v>709</v>
      </c>
      <c r="I65" s="426" t="s">
        <v>238</v>
      </c>
      <c r="J65" s="426" t="s">
        <v>730</v>
      </c>
      <c r="K65" s="426" t="s">
        <v>731</v>
      </c>
      <c r="L65" s="426" t="s">
        <v>732</v>
      </c>
      <c r="M65" s="428" t="s">
        <v>250</v>
      </c>
      <c r="N65" s="427" t="s">
        <v>434</v>
      </c>
      <c r="O65" s="480" t="s">
        <v>733</v>
      </c>
      <c r="P65" s="494" t="s">
        <v>0</v>
      </c>
      <c r="Q65" s="498" t="s">
        <v>1</v>
      </c>
      <c r="R65" s="740" t="s">
        <v>95</v>
      </c>
      <c r="S65" s="480" t="s">
        <v>2</v>
      </c>
      <c r="T65" s="55"/>
      <c r="U65" s="55"/>
      <c r="Z65" s="757" t="s">
        <v>270</v>
      </c>
      <c r="AA65" s="847"/>
      <c r="AB65" s="483" t="s">
        <v>709</v>
      </c>
      <c r="AC65" s="649" t="s">
        <v>710</v>
      </c>
      <c r="AD65" s="489" t="s">
        <v>711</v>
      </c>
      <c r="AE65" s="650" t="s">
        <v>730</v>
      </c>
      <c r="AF65" s="650" t="s">
        <v>731</v>
      </c>
      <c r="AG65" s="650" t="s">
        <v>732</v>
      </c>
      <c r="AH65" s="656" t="s">
        <v>250</v>
      </c>
      <c r="AI65" s="488" t="s">
        <v>76</v>
      </c>
      <c r="AJ65" s="488" t="s">
        <v>77</v>
      </c>
      <c r="AK65" s="488" t="s">
        <v>78</v>
      </c>
      <c r="AL65" s="488" t="s">
        <v>79</v>
      </c>
      <c r="AM65" s="488" t="s">
        <v>80</v>
      </c>
      <c r="AN65" s="488" t="s">
        <v>81</v>
      </c>
      <c r="AO65" s="488" t="s">
        <v>82</v>
      </c>
      <c r="AP65" s="488" t="s">
        <v>83</v>
      </c>
      <c r="AQ65" s="488" t="s">
        <v>84</v>
      </c>
      <c r="AR65" s="488" t="s">
        <v>85</v>
      </c>
      <c r="AS65" s="488" t="s">
        <v>86</v>
      </c>
      <c r="AT65" s="488" t="s">
        <v>87</v>
      </c>
      <c r="AU65" s="488" t="s">
        <v>88</v>
      </c>
      <c r="AV65" s="488" t="s">
        <v>89</v>
      </c>
      <c r="AW65" s="488" t="s">
        <v>90</v>
      </c>
      <c r="AX65" s="488" t="s">
        <v>91</v>
      </c>
      <c r="AY65" s="488" t="s">
        <v>92</v>
      </c>
      <c r="AZ65" s="488" t="s">
        <v>93</v>
      </c>
      <c r="BA65" s="488" t="s">
        <v>94</v>
      </c>
      <c r="BC65" s="546"/>
      <c r="BD65" s="667"/>
      <c r="BE65" s="642"/>
      <c r="BF65" s="642"/>
      <c r="BG65" s="643"/>
      <c r="BH65" s="770"/>
      <c r="BI65" s="772"/>
      <c r="BJ65" s="650" t="s">
        <v>890</v>
      </c>
      <c r="BK65" s="656" t="s">
        <v>793</v>
      </c>
      <c r="BL65" s="650" t="s">
        <v>791</v>
      </c>
      <c r="BM65" s="650" t="s">
        <v>371</v>
      </c>
      <c r="BN65" s="650" t="s">
        <v>282</v>
      </c>
      <c r="BO65" s="647" t="s">
        <v>800</v>
      </c>
      <c r="BP65" s="685" t="s">
        <v>887</v>
      </c>
      <c r="BQ65" s="685" t="s">
        <v>888</v>
      </c>
      <c r="BR65" s="685" t="s">
        <v>889</v>
      </c>
      <c r="BS65" s="530" t="s">
        <v>706</v>
      </c>
      <c r="BT65" s="647" t="s">
        <v>801</v>
      </c>
      <c r="BU65" s="770"/>
      <c r="BV65" s="764"/>
      <c r="BW65" s="545"/>
      <c r="BX65" s="545"/>
    </row>
    <row r="66" spans="2:81" ht="13.5" customHeight="1" x14ac:dyDescent="0.2">
      <c r="B66" s="146"/>
      <c r="C66" s="10"/>
      <c r="D66" s="833"/>
      <c r="E66" s="834"/>
      <c r="F66" s="840"/>
      <c r="G66" s="842"/>
      <c r="H66" s="484" t="s">
        <v>3</v>
      </c>
      <c r="I66" s="140" t="s">
        <v>6</v>
      </c>
      <c r="J66" s="140" t="s">
        <v>4</v>
      </c>
      <c r="K66" s="140" t="s">
        <v>5</v>
      </c>
      <c r="L66" s="140" t="s">
        <v>5</v>
      </c>
      <c r="M66" s="141" t="s">
        <v>6</v>
      </c>
      <c r="N66" s="429" t="s">
        <v>6</v>
      </c>
      <c r="O66" s="484" t="s">
        <v>441</v>
      </c>
      <c r="P66" s="495" t="s">
        <v>441</v>
      </c>
      <c r="Q66" s="496" t="s">
        <v>441</v>
      </c>
      <c r="R66" s="496" t="s">
        <v>441</v>
      </c>
      <c r="S66" s="484" t="s">
        <v>441</v>
      </c>
      <c r="T66" s="55"/>
      <c r="U66" s="55"/>
      <c r="Z66" s="760"/>
      <c r="AA66" s="848"/>
      <c r="AB66" s="484" t="s">
        <v>3</v>
      </c>
      <c r="AC66" s="481" t="s">
        <v>6</v>
      </c>
      <c r="AD66" s="482" t="s">
        <v>6</v>
      </c>
      <c r="AE66" s="481" t="s">
        <v>4</v>
      </c>
      <c r="AF66" s="481" t="s">
        <v>5</v>
      </c>
      <c r="AG66" s="481" t="s">
        <v>5</v>
      </c>
      <c r="AH66" s="482" t="s">
        <v>6</v>
      </c>
      <c r="AI66" s="481" t="s">
        <v>6</v>
      </c>
      <c r="AJ66" s="481" t="s">
        <v>6</v>
      </c>
      <c r="AK66" s="481" t="s">
        <v>6</v>
      </c>
      <c r="AL66" s="481" t="s">
        <v>6</v>
      </c>
      <c r="AM66" s="481" t="s">
        <v>6</v>
      </c>
      <c r="AN66" s="481" t="s">
        <v>6</v>
      </c>
      <c r="AO66" s="481" t="s">
        <v>6</v>
      </c>
      <c r="AP66" s="481" t="s">
        <v>6</v>
      </c>
      <c r="AQ66" s="481" t="s">
        <v>6</v>
      </c>
      <c r="AR66" s="481" t="s">
        <v>6</v>
      </c>
      <c r="AS66" s="481" t="s">
        <v>6</v>
      </c>
      <c r="AT66" s="481" t="s">
        <v>6</v>
      </c>
      <c r="AU66" s="481" t="s">
        <v>6</v>
      </c>
      <c r="AV66" s="481" t="s">
        <v>6</v>
      </c>
      <c r="AW66" s="481" t="s">
        <v>6</v>
      </c>
      <c r="AX66" s="481" t="s">
        <v>6</v>
      </c>
      <c r="AY66" s="481" t="s">
        <v>6</v>
      </c>
      <c r="AZ66" s="481" t="s">
        <v>6</v>
      </c>
      <c r="BA66" s="481" t="s">
        <v>6</v>
      </c>
      <c r="BC66" s="547"/>
      <c r="BD66" s="668"/>
      <c r="BE66" s="644"/>
      <c r="BF66" s="644"/>
      <c r="BG66" s="645"/>
      <c r="BH66" s="481" t="s">
        <v>441</v>
      </c>
      <c r="BI66" s="654"/>
      <c r="BJ66" s="654"/>
      <c r="BK66" s="655"/>
      <c r="BL66" s="481" t="s">
        <v>441</v>
      </c>
      <c r="BM66" s="482" t="s">
        <v>798</v>
      </c>
      <c r="BN66" s="482" t="s">
        <v>799</v>
      </c>
      <c r="BO66" s="496" t="s">
        <v>441</v>
      </c>
      <c r="BP66" s="496" t="s">
        <v>441</v>
      </c>
      <c r="BQ66" s="496" t="s">
        <v>441</v>
      </c>
      <c r="BR66" s="496" t="s">
        <v>441</v>
      </c>
      <c r="BS66" s="496" t="s">
        <v>441</v>
      </c>
      <c r="BT66" s="526" t="s">
        <v>441</v>
      </c>
      <c r="BU66" s="527" t="s">
        <v>441</v>
      </c>
      <c r="BV66" s="526"/>
      <c r="BW66" s="545"/>
      <c r="BX66" s="545"/>
    </row>
    <row r="67" spans="2:81" ht="13.2" x14ac:dyDescent="0.2">
      <c r="B67" s="146"/>
      <c r="C67" s="10"/>
      <c r="D67" s="431">
        <v>2007</v>
      </c>
      <c r="E67" s="432"/>
      <c r="F67" s="510"/>
      <c r="G67" s="688"/>
      <c r="H67" s="732"/>
      <c r="I67" s="509"/>
      <c r="J67" s="509"/>
      <c r="K67" s="509"/>
      <c r="L67" s="509"/>
      <c r="M67" s="509"/>
      <c r="N67" s="522"/>
      <c r="O67" s="739">
        <f t="shared" ref="O67:O89" ca="1" si="25">BH67</f>
        <v>0</v>
      </c>
      <c r="P67" s="490" t="str">
        <f t="shared" ref="P67:P89" ca="1" si="26">BL67</f>
        <v/>
      </c>
      <c r="Q67" s="536" t="str">
        <f t="shared" ref="Q67:Q89" ca="1" si="27">BO67</f>
        <v/>
      </c>
      <c r="R67" s="741">
        <f t="shared" ref="R67:R89" si="28">BT67</f>
        <v>0</v>
      </c>
      <c r="S67" s="733">
        <f t="shared" ref="S67:S89" si="29">BU67</f>
        <v>0</v>
      </c>
      <c r="T67" s="55"/>
      <c r="U67" s="55"/>
      <c r="X67" s="669">
        <v>1</v>
      </c>
      <c r="Y67" s="670"/>
      <c r="Z67" s="502">
        <v>2007</v>
      </c>
      <c r="AA67" s="670"/>
      <c r="AB67" s="450">
        <f>H67</f>
        <v>0</v>
      </c>
      <c r="AC67" s="450">
        <f>I67</f>
        <v>0</v>
      </c>
      <c r="AD67" s="450"/>
      <c r="AE67" s="598">
        <f>J67</f>
        <v>0</v>
      </c>
      <c r="AF67" s="598">
        <f>K67</f>
        <v>0</v>
      </c>
      <c r="AG67" s="598">
        <f>L67</f>
        <v>0</v>
      </c>
      <c r="AH67" s="598">
        <f>M67</f>
        <v>0</v>
      </c>
      <c r="AI67" s="464">
        <f>SUMIF(エネルギー使用量!$AA$10:$AA$199,メイン_入力!AI$64*10000+メイン_入力!$D67,エネルギー使用量!$W$10:$W$199)/1000*AI$94</f>
        <v>0</v>
      </c>
      <c r="AJ67" s="464">
        <f>SUMIF(エネルギー使用量!$AA$10:$AA$199,メイン_入力!AJ$64*10000+メイン_入力!$D67,エネルギー使用量!$W$10:$W$199)/1000*AJ$94</f>
        <v>0</v>
      </c>
      <c r="AK67" s="464">
        <f>SUMIF(エネルギー使用量!$AA$10:$AA$199,メイン_入力!AK$64*10000+メイン_入力!$D67,エネルギー使用量!$W$10:$W$199)/1000*AK$94</f>
        <v>0</v>
      </c>
      <c r="AL67" s="464">
        <f>SUMIF(エネルギー使用量!$AA$10:$AA$199,メイン_入力!AL$64*10000+メイン_入力!$D67,エネルギー使用量!$W$10:$W$199)/1000*AL$94</f>
        <v>0</v>
      </c>
      <c r="AM67" s="464">
        <f>SUMIF(エネルギー使用量!$AA$10:$AA$199,メイン_入力!AM$64*10000+メイン_入力!$D67,エネルギー使用量!$W$10:$W$199)/1000*AM$94</f>
        <v>0</v>
      </c>
      <c r="AN67" s="464">
        <f>SUMIF(エネルギー使用量!$AA$10:$AA$199,メイン_入力!AN$64*10000+メイン_入力!$D67,エネルギー使用量!$W$10:$W$199)/1000*AN$94</f>
        <v>0</v>
      </c>
      <c r="AO67" s="464">
        <f>SUMIF(エネルギー使用量!$AA$10:$AA$199,メイン_入力!AO$64*10000+メイン_入力!$D67,エネルギー使用量!$W$10:$W$199)/1000*AO$94</f>
        <v>0</v>
      </c>
      <c r="AP67" s="464">
        <f>SUMIF(エネルギー使用量!$AA$10:$AA$199,メイン_入力!AP$64*10000+メイン_入力!$D67,エネルギー使用量!$W$10:$W$199)/1000*AP$94</f>
        <v>0</v>
      </c>
      <c r="AQ67" s="464">
        <f>SUMIF(エネルギー使用量!$AA$10:$AA$199,メイン_入力!AQ$64*10000+メイン_入力!$D67,エネルギー使用量!$W$10:$W$199)/1000*AQ$94</f>
        <v>0</v>
      </c>
      <c r="AR67" s="464">
        <f>SUMIF(エネルギー使用量!$AA$10:$AA$199,メイン_入力!AR$64*10000+メイン_入力!$D67,エネルギー使用量!$W$10:$W$199)/1000*AR$94</f>
        <v>0</v>
      </c>
      <c r="AS67" s="464">
        <f>SUMIF(エネルギー使用量!$AA$10:$AA$199,メイン_入力!AS$64*10000+メイン_入力!$D67,エネルギー使用量!$W$10:$W$199)/1000*AS$94</f>
        <v>0</v>
      </c>
      <c r="AT67" s="464">
        <f>SUMIF(エネルギー使用量!$AA$10:$AA$199,メイン_入力!AT$64*10000+メイン_入力!$D67,エネルギー使用量!$W$10:$W$199)/1000*AT$94</f>
        <v>0</v>
      </c>
      <c r="AU67" s="464">
        <f>SUMIF(エネルギー使用量!$AA$10:$AA$199,メイン_入力!AU$64*10000+メイン_入力!$D67,エネルギー使用量!$W$10:$W$199)/1000*AU$94</f>
        <v>0</v>
      </c>
      <c r="AV67" s="464">
        <f>SUMIF(エネルギー使用量!$AA$10:$AA$199,メイン_入力!AV$64*10000+メイン_入力!$D67,エネルギー使用量!$W$10:$W$199)/1000*AV$94</f>
        <v>0</v>
      </c>
      <c r="AW67" s="464">
        <f>SUMIF(エネルギー使用量!$AA$10:$AA$199,メイン_入力!AW$64*10000+メイン_入力!$D67,エネルギー使用量!$W$10:$W$199)/1000*AW$94</f>
        <v>0</v>
      </c>
      <c r="AX67" s="464">
        <f>SUMIF(エネルギー使用量!$AA$10:$AA$199,メイン_入力!AX$64*10000+メイン_入力!$D67,エネルギー使用量!$W$10:$W$199)/1000*AX$94</f>
        <v>0</v>
      </c>
      <c r="AY67" s="464">
        <f>SUMIF(エネルギー使用量!$AA$10:$AA$199,メイン_入力!AY$64*10000+メイン_入力!$D67,エネルギー使用量!$W$10:$W$199)/1000*AY$94</f>
        <v>0</v>
      </c>
      <c r="AZ67" s="464">
        <f>SUMIF(エネルギー使用量!$AA$10:$AA$199,メイン_入力!AZ$64*10000+メイン_入力!$D67,エネルギー使用量!$W$10:$W$199)/1000*AZ$94</f>
        <v>0</v>
      </c>
      <c r="BA67" s="464">
        <f>SUMIF(エネルギー使用量!$AA$10:$AA$199,メイン_入力!BA$64*10000+メイン_入力!$D67,エネルギー使用量!$W$10:$W$199)/1000*BA$94</f>
        <v>0</v>
      </c>
      <c r="BC67" s="383"/>
      <c r="BD67" s="669">
        <v>1</v>
      </c>
      <c r="BE67" s="670"/>
      <c r="BF67" s="520">
        <v>2007</v>
      </c>
      <c r="BG67" s="648"/>
      <c r="BH67" s="544">
        <f t="shared" ref="BH67:BH89" ca="1" si="30">ROUNDDOWN(SUMPRODUCT($AB67:$AH67,OFFSET($AB$99,MATCH($X67,$Z$99:$Z$102,0)-1,0,1,7))+SUMPRODUCT($AI67:$BA67,$AI$99:$BA$99)*44/12,0)</f>
        <v>0</v>
      </c>
      <c r="BI67" s="534" t="str">
        <f>IF($F67="","",VALUE(RIGHT($F67,LEN($F67)-2)))</f>
        <v/>
      </c>
      <c r="BJ67" s="535" t="str">
        <f>IF(COUNTBLANK(BI67)=1,"",MIN(BI67))</f>
        <v/>
      </c>
      <c r="BK67" s="535" t="str">
        <f t="shared" ref="BK67:BK72" si="31">IF($G67="","",VALUE(RIGHT($G67,LEN($G67)-2)))</f>
        <v/>
      </c>
      <c r="BL67" s="531" t="str">
        <f ca="1">IF(BJ67="","",ROUNDDOWN(SUMPRODUCT(OFFSET($AB$67,MATCH($BJ67,$BK$67:$BK$89,0)-1,0,1,26),OFFSET($AB$99,$X67-1,0,1,26)),0))</f>
        <v/>
      </c>
      <c r="BM67" s="466">
        <f t="shared" ref="BM67:BM70" si="32">IF(AND(BJ67&lt;&gt;"",BJ67=BJ66),BM66+1,0)</f>
        <v>0</v>
      </c>
      <c r="BN67" s="531">
        <f ca="1">IF(BM67&gt;=5,BS67/SUM(OFFSET(BP67,-1*BM67,0,BM67+1,1)),1)</f>
        <v>1</v>
      </c>
      <c r="BO67" s="89" t="str">
        <f t="shared" ref="BO67:BO89" ca="1" si="33">IF(BL67="","",ROUNDDOWN(MAX(0,(BL67-BH67)*BN67),0))</f>
        <v/>
      </c>
      <c r="BP67" s="438" t="str">
        <f t="shared" ref="BP67:BP89" si="34">IF($F67="","",INDEX($AF$61:$AM$61,1,MATCH($F67,$AF$39:$AM$39,0)))</f>
        <v/>
      </c>
      <c r="BQ67" s="693"/>
      <c r="BR67" s="438" t="str">
        <f t="shared" ref="BR67:BR89" si="35">IF($F67="","",INDEX($AX$61:$BE$61,1,MATCH($F67,$AX$39:$BE$39,0)))</f>
        <v/>
      </c>
      <c r="BS67" s="438">
        <f>SUM(BP67)</f>
        <v>0</v>
      </c>
      <c r="BT67" s="89">
        <f>IF(BS67="","",ROUNDDOWN(BS67*1.1,0))</f>
        <v>0</v>
      </c>
      <c r="BU67" s="532"/>
      <c r="BV67" s="4" t="str">
        <f t="shared" ref="BV67:BV89" si="36">IF(AND(BF67&gt;=$P$93,BF67&lt;=$R$93,$P$93&lt;&gt;"",$R$93&lt;&gt;""),"○","")</f>
        <v/>
      </c>
      <c r="BW67" s="528"/>
      <c r="BX67" s="528"/>
    </row>
    <row r="68" spans="2:81" ht="13.2" x14ac:dyDescent="0.2">
      <c r="B68" s="146"/>
      <c r="C68" s="10"/>
      <c r="D68" s="430">
        <f t="shared" ref="D68:D89" si="37">D67+1</f>
        <v>2008</v>
      </c>
      <c r="E68" s="432"/>
      <c r="F68" s="510"/>
      <c r="G68" s="688"/>
      <c r="H68" s="733">
        <f t="shared" ref="H68:H84" si="38">AB68</f>
        <v>0</v>
      </c>
      <c r="I68" s="490">
        <f t="shared" ref="I68:I84" si="39">SUM(AC68:AD68)</f>
        <v>0</v>
      </c>
      <c r="J68" s="536">
        <f t="shared" ref="J68:J84" si="40">AE68</f>
        <v>0</v>
      </c>
      <c r="K68" s="536">
        <f t="shared" ref="K68:K84" si="41">AF68</f>
        <v>0</v>
      </c>
      <c r="L68" s="536">
        <f t="shared" ref="L68:L84" si="42">AG68</f>
        <v>0</v>
      </c>
      <c r="M68" s="536">
        <f t="shared" ref="M68:M84" si="43">AH68</f>
        <v>0</v>
      </c>
      <c r="N68" s="485">
        <f t="shared" ref="N68:N84" si="44">SUM(AI68:BA68)</f>
        <v>0</v>
      </c>
      <c r="O68" s="739">
        <f t="shared" ca="1" si="25"/>
        <v>0</v>
      </c>
      <c r="P68" s="490" t="str">
        <f t="shared" ca="1" si="26"/>
        <v/>
      </c>
      <c r="Q68" s="536" t="str">
        <f t="shared" ca="1" si="27"/>
        <v/>
      </c>
      <c r="R68" s="741">
        <f t="shared" si="28"/>
        <v>0</v>
      </c>
      <c r="S68" s="733">
        <f t="shared" si="29"/>
        <v>0</v>
      </c>
      <c r="T68" s="55"/>
      <c r="U68" s="55"/>
      <c r="X68" s="669">
        <v>1</v>
      </c>
      <c r="Y68" s="670"/>
      <c r="Z68" s="501">
        <f t="shared" ref="Z68:Z89" si="45">Z67+1</f>
        <v>2008</v>
      </c>
      <c r="AA68" s="670"/>
      <c r="AB68" s="464">
        <f>SUMIF(エネルギー使用量!$AA$10:$AA$199,メイン_入力!AB$64*10000+メイン_入力!$D68,エネルギー使用量!$W$10:$W$199)/1000</f>
        <v>0</v>
      </c>
      <c r="AC68" s="464">
        <f>SUMIF(エネルギー使用量!$AA$10:$AA$199,メイン_入力!AC$64*10000+メイン_入力!$D68,エネルギー使用量!$AQ$10:$AQ$199)/1000</f>
        <v>0</v>
      </c>
      <c r="AD68" s="464">
        <f>SUMIF(エネルギー使用量!$AA$10:$AA$199,メイン_入力!AD$64*10000+メイン_入力!$D68,エネルギー使用量!$AQ$10:$AQ$199)/1000</f>
        <v>0</v>
      </c>
      <c r="AE68" s="464">
        <f>SUMIF(エネルギー使用量!$AA$10:$AA$199,メイン_入力!AE$64*10000+メイン_入力!$D68,エネルギー使用量!$W$10:$W$199)/1000+SUMIF(エネルギー使用量!$AA$10:$AA$199,メイン_入力!AE$63*10000+メイン_入力!$D68,エネルギー使用量!$W$10:$W$199)/$AI$107</f>
        <v>0</v>
      </c>
      <c r="AF68" s="464">
        <f>SUMIF(エネルギー使用量!$AA$10:$AA$199,メイン_入力!AF$64*10000+メイン_入力!$D68,エネルギー使用量!$W$10:$W$199)/1000</f>
        <v>0</v>
      </c>
      <c r="AG68" s="464">
        <f>SUMIF(エネルギー使用量!$AA$10:$AA$199,メイン_入力!AG$64*10000+メイン_入力!$D68,エネルギー使用量!$W$10:$W$199)/1000</f>
        <v>0</v>
      </c>
      <c r="AH68" s="464">
        <f>SUMIF(エネルギー使用量!$AA$10:$AA$199,メイン_入力!AH$64*10000+メイン_入力!$D68,エネルギー使用量!$W$10:$W$199)/1000</f>
        <v>0</v>
      </c>
      <c r="AI68" s="464">
        <f>SUMIF(エネルギー使用量!$AA$10:$AA$199,メイン_入力!AI$64*10000+メイン_入力!$D68,エネルギー使用量!$W$10:$W$199)/1000*AI$94</f>
        <v>0</v>
      </c>
      <c r="AJ68" s="464">
        <f>SUMIF(エネルギー使用量!$AA$10:$AA$199,メイン_入力!AJ$64*10000+メイン_入力!$D68,エネルギー使用量!$W$10:$W$199)/1000*AJ$94</f>
        <v>0</v>
      </c>
      <c r="AK68" s="464">
        <f>SUMIF(エネルギー使用量!$AA$10:$AA$199,メイン_入力!AK$64*10000+メイン_入力!$D68,エネルギー使用量!$W$10:$W$199)/1000*AK$94</f>
        <v>0</v>
      </c>
      <c r="AL68" s="464">
        <f>SUMIF(エネルギー使用量!$AA$10:$AA$199,メイン_入力!AL$64*10000+メイン_入力!$D68,エネルギー使用量!$W$10:$W$199)/1000*AL$94</f>
        <v>0</v>
      </c>
      <c r="AM68" s="464">
        <f>SUMIF(エネルギー使用量!$AA$10:$AA$199,メイン_入力!AM$64*10000+メイン_入力!$D68,エネルギー使用量!$W$10:$W$199)/1000*AM$94</f>
        <v>0</v>
      </c>
      <c r="AN68" s="464">
        <f>SUMIF(エネルギー使用量!$AA$10:$AA$199,メイン_入力!AN$64*10000+メイン_入力!$D68,エネルギー使用量!$W$10:$W$199)/1000*AN$94</f>
        <v>0</v>
      </c>
      <c r="AO68" s="464">
        <f>SUMIF(エネルギー使用量!$AA$10:$AA$199,メイン_入力!AO$64*10000+メイン_入力!$D68,エネルギー使用量!$W$10:$W$199)/1000*AO$94</f>
        <v>0</v>
      </c>
      <c r="AP68" s="464">
        <f>SUMIF(エネルギー使用量!$AA$10:$AA$199,メイン_入力!AP$64*10000+メイン_入力!$D68,エネルギー使用量!$W$10:$W$199)/1000*AP$94</f>
        <v>0</v>
      </c>
      <c r="AQ68" s="464">
        <f>SUMIF(エネルギー使用量!$AA$10:$AA$199,メイン_入力!AQ$64*10000+メイン_入力!$D68,エネルギー使用量!$W$10:$W$199)/1000*AQ$94</f>
        <v>0</v>
      </c>
      <c r="AR68" s="464">
        <f>SUMIF(エネルギー使用量!$AA$10:$AA$199,メイン_入力!AR$64*10000+メイン_入力!$D68,エネルギー使用量!$W$10:$W$199)/1000*AR$94</f>
        <v>0</v>
      </c>
      <c r="AS68" s="464">
        <f>SUMIF(エネルギー使用量!$AA$10:$AA$199,メイン_入力!AS$64*10000+メイン_入力!$D68,エネルギー使用量!$W$10:$W$199)/1000*AS$94</f>
        <v>0</v>
      </c>
      <c r="AT68" s="464">
        <f>SUMIF(エネルギー使用量!$AA$10:$AA$199,メイン_入力!AT$64*10000+メイン_入力!$D68,エネルギー使用量!$W$10:$W$199)/1000*AT$94</f>
        <v>0</v>
      </c>
      <c r="AU68" s="464">
        <f>SUMIF(エネルギー使用量!$AA$10:$AA$199,メイン_入力!AU$64*10000+メイン_入力!$D68,エネルギー使用量!$W$10:$W$199)/1000*AU$94</f>
        <v>0</v>
      </c>
      <c r="AV68" s="464">
        <f>SUMIF(エネルギー使用量!$AA$10:$AA$199,メイン_入力!AV$64*10000+メイン_入力!$D68,エネルギー使用量!$W$10:$W$199)/1000*AV$94</f>
        <v>0</v>
      </c>
      <c r="AW68" s="464">
        <f>SUMIF(エネルギー使用量!$AA$10:$AA$199,メイン_入力!AW$64*10000+メイン_入力!$D68,エネルギー使用量!$W$10:$W$199)/1000*AW$94</f>
        <v>0</v>
      </c>
      <c r="AX68" s="464">
        <f>SUMIF(エネルギー使用量!$AA$10:$AA$199,メイン_入力!AX$64*10000+メイン_入力!$D68,エネルギー使用量!$W$10:$W$199)/1000*AX$94</f>
        <v>0</v>
      </c>
      <c r="AY68" s="464">
        <f>SUMIF(エネルギー使用量!$AA$10:$AA$199,メイン_入力!AY$64*10000+メイン_入力!$D68,エネルギー使用量!$W$10:$W$199)/1000*AY$94</f>
        <v>0</v>
      </c>
      <c r="AZ68" s="464">
        <f>SUMIF(エネルギー使用量!$AA$10:$AA$199,メイン_入力!AZ$64*10000+メイン_入力!$D68,エネルギー使用量!$W$10:$W$199)/1000*AZ$94</f>
        <v>0</v>
      </c>
      <c r="BA68" s="464">
        <f>SUMIF(エネルギー使用量!$AA$10:$AA$199,メイン_入力!BA$64*10000+メイン_入力!$D68,エネルギー使用量!$W$10:$W$199)/1000*BA$94</f>
        <v>0</v>
      </c>
      <c r="BC68" s="383"/>
      <c r="BD68" s="669">
        <v>1</v>
      </c>
      <c r="BE68" s="670"/>
      <c r="BF68" s="521">
        <f t="shared" ref="BF68:BF89" si="46">BF67+1</f>
        <v>2008</v>
      </c>
      <c r="BG68" s="648"/>
      <c r="BH68" s="544">
        <f t="shared" ca="1" si="30"/>
        <v>0</v>
      </c>
      <c r="BI68" s="534" t="str">
        <f t="shared" ref="BI68:BI89" si="47">IF($F68="","",VALUE(RIGHT($F68,LEN($F68)-2)))</f>
        <v/>
      </c>
      <c r="BJ68" s="535" t="str">
        <f>IF(COUNTBLANK(BI67:BI68)=2,"",MIN(BI67:BI68))</f>
        <v/>
      </c>
      <c r="BK68" s="535" t="str">
        <f t="shared" si="31"/>
        <v/>
      </c>
      <c r="BL68" s="531" t="str">
        <f t="shared" ref="BL68:BL89" ca="1" si="48">IF(BJ68="","",ROUNDDOWN(SUMPRODUCT(OFFSET($AB$67,MATCH($BJ68,$BK$67:$BK$89,0)-1,0,1,7),OFFSET($AB$99,$X68-1,0,1,7))+SUMPRODUCT(OFFSET($AI$67,MATCH($BJ68,$BK$67:$BK$89,0)-1,0,1,19),$AI$99:$BA$99)*44/12,0))</f>
        <v/>
      </c>
      <c r="BM68" s="466">
        <f t="shared" si="32"/>
        <v>0</v>
      </c>
      <c r="BN68" s="531">
        <f ca="1">IF(BM68&gt;=5,BS68/SUM(OFFSET(BP68,-1*BM68,0,BM68+1,1)),1)</f>
        <v>1</v>
      </c>
      <c r="BO68" s="89" t="str">
        <f t="shared" ca="1" si="33"/>
        <v/>
      </c>
      <c r="BP68" s="438" t="str">
        <f t="shared" si="34"/>
        <v/>
      </c>
      <c r="BQ68" s="438" t="str">
        <f t="shared" ref="BQ68:BQ89" si="49">IF($F68="","",INDEX($AO$61:$AV$61,1,MATCH($F68,$AO$39:$AV$39,0)))</f>
        <v/>
      </c>
      <c r="BR68" s="438" t="str">
        <f t="shared" si="35"/>
        <v/>
      </c>
      <c r="BS68" s="438">
        <f>SUM(BP67:BP68)</f>
        <v>0</v>
      </c>
      <c r="BT68" s="89">
        <f t="shared" ref="BT68:BT89" si="50">IF(BS68="","",ROUNDDOWN(BS68*1.1,0))</f>
        <v>0</v>
      </c>
      <c r="BU68" s="532"/>
      <c r="BV68" s="4" t="str">
        <f t="shared" si="36"/>
        <v/>
      </c>
      <c r="BW68" s="528"/>
      <c r="BX68" s="528"/>
    </row>
    <row r="69" spans="2:81" ht="13.8" thickBot="1" x14ac:dyDescent="0.25">
      <c r="B69" s="146"/>
      <c r="C69" s="10"/>
      <c r="D69" s="448">
        <f t="shared" si="37"/>
        <v>2009</v>
      </c>
      <c r="E69" s="449"/>
      <c r="F69" s="713"/>
      <c r="G69" s="730"/>
      <c r="H69" s="734">
        <f t="shared" si="38"/>
        <v>0</v>
      </c>
      <c r="I69" s="452">
        <f t="shared" si="39"/>
        <v>0</v>
      </c>
      <c r="J69" s="537">
        <f t="shared" si="40"/>
        <v>0</v>
      </c>
      <c r="K69" s="537">
        <f t="shared" si="41"/>
        <v>0</v>
      </c>
      <c r="L69" s="537">
        <f t="shared" si="42"/>
        <v>0</v>
      </c>
      <c r="M69" s="537">
        <f t="shared" si="43"/>
        <v>0</v>
      </c>
      <c r="N69" s="499">
        <f t="shared" si="44"/>
        <v>0</v>
      </c>
      <c r="O69" s="742">
        <f t="shared" ca="1" si="25"/>
        <v>0</v>
      </c>
      <c r="P69" s="452" t="str">
        <f t="shared" ca="1" si="26"/>
        <v/>
      </c>
      <c r="Q69" s="537" t="str">
        <f t="shared" ca="1" si="27"/>
        <v/>
      </c>
      <c r="R69" s="743">
        <f t="shared" si="28"/>
        <v>0</v>
      </c>
      <c r="S69" s="734">
        <f t="shared" si="29"/>
        <v>0</v>
      </c>
      <c r="T69" s="55"/>
      <c r="U69" s="55"/>
      <c r="X69" s="671">
        <v>1</v>
      </c>
      <c r="Y69" s="672"/>
      <c r="Z69" s="448">
        <f t="shared" si="45"/>
        <v>2009</v>
      </c>
      <c r="AA69" s="672"/>
      <c r="AB69" s="492">
        <f>SUMIF(エネルギー使用量!$AA$10:$AA$199,メイン_入力!AB$64*10000+メイン_入力!$D69,エネルギー使用量!$W$10:$W$199)/1000</f>
        <v>0</v>
      </c>
      <c r="AC69" s="492">
        <f>SUMIF(エネルギー使用量!$AA$10:$AA$199,メイン_入力!AC$64*10000+メイン_入力!$D69,エネルギー使用量!$AQ$10:$AQ$199)/1000</f>
        <v>0</v>
      </c>
      <c r="AD69" s="492">
        <f>SUMIF(エネルギー使用量!$AA$10:$AA$199,メイン_入力!AD$64*10000+メイン_入力!$D69,エネルギー使用量!$AQ$10:$AQ$199)/1000</f>
        <v>0</v>
      </c>
      <c r="AE69" s="492">
        <f>SUMIF(エネルギー使用量!$AA$10:$AA$199,メイン_入力!AE$64*10000+メイン_入力!$D69,エネルギー使用量!$W$10:$W$199)/1000+SUMIF(エネルギー使用量!$AA$10:$AA$199,メイン_入力!AE$63*10000+メイン_入力!$D69,エネルギー使用量!$W$10:$W$199)/$AI$107</f>
        <v>0</v>
      </c>
      <c r="AF69" s="492">
        <f>SUMIF(エネルギー使用量!$AA$10:$AA$199,メイン_入力!AF$64*10000+メイン_入力!$D69,エネルギー使用量!$W$10:$W$199)/1000</f>
        <v>0</v>
      </c>
      <c r="AG69" s="492">
        <f>SUMIF(エネルギー使用量!$AA$10:$AA$199,メイン_入力!AG$64*10000+メイン_入力!$D69,エネルギー使用量!$W$10:$W$199)/1000</f>
        <v>0</v>
      </c>
      <c r="AH69" s="492">
        <f>SUMIF(エネルギー使用量!$AA$10:$AA$199,メイン_入力!AH$64*10000+メイン_入力!$D69,エネルギー使用量!$W$10:$W$199)/1000</f>
        <v>0</v>
      </c>
      <c r="AI69" s="492">
        <f>SUMIF(エネルギー使用量!$AA$10:$AA$199,メイン_入力!AI$64*10000+メイン_入力!$D69,エネルギー使用量!$W$10:$W$199)/1000*AI$94</f>
        <v>0</v>
      </c>
      <c r="AJ69" s="492">
        <f>SUMIF(エネルギー使用量!$AA$10:$AA$199,メイン_入力!AJ$64*10000+メイン_入力!$D69,エネルギー使用量!$W$10:$W$199)/1000*AJ$94</f>
        <v>0</v>
      </c>
      <c r="AK69" s="492">
        <f>SUMIF(エネルギー使用量!$AA$10:$AA$199,メイン_入力!AK$64*10000+メイン_入力!$D69,エネルギー使用量!$W$10:$W$199)/1000*AK$94</f>
        <v>0</v>
      </c>
      <c r="AL69" s="492">
        <f>SUMIF(エネルギー使用量!$AA$10:$AA$199,メイン_入力!AL$64*10000+メイン_入力!$D69,エネルギー使用量!$W$10:$W$199)/1000*AL$94</f>
        <v>0</v>
      </c>
      <c r="AM69" s="492">
        <f>SUMIF(エネルギー使用量!$AA$10:$AA$199,メイン_入力!AM$64*10000+メイン_入力!$D69,エネルギー使用量!$W$10:$W$199)/1000*AM$94</f>
        <v>0</v>
      </c>
      <c r="AN69" s="492">
        <f>SUMIF(エネルギー使用量!$AA$10:$AA$199,メイン_入力!AN$64*10000+メイン_入力!$D69,エネルギー使用量!$W$10:$W$199)/1000*AN$94</f>
        <v>0</v>
      </c>
      <c r="AO69" s="492">
        <f>SUMIF(エネルギー使用量!$AA$10:$AA$199,メイン_入力!AO$64*10000+メイン_入力!$D69,エネルギー使用量!$W$10:$W$199)/1000*AO$94</f>
        <v>0</v>
      </c>
      <c r="AP69" s="492">
        <f>SUMIF(エネルギー使用量!$AA$10:$AA$199,メイン_入力!AP$64*10000+メイン_入力!$D69,エネルギー使用量!$W$10:$W$199)/1000*AP$94</f>
        <v>0</v>
      </c>
      <c r="AQ69" s="492">
        <f>SUMIF(エネルギー使用量!$AA$10:$AA$199,メイン_入力!AQ$64*10000+メイン_入力!$D69,エネルギー使用量!$W$10:$W$199)/1000*AQ$94</f>
        <v>0</v>
      </c>
      <c r="AR69" s="492">
        <f>SUMIF(エネルギー使用量!$AA$10:$AA$199,メイン_入力!AR$64*10000+メイン_入力!$D69,エネルギー使用量!$W$10:$W$199)/1000*AR$94</f>
        <v>0</v>
      </c>
      <c r="AS69" s="492">
        <f>SUMIF(エネルギー使用量!$AA$10:$AA$199,メイン_入力!AS$64*10000+メイン_入力!$D69,エネルギー使用量!$W$10:$W$199)/1000*AS$94</f>
        <v>0</v>
      </c>
      <c r="AT69" s="492">
        <f>SUMIF(エネルギー使用量!$AA$10:$AA$199,メイン_入力!AT$64*10000+メイン_入力!$D69,エネルギー使用量!$W$10:$W$199)/1000*AT$94</f>
        <v>0</v>
      </c>
      <c r="AU69" s="492">
        <f>SUMIF(エネルギー使用量!$AA$10:$AA$199,メイン_入力!AU$64*10000+メイン_入力!$D69,エネルギー使用量!$W$10:$W$199)/1000*AU$94</f>
        <v>0</v>
      </c>
      <c r="AV69" s="492">
        <f>SUMIF(エネルギー使用量!$AA$10:$AA$199,メイン_入力!AV$64*10000+メイン_入力!$D69,エネルギー使用量!$W$10:$W$199)/1000*AV$94</f>
        <v>0</v>
      </c>
      <c r="AW69" s="492">
        <f>SUMIF(エネルギー使用量!$AA$10:$AA$199,メイン_入力!AW$64*10000+メイン_入力!$D69,エネルギー使用量!$W$10:$W$199)/1000*AW$94</f>
        <v>0</v>
      </c>
      <c r="AX69" s="492">
        <f>SUMIF(エネルギー使用量!$AA$10:$AA$199,メイン_入力!AX$64*10000+メイン_入力!$D69,エネルギー使用量!$W$10:$W$199)/1000*AX$94</f>
        <v>0</v>
      </c>
      <c r="AY69" s="492">
        <f>SUMIF(エネルギー使用量!$AA$10:$AA$199,メイン_入力!AY$64*10000+メイン_入力!$D69,エネルギー使用量!$W$10:$W$199)/1000*AY$94</f>
        <v>0</v>
      </c>
      <c r="AZ69" s="492">
        <f>SUMIF(エネルギー使用量!$AA$10:$AA$199,メイン_入力!AZ$64*10000+メイン_入力!$D69,エネルギー使用量!$W$10:$W$199)/1000*AZ$94</f>
        <v>0</v>
      </c>
      <c r="BA69" s="492">
        <f>SUMIF(エネルギー使用量!$AA$10:$AA$199,メイン_入力!BA$64*10000+メイン_入力!$D69,エネルギー使用量!$W$10:$W$199)/1000*BA$94</f>
        <v>0</v>
      </c>
      <c r="BC69" s="383"/>
      <c r="BD69" s="671">
        <v>1</v>
      </c>
      <c r="BE69" s="672"/>
      <c r="BF69" s="602">
        <f t="shared" si="46"/>
        <v>2009</v>
      </c>
      <c r="BG69" s="651"/>
      <c r="BH69" s="603">
        <f t="shared" ca="1" si="30"/>
        <v>0</v>
      </c>
      <c r="BI69" s="604" t="str">
        <f t="shared" si="47"/>
        <v/>
      </c>
      <c r="BJ69" s="605" t="str">
        <f>IF(COUNTBLANK(BI67:BI69)=3,"",MIN(BI67:BI69))</f>
        <v/>
      </c>
      <c r="BK69" s="605" t="str">
        <f t="shared" si="31"/>
        <v/>
      </c>
      <c r="BL69" s="606" t="str">
        <f t="shared" ca="1" si="48"/>
        <v/>
      </c>
      <c r="BM69" s="607">
        <f t="shared" si="32"/>
        <v>0</v>
      </c>
      <c r="BN69" s="606">
        <f ca="1">IF(BM69&gt;=5,BS69/SUM(OFFSET(BP69,-1*BM69,0,BM69+1,1)),1)</f>
        <v>1</v>
      </c>
      <c r="BO69" s="608" t="str">
        <f t="shared" ca="1" si="33"/>
        <v/>
      </c>
      <c r="BP69" s="694" t="str">
        <f t="shared" si="34"/>
        <v/>
      </c>
      <c r="BQ69" s="694" t="str">
        <f t="shared" si="49"/>
        <v/>
      </c>
      <c r="BR69" s="694" t="str">
        <f t="shared" si="35"/>
        <v/>
      </c>
      <c r="BS69" s="694">
        <f>SUM(BP67:BP69)</f>
        <v>0</v>
      </c>
      <c r="BT69" s="608">
        <f t="shared" si="50"/>
        <v>0</v>
      </c>
      <c r="BU69" s="609"/>
      <c r="BV69" s="610" t="str">
        <f t="shared" si="36"/>
        <v/>
      </c>
      <c r="BW69" s="528"/>
      <c r="BX69" s="528"/>
    </row>
    <row r="70" spans="2:81" ht="13.8" thickTop="1" x14ac:dyDescent="0.2">
      <c r="B70" s="146"/>
      <c r="C70" s="10"/>
      <c r="D70" s="446">
        <f t="shared" si="37"/>
        <v>2010</v>
      </c>
      <c r="E70" s="447"/>
      <c r="F70" s="711"/>
      <c r="G70" s="712"/>
      <c r="H70" s="735">
        <f t="shared" si="38"/>
        <v>0</v>
      </c>
      <c r="I70" s="455">
        <f>SUM(AC70:AD70)</f>
        <v>0</v>
      </c>
      <c r="J70" s="538">
        <f t="shared" si="40"/>
        <v>0</v>
      </c>
      <c r="K70" s="538">
        <f t="shared" si="41"/>
        <v>0</v>
      </c>
      <c r="L70" s="538">
        <f t="shared" si="42"/>
        <v>0</v>
      </c>
      <c r="M70" s="538">
        <f t="shared" si="43"/>
        <v>0</v>
      </c>
      <c r="N70" s="497">
        <f t="shared" si="44"/>
        <v>0</v>
      </c>
      <c r="O70" s="744">
        <f t="shared" ca="1" si="25"/>
        <v>0</v>
      </c>
      <c r="P70" s="455" t="str">
        <f t="shared" ca="1" si="26"/>
        <v/>
      </c>
      <c r="Q70" s="538" t="str">
        <f t="shared" ca="1" si="27"/>
        <v/>
      </c>
      <c r="R70" s="745">
        <f t="shared" si="28"/>
        <v>0</v>
      </c>
      <c r="S70" s="735" t="str">
        <f t="shared" ca="1" si="29"/>
        <v/>
      </c>
      <c r="T70" s="55"/>
      <c r="U70" s="55"/>
      <c r="X70" s="673">
        <v>1</v>
      </c>
      <c r="Y70" s="674"/>
      <c r="Z70" s="446">
        <f t="shared" si="45"/>
        <v>2010</v>
      </c>
      <c r="AA70" s="674"/>
      <c r="AB70" s="493">
        <f>SUMIF(エネルギー使用量!$AA$10:$AA$199,メイン_入力!AB$64*10000+メイン_入力!$D70,エネルギー使用量!$W$10:$W$199)/1000</f>
        <v>0</v>
      </c>
      <c r="AC70" s="493">
        <f>SUMIF(エネルギー使用量!$AA$10:$AA$199,メイン_入力!AC$64*10000+メイン_入力!$D70,エネルギー使用量!$AQ$10:$AQ$199)/1000</f>
        <v>0</v>
      </c>
      <c r="AD70" s="493">
        <f>SUMIF(エネルギー使用量!$AA$10:$AA$199,メイン_入力!AD$64*10000+メイン_入力!$D70,エネルギー使用量!$AQ$10:$AQ$199)/1000</f>
        <v>0</v>
      </c>
      <c r="AE70" s="493">
        <f>SUMIF(エネルギー使用量!$AA$10:$AA$199,メイン_入力!AE$64*10000+メイン_入力!$D70,エネルギー使用量!$W$10:$W$199)/1000+SUMIF(エネルギー使用量!$AA$10:$AA$199,メイン_入力!AE$63*10000+メイン_入力!$D70,エネルギー使用量!$W$10:$W$199)/$AI$107</f>
        <v>0</v>
      </c>
      <c r="AF70" s="493">
        <f>SUMIF(エネルギー使用量!$AA$10:$AA$199,メイン_入力!AF$64*10000+メイン_入力!$D70,エネルギー使用量!$W$10:$W$199)/1000</f>
        <v>0</v>
      </c>
      <c r="AG70" s="493">
        <f>SUMIF(エネルギー使用量!$AA$10:$AA$199,メイン_入力!AG$64*10000+メイン_入力!$D70,エネルギー使用量!$W$10:$W$199)/1000</f>
        <v>0</v>
      </c>
      <c r="AH70" s="493">
        <f>SUMIF(エネルギー使用量!$AA$10:$AA$199,メイン_入力!AH$64*10000+メイン_入力!$D70,エネルギー使用量!$W$10:$W$199)/1000</f>
        <v>0</v>
      </c>
      <c r="AI70" s="493">
        <f>SUMIF(エネルギー使用量!$AA$10:$AA$199,メイン_入力!AI$64*10000+メイン_入力!$D70,エネルギー使用量!$W$10:$W$199)/1000*AI$94</f>
        <v>0</v>
      </c>
      <c r="AJ70" s="493">
        <f>SUMIF(エネルギー使用量!$AA$10:$AA$199,メイン_入力!AJ$64*10000+メイン_入力!$D70,エネルギー使用量!$W$10:$W$199)/1000*AJ$94</f>
        <v>0</v>
      </c>
      <c r="AK70" s="493">
        <f>SUMIF(エネルギー使用量!$AA$10:$AA$199,メイン_入力!AK$64*10000+メイン_入力!$D70,エネルギー使用量!$W$10:$W$199)/1000*AK$94</f>
        <v>0</v>
      </c>
      <c r="AL70" s="493">
        <f>SUMIF(エネルギー使用量!$AA$10:$AA$199,メイン_入力!AL$64*10000+メイン_入力!$D70,エネルギー使用量!$W$10:$W$199)/1000*AL$94</f>
        <v>0</v>
      </c>
      <c r="AM70" s="493">
        <f>SUMIF(エネルギー使用量!$AA$10:$AA$199,メイン_入力!AM$64*10000+メイン_入力!$D70,エネルギー使用量!$W$10:$W$199)/1000*AM$94</f>
        <v>0</v>
      </c>
      <c r="AN70" s="493">
        <f>SUMIF(エネルギー使用量!$AA$10:$AA$199,メイン_入力!AN$64*10000+メイン_入力!$D70,エネルギー使用量!$W$10:$W$199)/1000*AN$94</f>
        <v>0</v>
      </c>
      <c r="AO70" s="493">
        <f>SUMIF(エネルギー使用量!$AA$10:$AA$199,メイン_入力!AO$64*10000+メイン_入力!$D70,エネルギー使用量!$W$10:$W$199)/1000*AO$94</f>
        <v>0</v>
      </c>
      <c r="AP70" s="493">
        <f>SUMIF(エネルギー使用量!$AA$10:$AA$199,メイン_入力!AP$64*10000+メイン_入力!$D70,エネルギー使用量!$W$10:$W$199)/1000*AP$94</f>
        <v>0</v>
      </c>
      <c r="AQ70" s="493">
        <f>SUMIF(エネルギー使用量!$AA$10:$AA$199,メイン_入力!AQ$64*10000+メイン_入力!$D70,エネルギー使用量!$W$10:$W$199)/1000*AQ$94</f>
        <v>0</v>
      </c>
      <c r="AR70" s="493">
        <f>SUMIF(エネルギー使用量!$AA$10:$AA$199,メイン_入力!AR$64*10000+メイン_入力!$D70,エネルギー使用量!$W$10:$W$199)/1000*AR$94</f>
        <v>0</v>
      </c>
      <c r="AS70" s="493">
        <f>SUMIF(エネルギー使用量!$AA$10:$AA$199,メイン_入力!AS$64*10000+メイン_入力!$D70,エネルギー使用量!$W$10:$W$199)/1000*AS$94</f>
        <v>0</v>
      </c>
      <c r="AT70" s="493">
        <f>SUMIF(エネルギー使用量!$AA$10:$AA$199,メイン_入力!AT$64*10000+メイン_入力!$D70,エネルギー使用量!$W$10:$W$199)/1000*AT$94</f>
        <v>0</v>
      </c>
      <c r="AU70" s="493">
        <f>SUMIF(エネルギー使用量!$AA$10:$AA$199,メイン_入力!AU$64*10000+メイン_入力!$D70,エネルギー使用量!$W$10:$W$199)/1000*AU$94</f>
        <v>0</v>
      </c>
      <c r="AV70" s="493">
        <f>SUMIF(エネルギー使用量!$AA$10:$AA$199,メイン_入力!AV$64*10000+メイン_入力!$D70,エネルギー使用量!$W$10:$W$199)/1000*AV$94</f>
        <v>0</v>
      </c>
      <c r="AW70" s="493">
        <f>SUMIF(エネルギー使用量!$AA$10:$AA$199,メイン_入力!AW$64*10000+メイン_入力!$D70,エネルギー使用量!$W$10:$W$199)/1000*AW$94</f>
        <v>0</v>
      </c>
      <c r="AX70" s="493">
        <f>SUMIF(エネルギー使用量!$AA$10:$AA$199,メイン_入力!AX$64*10000+メイン_入力!$D70,エネルギー使用量!$W$10:$W$199)/1000*AX$94</f>
        <v>0</v>
      </c>
      <c r="AY70" s="493">
        <f>SUMIF(エネルギー使用量!$AA$10:$AA$199,メイン_入力!AY$64*10000+メイン_入力!$D70,エネルギー使用量!$W$10:$W$199)/1000*AY$94</f>
        <v>0</v>
      </c>
      <c r="AZ70" s="493">
        <f>SUMIF(エネルギー使用量!$AA$10:$AA$199,メイン_入力!AZ$64*10000+メイン_入力!$D70,エネルギー使用量!$W$10:$W$199)/1000*AZ$94</f>
        <v>0</v>
      </c>
      <c r="BA70" s="493">
        <f>SUMIF(エネルギー使用量!$AA$10:$AA$199,メイン_入力!BA$64*10000+メイン_入力!$D70,エネルギー使用量!$W$10:$W$199)/1000*BA$94</f>
        <v>0</v>
      </c>
      <c r="BC70" s="383"/>
      <c r="BD70" s="673">
        <v>1</v>
      </c>
      <c r="BE70" s="674"/>
      <c r="BF70" s="619">
        <f t="shared" si="46"/>
        <v>2010</v>
      </c>
      <c r="BG70" s="620"/>
      <c r="BH70" s="621">
        <f ca="1">ROUNDDOWN(SUMPRODUCT($AB70:$AH70,OFFSET($AB$99,MATCH($X70,$Z$99:$Z$102,0)-1,0,1,7))+SUMPRODUCT($AI70:$BA70,$AI$99:$BA$99)*44/12,0)</f>
        <v>0</v>
      </c>
      <c r="BI70" s="622" t="str">
        <f t="shared" si="47"/>
        <v/>
      </c>
      <c r="BJ70" s="754" t="str">
        <f>IF(COUNTBLANK(BI67:BI70)=4,"",MIN(BI67:BI70))</f>
        <v/>
      </c>
      <c r="BK70" s="623" t="str">
        <f>IF($G70="","",VALUE(RIGHT($G70,LEN($G70)-2)))</f>
        <v/>
      </c>
      <c r="BL70" s="624" t="str">
        <f t="shared" ca="1" si="48"/>
        <v/>
      </c>
      <c r="BM70" s="625">
        <f t="shared" si="32"/>
        <v>0</v>
      </c>
      <c r="BN70" s="624">
        <f t="shared" ref="BN70:BN73" ca="1" si="51">IF(BM70&gt;=5,BS70/SUM(OFFSET(BP70,-1*BM70,0,BM70+1,1)),1)</f>
        <v>1</v>
      </c>
      <c r="BO70" s="626" t="str">
        <f t="shared" ca="1" si="33"/>
        <v/>
      </c>
      <c r="BP70" s="695" t="str">
        <f t="shared" si="34"/>
        <v/>
      </c>
      <c r="BQ70" s="695" t="str">
        <f t="shared" si="49"/>
        <v/>
      </c>
      <c r="BR70" s="695" t="str">
        <f t="shared" si="35"/>
        <v/>
      </c>
      <c r="BS70" s="695">
        <f>SUM(BP67:BP70)</f>
        <v>0</v>
      </c>
      <c r="BT70" s="626">
        <f t="shared" si="50"/>
        <v>0</v>
      </c>
      <c r="BU70" s="627" t="str">
        <f t="shared" ref="BU70:BU89" ca="1" si="52">IF(BO70="","",MAX(0,ROUNDDOWN(MIN(BO70,BT70),0)))</f>
        <v/>
      </c>
      <c r="BV70" s="628" t="str">
        <f t="shared" si="36"/>
        <v/>
      </c>
      <c r="BW70" s="528"/>
      <c r="BX70" s="528"/>
    </row>
    <row r="71" spans="2:81" ht="13.2" x14ac:dyDescent="0.2">
      <c r="B71" s="146"/>
      <c r="C71" s="10"/>
      <c r="D71" s="501">
        <f t="shared" si="37"/>
        <v>2011</v>
      </c>
      <c r="E71" s="503"/>
      <c r="F71" s="478"/>
      <c r="G71" s="688"/>
      <c r="H71" s="733">
        <f t="shared" si="38"/>
        <v>0</v>
      </c>
      <c r="I71" s="490">
        <f t="shared" si="39"/>
        <v>0</v>
      </c>
      <c r="J71" s="536">
        <f t="shared" si="40"/>
        <v>0</v>
      </c>
      <c r="K71" s="536">
        <f t="shared" si="41"/>
        <v>0</v>
      </c>
      <c r="L71" s="536">
        <f t="shared" si="42"/>
        <v>0</v>
      </c>
      <c r="M71" s="536">
        <f t="shared" si="43"/>
        <v>0</v>
      </c>
      <c r="N71" s="485">
        <f t="shared" si="44"/>
        <v>0</v>
      </c>
      <c r="O71" s="739">
        <f t="shared" ca="1" si="25"/>
        <v>0</v>
      </c>
      <c r="P71" s="490" t="str">
        <f t="shared" ca="1" si="26"/>
        <v/>
      </c>
      <c r="Q71" s="536" t="str">
        <f t="shared" ca="1" si="27"/>
        <v/>
      </c>
      <c r="R71" s="741">
        <f t="shared" si="28"/>
        <v>0</v>
      </c>
      <c r="S71" s="733" t="str">
        <f t="shared" ca="1" si="29"/>
        <v/>
      </c>
      <c r="T71" s="55"/>
      <c r="U71" s="55"/>
      <c r="X71" s="669">
        <v>1</v>
      </c>
      <c r="Y71" s="670"/>
      <c r="Z71" s="501">
        <f t="shared" si="45"/>
        <v>2011</v>
      </c>
      <c r="AA71" s="670"/>
      <c r="AB71" s="464">
        <f>SUMIF(エネルギー使用量!$AA$10:$AA$199,メイン_入力!AB$64*10000+メイン_入力!$D71,エネルギー使用量!$W$10:$W$199)/1000</f>
        <v>0</v>
      </c>
      <c r="AC71" s="464">
        <f>SUMIF(エネルギー使用量!$AA$10:$AA$199,メイン_入力!AC$64*10000+メイン_入力!$D71,エネルギー使用量!$AQ$10:$AQ$199)/1000</f>
        <v>0</v>
      </c>
      <c r="AD71" s="464">
        <f>SUMIF(エネルギー使用量!$AA$10:$AA$199,メイン_入力!AD$64*10000+メイン_入力!$D71,エネルギー使用量!$AQ$10:$AQ$199)/1000</f>
        <v>0</v>
      </c>
      <c r="AE71" s="464">
        <f>SUMIF(エネルギー使用量!$AA$10:$AA$199,メイン_入力!AE$64*10000+メイン_入力!$D71,エネルギー使用量!$W$10:$W$199)/1000+SUMIF(エネルギー使用量!$AA$10:$AA$199,メイン_入力!AE$63*10000+メイン_入力!$D71,エネルギー使用量!$W$10:$W$199)/$AI$107</f>
        <v>0</v>
      </c>
      <c r="AF71" s="464">
        <f>SUMIF(エネルギー使用量!$AA$10:$AA$199,メイン_入力!AF$64*10000+メイン_入力!$D71,エネルギー使用量!$W$10:$W$199)/1000</f>
        <v>0</v>
      </c>
      <c r="AG71" s="464">
        <f>SUMIF(エネルギー使用量!$AA$10:$AA$199,メイン_入力!AG$64*10000+メイン_入力!$D71,エネルギー使用量!$W$10:$W$199)/1000</f>
        <v>0</v>
      </c>
      <c r="AH71" s="464">
        <f>SUMIF(エネルギー使用量!$AA$10:$AA$199,メイン_入力!AH$64*10000+メイン_入力!$D71,エネルギー使用量!$W$10:$W$199)/1000</f>
        <v>0</v>
      </c>
      <c r="AI71" s="464">
        <f>SUMIF(エネルギー使用量!$AA$10:$AA$199,メイン_入力!AI$64*10000+メイン_入力!$D71,エネルギー使用量!$W$10:$W$199)/1000*AI$94</f>
        <v>0</v>
      </c>
      <c r="AJ71" s="464">
        <f>SUMIF(エネルギー使用量!$AA$10:$AA$199,メイン_入力!AJ$64*10000+メイン_入力!$D71,エネルギー使用量!$W$10:$W$199)/1000*AJ$94</f>
        <v>0</v>
      </c>
      <c r="AK71" s="464">
        <f>SUMIF(エネルギー使用量!$AA$10:$AA$199,メイン_入力!AK$64*10000+メイン_入力!$D71,エネルギー使用量!$W$10:$W$199)/1000*AK$94</f>
        <v>0</v>
      </c>
      <c r="AL71" s="464">
        <f>SUMIF(エネルギー使用量!$AA$10:$AA$199,メイン_入力!AL$64*10000+メイン_入力!$D71,エネルギー使用量!$W$10:$W$199)/1000*AL$94</f>
        <v>0</v>
      </c>
      <c r="AM71" s="464">
        <f>SUMIF(エネルギー使用量!$AA$10:$AA$199,メイン_入力!AM$64*10000+メイン_入力!$D71,エネルギー使用量!$W$10:$W$199)/1000*AM$94</f>
        <v>0</v>
      </c>
      <c r="AN71" s="464">
        <f>SUMIF(エネルギー使用量!$AA$10:$AA$199,メイン_入力!AN$64*10000+メイン_入力!$D71,エネルギー使用量!$W$10:$W$199)/1000*AN$94</f>
        <v>0</v>
      </c>
      <c r="AO71" s="464">
        <f>SUMIF(エネルギー使用量!$AA$10:$AA$199,メイン_入力!AO$64*10000+メイン_入力!$D71,エネルギー使用量!$W$10:$W$199)/1000*AO$94</f>
        <v>0</v>
      </c>
      <c r="AP71" s="464">
        <f>SUMIF(エネルギー使用量!$AA$10:$AA$199,メイン_入力!AP$64*10000+メイン_入力!$D71,エネルギー使用量!$W$10:$W$199)/1000*AP$94</f>
        <v>0</v>
      </c>
      <c r="AQ71" s="464">
        <f>SUMIF(エネルギー使用量!$AA$10:$AA$199,メイン_入力!AQ$64*10000+メイン_入力!$D71,エネルギー使用量!$W$10:$W$199)/1000*AQ$94</f>
        <v>0</v>
      </c>
      <c r="AR71" s="464">
        <f>SUMIF(エネルギー使用量!$AA$10:$AA$199,メイン_入力!AR$64*10000+メイン_入力!$D71,エネルギー使用量!$W$10:$W$199)/1000*AR$94</f>
        <v>0</v>
      </c>
      <c r="AS71" s="464">
        <f>SUMIF(エネルギー使用量!$AA$10:$AA$199,メイン_入力!AS$64*10000+メイン_入力!$D71,エネルギー使用量!$W$10:$W$199)/1000*AS$94</f>
        <v>0</v>
      </c>
      <c r="AT71" s="464">
        <f>SUMIF(エネルギー使用量!$AA$10:$AA$199,メイン_入力!AT$64*10000+メイン_入力!$D71,エネルギー使用量!$W$10:$W$199)/1000*AT$94</f>
        <v>0</v>
      </c>
      <c r="AU71" s="464">
        <f>SUMIF(エネルギー使用量!$AA$10:$AA$199,メイン_入力!AU$64*10000+メイン_入力!$D71,エネルギー使用量!$W$10:$W$199)/1000*AU$94</f>
        <v>0</v>
      </c>
      <c r="AV71" s="464">
        <f>SUMIF(エネルギー使用量!$AA$10:$AA$199,メイン_入力!AV$64*10000+メイン_入力!$D71,エネルギー使用量!$W$10:$W$199)/1000*AV$94</f>
        <v>0</v>
      </c>
      <c r="AW71" s="464">
        <f>SUMIF(エネルギー使用量!$AA$10:$AA$199,メイン_入力!AW$64*10000+メイン_入力!$D71,エネルギー使用量!$W$10:$W$199)/1000*AW$94</f>
        <v>0</v>
      </c>
      <c r="AX71" s="464">
        <f>SUMIF(エネルギー使用量!$AA$10:$AA$199,メイン_入力!AX$64*10000+メイン_入力!$D71,エネルギー使用量!$W$10:$W$199)/1000*AX$94</f>
        <v>0</v>
      </c>
      <c r="AY71" s="464">
        <f>SUMIF(エネルギー使用量!$AA$10:$AA$199,メイン_入力!AY$64*10000+メイン_入力!$D71,エネルギー使用量!$W$10:$W$199)/1000*AY$94</f>
        <v>0</v>
      </c>
      <c r="AZ71" s="464">
        <f>SUMIF(エネルギー使用量!$AA$10:$AA$199,メイン_入力!AZ$64*10000+メイン_入力!$D71,エネルギー使用量!$W$10:$W$199)/1000*AZ$94</f>
        <v>0</v>
      </c>
      <c r="BA71" s="464">
        <f>SUMIF(エネルギー使用量!$AA$10:$AA$199,メイン_入力!BA$64*10000+メイン_入力!$D71,エネルギー使用量!$W$10:$W$199)/1000*BA$94</f>
        <v>0</v>
      </c>
      <c r="BC71" s="383"/>
      <c r="BD71" s="669">
        <v>1</v>
      </c>
      <c r="BE71" s="670"/>
      <c r="BF71" s="521">
        <f t="shared" si="46"/>
        <v>2011</v>
      </c>
      <c r="BG71" s="648"/>
      <c r="BH71" s="544">
        <f t="shared" ca="1" si="30"/>
        <v>0</v>
      </c>
      <c r="BI71" s="534" t="str">
        <f t="shared" si="47"/>
        <v/>
      </c>
      <c r="BJ71" s="535" t="str">
        <f t="shared" ref="BJ71:BJ89" si="53">IF(COUNTBLANK(BI67:BI71)=5,"",INDEX($BL$61:$BS$61,1,MIN(BI67:BI71)))</f>
        <v/>
      </c>
      <c r="BK71" s="535" t="str">
        <f t="shared" si="31"/>
        <v/>
      </c>
      <c r="BL71" s="531" t="str">
        <f t="shared" ca="1" si="48"/>
        <v/>
      </c>
      <c r="BM71" s="466">
        <f>IF(AND(BJ71&lt;&gt;"",BJ71=BJ70),BM70+1,0)</f>
        <v>0</v>
      </c>
      <c r="BN71" s="531">
        <f ca="1">IF(BM71&gt;=5,BS71/SUM(OFFSET(BP71,-1*BM71,0,BM71+1,1)),1)</f>
        <v>1</v>
      </c>
      <c r="BO71" s="89" t="str">
        <f t="shared" ca="1" si="33"/>
        <v/>
      </c>
      <c r="BP71" s="438" t="str">
        <f t="shared" si="34"/>
        <v/>
      </c>
      <c r="BQ71" s="438" t="str">
        <f t="shared" si="49"/>
        <v/>
      </c>
      <c r="BR71" s="438" t="str">
        <f t="shared" si="35"/>
        <v/>
      </c>
      <c r="BS71" s="438">
        <f>SUM(BP67:BP71)</f>
        <v>0</v>
      </c>
      <c r="BT71" s="89">
        <f t="shared" si="50"/>
        <v>0</v>
      </c>
      <c r="BU71" s="533" t="str">
        <f t="shared" ca="1" si="52"/>
        <v/>
      </c>
      <c r="BV71" s="4" t="str">
        <f t="shared" si="36"/>
        <v/>
      </c>
      <c r="BW71" s="528"/>
      <c r="BX71" s="528"/>
    </row>
    <row r="72" spans="2:81" ht="13.2" x14ac:dyDescent="0.2">
      <c r="B72" s="146"/>
      <c r="C72" s="10"/>
      <c r="D72" s="501">
        <f t="shared" si="37"/>
        <v>2012</v>
      </c>
      <c r="E72" s="503"/>
      <c r="F72" s="478"/>
      <c r="G72" s="688"/>
      <c r="H72" s="733">
        <f t="shared" si="38"/>
        <v>0</v>
      </c>
      <c r="I72" s="490">
        <f t="shared" si="39"/>
        <v>0</v>
      </c>
      <c r="J72" s="536">
        <f t="shared" si="40"/>
        <v>0</v>
      </c>
      <c r="K72" s="536">
        <f t="shared" si="41"/>
        <v>0</v>
      </c>
      <c r="L72" s="536">
        <f t="shared" si="42"/>
        <v>0</v>
      </c>
      <c r="M72" s="536">
        <f t="shared" si="43"/>
        <v>0</v>
      </c>
      <c r="N72" s="485">
        <f t="shared" si="44"/>
        <v>0</v>
      </c>
      <c r="O72" s="739">
        <f t="shared" ca="1" si="25"/>
        <v>0</v>
      </c>
      <c r="P72" s="490" t="str">
        <f t="shared" ca="1" si="26"/>
        <v/>
      </c>
      <c r="Q72" s="536" t="str">
        <f t="shared" ca="1" si="27"/>
        <v/>
      </c>
      <c r="R72" s="741">
        <f t="shared" si="28"/>
        <v>0</v>
      </c>
      <c r="S72" s="733" t="str">
        <f t="shared" ca="1" si="29"/>
        <v/>
      </c>
      <c r="T72" s="55"/>
      <c r="U72" s="55"/>
      <c r="X72" s="669">
        <v>1</v>
      </c>
      <c r="Y72" s="670"/>
      <c r="Z72" s="501">
        <f t="shared" si="45"/>
        <v>2012</v>
      </c>
      <c r="AA72" s="670"/>
      <c r="AB72" s="464">
        <f>SUMIF(エネルギー使用量!$AA$10:$AA$199,メイン_入力!AB$64*10000+メイン_入力!$D72,エネルギー使用量!$W$10:$W$199)/1000</f>
        <v>0</v>
      </c>
      <c r="AC72" s="464">
        <f>SUMIF(エネルギー使用量!$AA$10:$AA$199,メイン_入力!AC$64*10000+メイン_入力!$D72,エネルギー使用量!$AQ$10:$AQ$199)/1000</f>
        <v>0</v>
      </c>
      <c r="AD72" s="464">
        <f>SUMIF(エネルギー使用量!$AA$10:$AA$199,メイン_入力!AD$64*10000+メイン_入力!$D72,エネルギー使用量!$AQ$10:$AQ$199)/1000</f>
        <v>0</v>
      </c>
      <c r="AE72" s="464">
        <f>SUMIF(エネルギー使用量!$AA$10:$AA$199,メイン_入力!AE$64*10000+メイン_入力!$D72,エネルギー使用量!$W$10:$W$199)/1000+SUMIF(エネルギー使用量!$AA$10:$AA$199,メイン_入力!AE$63*10000+メイン_入力!$D72,エネルギー使用量!$W$10:$W$199)/$AI$107</f>
        <v>0</v>
      </c>
      <c r="AF72" s="464">
        <f>SUMIF(エネルギー使用量!$AA$10:$AA$199,メイン_入力!AF$64*10000+メイン_入力!$D72,エネルギー使用量!$W$10:$W$199)/1000</f>
        <v>0</v>
      </c>
      <c r="AG72" s="464">
        <f>SUMIF(エネルギー使用量!$AA$10:$AA$199,メイン_入力!AG$64*10000+メイン_入力!$D72,エネルギー使用量!$W$10:$W$199)/1000</f>
        <v>0</v>
      </c>
      <c r="AH72" s="464">
        <f>SUMIF(エネルギー使用量!$AA$10:$AA$199,メイン_入力!AH$64*10000+メイン_入力!$D72,エネルギー使用量!$W$10:$W$199)/1000</f>
        <v>0</v>
      </c>
      <c r="AI72" s="464">
        <f>SUMIF(エネルギー使用量!$AA$10:$AA$199,メイン_入力!AI$64*10000+メイン_入力!$D72,エネルギー使用量!$W$10:$W$199)/1000*AI$94</f>
        <v>0</v>
      </c>
      <c r="AJ72" s="464">
        <f>SUMIF(エネルギー使用量!$AA$10:$AA$199,メイン_入力!AJ$64*10000+メイン_入力!$D72,エネルギー使用量!$W$10:$W$199)/1000*AJ$94</f>
        <v>0</v>
      </c>
      <c r="AK72" s="464">
        <f>SUMIF(エネルギー使用量!$AA$10:$AA$199,メイン_入力!AK$64*10000+メイン_入力!$D72,エネルギー使用量!$W$10:$W$199)/1000*AK$94</f>
        <v>0</v>
      </c>
      <c r="AL72" s="464">
        <f>SUMIF(エネルギー使用量!$AA$10:$AA$199,メイン_入力!AL$64*10000+メイン_入力!$D72,エネルギー使用量!$W$10:$W$199)/1000*AL$94</f>
        <v>0</v>
      </c>
      <c r="AM72" s="464">
        <f>SUMIF(エネルギー使用量!$AA$10:$AA$199,メイン_入力!AM$64*10000+メイン_入力!$D72,エネルギー使用量!$W$10:$W$199)/1000*AM$94</f>
        <v>0</v>
      </c>
      <c r="AN72" s="464">
        <f>SUMIF(エネルギー使用量!$AA$10:$AA$199,メイン_入力!AN$64*10000+メイン_入力!$D72,エネルギー使用量!$W$10:$W$199)/1000*AN$94</f>
        <v>0</v>
      </c>
      <c r="AO72" s="464">
        <f>SUMIF(エネルギー使用量!$AA$10:$AA$199,メイン_入力!AO$64*10000+メイン_入力!$D72,エネルギー使用量!$W$10:$W$199)/1000*AO$94</f>
        <v>0</v>
      </c>
      <c r="AP72" s="464">
        <f>SUMIF(エネルギー使用量!$AA$10:$AA$199,メイン_入力!AP$64*10000+メイン_入力!$D72,エネルギー使用量!$W$10:$W$199)/1000*AP$94</f>
        <v>0</v>
      </c>
      <c r="AQ72" s="464">
        <f>SUMIF(エネルギー使用量!$AA$10:$AA$199,メイン_入力!AQ$64*10000+メイン_入力!$D72,エネルギー使用量!$W$10:$W$199)/1000*AQ$94</f>
        <v>0</v>
      </c>
      <c r="AR72" s="464">
        <f>SUMIF(エネルギー使用量!$AA$10:$AA$199,メイン_入力!AR$64*10000+メイン_入力!$D72,エネルギー使用量!$W$10:$W$199)/1000*AR$94</f>
        <v>0</v>
      </c>
      <c r="AS72" s="464">
        <f>SUMIF(エネルギー使用量!$AA$10:$AA$199,メイン_入力!AS$64*10000+メイン_入力!$D72,エネルギー使用量!$W$10:$W$199)/1000*AS$94</f>
        <v>0</v>
      </c>
      <c r="AT72" s="464">
        <f>SUMIF(エネルギー使用量!$AA$10:$AA$199,メイン_入力!AT$64*10000+メイン_入力!$D72,エネルギー使用量!$W$10:$W$199)/1000*AT$94</f>
        <v>0</v>
      </c>
      <c r="AU72" s="464">
        <f>SUMIF(エネルギー使用量!$AA$10:$AA$199,メイン_入力!AU$64*10000+メイン_入力!$D72,エネルギー使用量!$W$10:$W$199)/1000*AU$94</f>
        <v>0</v>
      </c>
      <c r="AV72" s="464">
        <f>SUMIF(エネルギー使用量!$AA$10:$AA$199,メイン_入力!AV$64*10000+メイン_入力!$D72,エネルギー使用量!$W$10:$W$199)/1000*AV$94</f>
        <v>0</v>
      </c>
      <c r="AW72" s="464">
        <f>SUMIF(エネルギー使用量!$AA$10:$AA$199,メイン_入力!AW$64*10000+メイン_入力!$D72,エネルギー使用量!$W$10:$W$199)/1000*AW$94</f>
        <v>0</v>
      </c>
      <c r="AX72" s="464">
        <f>SUMIF(エネルギー使用量!$AA$10:$AA$199,メイン_入力!AX$64*10000+メイン_入力!$D72,エネルギー使用量!$W$10:$W$199)/1000*AX$94</f>
        <v>0</v>
      </c>
      <c r="AY72" s="464">
        <f>SUMIF(エネルギー使用量!$AA$10:$AA$199,メイン_入力!AY$64*10000+メイン_入力!$D72,エネルギー使用量!$W$10:$W$199)/1000*AY$94</f>
        <v>0</v>
      </c>
      <c r="AZ72" s="464">
        <f>SUMIF(エネルギー使用量!$AA$10:$AA$199,メイン_入力!AZ$64*10000+メイン_入力!$D72,エネルギー使用量!$W$10:$W$199)/1000*AZ$94</f>
        <v>0</v>
      </c>
      <c r="BA72" s="464">
        <f>SUMIF(エネルギー使用量!$AA$10:$AA$199,メイン_入力!BA$64*10000+メイン_入力!$D72,エネルギー使用量!$W$10:$W$199)/1000*BA$94</f>
        <v>0</v>
      </c>
      <c r="BC72" s="383"/>
      <c r="BD72" s="669">
        <v>1</v>
      </c>
      <c r="BE72" s="670"/>
      <c r="BF72" s="521">
        <f t="shared" si="46"/>
        <v>2012</v>
      </c>
      <c r="BG72" s="648"/>
      <c r="BH72" s="544">
        <f t="shared" ca="1" si="30"/>
        <v>0</v>
      </c>
      <c r="BI72" s="534" t="str">
        <f t="shared" si="47"/>
        <v/>
      </c>
      <c r="BJ72" s="535" t="str">
        <f t="shared" si="53"/>
        <v/>
      </c>
      <c r="BK72" s="535" t="str">
        <f t="shared" si="31"/>
        <v/>
      </c>
      <c r="BL72" s="531" t="str">
        <f ca="1">IF(BJ72="","",ROUNDDOWN(SUMPRODUCT(OFFSET($AB$67,MATCH($BJ72,$BK$67:$BK$89,0)-1,0,1,7),OFFSET($AB$99,$X72-1,0,1,7))+SUMPRODUCT(OFFSET($AI$67,MATCH($BJ72,$BK$67:$BK$89,0)-1,0,1,19),$AI$99:$BA$99)*44/12,0))</f>
        <v/>
      </c>
      <c r="BM72" s="466">
        <f t="shared" ref="BM72:BM89" si="54">IF(AND(BJ72&lt;&gt;"",BJ72=BJ71),BM71+1,0)</f>
        <v>0</v>
      </c>
      <c r="BN72" s="531">
        <f ca="1">IF(BM72&gt;=5,BS72/SUM(OFFSET(BP72,-1*BM72,0,BM72+1,1)),1)</f>
        <v>1</v>
      </c>
      <c r="BO72" s="89" t="str">
        <f t="shared" ca="1" si="33"/>
        <v/>
      </c>
      <c r="BP72" s="438" t="str">
        <f t="shared" si="34"/>
        <v/>
      </c>
      <c r="BQ72" s="438" t="str">
        <f t="shared" si="49"/>
        <v/>
      </c>
      <c r="BR72" s="438" t="str">
        <f t="shared" si="35"/>
        <v/>
      </c>
      <c r="BS72" s="438">
        <f>SUM(BP68:BP72)</f>
        <v>0</v>
      </c>
      <c r="BT72" s="89">
        <f t="shared" si="50"/>
        <v>0</v>
      </c>
      <c r="BU72" s="533" t="str">
        <f t="shared" ca="1" si="52"/>
        <v/>
      </c>
      <c r="BV72" s="4" t="str">
        <f t="shared" si="36"/>
        <v/>
      </c>
      <c r="BW72" s="528"/>
      <c r="BX72" s="528"/>
    </row>
    <row r="73" spans="2:81" ht="13.2" x14ac:dyDescent="0.2">
      <c r="B73" s="146"/>
      <c r="C73" s="10"/>
      <c r="D73" s="501">
        <f t="shared" si="37"/>
        <v>2013</v>
      </c>
      <c r="E73" s="503"/>
      <c r="F73" s="478"/>
      <c r="G73" s="688"/>
      <c r="H73" s="733">
        <f t="shared" si="38"/>
        <v>0</v>
      </c>
      <c r="I73" s="490">
        <f t="shared" si="39"/>
        <v>0</v>
      </c>
      <c r="J73" s="536">
        <f t="shared" si="40"/>
        <v>0</v>
      </c>
      <c r="K73" s="536">
        <f t="shared" si="41"/>
        <v>0</v>
      </c>
      <c r="L73" s="536">
        <f t="shared" si="42"/>
        <v>0</v>
      </c>
      <c r="M73" s="536">
        <f t="shared" si="43"/>
        <v>0</v>
      </c>
      <c r="N73" s="485">
        <f t="shared" si="44"/>
        <v>0</v>
      </c>
      <c r="O73" s="739">
        <f t="shared" ca="1" si="25"/>
        <v>0</v>
      </c>
      <c r="P73" s="490" t="str">
        <f t="shared" ca="1" si="26"/>
        <v/>
      </c>
      <c r="Q73" s="536" t="str">
        <f t="shared" ca="1" si="27"/>
        <v/>
      </c>
      <c r="R73" s="741">
        <f t="shared" si="28"/>
        <v>0</v>
      </c>
      <c r="S73" s="733" t="str">
        <f t="shared" ca="1" si="29"/>
        <v/>
      </c>
      <c r="T73" s="55"/>
      <c r="U73" s="55"/>
      <c r="X73" s="669">
        <v>1</v>
      </c>
      <c r="Y73" s="670"/>
      <c r="Z73" s="501">
        <f t="shared" si="45"/>
        <v>2013</v>
      </c>
      <c r="AA73" s="670"/>
      <c r="AB73" s="464">
        <f>SUMIF(エネルギー使用量!$AA$10:$AA$199,メイン_入力!AB$64*10000+メイン_入力!$D73,エネルギー使用量!$W$10:$W$199)/1000</f>
        <v>0</v>
      </c>
      <c r="AC73" s="464">
        <f>SUMIF(エネルギー使用量!$AA$10:$AA$199,メイン_入力!AC$64*10000+メイン_入力!$D73,エネルギー使用量!$AQ$10:$AQ$199)/1000</f>
        <v>0</v>
      </c>
      <c r="AD73" s="464">
        <f>SUMIF(エネルギー使用量!$AA$10:$AA$199,メイン_入力!AD$64*10000+メイン_入力!$D73,エネルギー使用量!$AQ$10:$AQ$199)/1000</f>
        <v>0</v>
      </c>
      <c r="AE73" s="464">
        <f>SUMIF(エネルギー使用量!$AA$10:$AA$199,メイン_入力!AE$64*10000+メイン_入力!$D73,エネルギー使用量!$W$10:$W$199)/1000+SUMIF(エネルギー使用量!$AA$10:$AA$199,メイン_入力!AE$63*10000+メイン_入力!$D73,エネルギー使用量!$W$10:$W$199)/$AI$107</f>
        <v>0</v>
      </c>
      <c r="AF73" s="464">
        <f>SUMIF(エネルギー使用量!$AA$10:$AA$199,メイン_入力!AF$64*10000+メイン_入力!$D73,エネルギー使用量!$W$10:$W$199)/1000</f>
        <v>0</v>
      </c>
      <c r="AG73" s="464">
        <f>SUMIF(エネルギー使用量!$AA$10:$AA$199,メイン_入力!AG$64*10000+メイン_入力!$D73,エネルギー使用量!$W$10:$W$199)/1000</f>
        <v>0</v>
      </c>
      <c r="AH73" s="464">
        <f>SUMIF(エネルギー使用量!$AA$10:$AA$199,メイン_入力!AH$64*10000+メイン_入力!$D73,エネルギー使用量!$W$10:$W$199)/1000</f>
        <v>0</v>
      </c>
      <c r="AI73" s="464">
        <f>SUMIF(エネルギー使用量!$AA$10:$AA$199,メイン_入力!AI$64*10000+メイン_入力!$D73,エネルギー使用量!$W$10:$W$199)/1000*AI$94</f>
        <v>0</v>
      </c>
      <c r="AJ73" s="464">
        <f>SUMIF(エネルギー使用量!$AA$10:$AA$199,メイン_入力!AJ$64*10000+メイン_入力!$D73,エネルギー使用量!$W$10:$W$199)/1000*AJ$94</f>
        <v>0</v>
      </c>
      <c r="AK73" s="464">
        <f>SUMIF(エネルギー使用量!$AA$10:$AA$199,メイン_入力!AK$64*10000+メイン_入力!$D73,エネルギー使用量!$W$10:$W$199)/1000*AK$94</f>
        <v>0</v>
      </c>
      <c r="AL73" s="464">
        <f>SUMIF(エネルギー使用量!$AA$10:$AA$199,メイン_入力!AL$64*10000+メイン_入力!$D73,エネルギー使用量!$W$10:$W$199)/1000*AL$94</f>
        <v>0</v>
      </c>
      <c r="AM73" s="464">
        <f>SUMIF(エネルギー使用量!$AA$10:$AA$199,メイン_入力!AM$64*10000+メイン_入力!$D73,エネルギー使用量!$W$10:$W$199)/1000*AM$94</f>
        <v>0</v>
      </c>
      <c r="AN73" s="464">
        <f>SUMIF(エネルギー使用量!$AA$10:$AA$199,メイン_入力!AN$64*10000+メイン_入力!$D73,エネルギー使用量!$W$10:$W$199)/1000*AN$94</f>
        <v>0</v>
      </c>
      <c r="AO73" s="464">
        <f>SUMIF(エネルギー使用量!$AA$10:$AA$199,メイン_入力!AO$64*10000+メイン_入力!$D73,エネルギー使用量!$W$10:$W$199)/1000*AO$94</f>
        <v>0</v>
      </c>
      <c r="AP73" s="464">
        <f>SUMIF(エネルギー使用量!$AA$10:$AA$199,メイン_入力!AP$64*10000+メイン_入力!$D73,エネルギー使用量!$W$10:$W$199)/1000*AP$94</f>
        <v>0</v>
      </c>
      <c r="AQ73" s="464">
        <f>SUMIF(エネルギー使用量!$AA$10:$AA$199,メイン_入力!AQ$64*10000+メイン_入力!$D73,エネルギー使用量!$W$10:$W$199)/1000*AQ$94</f>
        <v>0</v>
      </c>
      <c r="AR73" s="464">
        <f>SUMIF(エネルギー使用量!$AA$10:$AA$199,メイン_入力!AR$64*10000+メイン_入力!$D73,エネルギー使用量!$W$10:$W$199)/1000*AR$94</f>
        <v>0</v>
      </c>
      <c r="AS73" s="464">
        <f>SUMIF(エネルギー使用量!$AA$10:$AA$199,メイン_入力!AS$64*10000+メイン_入力!$D73,エネルギー使用量!$W$10:$W$199)/1000*AS$94</f>
        <v>0</v>
      </c>
      <c r="AT73" s="464">
        <f>SUMIF(エネルギー使用量!$AA$10:$AA$199,メイン_入力!AT$64*10000+メイン_入力!$D73,エネルギー使用量!$W$10:$W$199)/1000*AT$94</f>
        <v>0</v>
      </c>
      <c r="AU73" s="464">
        <f>SUMIF(エネルギー使用量!$AA$10:$AA$199,メイン_入力!AU$64*10000+メイン_入力!$D73,エネルギー使用量!$W$10:$W$199)/1000*AU$94</f>
        <v>0</v>
      </c>
      <c r="AV73" s="464">
        <f>SUMIF(エネルギー使用量!$AA$10:$AA$199,メイン_入力!AV$64*10000+メイン_入力!$D73,エネルギー使用量!$W$10:$W$199)/1000*AV$94</f>
        <v>0</v>
      </c>
      <c r="AW73" s="464">
        <f>SUMIF(エネルギー使用量!$AA$10:$AA$199,メイン_入力!AW$64*10000+メイン_入力!$D73,エネルギー使用量!$W$10:$W$199)/1000*AW$94</f>
        <v>0</v>
      </c>
      <c r="AX73" s="464">
        <f>SUMIF(エネルギー使用量!$AA$10:$AA$199,メイン_入力!AX$64*10000+メイン_入力!$D73,エネルギー使用量!$W$10:$W$199)/1000*AX$94</f>
        <v>0</v>
      </c>
      <c r="AY73" s="464">
        <f>SUMIF(エネルギー使用量!$AA$10:$AA$199,メイン_入力!AY$64*10000+メイン_入力!$D73,エネルギー使用量!$W$10:$W$199)/1000*AY$94</f>
        <v>0</v>
      </c>
      <c r="AZ73" s="464">
        <f>SUMIF(エネルギー使用量!$AA$10:$AA$199,メイン_入力!AZ$64*10000+メイン_入力!$D73,エネルギー使用量!$W$10:$W$199)/1000*AZ$94</f>
        <v>0</v>
      </c>
      <c r="BA73" s="464">
        <f>SUMIF(エネルギー使用量!$AA$10:$AA$199,メイン_入力!BA$64*10000+メイン_入力!$D73,エネルギー使用量!$W$10:$W$199)/1000*BA$94</f>
        <v>0</v>
      </c>
      <c r="BC73" s="383"/>
      <c r="BD73" s="669">
        <v>1</v>
      </c>
      <c r="BE73" s="670"/>
      <c r="BF73" s="521">
        <f t="shared" si="46"/>
        <v>2013</v>
      </c>
      <c r="BG73" s="648"/>
      <c r="BH73" s="544">
        <f t="shared" ca="1" si="30"/>
        <v>0</v>
      </c>
      <c r="BI73" s="534" t="str">
        <f>IF($F73="","",VALUE(RIGHT($F73,LEN($F73)-2)))</f>
        <v/>
      </c>
      <c r="BJ73" s="535" t="str">
        <f t="shared" si="53"/>
        <v/>
      </c>
      <c r="BK73" s="535" t="str">
        <f t="shared" ref="BK73:BK89" si="55">IF($G73="","",VALUE(RIGHT($G73,LEN($G73)-2)))</f>
        <v/>
      </c>
      <c r="BL73" s="531" t="str">
        <f t="shared" ca="1" si="48"/>
        <v/>
      </c>
      <c r="BM73" s="466">
        <f t="shared" si="54"/>
        <v>0</v>
      </c>
      <c r="BN73" s="531">
        <f t="shared" ca="1" si="51"/>
        <v>1</v>
      </c>
      <c r="BO73" s="89" t="str">
        <f t="shared" ca="1" si="33"/>
        <v/>
      </c>
      <c r="BP73" s="438" t="str">
        <f t="shared" si="34"/>
        <v/>
      </c>
      <c r="BQ73" s="438" t="str">
        <f t="shared" si="49"/>
        <v/>
      </c>
      <c r="BR73" s="438" t="str">
        <f t="shared" si="35"/>
        <v/>
      </c>
      <c r="BS73" s="438">
        <f>SUM(BP69:BP73)</f>
        <v>0</v>
      </c>
      <c r="BT73" s="89">
        <f t="shared" ref="BT73:BT79" si="56">IF(BS73="","",ROUNDDOWN(BS73*1.1,0))</f>
        <v>0</v>
      </c>
      <c r="BU73" s="533" t="str">
        <f t="shared" ca="1" si="52"/>
        <v/>
      </c>
      <c r="BV73" s="4" t="str">
        <f t="shared" si="36"/>
        <v/>
      </c>
      <c r="BW73" s="528"/>
      <c r="BX73" s="528"/>
    </row>
    <row r="74" spans="2:81" ht="13.8" thickBot="1" x14ac:dyDescent="0.25">
      <c r="B74" s="146"/>
      <c r="C74" s="10"/>
      <c r="D74" s="506">
        <f t="shared" si="37"/>
        <v>2014</v>
      </c>
      <c r="E74" s="507"/>
      <c r="F74" s="451"/>
      <c r="G74" s="689"/>
      <c r="H74" s="736">
        <f t="shared" si="38"/>
        <v>0</v>
      </c>
      <c r="I74" s="517">
        <f t="shared" si="39"/>
        <v>0</v>
      </c>
      <c r="J74" s="539">
        <f t="shared" si="40"/>
        <v>0</v>
      </c>
      <c r="K74" s="539">
        <f t="shared" si="41"/>
        <v>0</v>
      </c>
      <c r="L74" s="539">
        <f t="shared" si="42"/>
        <v>0</v>
      </c>
      <c r="M74" s="539">
        <f t="shared" si="43"/>
        <v>0</v>
      </c>
      <c r="N74" s="500">
        <f t="shared" si="44"/>
        <v>0</v>
      </c>
      <c r="O74" s="746">
        <f t="shared" ca="1" si="25"/>
        <v>0</v>
      </c>
      <c r="P74" s="517" t="str">
        <f t="shared" ca="1" si="26"/>
        <v/>
      </c>
      <c r="Q74" s="539" t="str">
        <f t="shared" ca="1" si="27"/>
        <v/>
      </c>
      <c r="R74" s="747">
        <f t="shared" si="28"/>
        <v>0</v>
      </c>
      <c r="S74" s="736" t="str">
        <f t="shared" ca="1" si="29"/>
        <v/>
      </c>
      <c r="T74" s="55"/>
      <c r="U74" s="55"/>
      <c r="X74" s="675">
        <v>1</v>
      </c>
      <c r="Y74" s="676"/>
      <c r="Z74" s="506">
        <f t="shared" si="45"/>
        <v>2014</v>
      </c>
      <c r="AA74" s="676"/>
      <c r="AB74" s="518">
        <f>SUMIF(エネルギー使用量!$AA$10:$AA$199,メイン_入力!AB$64*10000+メイン_入力!$D74,エネルギー使用量!$W$10:$W$199)/1000</f>
        <v>0</v>
      </c>
      <c r="AC74" s="518">
        <f>SUMIF(エネルギー使用量!$AA$10:$AA$199,メイン_入力!AC$64*10000+メイン_入力!$D74,エネルギー使用量!$AQ$10:$AQ$199)/1000</f>
        <v>0</v>
      </c>
      <c r="AD74" s="518">
        <f>SUMIF(エネルギー使用量!$AA$10:$AA$199,メイン_入力!AD$64*10000+メイン_入力!$D74,エネルギー使用量!$AQ$10:$AQ$199)/1000</f>
        <v>0</v>
      </c>
      <c r="AE74" s="518">
        <f>SUMIF(エネルギー使用量!$AA$10:$AA$199,メイン_入力!AE$64*10000+メイン_入力!$D74,エネルギー使用量!$W$10:$W$199)/1000+SUMIF(エネルギー使用量!$AA$10:$AA$199,メイン_入力!AE$63*10000+メイン_入力!$D74,エネルギー使用量!$W$10:$W$199)/$AI$107</f>
        <v>0</v>
      </c>
      <c r="AF74" s="518">
        <f>SUMIF(エネルギー使用量!$AA$10:$AA$199,メイン_入力!AF$64*10000+メイン_入力!$D74,エネルギー使用量!$W$10:$W$199)/1000</f>
        <v>0</v>
      </c>
      <c r="AG74" s="518">
        <f>SUMIF(エネルギー使用量!$AA$10:$AA$199,メイン_入力!AG$64*10000+メイン_入力!$D74,エネルギー使用量!$W$10:$W$199)/1000</f>
        <v>0</v>
      </c>
      <c r="AH74" s="518">
        <f>SUMIF(エネルギー使用量!$AA$10:$AA$199,メイン_入力!AH$64*10000+メイン_入力!$D74,エネルギー使用量!$W$10:$W$199)/1000</f>
        <v>0</v>
      </c>
      <c r="AI74" s="518">
        <f>SUMIF(エネルギー使用量!$AA$10:$AA$199,メイン_入力!AI$64*10000+メイン_入力!$D74,エネルギー使用量!$W$10:$W$199)/1000*AI$94</f>
        <v>0</v>
      </c>
      <c r="AJ74" s="518">
        <f>SUMIF(エネルギー使用量!$AA$10:$AA$199,メイン_入力!AJ$64*10000+メイン_入力!$D74,エネルギー使用量!$W$10:$W$199)/1000*AJ$94</f>
        <v>0</v>
      </c>
      <c r="AK74" s="518">
        <f>SUMIF(エネルギー使用量!$AA$10:$AA$199,メイン_入力!AK$64*10000+メイン_入力!$D74,エネルギー使用量!$W$10:$W$199)/1000*AK$94</f>
        <v>0</v>
      </c>
      <c r="AL74" s="518">
        <f>SUMIF(エネルギー使用量!$AA$10:$AA$199,メイン_入力!AL$64*10000+メイン_入力!$D74,エネルギー使用量!$W$10:$W$199)/1000*AL$94</f>
        <v>0</v>
      </c>
      <c r="AM74" s="518">
        <f>SUMIF(エネルギー使用量!$AA$10:$AA$199,メイン_入力!AM$64*10000+メイン_入力!$D74,エネルギー使用量!$W$10:$W$199)/1000*AM$94</f>
        <v>0</v>
      </c>
      <c r="AN74" s="518">
        <f>SUMIF(エネルギー使用量!$AA$10:$AA$199,メイン_入力!AN$64*10000+メイン_入力!$D74,エネルギー使用量!$W$10:$W$199)/1000*AN$94</f>
        <v>0</v>
      </c>
      <c r="AO74" s="518">
        <f>SUMIF(エネルギー使用量!$AA$10:$AA$199,メイン_入力!AO$64*10000+メイン_入力!$D74,エネルギー使用量!$W$10:$W$199)/1000*AO$94</f>
        <v>0</v>
      </c>
      <c r="AP74" s="518">
        <f>SUMIF(エネルギー使用量!$AA$10:$AA$199,メイン_入力!AP$64*10000+メイン_入力!$D74,エネルギー使用量!$W$10:$W$199)/1000*AP$94</f>
        <v>0</v>
      </c>
      <c r="AQ74" s="518">
        <f>SUMIF(エネルギー使用量!$AA$10:$AA$199,メイン_入力!AQ$64*10000+メイン_入力!$D74,エネルギー使用量!$W$10:$W$199)/1000*AQ$94</f>
        <v>0</v>
      </c>
      <c r="AR74" s="518">
        <f>SUMIF(エネルギー使用量!$AA$10:$AA$199,メイン_入力!AR$64*10000+メイン_入力!$D74,エネルギー使用量!$W$10:$W$199)/1000*AR$94</f>
        <v>0</v>
      </c>
      <c r="AS74" s="518">
        <f>SUMIF(エネルギー使用量!$AA$10:$AA$199,メイン_入力!AS$64*10000+メイン_入力!$D74,エネルギー使用量!$W$10:$W$199)/1000*AS$94</f>
        <v>0</v>
      </c>
      <c r="AT74" s="518">
        <f>SUMIF(エネルギー使用量!$AA$10:$AA$199,メイン_入力!AT$64*10000+メイン_入力!$D74,エネルギー使用量!$W$10:$W$199)/1000*AT$94</f>
        <v>0</v>
      </c>
      <c r="AU74" s="518">
        <f>SUMIF(エネルギー使用量!$AA$10:$AA$199,メイン_入力!AU$64*10000+メイン_入力!$D74,エネルギー使用量!$W$10:$W$199)/1000*AU$94</f>
        <v>0</v>
      </c>
      <c r="AV74" s="518">
        <f>SUMIF(エネルギー使用量!$AA$10:$AA$199,メイン_入力!AV$64*10000+メイン_入力!$D74,エネルギー使用量!$W$10:$W$199)/1000*AV$94</f>
        <v>0</v>
      </c>
      <c r="AW74" s="518">
        <f>SUMIF(エネルギー使用量!$AA$10:$AA$199,メイン_入力!AW$64*10000+メイン_入力!$D74,エネルギー使用量!$W$10:$W$199)/1000*AW$94</f>
        <v>0</v>
      </c>
      <c r="AX74" s="518">
        <f>SUMIF(エネルギー使用量!$AA$10:$AA$199,メイン_入力!AX$64*10000+メイン_入力!$D74,エネルギー使用量!$W$10:$W$199)/1000*AX$94</f>
        <v>0</v>
      </c>
      <c r="AY74" s="518">
        <f>SUMIF(エネルギー使用量!$AA$10:$AA$199,メイン_入力!AY$64*10000+メイン_入力!$D74,エネルギー使用量!$W$10:$W$199)/1000*AY$94</f>
        <v>0</v>
      </c>
      <c r="AZ74" s="518">
        <f>SUMIF(エネルギー使用量!$AA$10:$AA$199,メイン_入力!AZ$64*10000+メイン_入力!$D74,エネルギー使用量!$W$10:$W$199)/1000*AZ$94</f>
        <v>0</v>
      </c>
      <c r="BA74" s="518">
        <f>SUMIF(エネルギー使用量!$AA$10:$AA$199,メイン_入力!BA$64*10000+メイン_入力!$D74,エネルギー使用量!$W$10:$W$199)/1000*BA$94</f>
        <v>0</v>
      </c>
      <c r="BC74" s="383"/>
      <c r="BD74" s="675">
        <v>1</v>
      </c>
      <c r="BE74" s="676"/>
      <c r="BF74" s="629">
        <f t="shared" si="46"/>
        <v>2014</v>
      </c>
      <c r="BG74" s="630"/>
      <c r="BH74" s="631">
        <f t="shared" ca="1" si="30"/>
        <v>0</v>
      </c>
      <c r="BI74" s="632" t="str">
        <f t="shared" si="47"/>
        <v/>
      </c>
      <c r="BJ74" s="633" t="str">
        <f t="shared" si="53"/>
        <v/>
      </c>
      <c r="BK74" s="633" t="str">
        <f t="shared" ref="BK74:BK83" si="57">IF($G74="","",VALUE(RIGHT($G74,LEN($G74)-2)))</f>
        <v/>
      </c>
      <c r="BL74" s="634" t="str">
        <f t="shared" ca="1" si="48"/>
        <v/>
      </c>
      <c r="BM74" s="635">
        <f t="shared" si="54"/>
        <v>0</v>
      </c>
      <c r="BN74" s="634">
        <f ca="1">IF(BM74&gt;=5,BS74/SUM(OFFSET(BP74,-1*BM74,0,BM74+1,1)),1)</f>
        <v>1</v>
      </c>
      <c r="BO74" s="543" t="str">
        <f t="shared" ca="1" si="33"/>
        <v/>
      </c>
      <c r="BP74" s="696" t="str">
        <f t="shared" si="34"/>
        <v/>
      </c>
      <c r="BQ74" s="696" t="str">
        <f t="shared" si="49"/>
        <v/>
      </c>
      <c r="BR74" s="696" t="str">
        <f t="shared" si="35"/>
        <v/>
      </c>
      <c r="BS74" s="696">
        <f>SUM(BP70:BP74)</f>
        <v>0</v>
      </c>
      <c r="BT74" s="543">
        <f t="shared" si="56"/>
        <v>0</v>
      </c>
      <c r="BU74" s="636" t="str">
        <f t="shared" ca="1" si="52"/>
        <v/>
      </c>
      <c r="BV74" s="637" t="str">
        <f t="shared" si="36"/>
        <v/>
      </c>
      <c r="BW74" s="528"/>
      <c r="BX74" s="528"/>
    </row>
    <row r="75" spans="2:81" ht="13.8" thickTop="1" x14ac:dyDescent="0.2">
      <c r="B75" s="146"/>
      <c r="C75" s="10"/>
      <c r="D75" s="504">
        <f t="shared" si="37"/>
        <v>2015</v>
      </c>
      <c r="E75" s="505"/>
      <c r="F75" s="456"/>
      <c r="G75" s="690"/>
      <c r="H75" s="737">
        <f t="shared" si="38"/>
        <v>0</v>
      </c>
      <c r="I75" s="516">
        <f t="shared" si="39"/>
        <v>0</v>
      </c>
      <c r="J75" s="540">
        <f t="shared" si="40"/>
        <v>0</v>
      </c>
      <c r="K75" s="540">
        <f t="shared" si="41"/>
        <v>0</v>
      </c>
      <c r="L75" s="540">
        <f t="shared" si="42"/>
        <v>0</v>
      </c>
      <c r="M75" s="540">
        <f t="shared" si="43"/>
        <v>0</v>
      </c>
      <c r="N75" s="468">
        <f t="shared" si="44"/>
        <v>0</v>
      </c>
      <c r="O75" s="738">
        <f t="shared" ca="1" si="25"/>
        <v>0</v>
      </c>
      <c r="P75" s="516" t="str">
        <f t="shared" ca="1" si="26"/>
        <v/>
      </c>
      <c r="Q75" s="540" t="str">
        <f t="shared" ca="1" si="27"/>
        <v/>
      </c>
      <c r="R75" s="748">
        <f t="shared" si="28"/>
        <v>0</v>
      </c>
      <c r="S75" s="737" t="str">
        <f t="shared" ca="1" si="29"/>
        <v/>
      </c>
      <c r="T75" s="12"/>
      <c r="U75" s="55"/>
      <c r="X75" s="677">
        <v>2</v>
      </c>
      <c r="Y75" s="678"/>
      <c r="Z75" s="504">
        <f t="shared" si="45"/>
        <v>2015</v>
      </c>
      <c r="AA75" s="678"/>
      <c r="AB75" s="493">
        <f>SUMIF(エネルギー使用量!$AA$10:$AA$199,メイン_入力!AB$64*10000+メイン_入力!$D75,エネルギー使用量!$W$10:$W$199)/1000</f>
        <v>0</v>
      </c>
      <c r="AC75" s="493">
        <f>SUMIF(エネルギー使用量!$AA$10:$AA$199,メイン_入力!AC$64*10000+メイン_入力!$D75,エネルギー使用量!$AQ$10:$AQ$199)/1000</f>
        <v>0</v>
      </c>
      <c r="AD75" s="493">
        <f>SUMIF(エネルギー使用量!$AA$10:$AA$199,メイン_入力!AD$64*10000+メイン_入力!$D75,エネルギー使用量!$AQ$10:$AQ$199)/1000</f>
        <v>0</v>
      </c>
      <c r="AE75" s="493">
        <f>SUMIF(エネルギー使用量!$AA$10:$AA$199,メイン_入力!AE$64*10000+メイン_入力!$D75,エネルギー使用量!$W$10:$W$199)/1000+SUMIF(エネルギー使用量!$AA$10:$AA$199,メイン_入力!AE$63*10000+メイン_入力!$D75,エネルギー使用量!$W$10:$W$199)/$AI$107</f>
        <v>0</v>
      </c>
      <c r="AF75" s="493">
        <f>SUMIF(エネルギー使用量!$AA$10:$AA$199,メイン_入力!AF$64*10000+メイン_入力!$D75,エネルギー使用量!$W$10:$W$199)/1000</f>
        <v>0</v>
      </c>
      <c r="AG75" s="493">
        <f>SUMIF(エネルギー使用量!$AA$10:$AA$199,メイン_入力!AG$64*10000+メイン_入力!$D75,エネルギー使用量!$W$10:$W$199)/1000</f>
        <v>0</v>
      </c>
      <c r="AH75" s="493">
        <f>SUMIF(エネルギー使用量!$AA$10:$AA$199,メイン_入力!AH$64*10000+メイン_入力!$D75,エネルギー使用量!$W$10:$W$199)/1000</f>
        <v>0</v>
      </c>
      <c r="AI75" s="493">
        <f>SUMIF(エネルギー使用量!$AA$10:$AA$199,メイン_入力!AI$64*10000+メイン_入力!$D75,エネルギー使用量!$W$10:$W$199)/1000*AI$94</f>
        <v>0</v>
      </c>
      <c r="AJ75" s="493">
        <f>SUMIF(エネルギー使用量!$AA$10:$AA$199,メイン_入力!AJ$64*10000+メイン_入力!$D75,エネルギー使用量!$W$10:$W$199)/1000*AJ$94</f>
        <v>0</v>
      </c>
      <c r="AK75" s="493">
        <f>SUMIF(エネルギー使用量!$AA$10:$AA$199,メイン_入力!AK$64*10000+メイン_入力!$D75,エネルギー使用量!$W$10:$W$199)/1000*AK$94</f>
        <v>0</v>
      </c>
      <c r="AL75" s="493">
        <f>SUMIF(エネルギー使用量!$AA$10:$AA$199,メイン_入力!AL$64*10000+メイン_入力!$D75,エネルギー使用量!$W$10:$W$199)/1000*AL$94</f>
        <v>0</v>
      </c>
      <c r="AM75" s="493">
        <f>SUMIF(エネルギー使用量!$AA$10:$AA$199,メイン_入力!AM$64*10000+メイン_入力!$D75,エネルギー使用量!$W$10:$W$199)/1000*AM$94</f>
        <v>0</v>
      </c>
      <c r="AN75" s="493">
        <f>SUMIF(エネルギー使用量!$AA$10:$AA$199,メイン_入力!AN$64*10000+メイン_入力!$D75,エネルギー使用量!$W$10:$W$199)/1000*AN$94</f>
        <v>0</v>
      </c>
      <c r="AO75" s="493">
        <f>SUMIF(エネルギー使用量!$AA$10:$AA$199,メイン_入力!AO$64*10000+メイン_入力!$D75,エネルギー使用量!$W$10:$W$199)/1000*AO$94</f>
        <v>0</v>
      </c>
      <c r="AP75" s="493">
        <f>SUMIF(エネルギー使用量!$AA$10:$AA$199,メイン_入力!AP$64*10000+メイン_入力!$D75,エネルギー使用量!$W$10:$W$199)/1000*AP$94</f>
        <v>0</v>
      </c>
      <c r="AQ75" s="493">
        <f>SUMIF(エネルギー使用量!$AA$10:$AA$199,メイン_入力!AQ$64*10000+メイン_入力!$D75,エネルギー使用量!$W$10:$W$199)/1000*AQ$94</f>
        <v>0</v>
      </c>
      <c r="AR75" s="493">
        <f>SUMIF(エネルギー使用量!$AA$10:$AA$199,メイン_入力!AR$64*10000+メイン_入力!$D75,エネルギー使用量!$W$10:$W$199)/1000*AR$94</f>
        <v>0</v>
      </c>
      <c r="AS75" s="493">
        <f>SUMIF(エネルギー使用量!$AA$10:$AA$199,メイン_入力!AS$64*10000+メイン_入力!$D75,エネルギー使用量!$W$10:$W$199)/1000*AS$94</f>
        <v>0</v>
      </c>
      <c r="AT75" s="493">
        <f>SUMIF(エネルギー使用量!$AA$10:$AA$199,メイン_入力!AT$64*10000+メイン_入力!$D75,エネルギー使用量!$W$10:$W$199)/1000*AT$94</f>
        <v>0</v>
      </c>
      <c r="AU75" s="493">
        <f>SUMIF(エネルギー使用量!$AA$10:$AA$199,メイン_入力!AU$64*10000+メイン_入力!$D75,エネルギー使用量!$W$10:$W$199)/1000*AU$94</f>
        <v>0</v>
      </c>
      <c r="AV75" s="493">
        <f>SUMIF(エネルギー使用量!$AA$10:$AA$199,メイン_入力!AV$64*10000+メイン_入力!$D75,エネルギー使用量!$W$10:$W$199)/1000*AV$94</f>
        <v>0</v>
      </c>
      <c r="AW75" s="493">
        <f>SUMIF(エネルギー使用量!$AA$10:$AA$199,メイン_入力!AW$64*10000+メイン_入力!$D75,エネルギー使用量!$W$10:$W$199)/1000*AW$94</f>
        <v>0</v>
      </c>
      <c r="AX75" s="493">
        <f>SUMIF(エネルギー使用量!$AA$10:$AA$199,メイン_入力!AX$64*10000+メイン_入力!$D75,エネルギー使用量!$W$10:$W$199)/1000*AX$94</f>
        <v>0</v>
      </c>
      <c r="AY75" s="493">
        <f>SUMIF(エネルギー使用量!$AA$10:$AA$199,メイン_入力!AY$64*10000+メイン_入力!$D75,エネルギー使用量!$W$10:$W$199)/1000*AY$94</f>
        <v>0</v>
      </c>
      <c r="AZ75" s="493">
        <f>SUMIF(エネルギー使用量!$AA$10:$AA$199,メイン_入力!AZ$64*10000+メイン_入力!$D75,エネルギー使用量!$W$10:$W$199)/1000*AZ$94</f>
        <v>0</v>
      </c>
      <c r="BA75" s="493">
        <f>SUMIF(エネルギー使用量!$AA$10:$AA$199,メイン_入力!BA$64*10000+メイン_入力!$D75,エネルギー使用量!$W$10:$W$199)/1000*BA$94</f>
        <v>0</v>
      </c>
      <c r="BC75" s="383"/>
      <c r="BD75" s="677">
        <v>2</v>
      </c>
      <c r="BE75" s="678"/>
      <c r="BF75" s="611">
        <f t="shared" si="46"/>
        <v>2015</v>
      </c>
      <c r="BG75" s="652"/>
      <c r="BH75" s="612">
        <f t="shared" ca="1" si="30"/>
        <v>0</v>
      </c>
      <c r="BI75" s="613" t="str">
        <f t="shared" si="47"/>
        <v/>
      </c>
      <c r="BJ75" s="614" t="str">
        <f t="shared" si="53"/>
        <v/>
      </c>
      <c r="BK75" s="614" t="str">
        <f t="shared" si="57"/>
        <v/>
      </c>
      <c r="BL75" s="615" t="str">
        <f ca="1">IF(BJ75="","",ROUNDDOWN(SUMPRODUCT(OFFSET($AB$67,MATCH($BJ75,$BK$67:$BK$89,0)-1,0,1,7),OFFSET($AB$99,$X75-1,0,1,7))+SUMPRODUCT(OFFSET($AI$67,MATCH($BJ75,$BK$67:$BK$89,0)-1,0,1,19),$AI$99:$BA$99)*44/12,0))</f>
        <v/>
      </c>
      <c r="BM75" s="616">
        <f t="shared" si="54"/>
        <v>0</v>
      </c>
      <c r="BN75" s="615">
        <f ca="1">IF(BM75&gt;=5,BS75/SUM(OFFSET(BQ75,-1*BM75,0,BM75+1,1)),1)</f>
        <v>1</v>
      </c>
      <c r="BO75" s="196" t="str">
        <f t="shared" ca="1" si="33"/>
        <v/>
      </c>
      <c r="BP75" s="99" t="str">
        <f t="shared" si="34"/>
        <v/>
      </c>
      <c r="BQ75" s="99" t="str">
        <f t="shared" si="49"/>
        <v/>
      </c>
      <c r="BR75" s="99" t="str">
        <f t="shared" si="35"/>
        <v/>
      </c>
      <c r="BS75" s="99">
        <f>SUM(BQ71:BQ75)</f>
        <v>0</v>
      </c>
      <c r="BT75" s="196">
        <f t="shared" si="56"/>
        <v>0</v>
      </c>
      <c r="BU75" s="617" t="str">
        <f t="shared" ca="1" si="52"/>
        <v/>
      </c>
      <c r="BV75" s="618" t="str">
        <f t="shared" si="36"/>
        <v/>
      </c>
      <c r="BW75" s="528"/>
      <c r="BX75" s="528"/>
    </row>
    <row r="76" spans="2:81" s="117" customFormat="1" ht="13.5" customHeight="1" x14ac:dyDescent="0.2">
      <c r="B76" s="392"/>
      <c r="C76" s="393"/>
      <c r="D76" s="430">
        <f t="shared" si="37"/>
        <v>2016</v>
      </c>
      <c r="E76" s="432"/>
      <c r="F76" s="691"/>
      <c r="G76" s="692"/>
      <c r="H76" s="733">
        <f t="shared" si="38"/>
        <v>0</v>
      </c>
      <c r="I76" s="490">
        <f t="shared" si="39"/>
        <v>0</v>
      </c>
      <c r="J76" s="536">
        <f t="shared" si="40"/>
        <v>0</v>
      </c>
      <c r="K76" s="536">
        <f t="shared" si="41"/>
        <v>0</v>
      </c>
      <c r="L76" s="536">
        <f t="shared" si="42"/>
        <v>0</v>
      </c>
      <c r="M76" s="536">
        <f t="shared" si="43"/>
        <v>0</v>
      </c>
      <c r="N76" s="485">
        <f t="shared" si="44"/>
        <v>0</v>
      </c>
      <c r="O76" s="739">
        <f t="shared" ca="1" si="25"/>
        <v>0</v>
      </c>
      <c r="P76" s="490" t="str">
        <f t="shared" ca="1" si="26"/>
        <v/>
      </c>
      <c r="Q76" s="490" t="str">
        <f t="shared" ca="1" si="27"/>
        <v/>
      </c>
      <c r="R76" s="741">
        <f t="shared" si="28"/>
        <v>0</v>
      </c>
      <c r="S76" s="749" t="str">
        <f t="shared" ca="1" si="29"/>
        <v/>
      </c>
      <c r="T76" s="328"/>
      <c r="U76" s="394"/>
      <c r="W76" s="2"/>
      <c r="X76" s="669">
        <v>2</v>
      </c>
      <c r="Y76" s="670"/>
      <c r="Z76" s="501">
        <f t="shared" si="45"/>
        <v>2016</v>
      </c>
      <c r="AA76" s="670"/>
      <c r="AB76" s="464">
        <f>SUMIF(エネルギー使用量!$AA$10:$AA$199,メイン_入力!AB$64*10000+メイン_入力!$D76,エネルギー使用量!$W$10:$W$199)/1000</f>
        <v>0</v>
      </c>
      <c r="AC76" s="464">
        <f>SUMIF(エネルギー使用量!$AA$10:$AA$199,メイン_入力!AC$64*10000+メイン_入力!$D76,エネルギー使用量!$AQ$10:$AQ$199)/1000</f>
        <v>0</v>
      </c>
      <c r="AD76" s="464">
        <f>SUMIF(エネルギー使用量!$AA$10:$AA$199,メイン_入力!AD$64*10000+メイン_入力!$D76,エネルギー使用量!$AQ$10:$AQ$199)/1000</f>
        <v>0</v>
      </c>
      <c r="AE76" s="464">
        <f>SUMIF(エネルギー使用量!$AA$10:$AA$199,メイン_入力!AE$64*10000+メイン_入力!$D76,エネルギー使用量!$W$10:$W$199)/1000+SUMIF(エネルギー使用量!$AA$10:$AA$199,メイン_入力!AE$63*10000+メイン_入力!$D76,エネルギー使用量!$W$10:$W$199)/$AI$107</f>
        <v>0</v>
      </c>
      <c r="AF76" s="464">
        <f>SUMIF(エネルギー使用量!$AA$10:$AA$199,メイン_入力!AF$64*10000+メイン_入力!$D76,エネルギー使用量!$W$10:$W$199)/1000</f>
        <v>0</v>
      </c>
      <c r="AG76" s="464">
        <f>SUMIF(エネルギー使用量!$AA$10:$AA$199,メイン_入力!AG$64*10000+メイン_入力!$D76,エネルギー使用量!$W$10:$W$199)/1000</f>
        <v>0</v>
      </c>
      <c r="AH76" s="464">
        <f>SUMIF(エネルギー使用量!$AA$10:$AA$199,メイン_入力!AH$64*10000+メイン_入力!$D76,エネルギー使用量!$W$10:$W$199)/1000</f>
        <v>0</v>
      </c>
      <c r="AI76" s="464">
        <f>SUMIF(エネルギー使用量!$AA$10:$AA$199,メイン_入力!AI$64*10000+メイン_入力!$D76,エネルギー使用量!$W$10:$W$199)/1000*AI$94</f>
        <v>0</v>
      </c>
      <c r="AJ76" s="464">
        <f>SUMIF(エネルギー使用量!$AA$10:$AA$199,メイン_入力!AJ$64*10000+メイン_入力!$D76,エネルギー使用量!$W$10:$W$199)/1000*AJ$94</f>
        <v>0</v>
      </c>
      <c r="AK76" s="464">
        <f>SUMIF(エネルギー使用量!$AA$10:$AA$199,メイン_入力!AK$64*10000+メイン_入力!$D76,エネルギー使用量!$W$10:$W$199)/1000*AK$94</f>
        <v>0</v>
      </c>
      <c r="AL76" s="464">
        <f>SUMIF(エネルギー使用量!$AA$10:$AA$199,メイン_入力!AL$64*10000+メイン_入力!$D76,エネルギー使用量!$W$10:$W$199)/1000*AL$94</f>
        <v>0</v>
      </c>
      <c r="AM76" s="464">
        <f>SUMIF(エネルギー使用量!$AA$10:$AA$199,メイン_入力!AM$64*10000+メイン_入力!$D76,エネルギー使用量!$W$10:$W$199)/1000*AM$94</f>
        <v>0</v>
      </c>
      <c r="AN76" s="464">
        <f>SUMIF(エネルギー使用量!$AA$10:$AA$199,メイン_入力!AN$64*10000+メイン_入力!$D76,エネルギー使用量!$W$10:$W$199)/1000*AN$94</f>
        <v>0</v>
      </c>
      <c r="AO76" s="464">
        <f>SUMIF(エネルギー使用量!$AA$10:$AA$199,メイン_入力!AO$64*10000+メイン_入力!$D76,エネルギー使用量!$W$10:$W$199)/1000*AO$94</f>
        <v>0</v>
      </c>
      <c r="AP76" s="464">
        <f>SUMIF(エネルギー使用量!$AA$10:$AA$199,メイン_入力!AP$64*10000+メイン_入力!$D76,エネルギー使用量!$W$10:$W$199)/1000*AP$94</f>
        <v>0</v>
      </c>
      <c r="AQ76" s="464">
        <f>SUMIF(エネルギー使用量!$AA$10:$AA$199,メイン_入力!AQ$64*10000+メイン_入力!$D76,エネルギー使用量!$W$10:$W$199)/1000*AQ$94</f>
        <v>0</v>
      </c>
      <c r="AR76" s="464">
        <f>SUMIF(エネルギー使用量!$AA$10:$AA$199,メイン_入力!AR$64*10000+メイン_入力!$D76,エネルギー使用量!$W$10:$W$199)/1000*AR$94</f>
        <v>0</v>
      </c>
      <c r="AS76" s="464">
        <f>SUMIF(エネルギー使用量!$AA$10:$AA$199,メイン_入力!AS$64*10000+メイン_入力!$D76,エネルギー使用量!$W$10:$W$199)/1000*AS$94</f>
        <v>0</v>
      </c>
      <c r="AT76" s="464">
        <f>SUMIF(エネルギー使用量!$AA$10:$AA$199,メイン_入力!AT$64*10000+メイン_入力!$D76,エネルギー使用量!$W$10:$W$199)/1000*AT$94</f>
        <v>0</v>
      </c>
      <c r="AU76" s="464">
        <f>SUMIF(エネルギー使用量!$AA$10:$AA$199,メイン_入力!AU$64*10000+メイン_入力!$D76,エネルギー使用量!$W$10:$W$199)/1000*AU$94</f>
        <v>0</v>
      </c>
      <c r="AV76" s="464">
        <f>SUMIF(エネルギー使用量!$AA$10:$AA$199,メイン_入力!AV$64*10000+メイン_入力!$D76,エネルギー使用量!$W$10:$W$199)/1000*AV$94</f>
        <v>0</v>
      </c>
      <c r="AW76" s="464">
        <f>SUMIF(エネルギー使用量!$AA$10:$AA$199,メイン_入力!AW$64*10000+メイン_入力!$D76,エネルギー使用量!$W$10:$W$199)/1000*AW$94</f>
        <v>0</v>
      </c>
      <c r="AX76" s="464">
        <f>SUMIF(エネルギー使用量!$AA$10:$AA$199,メイン_入力!AX$64*10000+メイン_入力!$D76,エネルギー使用量!$W$10:$W$199)/1000*AX$94</f>
        <v>0</v>
      </c>
      <c r="AY76" s="464">
        <f>SUMIF(エネルギー使用量!$AA$10:$AA$199,メイン_入力!AY$64*10000+メイン_入力!$D76,エネルギー使用量!$W$10:$W$199)/1000*AY$94</f>
        <v>0</v>
      </c>
      <c r="AZ76" s="464">
        <f>SUMIF(エネルギー使用量!$AA$10:$AA$199,メイン_入力!AZ$64*10000+メイン_入力!$D76,エネルギー使用量!$W$10:$W$199)/1000*AZ$94</f>
        <v>0</v>
      </c>
      <c r="BA76" s="464">
        <f>SUMIF(エネルギー使用量!$AA$10:$AA$199,メイン_入力!BA$64*10000+メイン_入力!$D76,エネルギー使用量!$W$10:$W$199)/1000*BA$94</f>
        <v>0</v>
      </c>
      <c r="BB76" s="2"/>
      <c r="BC76" s="383"/>
      <c r="BD76" s="669">
        <v>2</v>
      </c>
      <c r="BE76" s="670"/>
      <c r="BF76" s="521">
        <f t="shared" si="46"/>
        <v>2016</v>
      </c>
      <c r="BG76" s="648"/>
      <c r="BH76" s="544">
        <f t="shared" ca="1" si="30"/>
        <v>0</v>
      </c>
      <c r="BI76" s="534" t="str">
        <f t="shared" si="47"/>
        <v/>
      </c>
      <c r="BJ76" s="535" t="str">
        <f t="shared" si="53"/>
        <v/>
      </c>
      <c r="BK76" s="535" t="str">
        <f t="shared" si="57"/>
        <v/>
      </c>
      <c r="BL76" s="531" t="str">
        <f t="shared" ca="1" si="48"/>
        <v/>
      </c>
      <c r="BM76" s="466">
        <f t="shared" si="54"/>
        <v>0</v>
      </c>
      <c r="BN76" s="531">
        <f ca="1">IF(BM76&gt;=5,BS76/SUM(OFFSET(BQ76,-1*BM76,0,BM76+1,1)),1)</f>
        <v>1</v>
      </c>
      <c r="BO76" s="89" t="str">
        <f t="shared" ca="1" si="33"/>
        <v/>
      </c>
      <c r="BP76" s="438" t="str">
        <f t="shared" si="34"/>
        <v/>
      </c>
      <c r="BQ76" s="438" t="str">
        <f t="shared" si="49"/>
        <v/>
      </c>
      <c r="BR76" s="438" t="str">
        <f t="shared" si="35"/>
        <v/>
      </c>
      <c r="BS76" s="438">
        <f>SUM(BQ72:BQ76)</f>
        <v>0</v>
      </c>
      <c r="BT76" s="89">
        <f t="shared" si="56"/>
        <v>0</v>
      </c>
      <c r="BU76" s="89" t="str">
        <f t="shared" ca="1" si="52"/>
        <v/>
      </c>
      <c r="BV76" s="4" t="str">
        <f t="shared" si="36"/>
        <v/>
      </c>
      <c r="BW76" s="529"/>
      <c r="BX76" s="529"/>
      <c r="BY76" s="7"/>
      <c r="BZ76" s="2"/>
      <c r="CA76" s="2"/>
      <c r="CB76" s="2"/>
      <c r="CC76" s="2"/>
    </row>
    <row r="77" spans="2:81" s="117" customFormat="1" ht="13.2" x14ac:dyDescent="0.2">
      <c r="B77" s="392"/>
      <c r="C77" s="393"/>
      <c r="D77" s="430">
        <f t="shared" si="37"/>
        <v>2017</v>
      </c>
      <c r="E77" s="432"/>
      <c r="F77" s="691"/>
      <c r="G77" s="688"/>
      <c r="H77" s="733">
        <f t="shared" si="38"/>
        <v>0</v>
      </c>
      <c r="I77" s="490">
        <f t="shared" si="39"/>
        <v>0</v>
      </c>
      <c r="J77" s="536">
        <f t="shared" si="40"/>
        <v>0</v>
      </c>
      <c r="K77" s="536">
        <f t="shared" si="41"/>
        <v>0</v>
      </c>
      <c r="L77" s="536">
        <f t="shared" si="42"/>
        <v>0</v>
      </c>
      <c r="M77" s="536">
        <f t="shared" si="43"/>
        <v>0</v>
      </c>
      <c r="N77" s="485">
        <f t="shared" si="44"/>
        <v>0</v>
      </c>
      <c r="O77" s="739">
        <f t="shared" ca="1" si="25"/>
        <v>0</v>
      </c>
      <c r="P77" s="490" t="str">
        <f t="shared" ca="1" si="26"/>
        <v/>
      </c>
      <c r="Q77" s="490" t="str">
        <f t="shared" ca="1" si="27"/>
        <v/>
      </c>
      <c r="R77" s="741">
        <f t="shared" si="28"/>
        <v>0</v>
      </c>
      <c r="S77" s="749" t="str">
        <f t="shared" ca="1" si="29"/>
        <v/>
      </c>
      <c r="T77" s="328"/>
      <c r="U77" s="394"/>
      <c r="W77" s="2"/>
      <c r="X77" s="669">
        <v>2</v>
      </c>
      <c r="Y77" s="670"/>
      <c r="Z77" s="501">
        <f t="shared" si="45"/>
        <v>2017</v>
      </c>
      <c r="AA77" s="670"/>
      <c r="AB77" s="464">
        <f>SUMIF(エネルギー使用量!$AA$10:$AA$199,メイン_入力!AB$64*10000+メイン_入力!$D77,エネルギー使用量!$W$10:$W$199)/1000</f>
        <v>0</v>
      </c>
      <c r="AC77" s="464">
        <f>SUMIF(エネルギー使用量!$AA$10:$AA$199,メイン_入力!AC$64*10000+メイン_入力!$D77,エネルギー使用量!$AQ$10:$AQ$199)/1000</f>
        <v>0</v>
      </c>
      <c r="AD77" s="464">
        <f>SUMIF(エネルギー使用量!$AA$10:$AA$199,メイン_入力!AD$64*10000+メイン_入力!$D77,エネルギー使用量!$AQ$10:$AQ$199)/1000</f>
        <v>0</v>
      </c>
      <c r="AE77" s="464">
        <f>SUMIF(エネルギー使用量!$AA$10:$AA$199,メイン_入力!AE$64*10000+メイン_入力!$D77,エネルギー使用量!$W$10:$W$199)/1000+SUMIF(エネルギー使用量!$AA$10:$AA$199,メイン_入力!AE$63*10000+メイン_入力!$D77,エネルギー使用量!$W$10:$W$199)/$AI$107</f>
        <v>0</v>
      </c>
      <c r="AF77" s="464">
        <f>SUMIF(エネルギー使用量!$AA$10:$AA$199,メイン_入力!AF$64*10000+メイン_入力!$D77,エネルギー使用量!$W$10:$W$199)/1000</f>
        <v>0</v>
      </c>
      <c r="AG77" s="464">
        <f>SUMIF(エネルギー使用量!$AA$10:$AA$199,メイン_入力!AG$64*10000+メイン_入力!$D77,エネルギー使用量!$W$10:$W$199)/1000</f>
        <v>0</v>
      </c>
      <c r="AH77" s="464">
        <f>SUMIF(エネルギー使用量!$AA$10:$AA$199,メイン_入力!AH$64*10000+メイン_入力!$D77,エネルギー使用量!$W$10:$W$199)/1000</f>
        <v>0</v>
      </c>
      <c r="AI77" s="464">
        <f>SUMIF(エネルギー使用量!$AA$10:$AA$199,メイン_入力!AI$64*10000+メイン_入力!$D77,エネルギー使用量!$W$10:$W$199)/1000*AI$94</f>
        <v>0</v>
      </c>
      <c r="AJ77" s="464">
        <f>SUMIF(エネルギー使用量!$AA$10:$AA$199,メイン_入力!AJ$64*10000+メイン_入力!$D77,エネルギー使用量!$W$10:$W$199)/1000*AJ$94</f>
        <v>0</v>
      </c>
      <c r="AK77" s="464">
        <f>SUMIF(エネルギー使用量!$AA$10:$AA$199,メイン_入力!AK$64*10000+メイン_入力!$D77,エネルギー使用量!$W$10:$W$199)/1000*AK$94</f>
        <v>0</v>
      </c>
      <c r="AL77" s="464">
        <f>SUMIF(エネルギー使用量!$AA$10:$AA$199,メイン_入力!AL$64*10000+メイン_入力!$D77,エネルギー使用量!$W$10:$W$199)/1000*AL$94</f>
        <v>0</v>
      </c>
      <c r="AM77" s="464">
        <f>SUMIF(エネルギー使用量!$AA$10:$AA$199,メイン_入力!AM$64*10000+メイン_入力!$D77,エネルギー使用量!$W$10:$W$199)/1000*AM$94</f>
        <v>0</v>
      </c>
      <c r="AN77" s="464">
        <f>SUMIF(エネルギー使用量!$AA$10:$AA$199,メイン_入力!AN$64*10000+メイン_入力!$D77,エネルギー使用量!$W$10:$W$199)/1000*AN$94</f>
        <v>0</v>
      </c>
      <c r="AO77" s="464">
        <f>SUMIF(エネルギー使用量!$AA$10:$AA$199,メイン_入力!AO$64*10000+メイン_入力!$D77,エネルギー使用量!$W$10:$W$199)/1000*AO$94</f>
        <v>0</v>
      </c>
      <c r="AP77" s="464">
        <f>SUMIF(エネルギー使用量!$AA$10:$AA$199,メイン_入力!AP$64*10000+メイン_入力!$D77,エネルギー使用量!$W$10:$W$199)/1000*AP$94</f>
        <v>0</v>
      </c>
      <c r="AQ77" s="464">
        <f>SUMIF(エネルギー使用量!$AA$10:$AA$199,メイン_入力!AQ$64*10000+メイン_入力!$D77,エネルギー使用量!$W$10:$W$199)/1000*AQ$94</f>
        <v>0</v>
      </c>
      <c r="AR77" s="464">
        <f>SUMIF(エネルギー使用量!$AA$10:$AA$199,メイン_入力!AR$64*10000+メイン_入力!$D77,エネルギー使用量!$W$10:$W$199)/1000*AR$94</f>
        <v>0</v>
      </c>
      <c r="AS77" s="464">
        <f>SUMIF(エネルギー使用量!$AA$10:$AA$199,メイン_入力!AS$64*10000+メイン_入力!$D77,エネルギー使用量!$W$10:$W$199)/1000*AS$94</f>
        <v>0</v>
      </c>
      <c r="AT77" s="464">
        <f>SUMIF(エネルギー使用量!$AA$10:$AA$199,メイン_入力!AT$64*10000+メイン_入力!$D77,エネルギー使用量!$W$10:$W$199)/1000*AT$94</f>
        <v>0</v>
      </c>
      <c r="AU77" s="464">
        <f>SUMIF(エネルギー使用量!$AA$10:$AA$199,メイン_入力!AU$64*10000+メイン_入力!$D77,エネルギー使用量!$W$10:$W$199)/1000*AU$94</f>
        <v>0</v>
      </c>
      <c r="AV77" s="464">
        <f>SUMIF(エネルギー使用量!$AA$10:$AA$199,メイン_入力!AV$64*10000+メイン_入力!$D77,エネルギー使用量!$W$10:$W$199)/1000*AV$94</f>
        <v>0</v>
      </c>
      <c r="AW77" s="464">
        <f>SUMIF(エネルギー使用量!$AA$10:$AA$199,メイン_入力!AW$64*10000+メイン_入力!$D77,エネルギー使用量!$W$10:$W$199)/1000*AW$94</f>
        <v>0</v>
      </c>
      <c r="AX77" s="464">
        <f>SUMIF(エネルギー使用量!$AA$10:$AA$199,メイン_入力!AX$64*10000+メイン_入力!$D77,エネルギー使用量!$W$10:$W$199)/1000*AX$94</f>
        <v>0</v>
      </c>
      <c r="AY77" s="464">
        <f>SUMIF(エネルギー使用量!$AA$10:$AA$199,メイン_入力!AY$64*10000+メイン_入力!$D77,エネルギー使用量!$W$10:$W$199)/1000*AY$94</f>
        <v>0</v>
      </c>
      <c r="AZ77" s="464">
        <f>SUMIF(エネルギー使用量!$AA$10:$AA$199,メイン_入力!AZ$64*10000+メイン_入力!$D77,エネルギー使用量!$W$10:$W$199)/1000*AZ$94</f>
        <v>0</v>
      </c>
      <c r="BA77" s="464">
        <f>SUMIF(エネルギー使用量!$AA$10:$AA$199,メイン_入力!BA$64*10000+メイン_入力!$D77,エネルギー使用量!$W$10:$W$199)/1000*BA$94</f>
        <v>0</v>
      </c>
      <c r="BB77" s="2"/>
      <c r="BC77" s="383"/>
      <c r="BD77" s="669">
        <v>2</v>
      </c>
      <c r="BE77" s="670"/>
      <c r="BF77" s="521">
        <f t="shared" si="46"/>
        <v>2017</v>
      </c>
      <c r="BG77" s="648"/>
      <c r="BH77" s="544">
        <f t="shared" ca="1" si="30"/>
        <v>0</v>
      </c>
      <c r="BI77" s="534" t="str">
        <f t="shared" si="47"/>
        <v/>
      </c>
      <c r="BJ77" s="535" t="str">
        <f t="shared" si="53"/>
        <v/>
      </c>
      <c r="BK77" s="535" t="str">
        <f t="shared" si="57"/>
        <v/>
      </c>
      <c r="BL77" s="531" t="str">
        <f t="shared" ca="1" si="48"/>
        <v/>
      </c>
      <c r="BM77" s="466">
        <f t="shared" si="54"/>
        <v>0</v>
      </c>
      <c r="BN77" s="531">
        <f ca="1">IF(BM77&gt;=5,BS77/SUM(OFFSET(BQ77,-1*BM77,0,BM77+1,1)),1)</f>
        <v>1</v>
      </c>
      <c r="BO77" s="89" t="str">
        <f t="shared" ca="1" si="33"/>
        <v/>
      </c>
      <c r="BP77" s="438" t="str">
        <f t="shared" si="34"/>
        <v/>
      </c>
      <c r="BQ77" s="438" t="str">
        <f t="shared" si="49"/>
        <v/>
      </c>
      <c r="BR77" s="438" t="str">
        <f t="shared" si="35"/>
        <v/>
      </c>
      <c r="BS77" s="438">
        <f>SUM(BQ73:BQ77)</f>
        <v>0</v>
      </c>
      <c r="BT77" s="89">
        <f t="shared" si="56"/>
        <v>0</v>
      </c>
      <c r="BU77" s="89" t="str">
        <f t="shared" ca="1" si="52"/>
        <v/>
      </c>
      <c r="BV77" s="4" t="str">
        <f t="shared" si="36"/>
        <v/>
      </c>
      <c r="BW77" s="529"/>
      <c r="BX77" s="529"/>
      <c r="BY77" s="7"/>
      <c r="BZ77" s="2"/>
      <c r="CA77" s="2"/>
      <c r="CB77" s="2"/>
      <c r="CC77" s="2"/>
    </row>
    <row r="78" spans="2:81" s="117" customFormat="1" ht="13.5" customHeight="1" x14ac:dyDescent="0.2">
      <c r="B78" s="392"/>
      <c r="C78" s="393"/>
      <c r="D78" s="430">
        <f t="shared" si="37"/>
        <v>2018</v>
      </c>
      <c r="E78" s="432"/>
      <c r="F78" s="478"/>
      <c r="G78" s="688"/>
      <c r="H78" s="733">
        <f t="shared" si="38"/>
        <v>0</v>
      </c>
      <c r="I78" s="490">
        <f t="shared" si="39"/>
        <v>0</v>
      </c>
      <c r="J78" s="536">
        <f t="shared" si="40"/>
        <v>0</v>
      </c>
      <c r="K78" s="536">
        <f t="shared" si="41"/>
        <v>0</v>
      </c>
      <c r="L78" s="536">
        <f t="shared" si="42"/>
        <v>0</v>
      </c>
      <c r="M78" s="536">
        <f t="shared" si="43"/>
        <v>0</v>
      </c>
      <c r="N78" s="485">
        <f t="shared" si="44"/>
        <v>0</v>
      </c>
      <c r="O78" s="739">
        <f t="shared" ca="1" si="25"/>
        <v>0</v>
      </c>
      <c r="P78" s="490" t="str">
        <f t="shared" ca="1" si="26"/>
        <v/>
      </c>
      <c r="Q78" s="490" t="str">
        <f t="shared" ca="1" si="27"/>
        <v/>
      </c>
      <c r="R78" s="741">
        <f t="shared" si="28"/>
        <v>0</v>
      </c>
      <c r="S78" s="749" t="str">
        <f t="shared" ca="1" si="29"/>
        <v/>
      </c>
      <c r="T78" s="328"/>
      <c r="U78" s="394"/>
      <c r="W78" s="2"/>
      <c r="X78" s="669">
        <v>2</v>
      </c>
      <c r="Y78" s="670"/>
      <c r="Z78" s="501">
        <f t="shared" si="45"/>
        <v>2018</v>
      </c>
      <c r="AA78" s="670"/>
      <c r="AB78" s="464">
        <f>SUMIF(エネルギー使用量!$AA$10:$AA$199,メイン_入力!AB$64*10000+メイン_入力!$D78,エネルギー使用量!$W$10:$W$199)/1000</f>
        <v>0</v>
      </c>
      <c r="AC78" s="464">
        <f>SUMIF(エネルギー使用量!$AA$10:$AA$199,メイン_入力!AC$64*10000+メイン_入力!$D78,エネルギー使用量!$AQ$10:$AQ$199)/1000</f>
        <v>0</v>
      </c>
      <c r="AD78" s="464">
        <f>SUMIF(エネルギー使用量!$AA$10:$AA$199,メイン_入力!AD$64*10000+メイン_入力!$D78,エネルギー使用量!$AQ$10:$AQ$199)/1000</f>
        <v>0</v>
      </c>
      <c r="AE78" s="464">
        <f>SUMIF(エネルギー使用量!$AA$10:$AA$199,メイン_入力!AE$64*10000+メイン_入力!$D78,エネルギー使用量!$W$10:$W$199)/1000+SUMIF(エネルギー使用量!$AA$10:$AA$199,メイン_入力!AE$63*10000+メイン_入力!$D78,エネルギー使用量!$W$10:$W$199)/$AI$107</f>
        <v>0</v>
      </c>
      <c r="AF78" s="464">
        <f>SUMIF(エネルギー使用量!$AA$10:$AA$199,メイン_入力!AF$64*10000+メイン_入力!$D78,エネルギー使用量!$W$10:$W$199)/1000</f>
        <v>0</v>
      </c>
      <c r="AG78" s="464">
        <f>SUMIF(エネルギー使用量!$AA$10:$AA$199,メイン_入力!AG$64*10000+メイン_入力!$D78,エネルギー使用量!$W$10:$W$199)/1000</f>
        <v>0</v>
      </c>
      <c r="AH78" s="464">
        <f>SUMIF(エネルギー使用量!$AA$10:$AA$199,メイン_入力!AH$64*10000+メイン_入力!$D78,エネルギー使用量!$W$10:$W$199)/1000</f>
        <v>0</v>
      </c>
      <c r="AI78" s="464">
        <f>SUMIF(エネルギー使用量!$AA$10:$AA$199,メイン_入力!AI$64*10000+メイン_入力!$D78,エネルギー使用量!$W$10:$W$199)/1000*AI$94</f>
        <v>0</v>
      </c>
      <c r="AJ78" s="464">
        <f>SUMIF(エネルギー使用量!$AA$10:$AA$199,メイン_入力!AJ$64*10000+メイン_入力!$D78,エネルギー使用量!$W$10:$W$199)/1000*AJ$94</f>
        <v>0</v>
      </c>
      <c r="AK78" s="464">
        <f>SUMIF(エネルギー使用量!$AA$10:$AA$199,メイン_入力!AK$64*10000+メイン_入力!$D78,エネルギー使用量!$W$10:$W$199)/1000*AK$94</f>
        <v>0</v>
      </c>
      <c r="AL78" s="464">
        <f>SUMIF(エネルギー使用量!$AA$10:$AA$199,メイン_入力!AL$64*10000+メイン_入力!$D78,エネルギー使用量!$W$10:$W$199)/1000*AL$94</f>
        <v>0</v>
      </c>
      <c r="AM78" s="464">
        <f>SUMIF(エネルギー使用量!$AA$10:$AA$199,メイン_入力!AM$64*10000+メイン_入力!$D78,エネルギー使用量!$W$10:$W$199)/1000*AM$94</f>
        <v>0</v>
      </c>
      <c r="AN78" s="464">
        <f>SUMIF(エネルギー使用量!$AA$10:$AA$199,メイン_入力!AN$64*10000+メイン_入力!$D78,エネルギー使用量!$W$10:$W$199)/1000*AN$94</f>
        <v>0</v>
      </c>
      <c r="AO78" s="464">
        <f>SUMIF(エネルギー使用量!$AA$10:$AA$199,メイン_入力!AO$64*10000+メイン_入力!$D78,エネルギー使用量!$W$10:$W$199)/1000*AO$94</f>
        <v>0</v>
      </c>
      <c r="AP78" s="464">
        <f>SUMIF(エネルギー使用量!$AA$10:$AA$199,メイン_入力!AP$64*10000+メイン_入力!$D78,エネルギー使用量!$W$10:$W$199)/1000*AP$94</f>
        <v>0</v>
      </c>
      <c r="AQ78" s="464">
        <f>SUMIF(エネルギー使用量!$AA$10:$AA$199,メイン_入力!AQ$64*10000+メイン_入力!$D78,エネルギー使用量!$W$10:$W$199)/1000*AQ$94</f>
        <v>0</v>
      </c>
      <c r="AR78" s="464">
        <f>SUMIF(エネルギー使用量!$AA$10:$AA$199,メイン_入力!AR$64*10000+メイン_入力!$D78,エネルギー使用量!$W$10:$W$199)/1000*AR$94</f>
        <v>0</v>
      </c>
      <c r="AS78" s="464">
        <f>SUMIF(エネルギー使用量!$AA$10:$AA$199,メイン_入力!AS$64*10000+メイン_入力!$D78,エネルギー使用量!$W$10:$W$199)/1000*AS$94</f>
        <v>0</v>
      </c>
      <c r="AT78" s="464">
        <f>SUMIF(エネルギー使用量!$AA$10:$AA$199,メイン_入力!AT$64*10000+メイン_入力!$D78,エネルギー使用量!$W$10:$W$199)/1000*AT$94</f>
        <v>0</v>
      </c>
      <c r="AU78" s="464">
        <f>SUMIF(エネルギー使用量!$AA$10:$AA$199,メイン_入力!AU$64*10000+メイン_入力!$D78,エネルギー使用量!$W$10:$W$199)/1000*AU$94</f>
        <v>0</v>
      </c>
      <c r="AV78" s="464">
        <f>SUMIF(エネルギー使用量!$AA$10:$AA$199,メイン_入力!AV$64*10000+メイン_入力!$D78,エネルギー使用量!$W$10:$W$199)/1000*AV$94</f>
        <v>0</v>
      </c>
      <c r="AW78" s="464">
        <f>SUMIF(エネルギー使用量!$AA$10:$AA$199,メイン_入力!AW$64*10000+メイン_入力!$D78,エネルギー使用量!$W$10:$W$199)/1000*AW$94</f>
        <v>0</v>
      </c>
      <c r="AX78" s="464">
        <f>SUMIF(エネルギー使用量!$AA$10:$AA$199,メイン_入力!AX$64*10000+メイン_入力!$D78,エネルギー使用量!$W$10:$W$199)/1000*AX$94</f>
        <v>0</v>
      </c>
      <c r="AY78" s="464">
        <f>SUMIF(エネルギー使用量!$AA$10:$AA$199,メイン_入力!AY$64*10000+メイン_入力!$D78,エネルギー使用量!$W$10:$W$199)/1000*AY$94</f>
        <v>0</v>
      </c>
      <c r="AZ78" s="464">
        <f>SUMIF(エネルギー使用量!$AA$10:$AA$199,メイン_入力!AZ$64*10000+メイン_入力!$D78,エネルギー使用量!$W$10:$W$199)/1000*AZ$94</f>
        <v>0</v>
      </c>
      <c r="BA78" s="464">
        <f>SUMIF(エネルギー使用量!$AA$10:$AA$199,メイン_入力!BA$64*10000+メイン_入力!$D78,エネルギー使用量!$W$10:$W$199)/1000*BA$94</f>
        <v>0</v>
      </c>
      <c r="BB78" s="2"/>
      <c r="BC78" s="383"/>
      <c r="BD78" s="669">
        <v>2</v>
      </c>
      <c r="BE78" s="670"/>
      <c r="BF78" s="521">
        <f t="shared" si="46"/>
        <v>2018</v>
      </c>
      <c r="BG78" s="648"/>
      <c r="BH78" s="544">
        <f t="shared" ca="1" si="30"/>
        <v>0</v>
      </c>
      <c r="BI78" s="534" t="str">
        <f t="shared" si="47"/>
        <v/>
      </c>
      <c r="BJ78" s="535" t="str">
        <f t="shared" si="53"/>
        <v/>
      </c>
      <c r="BK78" s="535" t="str">
        <f t="shared" si="57"/>
        <v/>
      </c>
      <c r="BL78" s="531" t="str">
        <f t="shared" ca="1" si="48"/>
        <v/>
      </c>
      <c r="BM78" s="466">
        <f t="shared" si="54"/>
        <v>0</v>
      </c>
      <c r="BN78" s="531">
        <f ca="1">IF(BM78&gt;=5,BS78/SUM(OFFSET(BQ78,-1*BM78,0,BM78+1,1)),1)</f>
        <v>1</v>
      </c>
      <c r="BO78" s="89" t="str">
        <f t="shared" ca="1" si="33"/>
        <v/>
      </c>
      <c r="BP78" s="438" t="str">
        <f t="shared" si="34"/>
        <v/>
      </c>
      <c r="BQ78" s="438" t="str">
        <f t="shared" si="49"/>
        <v/>
      </c>
      <c r="BR78" s="438" t="str">
        <f t="shared" si="35"/>
        <v/>
      </c>
      <c r="BS78" s="438">
        <f>SUM(BQ74:BQ78)</f>
        <v>0</v>
      </c>
      <c r="BT78" s="89">
        <f t="shared" si="56"/>
        <v>0</v>
      </c>
      <c r="BU78" s="89" t="str">
        <f t="shared" ca="1" si="52"/>
        <v/>
      </c>
      <c r="BV78" s="4" t="str">
        <f t="shared" si="36"/>
        <v/>
      </c>
      <c r="BW78" s="529"/>
      <c r="BX78" s="529"/>
      <c r="BY78" s="7"/>
      <c r="BZ78" s="2"/>
      <c r="CA78" s="2"/>
      <c r="CB78" s="2"/>
      <c r="CC78" s="2"/>
    </row>
    <row r="79" spans="2:81" s="117" customFormat="1" ht="13.5" customHeight="1" thickBot="1" x14ac:dyDescent="0.25">
      <c r="B79" s="392"/>
      <c r="C79" s="393"/>
      <c r="D79" s="448">
        <f t="shared" si="37"/>
        <v>2019</v>
      </c>
      <c r="E79" s="449"/>
      <c r="F79" s="451"/>
      <c r="G79" s="689"/>
      <c r="H79" s="734">
        <f t="shared" si="38"/>
        <v>0</v>
      </c>
      <c r="I79" s="452">
        <f t="shared" si="39"/>
        <v>0</v>
      </c>
      <c r="J79" s="537">
        <f t="shared" si="40"/>
        <v>0</v>
      </c>
      <c r="K79" s="537">
        <f t="shared" si="41"/>
        <v>0</v>
      </c>
      <c r="L79" s="537">
        <f t="shared" si="42"/>
        <v>0</v>
      </c>
      <c r="M79" s="537">
        <f t="shared" si="43"/>
        <v>0</v>
      </c>
      <c r="N79" s="499">
        <f t="shared" si="44"/>
        <v>0</v>
      </c>
      <c r="O79" s="742">
        <f t="shared" ca="1" si="25"/>
        <v>0</v>
      </c>
      <c r="P79" s="452" t="str">
        <f t="shared" ca="1" si="26"/>
        <v/>
      </c>
      <c r="Q79" s="452" t="str">
        <f t="shared" ca="1" si="27"/>
        <v/>
      </c>
      <c r="R79" s="743">
        <f t="shared" si="28"/>
        <v>0</v>
      </c>
      <c r="S79" s="750" t="str">
        <f t="shared" ca="1" si="29"/>
        <v/>
      </c>
      <c r="T79" s="394"/>
      <c r="U79" s="394"/>
      <c r="W79" s="2"/>
      <c r="X79" s="671">
        <v>2</v>
      </c>
      <c r="Y79" s="672"/>
      <c r="Z79" s="448">
        <f t="shared" si="45"/>
        <v>2019</v>
      </c>
      <c r="AA79" s="672"/>
      <c r="AB79" s="518">
        <f>SUMIF(エネルギー使用量!$AA$10:$AA$199,メイン_入力!AB$64*10000+メイン_入力!$D79,エネルギー使用量!$W$10:$W$199)/1000</f>
        <v>0</v>
      </c>
      <c r="AC79" s="518">
        <f>SUMIF(エネルギー使用量!$AA$10:$AA$199,メイン_入力!AC$64*10000+メイン_入力!$D79,エネルギー使用量!$AQ$10:$AQ$199)/1000</f>
        <v>0</v>
      </c>
      <c r="AD79" s="518">
        <f>SUMIF(エネルギー使用量!$AA$10:$AA$199,メイン_入力!AD$64*10000+メイン_入力!$D79,エネルギー使用量!$AQ$10:$AQ$199)/1000</f>
        <v>0</v>
      </c>
      <c r="AE79" s="518">
        <f>SUMIF(エネルギー使用量!$AA$10:$AA$199,メイン_入力!AE$64*10000+メイン_入力!$D79,エネルギー使用量!$W$10:$W$199)/1000+SUMIF(エネルギー使用量!$AA$10:$AA$199,メイン_入力!AE$63*10000+メイン_入力!$D79,エネルギー使用量!$W$10:$W$199)/$AI$107</f>
        <v>0</v>
      </c>
      <c r="AF79" s="518">
        <f>SUMIF(エネルギー使用量!$AA$10:$AA$199,メイン_入力!AF$64*10000+メイン_入力!$D79,エネルギー使用量!$W$10:$W$199)/1000</f>
        <v>0</v>
      </c>
      <c r="AG79" s="518">
        <f>SUMIF(エネルギー使用量!$AA$10:$AA$199,メイン_入力!AG$64*10000+メイン_入力!$D79,エネルギー使用量!$W$10:$W$199)/1000</f>
        <v>0</v>
      </c>
      <c r="AH79" s="518">
        <f>SUMIF(エネルギー使用量!$AA$10:$AA$199,メイン_入力!AH$64*10000+メイン_入力!$D79,エネルギー使用量!$W$10:$W$199)/1000</f>
        <v>0</v>
      </c>
      <c r="AI79" s="518">
        <f>SUMIF(エネルギー使用量!$AA$10:$AA$199,メイン_入力!AI$64*10000+メイン_入力!$D79,エネルギー使用量!$W$10:$W$199)/1000*AI$94</f>
        <v>0</v>
      </c>
      <c r="AJ79" s="518">
        <f>SUMIF(エネルギー使用量!$AA$10:$AA$199,メイン_入力!AJ$64*10000+メイン_入力!$D79,エネルギー使用量!$W$10:$W$199)/1000*AJ$94</f>
        <v>0</v>
      </c>
      <c r="AK79" s="518">
        <f>SUMIF(エネルギー使用量!$AA$10:$AA$199,メイン_入力!AK$64*10000+メイン_入力!$D79,エネルギー使用量!$W$10:$W$199)/1000*AK$94</f>
        <v>0</v>
      </c>
      <c r="AL79" s="518">
        <f>SUMIF(エネルギー使用量!$AA$10:$AA$199,メイン_入力!AL$64*10000+メイン_入力!$D79,エネルギー使用量!$W$10:$W$199)/1000*AL$94</f>
        <v>0</v>
      </c>
      <c r="AM79" s="518">
        <f>SUMIF(エネルギー使用量!$AA$10:$AA$199,メイン_入力!AM$64*10000+メイン_入力!$D79,エネルギー使用量!$W$10:$W$199)/1000*AM$94</f>
        <v>0</v>
      </c>
      <c r="AN79" s="518">
        <f>SUMIF(エネルギー使用量!$AA$10:$AA$199,メイン_入力!AN$64*10000+メイン_入力!$D79,エネルギー使用量!$W$10:$W$199)/1000*AN$94</f>
        <v>0</v>
      </c>
      <c r="AO79" s="518">
        <f>SUMIF(エネルギー使用量!$AA$10:$AA$199,メイン_入力!AO$64*10000+メイン_入力!$D79,エネルギー使用量!$W$10:$W$199)/1000*AO$94</f>
        <v>0</v>
      </c>
      <c r="AP79" s="518">
        <f>SUMIF(エネルギー使用量!$AA$10:$AA$199,メイン_入力!AP$64*10000+メイン_入力!$D79,エネルギー使用量!$W$10:$W$199)/1000*AP$94</f>
        <v>0</v>
      </c>
      <c r="AQ79" s="518">
        <f>SUMIF(エネルギー使用量!$AA$10:$AA$199,メイン_入力!AQ$64*10000+メイン_入力!$D79,エネルギー使用量!$W$10:$W$199)/1000*AQ$94</f>
        <v>0</v>
      </c>
      <c r="AR79" s="518">
        <f>SUMIF(エネルギー使用量!$AA$10:$AA$199,メイン_入力!AR$64*10000+メイン_入力!$D79,エネルギー使用量!$W$10:$W$199)/1000*AR$94</f>
        <v>0</v>
      </c>
      <c r="AS79" s="518">
        <f>SUMIF(エネルギー使用量!$AA$10:$AA$199,メイン_入力!AS$64*10000+メイン_入力!$D79,エネルギー使用量!$W$10:$W$199)/1000*AS$94</f>
        <v>0</v>
      </c>
      <c r="AT79" s="518">
        <f>SUMIF(エネルギー使用量!$AA$10:$AA$199,メイン_入力!AT$64*10000+メイン_入力!$D79,エネルギー使用量!$W$10:$W$199)/1000*AT$94</f>
        <v>0</v>
      </c>
      <c r="AU79" s="518">
        <f>SUMIF(エネルギー使用量!$AA$10:$AA$199,メイン_入力!AU$64*10000+メイン_入力!$D79,エネルギー使用量!$W$10:$W$199)/1000*AU$94</f>
        <v>0</v>
      </c>
      <c r="AV79" s="518">
        <f>SUMIF(エネルギー使用量!$AA$10:$AA$199,メイン_入力!AV$64*10000+メイン_入力!$D79,エネルギー使用量!$W$10:$W$199)/1000*AV$94</f>
        <v>0</v>
      </c>
      <c r="AW79" s="518">
        <f>SUMIF(エネルギー使用量!$AA$10:$AA$199,メイン_入力!AW$64*10000+メイン_入力!$D79,エネルギー使用量!$W$10:$W$199)/1000*AW$94</f>
        <v>0</v>
      </c>
      <c r="AX79" s="518">
        <f>SUMIF(エネルギー使用量!$AA$10:$AA$199,メイン_入力!AX$64*10000+メイン_入力!$D79,エネルギー使用量!$W$10:$W$199)/1000*AX$94</f>
        <v>0</v>
      </c>
      <c r="AY79" s="518">
        <f>SUMIF(エネルギー使用量!$AA$10:$AA$199,メイン_入力!AY$64*10000+メイン_入力!$D79,エネルギー使用量!$W$10:$W$199)/1000*AY$94</f>
        <v>0</v>
      </c>
      <c r="AZ79" s="518">
        <f>SUMIF(エネルギー使用量!$AA$10:$AA$199,メイン_入力!AZ$64*10000+メイン_入力!$D79,エネルギー使用量!$W$10:$W$199)/1000*AZ$94</f>
        <v>0</v>
      </c>
      <c r="BA79" s="518">
        <f>SUMIF(エネルギー使用量!$AA$10:$AA$199,メイン_入力!BA$64*10000+メイン_入力!$D79,エネルギー使用量!$W$10:$W$199)/1000*BA$94</f>
        <v>0</v>
      </c>
      <c r="BB79" s="2"/>
      <c r="BC79" s="383"/>
      <c r="BD79" s="671">
        <v>2</v>
      </c>
      <c r="BE79" s="672"/>
      <c r="BF79" s="602">
        <f t="shared" si="46"/>
        <v>2019</v>
      </c>
      <c r="BG79" s="651"/>
      <c r="BH79" s="603">
        <f t="shared" ca="1" si="30"/>
        <v>0</v>
      </c>
      <c r="BI79" s="604" t="str">
        <f t="shared" si="47"/>
        <v/>
      </c>
      <c r="BJ79" s="605" t="str">
        <f t="shared" si="53"/>
        <v/>
      </c>
      <c r="BK79" s="605" t="str">
        <f t="shared" si="57"/>
        <v/>
      </c>
      <c r="BL79" s="606" t="str">
        <f t="shared" ca="1" si="48"/>
        <v/>
      </c>
      <c r="BM79" s="607">
        <f t="shared" si="54"/>
        <v>0</v>
      </c>
      <c r="BN79" s="606">
        <f ca="1">IF(BM79&gt;=5,BS79/SUM(OFFSET(BQ79,-1*BM79,0,BM79+1,1)),1)</f>
        <v>1</v>
      </c>
      <c r="BO79" s="608" t="str">
        <f t="shared" ca="1" si="33"/>
        <v/>
      </c>
      <c r="BP79" s="694" t="str">
        <f t="shared" si="34"/>
        <v/>
      </c>
      <c r="BQ79" s="694" t="str">
        <f t="shared" si="49"/>
        <v/>
      </c>
      <c r="BR79" s="694" t="str">
        <f t="shared" si="35"/>
        <v/>
      </c>
      <c r="BS79" s="694">
        <f>SUM(BQ75:BQ79)</f>
        <v>0</v>
      </c>
      <c r="BT79" s="608">
        <f t="shared" si="56"/>
        <v>0</v>
      </c>
      <c r="BU79" s="608" t="str">
        <f t="shared" ca="1" si="52"/>
        <v/>
      </c>
      <c r="BV79" s="610" t="str">
        <f t="shared" si="36"/>
        <v/>
      </c>
      <c r="BW79" s="529"/>
      <c r="BX79" s="529"/>
      <c r="BY79" s="7"/>
      <c r="BZ79" s="2"/>
      <c r="CA79" s="2"/>
      <c r="CB79" s="2"/>
      <c r="CC79" s="2"/>
    </row>
    <row r="80" spans="2:81" s="117" customFormat="1" ht="13.5" customHeight="1" thickTop="1" x14ac:dyDescent="0.2">
      <c r="B80" s="392"/>
      <c r="C80" s="393"/>
      <c r="D80" s="446">
        <f t="shared" si="37"/>
        <v>2020</v>
      </c>
      <c r="E80" s="447"/>
      <c r="F80" s="523"/>
      <c r="G80" s="731"/>
      <c r="H80" s="735">
        <f t="shared" si="38"/>
        <v>0</v>
      </c>
      <c r="I80" s="455">
        <f t="shared" si="39"/>
        <v>0</v>
      </c>
      <c r="J80" s="538">
        <f t="shared" si="40"/>
        <v>0</v>
      </c>
      <c r="K80" s="538">
        <f t="shared" si="41"/>
        <v>0</v>
      </c>
      <c r="L80" s="538">
        <f t="shared" si="42"/>
        <v>0</v>
      </c>
      <c r="M80" s="538">
        <f t="shared" si="43"/>
        <v>0</v>
      </c>
      <c r="N80" s="497">
        <f t="shared" si="44"/>
        <v>0</v>
      </c>
      <c r="O80" s="744">
        <f t="shared" ca="1" si="25"/>
        <v>0</v>
      </c>
      <c r="P80" s="455" t="str">
        <f t="shared" ca="1" si="26"/>
        <v/>
      </c>
      <c r="Q80" s="455" t="str">
        <f t="shared" ca="1" si="27"/>
        <v/>
      </c>
      <c r="R80" s="745">
        <f t="shared" si="28"/>
        <v>0</v>
      </c>
      <c r="S80" s="751" t="str">
        <f t="shared" ca="1" si="29"/>
        <v/>
      </c>
      <c r="T80" s="394"/>
      <c r="U80" s="394"/>
      <c r="W80" s="2"/>
      <c r="X80" s="673">
        <v>3</v>
      </c>
      <c r="Y80" s="674"/>
      <c r="Z80" s="446">
        <f t="shared" si="45"/>
        <v>2020</v>
      </c>
      <c r="AA80" s="674"/>
      <c r="AB80" s="469">
        <f>SUMIF(エネルギー使用量!$AA$10:$AA$199,メイン_入力!AB$64*10000+メイン_入力!$D80,エネルギー使用量!$W$10:$W$199)/1000</f>
        <v>0</v>
      </c>
      <c r="AC80" s="469">
        <f>SUMIF(エネルギー使用量!$AA$10:$AA$199,メイン_入力!AC$64*10000+メイン_入力!$D80,エネルギー使用量!$AQ$10:$AQ$199)/1000</f>
        <v>0</v>
      </c>
      <c r="AD80" s="469">
        <f>SUMIF(エネルギー使用量!$AA$10:$AA$199,メイン_入力!AD$64*10000+メイン_入力!$D80,エネルギー使用量!$AQ$10:$AQ$199)/1000</f>
        <v>0</v>
      </c>
      <c r="AE80" s="469">
        <f>SUMIF(エネルギー使用量!$AA$10:$AA$199,メイン_入力!AE$64*10000+メイン_入力!$D80,エネルギー使用量!$W$10:$W$199)/1000+SUMIF(エネルギー使用量!$AA$10:$AA$199,メイン_入力!AE$63*10000+メイン_入力!$D80,エネルギー使用量!$W$10:$W$199)/$AI$107</f>
        <v>0</v>
      </c>
      <c r="AF80" s="469">
        <f>SUMIF(エネルギー使用量!$AA$10:$AA$199,メイン_入力!AF$64*10000+メイン_入力!$D80,エネルギー使用量!$W$10:$W$199)/1000</f>
        <v>0</v>
      </c>
      <c r="AG80" s="469">
        <f>SUMIF(エネルギー使用量!$AA$10:$AA$199,メイン_入力!AG$64*10000+メイン_入力!$D80,エネルギー使用量!$W$10:$W$199)/1000</f>
        <v>0</v>
      </c>
      <c r="AH80" s="469">
        <f>SUMIF(エネルギー使用量!$AA$10:$AA$199,メイン_入力!AH$64*10000+メイン_入力!$D80,エネルギー使用量!$W$10:$W$199)/1000</f>
        <v>0</v>
      </c>
      <c r="AI80" s="469">
        <f>SUMIF(エネルギー使用量!$AA$10:$AA$199,メイン_入力!AI$64*10000+メイン_入力!$D80,エネルギー使用量!$W$10:$W$199)/1000*AI$94</f>
        <v>0</v>
      </c>
      <c r="AJ80" s="469">
        <f>SUMIF(エネルギー使用量!$AA$10:$AA$199,メイン_入力!AJ$64*10000+メイン_入力!$D80,エネルギー使用量!$W$10:$W$199)/1000*AJ$94</f>
        <v>0</v>
      </c>
      <c r="AK80" s="469">
        <f>SUMIF(エネルギー使用量!$AA$10:$AA$199,メイン_入力!AK$64*10000+メイン_入力!$D80,エネルギー使用量!$W$10:$W$199)/1000*AK$94</f>
        <v>0</v>
      </c>
      <c r="AL80" s="469">
        <f>SUMIF(エネルギー使用量!$AA$10:$AA$199,メイン_入力!AL$64*10000+メイン_入力!$D80,エネルギー使用量!$W$10:$W$199)/1000*AL$94</f>
        <v>0</v>
      </c>
      <c r="AM80" s="469">
        <f>SUMIF(エネルギー使用量!$AA$10:$AA$199,メイン_入力!AM$64*10000+メイン_入力!$D80,エネルギー使用量!$W$10:$W$199)/1000*AM$94</f>
        <v>0</v>
      </c>
      <c r="AN80" s="469">
        <f>SUMIF(エネルギー使用量!$AA$10:$AA$199,メイン_入力!AN$64*10000+メイン_入力!$D80,エネルギー使用量!$W$10:$W$199)/1000*AN$94</f>
        <v>0</v>
      </c>
      <c r="AO80" s="469">
        <f>SUMIF(エネルギー使用量!$AA$10:$AA$199,メイン_入力!AO$64*10000+メイン_入力!$D80,エネルギー使用量!$W$10:$W$199)/1000*AO$94</f>
        <v>0</v>
      </c>
      <c r="AP80" s="469">
        <f>SUMIF(エネルギー使用量!$AA$10:$AA$199,メイン_入力!AP$64*10000+メイン_入力!$D80,エネルギー使用量!$W$10:$W$199)/1000*AP$94</f>
        <v>0</v>
      </c>
      <c r="AQ80" s="469">
        <f>SUMIF(エネルギー使用量!$AA$10:$AA$199,メイン_入力!AQ$64*10000+メイン_入力!$D80,エネルギー使用量!$W$10:$W$199)/1000*AQ$94</f>
        <v>0</v>
      </c>
      <c r="AR80" s="469">
        <f>SUMIF(エネルギー使用量!$AA$10:$AA$199,メイン_入力!AR$64*10000+メイン_入力!$D80,エネルギー使用量!$W$10:$W$199)/1000*AR$94</f>
        <v>0</v>
      </c>
      <c r="AS80" s="469">
        <f>SUMIF(エネルギー使用量!$AA$10:$AA$199,メイン_入力!AS$64*10000+メイン_入力!$D80,エネルギー使用量!$W$10:$W$199)/1000*AS$94</f>
        <v>0</v>
      </c>
      <c r="AT80" s="469">
        <f>SUMIF(エネルギー使用量!$AA$10:$AA$199,メイン_入力!AT$64*10000+メイン_入力!$D80,エネルギー使用量!$W$10:$W$199)/1000*AT$94</f>
        <v>0</v>
      </c>
      <c r="AU80" s="469">
        <f>SUMIF(エネルギー使用量!$AA$10:$AA$199,メイン_入力!AU$64*10000+メイン_入力!$D80,エネルギー使用量!$W$10:$W$199)/1000*AU$94</f>
        <v>0</v>
      </c>
      <c r="AV80" s="469">
        <f>SUMIF(エネルギー使用量!$AA$10:$AA$199,メイン_入力!AV$64*10000+メイン_入力!$D80,エネルギー使用量!$W$10:$W$199)/1000*AV$94</f>
        <v>0</v>
      </c>
      <c r="AW80" s="469">
        <f>SUMIF(エネルギー使用量!$AA$10:$AA$199,メイン_入力!AW$64*10000+メイン_入力!$D80,エネルギー使用量!$W$10:$W$199)/1000*AW$94</f>
        <v>0</v>
      </c>
      <c r="AX80" s="469">
        <f>SUMIF(エネルギー使用量!$AA$10:$AA$199,メイン_入力!AX$64*10000+メイン_入力!$D80,エネルギー使用量!$W$10:$W$199)/1000*AX$94</f>
        <v>0</v>
      </c>
      <c r="AY80" s="469">
        <f>SUMIF(エネルギー使用量!$AA$10:$AA$199,メイン_入力!AY$64*10000+メイン_入力!$D80,エネルギー使用量!$W$10:$W$199)/1000*AY$94</f>
        <v>0</v>
      </c>
      <c r="AZ80" s="469">
        <f>SUMIF(エネルギー使用量!$AA$10:$AA$199,メイン_入力!AZ$64*10000+メイン_入力!$D80,エネルギー使用量!$W$10:$W$199)/1000*AZ$94</f>
        <v>0</v>
      </c>
      <c r="BA80" s="469">
        <f>SUMIF(エネルギー使用量!$AA$10:$AA$199,メイン_入力!BA$64*10000+メイン_入力!$D80,エネルギー使用量!$W$10:$W$199)/1000*BA$94</f>
        <v>0</v>
      </c>
      <c r="BB80" s="2"/>
      <c r="BC80" s="383"/>
      <c r="BD80" s="673">
        <v>3</v>
      </c>
      <c r="BE80" s="674"/>
      <c r="BF80" s="619">
        <f t="shared" si="46"/>
        <v>2020</v>
      </c>
      <c r="BG80" s="620"/>
      <c r="BH80" s="621">
        <f t="shared" ca="1" si="30"/>
        <v>0</v>
      </c>
      <c r="BI80" s="622" t="str">
        <f t="shared" si="47"/>
        <v/>
      </c>
      <c r="BJ80" s="623" t="str">
        <f t="shared" si="53"/>
        <v/>
      </c>
      <c r="BK80" s="623" t="str">
        <f t="shared" si="57"/>
        <v/>
      </c>
      <c r="BL80" s="624" t="str">
        <f t="shared" ca="1" si="48"/>
        <v/>
      </c>
      <c r="BM80" s="625">
        <f t="shared" si="54"/>
        <v>0</v>
      </c>
      <c r="BN80" s="624">
        <f t="shared" ref="BN80:BN89" ca="1" si="58">IF(BM80&gt;=5,BS80/SUM(OFFSET(BR80,-1*BM80,0,BM80+1,1)),1)</f>
        <v>1</v>
      </c>
      <c r="BO80" s="626" t="str">
        <f t="shared" ca="1" si="33"/>
        <v/>
      </c>
      <c r="BP80" s="695" t="str">
        <f t="shared" si="34"/>
        <v/>
      </c>
      <c r="BQ80" s="695" t="str">
        <f t="shared" si="49"/>
        <v/>
      </c>
      <c r="BR80" s="695" t="str">
        <f t="shared" si="35"/>
        <v/>
      </c>
      <c r="BS80" s="695">
        <f t="shared" ref="BS80:BS89" si="59">SUM(BR76:BR80)</f>
        <v>0</v>
      </c>
      <c r="BT80" s="626">
        <f t="shared" si="50"/>
        <v>0</v>
      </c>
      <c r="BU80" s="626" t="str">
        <f t="shared" ca="1" si="52"/>
        <v/>
      </c>
      <c r="BV80" s="628" t="str">
        <f t="shared" si="36"/>
        <v/>
      </c>
      <c r="BW80" s="529"/>
      <c r="BX80" s="529"/>
      <c r="BY80" s="7"/>
      <c r="BZ80" s="2"/>
      <c r="CA80" s="2"/>
      <c r="CB80" s="2"/>
      <c r="CC80" s="2"/>
    </row>
    <row r="81" spans="2:81" s="117" customFormat="1" ht="13.5" customHeight="1" x14ac:dyDescent="0.2">
      <c r="B81" s="392"/>
      <c r="C81" s="393"/>
      <c r="D81" s="501">
        <f t="shared" si="37"/>
        <v>2021</v>
      </c>
      <c r="E81" s="503"/>
      <c r="F81" s="451"/>
      <c r="G81" s="689"/>
      <c r="H81" s="733">
        <f t="shared" si="38"/>
        <v>0</v>
      </c>
      <c r="I81" s="490">
        <f t="shared" si="39"/>
        <v>0</v>
      </c>
      <c r="J81" s="536">
        <f t="shared" si="40"/>
        <v>0</v>
      </c>
      <c r="K81" s="536">
        <f t="shared" si="41"/>
        <v>0</v>
      </c>
      <c r="L81" s="536">
        <f t="shared" si="42"/>
        <v>0</v>
      </c>
      <c r="M81" s="536">
        <f t="shared" si="43"/>
        <v>0</v>
      </c>
      <c r="N81" s="485">
        <f t="shared" si="44"/>
        <v>0</v>
      </c>
      <c r="O81" s="739">
        <f t="shared" ca="1" si="25"/>
        <v>0</v>
      </c>
      <c r="P81" s="490" t="str">
        <f t="shared" ca="1" si="26"/>
        <v/>
      </c>
      <c r="Q81" s="490" t="str">
        <f t="shared" ca="1" si="27"/>
        <v/>
      </c>
      <c r="R81" s="741">
        <f t="shared" si="28"/>
        <v>0</v>
      </c>
      <c r="S81" s="749" t="str">
        <f t="shared" ca="1" si="29"/>
        <v/>
      </c>
      <c r="T81" s="394"/>
      <c r="U81" s="394"/>
      <c r="W81" s="2"/>
      <c r="X81" s="669">
        <v>3</v>
      </c>
      <c r="Y81" s="670"/>
      <c r="Z81" s="501">
        <f t="shared" si="45"/>
        <v>2021</v>
      </c>
      <c r="AA81" s="670"/>
      <c r="AB81" s="464">
        <f>SUMIF(エネルギー使用量!$AA$10:$AA$199,メイン_入力!AB$64*10000+メイン_入力!$D81,エネルギー使用量!$W$10:$W$199)/1000</f>
        <v>0</v>
      </c>
      <c r="AC81" s="464">
        <f>SUMIF(エネルギー使用量!$AA$10:$AA$199,メイン_入力!AC$64*10000+メイン_入力!$D81,エネルギー使用量!$AQ$10:$AQ$199)/1000</f>
        <v>0</v>
      </c>
      <c r="AD81" s="464">
        <f>SUMIF(エネルギー使用量!$AA$10:$AA$199,メイン_入力!AD$64*10000+メイン_入力!$D81,エネルギー使用量!$AQ$10:$AQ$199)/1000</f>
        <v>0</v>
      </c>
      <c r="AE81" s="464">
        <f>SUMIF(エネルギー使用量!$AA$10:$AA$199,メイン_入力!AE$64*10000+メイン_入力!$D81,エネルギー使用量!$W$10:$W$199)/1000+SUMIF(エネルギー使用量!$AA$10:$AA$199,メイン_入力!AE$63*10000+メイン_入力!$D81,エネルギー使用量!$W$10:$W$199)/$AI$107</f>
        <v>0</v>
      </c>
      <c r="AF81" s="464">
        <f>SUMIF(エネルギー使用量!$AA$10:$AA$199,メイン_入力!AF$64*10000+メイン_入力!$D81,エネルギー使用量!$W$10:$W$199)/1000</f>
        <v>0</v>
      </c>
      <c r="AG81" s="464">
        <f>SUMIF(エネルギー使用量!$AA$10:$AA$199,メイン_入力!AG$64*10000+メイン_入力!$D81,エネルギー使用量!$W$10:$W$199)/1000</f>
        <v>0</v>
      </c>
      <c r="AH81" s="464">
        <f>SUMIF(エネルギー使用量!$AA$10:$AA$199,メイン_入力!AH$64*10000+メイン_入力!$D81,エネルギー使用量!$W$10:$W$199)/1000</f>
        <v>0</v>
      </c>
      <c r="AI81" s="464">
        <f>SUMIF(エネルギー使用量!$AA$10:$AA$199,メイン_入力!AI$64*10000+メイン_入力!$D81,エネルギー使用量!$W$10:$W$199)/1000*AI$94</f>
        <v>0</v>
      </c>
      <c r="AJ81" s="464">
        <f>SUMIF(エネルギー使用量!$AA$10:$AA$199,メイン_入力!AJ$64*10000+メイン_入力!$D81,エネルギー使用量!$W$10:$W$199)/1000*AJ$94</f>
        <v>0</v>
      </c>
      <c r="AK81" s="464">
        <f>SUMIF(エネルギー使用量!$AA$10:$AA$199,メイン_入力!AK$64*10000+メイン_入力!$D81,エネルギー使用量!$W$10:$W$199)/1000*AK$94</f>
        <v>0</v>
      </c>
      <c r="AL81" s="464">
        <f>SUMIF(エネルギー使用量!$AA$10:$AA$199,メイン_入力!AL$64*10000+メイン_入力!$D81,エネルギー使用量!$W$10:$W$199)/1000*AL$94</f>
        <v>0</v>
      </c>
      <c r="AM81" s="464">
        <f>SUMIF(エネルギー使用量!$AA$10:$AA$199,メイン_入力!AM$64*10000+メイン_入力!$D81,エネルギー使用量!$W$10:$W$199)/1000*AM$94</f>
        <v>0</v>
      </c>
      <c r="AN81" s="464">
        <f>SUMIF(エネルギー使用量!$AA$10:$AA$199,メイン_入力!AN$64*10000+メイン_入力!$D81,エネルギー使用量!$W$10:$W$199)/1000*AN$94</f>
        <v>0</v>
      </c>
      <c r="AO81" s="464">
        <f>SUMIF(エネルギー使用量!$AA$10:$AA$199,メイン_入力!AO$64*10000+メイン_入力!$D81,エネルギー使用量!$W$10:$W$199)/1000*AO$94</f>
        <v>0</v>
      </c>
      <c r="AP81" s="464">
        <f>SUMIF(エネルギー使用量!$AA$10:$AA$199,メイン_入力!AP$64*10000+メイン_入力!$D81,エネルギー使用量!$W$10:$W$199)/1000*AP$94</f>
        <v>0</v>
      </c>
      <c r="AQ81" s="464">
        <f>SUMIF(エネルギー使用量!$AA$10:$AA$199,メイン_入力!AQ$64*10000+メイン_入力!$D81,エネルギー使用量!$W$10:$W$199)/1000*AQ$94</f>
        <v>0</v>
      </c>
      <c r="AR81" s="464">
        <f>SUMIF(エネルギー使用量!$AA$10:$AA$199,メイン_入力!AR$64*10000+メイン_入力!$D81,エネルギー使用量!$W$10:$W$199)/1000*AR$94</f>
        <v>0</v>
      </c>
      <c r="AS81" s="464">
        <f>SUMIF(エネルギー使用量!$AA$10:$AA$199,メイン_入力!AS$64*10000+メイン_入力!$D81,エネルギー使用量!$W$10:$W$199)/1000*AS$94</f>
        <v>0</v>
      </c>
      <c r="AT81" s="464">
        <f>SUMIF(エネルギー使用量!$AA$10:$AA$199,メイン_入力!AT$64*10000+メイン_入力!$D81,エネルギー使用量!$W$10:$W$199)/1000*AT$94</f>
        <v>0</v>
      </c>
      <c r="AU81" s="464">
        <f>SUMIF(エネルギー使用量!$AA$10:$AA$199,メイン_入力!AU$64*10000+メイン_入力!$D81,エネルギー使用量!$W$10:$W$199)/1000*AU$94</f>
        <v>0</v>
      </c>
      <c r="AV81" s="464">
        <f>SUMIF(エネルギー使用量!$AA$10:$AA$199,メイン_入力!AV$64*10000+メイン_入力!$D81,エネルギー使用量!$W$10:$W$199)/1000*AV$94</f>
        <v>0</v>
      </c>
      <c r="AW81" s="464">
        <f>SUMIF(エネルギー使用量!$AA$10:$AA$199,メイン_入力!AW$64*10000+メイン_入力!$D81,エネルギー使用量!$W$10:$W$199)/1000*AW$94</f>
        <v>0</v>
      </c>
      <c r="AX81" s="464">
        <f>SUMIF(エネルギー使用量!$AA$10:$AA$199,メイン_入力!AX$64*10000+メイン_入力!$D81,エネルギー使用量!$W$10:$W$199)/1000*AX$94</f>
        <v>0</v>
      </c>
      <c r="AY81" s="464">
        <f>SUMIF(エネルギー使用量!$AA$10:$AA$199,メイン_入力!AY$64*10000+メイン_入力!$D81,エネルギー使用量!$W$10:$W$199)/1000*AY$94</f>
        <v>0</v>
      </c>
      <c r="AZ81" s="464">
        <f>SUMIF(エネルギー使用量!$AA$10:$AA$199,メイン_入力!AZ$64*10000+メイン_入力!$D81,エネルギー使用量!$W$10:$W$199)/1000*AZ$94</f>
        <v>0</v>
      </c>
      <c r="BA81" s="464">
        <f>SUMIF(エネルギー使用量!$AA$10:$AA$199,メイン_入力!BA$64*10000+メイン_入力!$D81,エネルギー使用量!$W$10:$W$199)/1000*BA$94</f>
        <v>0</v>
      </c>
      <c r="BB81" s="2"/>
      <c r="BC81" s="383"/>
      <c r="BD81" s="669">
        <v>3</v>
      </c>
      <c r="BE81" s="670"/>
      <c r="BF81" s="521">
        <f t="shared" si="46"/>
        <v>2021</v>
      </c>
      <c r="BG81" s="648"/>
      <c r="BH81" s="544">
        <f t="shared" ca="1" si="30"/>
        <v>0</v>
      </c>
      <c r="BI81" s="534" t="str">
        <f t="shared" si="47"/>
        <v/>
      </c>
      <c r="BJ81" s="535" t="str">
        <f t="shared" si="53"/>
        <v/>
      </c>
      <c r="BK81" s="535" t="str">
        <f t="shared" si="57"/>
        <v/>
      </c>
      <c r="BL81" s="531" t="str">
        <f t="shared" ca="1" si="48"/>
        <v/>
      </c>
      <c r="BM81" s="466">
        <f t="shared" si="54"/>
        <v>0</v>
      </c>
      <c r="BN81" s="531">
        <f t="shared" ca="1" si="58"/>
        <v>1</v>
      </c>
      <c r="BO81" s="89" t="str">
        <f t="shared" ca="1" si="33"/>
        <v/>
      </c>
      <c r="BP81" s="438" t="str">
        <f t="shared" si="34"/>
        <v/>
      </c>
      <c r="BQ81" s="438" t="str">
        <f t="shared" si="49"/>
        <v/>
      </c>
      <c r="BR81" s="438" t="str">
        <f t="shared" si="35"/>
        <v/>
      </c>
      <c r="BS81" s="438">
        <f t="shared" si="59"/>
        <v>0</v>
      </c>
      <c r="BT81" s="89">
        <f>IF(BS81="","",ROUNDDOWN(BS81*1.1,0))</f>
        <v>0</v>
      </c>
      <c r="BU81" s="89" t="str">
        <f t="shared" ca="1" si="52"/>
        <v/>
      </c>
      <c r="BV81" s="4" t="str">
        <f t="shared" si="36"/>
        <v/>
      </c>
      <c r="BW81" s="529"/>
      <c r="BX81" s="529"/>
      <c r="BY81" s="7"/>
      <c r="BZ81" s="2"/>
      <c r="CA81" s="2"/>
      <c r="CB81" s="2"/>
      <c r="CC81" s="2"/>
    </row>
    <row r="82" spans="2:81" s="117" customFormat="1" ht="13.5" customHeight="1" x14ac:dyDescent="0.2">
      <c r="B82" s="392"/>
      <c r="C82" s="393"/>
      <c r="D82" s="501">
        <f t="shared" si="37"/>
        <v>2022</v>
      </c>
      <c r="E82" s="503"/>
      <c r="F82" s="451"/>
      <c r="G82" s="689"/>
      <c r="H82" s="733">
        <f t="shared" si="38"/>
        <v>0</v>
      </c>
      <c r="I82" s="490">
        <f t="shared" si="39"/>
        <v>0</v>
      </c>
      <c r="J82" s="536">
        <f t="shared" si="40"/>
        <v>0</v>
      </c>
      <c r="K82" s="536">
        <f t="shared" si="41"/>
        <v>0</v>
      </c>
      <c r="L82" s="536">
        <f t="shared" si="42"/>
        <v>0</v>
      </c>
      <c r="M82" s="536">
        <f t="shared" si="43"/>
        <v>0</v>
      </c>
      <c r="N82" s="485">
        <f t="shared" si="44"/>
        <v>0</v>
      </c>
      <c r="O82" s="739">
        <f t="shared" ca="1" si="25"/>
        <v>0</v>
      </c>
      <c r="P82" s="490" t="str">
        <f t="shared" ca="1" si="26"/>
        <v/>
      </c>
      <c r="Q82" s="490" t="str">
        <f t="shared" ca="1" si="27"/>
        <v/>
      </c>
      <c r="R82" s="741">
        <f t="shared" si="28"/>
        <v>0</v>
      </c>
      <c r="S82" s="749" t="str">
        <f t="shared" ca="1" si="29"/>
        <v/>
      </c>
      <c r="T82" s="394"/>
      <c r="U82" s="394"/>
      <c r="W82" s="2"/>
      <c r="X82" s="669">
        <v>3</v>
      </c>
      <c r="Y82" s="670"/>
      <c r="Z82" s="501">
        <f t="shared" si="45"/>
        <v>2022</v>
      </c>
      <c r="AA82" s="670"/>
      <c r="AB82" s="464">
        <f>SUMIF(エネルギー使用量!$AA$10:$AA$199,メイン_入力!AB$64*10000+メイン_入力!$D82,エネルギー使用量!$W$10:$W$199)/1000</f>
        <v>0</v>
      </c>
      <c r="AC82" s="464">
        <f>SUMIF(エネルギー使用量!$AA$10:$AA$199,メイン_入力!AC$64*10000+メイン_入力!$D82,エネルギー使用量!$AQ$10:$AQ$199)/1000</f>
        <v>0</v>
      </c>
      <c r="AD82" s="464">
        <f>SUMIF(エネルギー使用量!$AA$10:$AA$199,メイン_入力!AD$64*10000+メイン_入力!$D82,エネルギー使用量!$AQ$10:$AQ$199)/1000</f>
        <v>0</v>
      </c>
      <c r="AE82" s="464">
        <f>SUMIF(エネルギー使用量!$AA$10:$AA$199,メイン_入力!AE$64*10000+メイン_入力!$D82,エネルギー使用量!$W$10:$W$199)/1000+SUMIF(エネルギー使用量!$AA$10:$AA$199,メイン_入力!AE$63*10000+メイン_入力!$D82,エネルギー使用量!$W$10:$W$199)/$AI$107</f>
        <v>0</v>
      </c>
      <c r="AF82" s="464">
        <f>SUMIF(エネルギー使用量!$AA$10:$AA$199,メイン_入力!AF$64*10000+メイン_入力!$D82,エネルギー使用量!$W$10:$W$199)/1000</f>
        <v>0</v>
      </c>
      <c r="AG82" s="464">
        <f>SUMIF(エネルギー使用量!$AA$10:$AA$199,メイン_入力!AG$64*10000+メイン_入力!$D82,エネルギー使用量!$W$10:$W$199)/1000</f>
        <v>0</v>
      </c>
      <c r="AH82" s="464">
        <f>SUMIF(エネルギー使用量!$AA$10:$AA$199,メイン_入力!AH$64*10000+メイン_入力!$D82,エネルギー使用量!$W$10:$W$199)/1000</f>
        <v>0</v>
      </c>
      <c r="AI82" s="464">
        <f>SUMIF(エネルギー使用量!$AA$10:$AA$199,メイン_入力!AI$64*10000+メイン_入力!$D82,エネルギー使用量!$W$10:$W$199)/1000*AI$94</f>
        <v>0</v>
      </c>
      <c r="AJ82" s="464">
        <f>SUMIF(エネルギー使用量!$AA$10:$AA$199,メイン_入力!AJ$64*10000+メイン_入力!$D82,エネルギー使用量!$W$10:$W$199)/1000*AJ$94</f>
        <v>0</v>
      </c>
      <c r="AK82" s="464">
        <f>SUMIF(エネルギー使用量!$AA$10:$AA$199,メイン_入力!AK$64*10000+メイン_入力!$D82,エネルギー使用量!$W$10:$W$199)/1000*AK$94</f>
        <v>0</v>
      </c>
      <c r="AL82" s="464">
        <f>SUMIF(エネルギー使用量!$AA$10:$AA$199,メイン_入力!AL$64*10000+メイン_入力!$D82,エネルギー使用量!$W$10:$W$199)/1000*AL$94</f>
        <v>0</v>
      </c>
      <c r="AM82" s="464">
        <f>SUMIF(エネルギー使用量!$AA$10:$AA$199,メイン_入力!AM$64*10000+メイン_入力!$D82,エネルギー使用量!$W$10:$W$199)/1000*AM$94</f>
        <v>0</v>
      </c>
      <c r="AN82" s="464">
        <f>SUMIF(エネルギー使用量!$AA$10:$AA$199,メイン_入力!AN$64*10000+メイン_入力!$D82,エネルギー使用量!$W$10:$W$199)/1000*AN$94</f>
        <v>0</v>
      </c>
      <c r="AO82" s="464">
        <f>SUMIF(エネルギー使用量!$AA$10:$AA$199,メイン_入力!AO$64*10000+メイン_入力!$D82,エネルギー使用量!$W$10:$W$199)/1000*AO$94</f>
        <v>0</v>
      </c>
      <c r="AP82" s="464">
        <f>SUMIF(エネルギー使用量!$AA$10:$AA$199,メイン_入力!AP$64*10000+メイン_入力!$D82,エネルギー使用量!$W$10:$W$199)/1000*AP$94</f>
        <v>0</v>
      </c>
      <c r="AQ82" s="464">
        <f>SUMIF(エネルギー使用量!$AA$10:$AA$199,メイン_入力!AQ$64*10000+メイン_入力!$D82,エネルギー使用量!$W$10:$W$199)/1000*AQ$94</f>
        <v>0</v>
      </c>
      <c r="AR82" s="464">
        <f>SUMIF(エネルギー使用量!$AA$10:$AA$199,メイン_入力!AR$64*10000+メイン_入力!$D82,エネルギー使用量!$W$10:$W$199)/1000*AR$94</f>
        <v>0</v>
      </c>
      <c r="AS82" s="464">
        <f>SUMIF(エネルギー使用量!$AA$10:$AA$199,メイン_入力!AS$64*10000+メイン_入力!$D82,エネルギー使用量!$W$10:$W$199)/1000*AS$94</f>
        <v>0</v>
      </c>
      <c r="AT82" s="464">
        <f>SUMIF(エネルギー使用量!$AA$10:$AA$199,メイン_入力!AT$64*10000+メイン_入力!$D82,エネルギー使用量!$W$10:$W$199)/1000*AT$94</f>
        <v>0</v>
      </c>
      <c r="AU82" s="464">
        <f>SUMIF(エネルギー使用量!$AA$10:$AA$199,メイン_入力!AU$64*10000+メイン_入力!$D82,エネルギー使用量!$W$10:$W$199)/1000*AU$94</f>
        <v>0</v>
      </c>
      <c r="AV82" s="464">
        <f>SUMIF(エネルギー使用量!$AA$10:$AA$199,メイン_入力!AV$64*10000+メイン_入力!$D82,エネルギー使用量!$W$10:$W$199)/1000*AV$94</f>
        <v>0</v>
      </c>
      <c r="AW82" s="464">
        <f>SUMIF(エネルギー使用量!$AA$10:$AA$199,メイン_入力!AW$64*10000+メイン_入力!$D82,エネルギー使用量!$W$10:$W$199)/1000*AW$94</f>
        <v>0</v>
      </c>
      <c r="AX82" s="464">
        <f>SUMIF(エネルギー使用量!$AA$10:$AA$199,メイン_入力!AX$64*10000+メイン_入力!$D82,エネルギー使用量!$W$10:$W$199)/1000*AX$94</f>
        <v>0</v>
      </c>
      <c r="AY82" s="464">
        <f>SUMIF(エネルギー使用量!$AA$10:$AA$199,メイン_入力!AY$64*10000+メイン_入力!$D82,エネルギー使用量!$W$10:$W$199)/1000*AY$94</f>
        <v>0</v>
      </c>
      <c r="AZ82" s="464">
        <f>SUMIF(エネルギー使用量!$AA$10:$AA$199,メイン_入力!AZ$64*10000+メイン_入力!$D82,エネルギー使用量!$W$10:$W$199)/1000*AZ$94</f>
        <v>0</v>
      </c>
      <c r="BA82" s="464">
        <f>SUMIF(エネルギー使用量!$AA$10:$AA$199,メイン_入力!BA$64*10000+メイン_入力!$D82,エネルギー使用量!$W$10:$W$199)/1000*BA$94</f>
        <v>0</v>
      </c>
      <c r="BB82" s="2"/>
      <c r="BC82" s="383"/>
      <c r="BD82" s="669">
        <v>3</v>
      </c>
      <c r="BE82" s="670"/>
      <c r="BF82" s="521">
        <f t="shared" si="46"/>
        <v>2022</v>
      </c>
      <c r="BG82" s="648"/>
      <c r="BH82" s="544">
        <f t="shared" ca="1" si="30"/>
        <v>0</v>
      </c>
      <c r="BI82" s="534" t="str">
        <f t="shared" si="47"/>
        <v/>
      </c>
      <c r="BJ82" s="535" t="str">
        <f t="shared" si="53"/>
        <v/>
      </c>
      <c r="BK82" s="535" t="str">
        <f t="shared" si="57"/>
        <v/>
      </c>
      <c r="BL82" s="531" t="str">
        <f t="shared" ca="1" si="48"/>
        <v/>
      </c>
      <c r="BM82" s="466">
        <f t="shared" si="54"/>
        <v>0</v>
      </c>
      <c r="BN82" s="531">
        <f t="shared" ca="1" si="58"/>
        <v>1</v>
      </c>
      <c r="BO82" s="89" t="str">
        <f t="shared" ca="1" si="33"/>
        <v/>
      </c>
      <c r="BP82" s="438" t="str">
        <f t="shared" si="34"/>
        <v/>
      </c>
      <c r="BQ82" s="438" t="str">
        <f t="shared" si="49"/>
        <v/>
      </c>
      <c r="BR82" s="438" t="str">
        <f t="shared" si="35"/>
        <v/>
      </c>
      <c r="BS82" s="438">
        <f t="shared" si="59"/>
        <v>0</v>
      </c>
      <c r="BT82" s="89">
        <f>IF(BS82="","",ROUNDDOWN(BS82*1.1,0))</f>
        <v>0</v>
      </c>
      <c r="BU82" s="89" t="str">
        <f t="shared" ca="1" si="52"/>
        <v/>
      </c>
      <c r="BV82" s="4" t="str">
        <f t="shared" si="36"/>
        <v/>
      </c>
      <c r="BW82" s="529"/>
      <c r="BX82" s="529"/>
      <c r="BY82" s="7"/>
      <c r="BZ82" s="2"/>
      <c r="CA82" s="2"/>
      <c r="CB82" s="2"/>
      <c r="CC82" s="2"/>
    </row>
    <row r="83" spans="2:81" s="117" customFormat="1" ht="13.5" customHeight="1" x14ac:dyDescent="0.2">
      <c r="B83" s="392"/>
      <c r="C83" s="393"/>
      <c r="D83" s="501">
        <f t="shared" si="37"/>
        <v>2023</v>
      </c>
      <c r="E83" s="503"/>
      <c r="F83" s="451"/>
      <c r="G83" s="689"/>
      <c r="H83" s="733">
        <f t="shared" si="38"/>
        <v>0</v>
      </c>
      <c r="I83" s="490">
        <f t="shared" si="39"/>
        <v>0</v>
      </c>
      <c r="J83" s="536">
        <f t="shared" si="40"/>
        <v>0</v>
      </c>
      <c r="K83" s="536">
        <f t="shared" si="41"/>
        <v>0</v>
      </c>
      <c r="L83" s="536">
        <f t="shared" si="42"/>
        <v>0</v>
      </c>
      <c r="M83" s="536">
        <f t="shared" si="43"/>
        <v>0</v>
      </c>
      <c r="N83" s="485">
        <f t="shared" si="44"/>
        <v>0</v>
      </c>
      <c r="O83" s="739">
        <f t="shared" ca="1" si="25"/>
        <v>0</v>
      </c>
      <c r="P83" s="490" t="str">
        <f t="shared" ca="1" si="26"/>
        <v/>
      </c>
      <c r="Q83" s="490" t="str">
        <f t="shared" ca="1" si="27"/>
        <v/>
      </c>
      <c r="R83" s="741">
        <f t="shared" si="28"/>
        <v>0</v>
      </c>
      <c r="S83" s="749" t="str">
        <f t="shared" ca="1" si="29"/>
        <v/>
      </c>
      <c r="T83" s="394"/>
      <c r="U83" s="394"/>
      <c r="W83" s="2"/>
      <c r="X83" s="669">
        <v>3</v>
      </c>
      <c r="Y83" s="670"/>
      <c r="Z83" s="501">
        <f t="shared" si="45"/>
        <v>2023</v>
      </c>
      <c r="AA83" s="670"/>
      <c r="AB83" s="464">
        <f>SUMIF(エネルギー使用量!$AA$10:$AA$199,メイン_入力!AB$64*10000+メイン_入力!$D83,エネルギー使用量!$W$10:$W$199)/1000</f>
        <v>0</v>
      </c>
      <c r="AC83" s="464">
        <f>SUMIF(エネルギー使用量!$AA$10:$AA$199,メイン_入力!AC$64*10000+メイン_入力!$D83,エネルギー使用量!$AQ$10:$AQ$199)/1000</f>
        <v>0</v>
      </c>
      <c r="AD83" s="464">
        <f>SUMIF(エネルギー使用量!$AA$10:$AA$199,メイン_入力!AD$64*10000+メイン_入力!$D83,エネルギー使用量!$AQ$10:$AQ$199)/1000</f>
        <v>0</v>
      </c>
      <c r="AE83" s="464">
        <f>SUMIF(エネルギー使用量!$AA$10:$AA$199,メイン_入力!AE$64*10000+メイン_入力!$D83,エネルギー使用量!$W$10:$W$199)/1000+SUMIF(エネルギー使用量!$AA$10:$AA$199,メイン_入力!AE$63*10000+メイン_入力!$D83,エネルギー使用量!$W$10:$W$199)/$AI$107</f>
        <v>0</v>
      </c>
      <c r="AF83" s="464">
        <f>SUMIF(エネルギー使用量!$AA$10:$AA$199,メイン_入力!AF$64*10000+メイン_入力!$D83,エネルギー使用量!$W$10:$W$199)/1000</f>
        <v>0</v>
      </c>
      <c r="AG83" s="464">
        <f>SUMIF(エネルギー使用量!$AA$10:$AA$199,メイン_入力!AG$64*10000+メイン_入力!$D83,エネルギー使用量!$W$10:$W$199)/1000</f>
        <v>0</v>
      </c>
      <c r="AH83" s="464">
        <f>SUMIF(エネルギー使用量!$AA$10:$AA$199,メイン_入力!AH$64*10000+メイン_入力!$D83,エネルギー使用量!$W$10:$W$199)/1000</f>
        <v>0</v>
      </c>
      <c r="AI83" s="464">
        <f>SUMIF(エネルギー使用量!$AA$10:$AA$199,メイン_入力!AI$64*10000+メイン_入力!$D83,エネルギー使用量!$W$10:$W$199)/1000*AI$94</f>
        <v>0</v>
      </c>
      <c r="AJ83" s="464">
        <f>SUMIF(エネルギー使用量!$AA$10:$AA$199,メイン_入力!AJ$64*10000+メイン_入力!$D83,エネルギー使用量!$W$10:$W$199)/1000*AJ$94</f>
        <v>0</v>
      </c>
      <c r="AK83" s="464">
        <f>SUMIF(エネルギー使用量!$AA$10:$AA$199,メイン_入力!AK$64*10000+メイン_入力!$D83,エネルギー使用量!$W$10:$W$199)/1000*AK$94</f>
        <v>0</v>
      </c>
      <c r="AL83" s="464">
        <f>SUMIF(エネルギー使用量!$AA$10:$AA$199,メイン_入力!AL$64*10000+メイン_入力!$D83,エネルギー使用量!$W$10:$W$199)/1000*AL$94</f>
        <v>0</v>
      </c>
      <c r="AM83" s="464">
        <f>SUMIF(エネルギー使用量!$AA$10:$AA$199,メイン_入力!AM$64*10000+メイン_入力!$D83,エネルギー使用量!$W$10:$W$199)/1000*AM$94</f>
        <v>0</v>
      </c>
      <c r="AN83" s="464">
        <f>SUMIF(エネルギー使用量!$AA$10:$AA$199,メイン_入力!AN$64*10000+メイン_入力!$D83,エネルギー使用量!$W$10:$W$199)/1000*AN$94</f>
        <v>0</v>
      </c>
      <c r="AO83" s="464">
        <f>SUMIF(エネルギー使用量!$AA$10:$AA$199,メイン_入力!AO$64*10000+メイン_入力!$D83,エネルギー使用量!$W$10:$W$199)/1000*AO$94</f>
        <v>0</v>
      </c>
      <c r="AP83" s="464">
        <f>SUMIF(エネルギー使用量!$AA$10:$AA$199,メイン_入力!AP$64*10000+メイン_入力!$D83,エネルギー使用量!$W$10:$W$199)/1000*AP$94</f>
        <v>0</v>
      </c>
      <c r="AQ83" s="464">
        <f>SUMIF(エネルギー使用量!$AA$10:$AA$199,メイン_入力!AQ$64*10000+メイン_入力!$D83,エネルギー使用量!$W$10:$W$199)/1000*AQ$94</f>
        <v>0</v>
      </c>
      <c r="AR83" s="464">
        <f>SUMIF(エネルギー使用量!$AA$10:$AA$199,メイン_入力!AR$64*10000+メイン_入力!$D83,エネルギー使用量!$W$10:$W$199)/1000*AR$94</f>
        <v>0</v>
      </c>
      <c r="AS83" s="464">
        <f>SUMIF(エネルギー使用量!$AA$10:$AA$199,メイン_入力!AS$64*10000+メイン_入力!$D83,エネルギー使用量!$W$10:$W$199)/1000*AS$94</f>
        <v>0</v>
      </c>
      <c r="AT83" s="464">
        <f>SUMIF(エネルギー使用量!$AA$10:$AA$199,メイン_入力!AT$64*10000+メイン_入力!$D83,エネルギー使用量!$W$10:$W$199)/1000*AT$94</f>
        <v>0</v>
      </c>
      <c r="AU83" s="464">
        <f>SUMIF(エネルギー使用量!$AA$10:$AA$199,メイン_入力!AU$64*10000+メイン_入力!$D83,エネルギー使用量!$W$10:$W$199)/1000*AU$94</f>
        <v>0</v>
      </c>
      <c r="AV83" s="464">
        <f>SUMIF(エネルギー使用量!$AA$10:$AA$199,メイン_入力!AV$64*10000+メイン_入力!$D83,エネルギー使用量!$W$10:$W$199)/1000*AV$94</f>
        <v>0</v>
      </c>
      <c r="AW83" s="464">
        <f>SUMIF(エネルギー使用量!$AA$10:$AA$199,メイン_入力!AW$64*10000+メイン_入力!$D83,エネルギー使用量!$W$10:$W$199)/1000*AW$94</f>
        <v>0</v>
      </c>
      <c r="AX83" s="464">
        <f>SUMIF(エネルギー使用量!$AA$10:$AA$199,メイン_入力!AX$64*10000+メイン_入力!$D83,エネルギー使用量!$W$10:$W$199)/1000*AX$94</f>
        <v>0</v>
      </c>
      <c r="AY83" s="464">
        <f>SUMIF(エネルギー使用量!$AA$10:$AA$199,メイン_入力!AY$64*10000+メイン_入力!$D83,エネルギー使用量!$W$10:$W$199)/1000*AY$94</f>
        <v>0</v>
      </c>
      <c r="AZ83" s="464">
        <f>SUMIF(エネルギー使用量!$AA$10:$AA$199,メイン_入力!AZ$64*10000+メイン_入力!$D83,エネルギー使用量!$W$10:$W$199)/1000*AZ$94</f>
        <v>0</v>
      </c>
      <c r="BA83" s="464">
        <f>SUMIF(エネルギー使用量!$AA$10:$AA$199,メイン_入力!BA$64*10000+メイン_入力!$D83,エネルギー使用量!$W$10:$W$199)/1000*BA$94</f>
        <v>0</v>
      </c>
      <c r="BB83" s="2"/>
      <c r="BC83" s="383"/>
      <c r="BD83" s="669">
        <v>3</v>
      </c>
      <c r="BE83" s="670"/>
      <c r="BF83" s="521">
        <f t="shared" si="46"/>
        <v>2023</v>
      </c>
      <c r="BG83" s="648"/>
      <c r="BH83" s="544">
        <f t="shared" ca="1" si="30"/>
        <v>0</v>
      </c>
      <c r="BI83" s="534" t="str">
        <f t="shared" si="47"/>
        <v/>
      </c>
      <c r="BJ83" s="535" t="str">
        <f t="shared" si="53"/>
        <v/>
      </c>
      <c r="BK83" s="535" t="str">
        <f t="shared" si="57"/>
        <v/>
      </c>
      <c r="BL83" s="531" t="str">
        <f t="shared" ca="1" si="48"/>
        <v/>
      </c>
      <c r="BM83" s="466">
        <f t="shared" si="54"/>
        <v>0</v>
      </c>
      <c r="BN83" s="531">
        <f t="shared" ca="1" si="58"/>
        <v>1</v>
      </c>
      <c r="BO83" s="89" t="str">
        <f t="shared" ca="1" si="33"/>
        <v/>
      </c>
      <c r="BP83" s="438" t="str">
        <f t="shared" si="34"/>
        <v/>
      </c>
      <c r="BQ83" s="438" t="str">
        <f t="shared" si="49"/>
        <v/>
      </c>
      <c r="BR83" s="438" t="str">
        <f t="shared" si="35"/>
        <v/>
      </c>
      <c r="BS83" s="438">
        <f t="shared" si="59"/>
        <v>0</v>
      </c>
      <c r="BT83" s="89">
        <f>IF(BS83="","",ROUNDDOWN(BS83*1.1,0))</f>
        <v>0</v>
      </c>
      <c r="BU83" s="89" t="str">
        <f t="shared" ca="1" si="52"/>
        <v/>
      </c>
      <c r="BV83" s="4" t="str">
        <f t="shared" si="36"/>
        <v/>
      </c>
      <c r="BW83" s="529"/>
      <c r="BX83" s="529"/>
      <c r="BY83" s="7"/>
      <c r="BZ83" s="2"/>
      <c r="CA83" s="2"/>
      <c r="CB83" s="2"/>
      <c r="CC83" s="2"/>
    </row>
    <row r="84" spans="2:81" s="117" customFormat="1" ht="13.5" customHeight="1" thickBot="1" x14ac:dyDescent="0.25">
      <c r="B84" s="392"/>
      <c r="C84" s="393"/>
      <c r="D84" s="506">
        <f t="shared" si="37"/>
        <v>2024</v>
      </c>
      <c r="E84" s="507"/>
      <c r="F84" s="519"/>
      <c r="G84" s="730"/>
      <c r="H84" s="736">
        <f t="shared" si="38"/>
        <v>0</v>
      </c>
      <c r="I84" s="517">
        <f t="shared" si="39"/>
        <v>0</v>
      </c>
      <c r="J84" s="539">
        <f t="shared" si="40"/>
        <v>0</v>
      </c>
      <c r="K84" s="539">
        <f t="shared" si="41"/>
        <v>0</v>
      </c>
      <c r="L84" s="539">
        <f t="shared" si="42"/>
        <v>0</v>
      </c>
      <c r="M84" s="539">
        <f t="shared" si="43"/>
        <v>0</v>
      </c>
      <c r="N84" s="500">
        <f t="shared" si="44"/>
        <v>0</v>
      </c>
      <c r="O84" s="746">
        <f t="shared" ca="1" si="25"/>
        <v>0</v>
      </c>
      <c r="P84" s="518" t="str">
        <f t="shared" ca="1" si="26"/>
        <v/>
      </c>
      <c r="Q84" s="518" t="str">
        <f t="shared" ca="1" si="27"/>
        <v/>
      </c>
      <c r="R84" s="500">
        <f t="shared" si="28"/>
        <v>0</v>
      </c>
      <c r="S84" s="746" t="str">
        <f t="shared" ca="1" si="29"/>
        <v/>
      </c>
      <c r="T84" s="394"/>
      <c r="U84" s="394"/>
      <c r="W84" s="2"/>
      <c r="X84" s="675">
        <v>3</v>
      </c>
      <c r="Y84" s="676"/>
      <c r="Z84" s="448">
        <f t="shared" si="45"/>
        <v>2024</v>
      </c>
      <c r="AA84" s="672"/>
      <c r="AB84" s="492">
        <f>SUMIF(エネルギー使用量!$AA$10:$AA$199,メイン_入力!AB$64*10000+メイン_入力!$D84,エネルギー使用量!$W$10:$W$199)/1000</f>
        <v>0</v>
      </c>
      <c r="AC84" s="492">
        <f>SUMIF(エネルギー使用量!$AA$10:$AA$199,メイン_入力!AC$64*10000+メイン_入力!$D84,エネルギー使用量!$AQ$10:$AQ$199)/1000</f>
        <v>0</v>
      </c>
      <c r="AD84" s="492">
        <f>SUMIF(エネルギー使用量!$AA$10:$AA$199,メイン_入力!AD$64*10000+メイン_入力!$D84,エネルギー使用量!$AQ$10:$AQ$199)/1000</f>
        <v>0</v>
      </c>
      <c r="AE84" s="492">
        <f>SUMIF(エネルギー使用量!$AA$10:$AA$199,メイン_入力!AE$64*10000+メイン_入力!$D84,エネルギー使用量!$W$10:$W$199)/1000+SUMIF(エネルギー使用量!$AA$10:$AA$199,メイン_入力!AE$63*10000+メイン_入力!$D84,エネルギー使用量!$W$10:$W$199)/$AI$107</f>
        <v>0</v>
      </c>
      <c r="AF84" s="492">
        <f>SUMIF(エネルギー使用量!$AA$10:$AA$199,メイン_入力!AF$64*10000+メイン_入力!$D84,エネルギー使用量!$W$10:$W$199)/1000</f>
        <v>0</v>
      </c>
      <c r="AG84" s="492">
        <f>SUMIF(エネルギー使用量!$AA$10:$AA$199,メイン_入力!AG$64*10000+メイン_入力!$D84,エネルギー使用量!$W$10:$W$199)/1000</f>
        <v>0</v>
      </c>
      <c r="AH84" s="492">
        <f>SUMIF(エネルギー使用量!$AA$10:$AA$199,メイン_入力!AH$64*10000+メイン_入力!$D84,エネルギー使用量!$W$10:$W$199)/1000</f>
        <v>0</v>
      </c>
      <c r="AI84" s="492">
        <f>SUMIF(エネルギー使用量!$AA$10:$AA$199,メイン_入力!AI$64*10000+メイン_入力!$D84,エネルギー使用量!$W$10:$W$199)/1000*AI$94</f>
        <v>0</v>
      </c>
      <c r="AJ84" s="492">
        <f>SUMIF(エネルギー使用量!$AA$10:$AA$199,メイン_入力!AJ$64*10000+メイン_入力!$D84,エネルギー使用量!$W$10:$W$199)/1000*AJ$94</f>
        <v>0</v>
      </c>
      <c r="AK84" s="492">
        <f>SUMIF(エネルギー使用量!$AA$10:$AA$199,メイン_入力!AK$64*10000+メイン_入力!$D84,エネルギー使用量!$W$10:$W$199)/1000*AK$94</f>
        <v>0</v>
      </c>
      <c r="AL84" s="492">
        <f>SUMIF(エネルギー使用量!$AA$10:$AA$199,メイン_入力!AL$64*10000+メイン_入力!$D84,エネルギー使用量!$W$10:$W$199)/1000*AL$94</f>
        <v>0</v>
      </c>
      <c r="AM84" s="492">
        <f>SUMIF(エネルギー使用量!$AA$10:$AA$199,メイン_入力!AM$64*10000+メイン_入力!$D84,エネルギー使用量!$W$10:$W$199)/1000*AM$94</f>
        <v>0</v>
      </c>
      <c r="AN84" s="492">
        <f>SUMIF(エネルギー使用量!$AA$10:$AA$199,メイン_入力!AN$64*10000+メイン_入力!$D84,エネルギー使用量!$W$10:$W$199)/1000*AN$94</f>
        <v>0</v>
      </c>
      <c r="AO84" s="492">
        <f>SUMIF(エネルギー使用量!$AA$10:$AA$199,メイン_入力!AO$64*10000+メイン_入力!$D84,エネルギー使用量!$W$10:$W$199)/1000*AO$94</f>
        <v>0</v>
      </c>
      <c r="AP84" s="492">
        <f>SUMIF(エネルギー使用量!$AA$10:$AA$199,メイン_入力!AP$64*10000+メイン_入力!$D84,エネルギー使用量!$W$10:$W$199)/1000*AP$94</f>
        <v>0</v>
      </c>
      <c r="AQ84" s="492">
        <f>SUMIF(エネルギー使用量!$AA$10:$AA$199,メイン_入力!AQ$64*10000+メイン_入力!$D84,エネルギー使用量!$W$10:$W$199)/1000*AQ$94</f>
        <v>0</v>
      </c>
      <c r="AR84" s="492">
        <f>SUMIF(エネルギー使用量!$AA$10:$AA$199,メイン_入力!AR$64*10000+メイン_入力!$D84,エネルギー使用量!$W$10:$W$199)/1000*AR$94</f>
        <v>0</v>
      </c>
      <c r="AS84" s="492">
        <f>SUMIF(エネルギー使用量!$AA$10:$AA$199,メイン_入力!AS$64*10000+メイン_入力!$D84,エネルギー使用量!$W$10:$W$199)/1000*AS$94</f>
        <v>0</v>
      </c>
      <c r="AT84" s="492">
        <f>SUMIF(エネルギー使用量!$AA$10:$AA$199,メイン_入力!AT$64*10000+メイン_入力!$D84,エネルギー使用量!$W$10:$W$199)/1000*AT$94</f>
        <v>0</v>
      </c>
      <c r="AU84" s="492">
        <f>SUMIF(エネルギー使用量!$AA$10:$AA$199,メイン_入力!AU$64*10000+メイン_入力!$D84,エネルギー使用量!$W$10:$W$199)/1000*AU$94</f>
        <v>0</v>
      </c>
      <c r="AV84" s="492">
        <f>SUMIF(エネルギー使用量!$AA$10:$AA$199,メイン_入力!AV$64*10000+メイン_入力!$D84,エネルギー使用量!$W$10:$W$199)/1000*AV$94</f>
        <v>0</v>
      </c>
      <c r="AW84" s="492">
        <f>SUMIF(エネルギー使用量!$AA$10:$AA$199,メイン_入力!AW$64*10000+メイン_入力!$D84,エネルギー使用量!$W$10:$W$199)/1000*AW$94</f>
        <v>0</v>
      </c>
      <c r="AX84" s="492">
        <f>SUMIF(エネルギー使用量!$AA$10:$AA$199,メイン_入力!AX$64*10000+メイン_入力!$D84,エネルギー使用量!$W$10:$W$199)/1000*AX$94</f>
        <v>0</v>
      </c>
      <c r="AY84" s="492">
        <f>SUMIF(エネルギー使用量!$AA$10:$AA$199,メイン_入力!AY$64*10000+メイン_入力!$D84,エネルギー使用量!$W$10:$W$199)/1000*AY$94</f>
        <v>0</v>
      </c>
      <c r="AZ84" s="492">
        <f>SUMIF(エネルギー使用量!$AA$10:$AA$199,メイン_入力!AZ$64*10000+メイン_入力!$D84,エネルギー使用量!$W$10:$W$199)/1000*AZ$94</f>
        <v>0</v>
      </c>
      <c r="BA84" s="492">
        <f>SUMIF(エネルギー使用量!$AA$10:$AA$199,メイン_入力!BA$64*10000+メイン_入力!$D84,エネルギー使用量!$W$10:$W$199)/1000*BA$94</f>
        <v>0</v>
      </c>
      <c r="BB84" s="2"/>
      <c r="BC84" s="383"/>
      <c r="BD84" s="675">
        <v>3</v>
      </c>
      <c r="BE84" s="676"/>
      <c r="BF84" s="629">
        <f t="shared" si="46"/>
        <v>2024</v>
      </c>
      <c r="BG84" s="630"/>
      <c r="BH84" s="631">
        <f t="shared" ca="1" si="30"/>
        <v>0</v>
      </c>
      <c r="BI84" s="632" t="str">
        <f t="shared" si="47"/>
        <v/>
      </c>
      <c r="BJ84" s="633" t="str">
        <f t="shared" si="53"/>
        <v/>
      </c>
      <c r="BK84" s="633" t="str">
        <f t="shared" si="55"/>
        <v/>
      </c>
      <c r="BL84" s="634" t="str">
        <f t="shared" ca="1" si="48"/>
        <v/>
      </c>
      <c r="BM84" s="635">
        <f t="shared" si="54"/>
        <v>0</v>
      </c>
      <c r="BN84" s="634">
        <f t="shared" ca="1" si="58"/>
        <v>1</v>
      </c>
      <c r="BO84" s="543" t="str">
        <f t="shared" ca="1" si="33"/>
        <v/>
      </c>
      <c r="BP84" s="696" t="str">
        <f t="shared" si="34"/>
        <v/>
      </c>
      <c r="BQ84" s="696" t="str">
        <f t="shared" si="49"/>
        <v/>
      </c>
      <c r="BR84" s="696" t="str">
        <f t="shared" si="35"/>
        <v/>
      </c>
      <c r="BS84" s="696">
        <f t="shared" si="59"/>
        <v>0</v>
      </c>
      <c r="BT84" s="543">
        <f>IF(BS84="","",ROUNDDOWN(BS84*1.1,0))</f>
        <v>0</v>
      </c>
      <c r="BU84" s="639" t="str">
        <f t="shared" ca="1" si="52"/>
        <v/>
      </c>
      <c r="BV84" s="637" t="str">
        <f t="shared" si="36"/>
        <v/>
      </c>
      <c r="BW84" s="92"/>
      <c r="BX84" s="92"/>
      <c r="BY84" s="7"/>
      <c r="BZ84" s="2"/>
      <c r="CA84" s="2"/>
      <c r="CB84" s="2"/>
      <c r="CC84" s="2"/>
    </row>
    <row r="85" spans="2:81" s="117" customFormat="1" ht="13.5" customHeight="1" thickTop="1" x14ac:dyDescent="0.2">
      <c r="B85" s="392"/>
      <c r="C85" s="393"/>
      <c r="D85" s="454">
        <f t="shared" si="37"/>
        <v>2025</v>
      </c>
      <c r="E85" s="453"/>
      <c r="F85" s="451"/>
      <c r="G85" s="689"/>
      <c r="H85" s="738">
        <f t="shared" ref="H85:H89" si="60">AB85</f>
        <v>0</v>
      </c>
      <c r="I85" s="516">
        <f t="shared" ref="I85:I89" si="61">SUM(AC85:AD85)</f>
        <v>0</v>
      </c>
      <c r="J85" s="469">
        <f t="shared" ref="J85:J89" si="62">AE85</f>
        <v>0</v>
      </c>
      <c r="K85" s="469">
        <f t="shared" ref="K85:K89" si="63">AF85</f>
        <v>0</v>
      </c>
      <c r="L85" s="469">
        <f t="shared" ref="L85:L89" si="64">AG85</f>
        <v>0</v>
      </c>
      <c r="M85" s="469">
        <f t="shared" ref="M85:M89" si="65">AH85</f>
        <v>0</v>
      </c>
      <c r="N85" s="468">
        <f t="shared" ref="N85:N89" si="66">SUM(AI85:BA85)</f>
        <v>0</v>
      </c>
      <c r="O85" s="738">
        <f t="shared" ca="1" si="25"/>
        <v>0</v>
      </c>
      <c r="P85" s="469" t="str">
        <f t="shared" ca="1" si="26"/>
        <v/>
      </c>
      <c r="Q85" s="469" t="str">
        <f t="shared" ca="1" si="27"/>
        <v/>
      </c>
      <c r="R85" s="468">
        <f t="shared" si="28"/>
        <v>0</v>
      </c>
      <c r="S85" s="738" t="str">
        <f t="shared" ca="1" si="29"/>
        <v/>
      </c>
      <c r="T85" s="394"/>
      <c r="U85" s="394"/>
      <c r="W85" s="92"/>
      <c r="X85" s="677">
        <v>4</v>
      </c>
      <c r="Y85" s="678"/>
      <c r="Z85" s="446">
        <f t="shared" si="45"/>
        <v>2025</v>
      </c>
      <c r="AA85" s="674"/>
      <c r="AB85" s="493"/>
      <c r="AC85" s="493"/>
      <c r="AD85" s="493"/>
      <c r="AE85" s="493"/>
      <c r="AF85" s="493"/>
      <c r="AG85" s="493"/>
      <c r="AH85" s="493"/>
      <c r="AI85" s="493"/>
      <c r="AJ85" s="493"/>
      <c r="AK85" s="493"/>
      <c r="AL85" s="493"/>
      <c r="AM85" s="493"/>
      <c r="AN85" s="493"/>
      <c r="AO85" s="493"/>
      <c r="AP85" s="493"/>
      <c r="AQ85" s="493"/>
      <c r="AR85" s="493"/>
      <c r="AS85" s="493"/>
      <c r="AT85" s="493"/>
      <c r="AU85" s="493"/>
      <c r="AV85" s="493"/>
      <c r="AW85" s="625"/>
      <c r="AX85" s="625"/>
      <c r="AY85" s="625"/>
      <c r="AZ85" s="625"/>
      <c r="BA85" s="625"/>
      <c r="BB85" s="2"/>
      <c r="BC85" s="92"/>
      <c r="BD85" s="677">
        <v>4</v>
      </c>
      <c r="BE85" s="678"/>
      <c r="BF85" s="611">
        <f t="shared" si="46"/>
        <v>2025</v>
      </c>
      <c r="BG85" s="652"/>
      <c r="BH85" s="612">
        <f t="shared" ca="1" si="30"/>
        <v>0</v>
      </c>
      <c r="BI85" s="613" t="str">
        <f t="shared" si="47"/>
        <v/>
      </c>
      <c r="BJ85" s="614" t="str">
        <f t="shared" si="53"/>
        <v/>
      </c>
      <c r="BK85" s="614" t="str">
        <f t="shared" si="55"/>
        <v/>
      </c>
      <c r="BL85" s="615" t="str">
        <f t="shared" ca="1" si="48"/>
        <v/>
      </c>
      <c r="BM85" s="616">
        <f t="shared" si="54"/>
        <v>0</v>
      </c>
      <c r="BN85" s="615">
        <f t="shared" ca="1" si="58"/>
        <v>1</v>
      </c>
      <c r="BO85" s="196" t="str">
        <f t="shared" ca="1" si="33"/>
        <v/>
      </c>
      <c r="BP85" s="99" t="str">
        <f t="shared" si="34"/>
        <v/>
      </c>
      <c r="BQ85" s="99" t="str">
        <f t="shared" si="49"/>
        <v/>
      </c>
      <c r="BR85" s="99" t="str">
        <f t="shared" si="35"/>
        <v/>
      </c>
      <c r="BS85" s="99">
        <f t="shared" si="59"/>
        <v>0</v>
      </c>
      <c r="BT85" s="196">
        <f t="shared" si="50"/>
        <v>0</v>
      </c>
      <c r="BU85" s="638" t="str">
        <f t="shared" ca="1" si="52"/>
        <v/>
      </c>
      <c r="BV85" s="618" t="str">
        <f t="shared" si="36"/>
        <v/>
      </c>
      <c r="BW85" s="92"/>
      <c r="BX85" s="92"/>
      <c r="BY85" s="7"/>
      <c r="BZ85" s="2"/>
      <c r="CA85" s="2"/>
      <c r="CB85" s="2"/>
      <c r="CC85" s="2"/>
    </row>
    <row r="86" spans="2:81" s="117" customFormat="1" ht="13.5" customHeight="1" x14ac:dyDescent="0.2">
      <c r="B86" s="392"/>
      <c r="C86" s="393"/>
      <c r="D86" s="458">
        <f t="shared" si="37"/>
        <v>2026</v>
      </c>
      <c r="E86" s="457"/>
      <c r="F86" s="451"/>
      <c r="G86" s="689"/>
      <c r="H86" s="739">
        <f t="shared" si="60"/>
        <v>0</v>
      </c>
      <c r="I86" s="490">
        <f t="shared" si="61"/>
        <v>0</v>
      </c>
      <c r="J86" s="464">
        <f t="shared" si="62"/>
        <v>0</v>
      </c>
      <c r="K86" s="464">
        <f t="shared" si="63"/>
        <v>0</v>
      </c>
      <c r="L86" s="464">
        <f t="shared" si="64"/>
        <v>0</v>
      </c>
      <c r="M86" s="464">
        <f t="shared" si="65"/>
        <v>0</v>
      </c>
      <c r="N86" s="485">
        <f t="shared" si="66"/>
        <v>0</v>
      </c>
      <c r="O86" s="739">
        <f t="shared" ca="1" si="25"/>
        <v>0</v>
      </c>
      <c r="P86" s="464" t="str">
        <f t="shared" ca="1" si="26"/>
        <v/>
      </c>
      <c r="Q86" s="464" t="str">
        <f t="shared" ca="1" si="27"/>
        <v/>
      </c>
      <c r="R86" s="485">
        <f t="shared" si="28"/>
        <v>0</v>
      </c>
      <c r="S86" s="739" t="str">
        <f t="shared" ca="1" si="29"/>
        <v/>
      </c>
      <c r="T86" s="394"/>
      <c r="U86" s="394"/>
      <c r="W86" s="92"/>
      <c r="X86" s="669">
        <v>4</v>
      </c>
      <c r="Y86" s="670"/>
      <c r="Z86" s="501">
        <f t="shared" si="45"/>
        <v>2026</v>
      </c>
      <c r="AA86" s="670"/>
      <c r="AB86" s="466"/>
      <c r="AC86" s="466"/>
      <c r="AD86" s="466"/>
      <c r="AE86" s="466"/>
      <c r="AF86" s="466"/>
      <c r="AG86" s="466"/>
      <c r="AH86" s="466"/>
      <c r="AI86" s="466"/>
      <c r="AJ86" s="466"/>
      <c r="AK86" s="466"/>
      <c r="AL86" s="466"/>
      <c r="AM86" s="466"/>
      <c r="AN86" s="466"/>
      <c r="AO86" s="466"/>
      <c r="AP86" s="466"/>
      <c r="AQ86" s="466"/>
      <c r="AR86" s="466"/>
      <c r="AS86" s="466"/>
      <c r="AT86" s="466"/>
      <c r="AU86" s="466"/>
      <c r="AV86" s="466"/>
      <c r="AW86" s="466"/>
      <c r="AX86" s="466"/>
      <c r="AY86" s="466"/>
      <c r="AZ86" s="466"/>
      <c r="BA86" s="466"/>
      <c r="BB86" s="2"/>
      <c r="BC86" s="92"/>
      <c r="BD86" s="669">
        <v>4</v>
      </c>
      <c r="BE86" s="670"/>
      <c r="BF86" s="521">
        <f t="shared" si="46"/>
        <v>2026</v>
      </c>
      <c r="BG86" s="648"/>
      <c r="BH86" s="544">
        <f t="shared" ca="1" si="30"/>
        <v>0</v>
      </c>
      <c r="BI86" s="534" t="str">
        <f t="shared" si="47"/>
        <v/>
      </c>
      <c r="BJ86" s="614" t="str">
        <f t="shared" si="53"/>
        <v/>
      </c>
      <c r="BK86" s="535" t="str">
        <f t="shared" si="55"/>
        <v/>
      </c>
      <c r="BL86" s="531" t="str">
        <f t="shared" ca="1" si="48"/>
        <v/>
      </c>
      <c r="BM86" s="466">
        <f t="shared" si="54"/>
        <v>0</v>
      </c>
      <c r="BN86" s="531">
        <f t="shared" ca="1" si="58"/>
        <v>1</v>
      </c>
      <c r="BO86" s="89" t="str">
        <f t="shared" ca="1" si="33"/>
        <v/>
      </c>
      <c r="BP86" s="438" t="str">
        <f t="shared" si="34"/>
        <v/>
      </c>
      <c r="BQ86" s="438" t="str">
        <f t="shared" si="49"/>
        <v/>
      </c>
      <c r="BR86" s="438" t="str">
        <f t="shared" si="35"/>
        <v/>
      </c>
      <c r="BS86" s="438">
        <f t="shared" si="59"/>
        <v>0</v>
      </c>
      <c r="BT86" s="89">
        <f t="shared" si="50"/>
        <v>0</v>
      </c>
      <c r="BU86" s="294" t="str">
        <f t="shared" ca="1" si="52"/>
        <v/>
      </c>
      <c r="BV86" s="4" t="str">
        <f t="shared" si="36"/>
        <v/>
      </c>
      <c r="BW86" s="92"/>
      <c r="BX86" s="92"/>
      <c r="BY86" s="7"/>
      <c r="BZ86" s="2"/>
      <c r="CA86" s="2"/>
      <c r="CB86" s="2"/>
      <c r="CC86" s="2"/>
    </row>
    <row r="87" spans="2:81" s="117" customFormat="1" ht="13.5" customHeight="1" x14ac:dyDescent="0.2">
      <c r="B87" s="392"/>
      <c r="C87" s="393"/>
      <c r="D87" s="458">
        <f t="shared" si="37"/>
        <v>2027</v>
      </c>
      <c r="E87" s="457"/>
      <c r="F87" s="451"/>
      <c r="G87" s="689"/>
      <c r="H87" s="739">
        <f t="shared" si="60"/>
        <v>0</v>
      </c>
      <c r="I87" s="490">
        <f t="shared" si="61"/>
        <v>0</v>
      </c>
      <c r="J87" s="464">
        <f t="shared" si="62"/>
        <v>0</v>
      </c>
      <c r="K87" s="464">
        <f t="shared" si="63"/>
        <v>0</v>
      </c>
      <c r="L87" s="464">
        <f t="shared" si="64"/>
        <v>0</v>
      </c>
      <c r="M87" s="464">
        <f t="shared" si="65"/>
        <v>0</v>
      </c>
      <c r="N87" s="485">
        <f t="shared" si="66"/>
        <v>0</v>
      </c>
      <c r="O87" s="739">
        <f t="shared" ca="1" si="25"/>
        <v>0</v>
      </c>
      <c r="P87" s="464" t="str">
        <f t="shared" ca="1" si="26"/>
        <v/>
      </c>
      <c r="Q87" s="464" t="str">
        <f t="shared" ca="1" si="27"/>
        <v/>
      </c>
      <c r="R87" s="485">
        <f t="shared" si="28"/>
        <v>0</v>
      </c>
      <c r="S87" s="739" t="str">
        <f t="shared" ca="1" si="29"/>
        <v/>
      </c>
      <c r="T87" s="394"/>
      <c r="U87" s="394"/>
      <c r="W87" s="92"/>
      <c r="X87" s="669">
        <v>4</v>
      </c>
      <c r="Y87" s="670"/>
      <c r="Z87" s="501">
        <f t="shared" si="45"/>
        <v>2027</v>
      </c>
      <c r="AA87" s="670"/>
      <c r="AB87" s="466"/>
      <c r="AC87" s="466"/>
      <c r="AD87" s="466"/>
      <c r="AE87" s="466"/>
      <c r="AF87" s="466"/>
      <c r="AG87" s="466"/>
      <c r="AH87" s="466"/>
      <c r="AI87" s="466"/>
      <c r="AJ87" s="466"/>
      <c r="AK87" s="466"/>
      <c r="AL87" s="466"/>
      <c r="AM87" s="466"/>
      <c r="AN87" s="466"/>
      <c r="AO87" s="466"/>
      <c r="AP87" s="466"/>
      <c r="AQ87" s="466"/>
      <c r="AR87" s="466"/>
      <c r="AS87" s="466"/>
      <c r="AT87" s="466"/>
      <c r="AU87" s="466"/>
      <c r="AV87" s="466"/>
      <c r="AW87" s="466"/>
      <c r="AX87" s="466"/>
      <c r="AY87" s="466"/>
      <c r="AZ87" s="466"/>
      <c r="BA87" s="466"/>
      <c r="BB87" s="2"/>
      <c r="BC87" s="92"/>
      <c r="BD87" s="669">
        <v>4</v>
      </c>
      <c r="BE87" s="670"/>
      <c r="BF87" s="521">
        <f t="shared" si="46"/>
        <v>2027</v>
      </c>
      <c r="BG87" s="648"/>
      <c r="BH87" s="544">
        <f t="shared" ca="1" si="30"/>
        <v>0</v>
      </c>
      <c r="BI87" s="534" t="str">
        <f t="shared" si="47"/>
        <v/>
      </c>
      <c r="BJ87" s="614" t="str">
        <f t="shared" si="53"/>
        <v/>
      </c>
      <c r="BK87" s="535" t="str">
        <f t="shared" si="55"/>
        <v/>
      </c>
      <c r="BL87" s="531" t="str">
        <f t="shared" ca="1" si="48"/>
        <v/>
      </c>
      <c r="BM87" s="466">
        <f t="shared" si="54"/>
        <v>0</v>
      </c>
      <c r="BN87" s="531">
        <f t="shared" ca="1" si="58"/>
        <v>1</v>
      </c>
      <c r="BO87" s="89" t="str">
        <f t="shared" ca="1" si="33"/>
        <v/>
      </c>
      <c r="BP87" s="438" t="str">
        <f t="shared" si="34"/>
        <v/>
      </c>
      <c r="BQ87" s="438" t="str">
        <f t="shared" si="49"/>
        <v/>
      </c>
      <c r="BR87" s="438" t="str">
        <f t="shared" si="35"/>
        <v/>
      </c>
      <c r="BS87" s="438">
        <f t="shared" si="59"/>
        <v>0</v>
      </c>
      <c r="BT87" s="89">
        <f t="shared" si="50"/>
        <v>0</v>
      </c>
      <c r="BU87" s="294" t="str">
        <f t="shared" ca="1" si="52"/>
        <v/>
      </c>
      <c r="BV87" s="4" t="str">
        <f t="shared" si="36"/>
        <v/>
      </c>
      <c r="BW87" s="92"/>
      <c r="BX87" s="92"/>
      <c r="BY87" s="7"/>
      <c r="BZ87" s="2"/>
      <c r="CA87" s="2"/>
      <c r="CB87" s="2"/>
      <c r="CC87" s="2"/>
    </row>
    <row r="88" spans="2:81" s="117" customFormat="1" ht="13.5" customHeight="1" x14ac:dyDescent="0.2">
      <c r="B88" s="392"/>
      <c r="C88" s="393"/>
      <c r="D88" s="458">
        <f t="shared" si="37"/>
        <v>2028</v>
      </c>
      <c r="E88" s="457"/>
      <c r="F88" s="478"/>
      <c r="G88" s="688"/>
      <c r="H88" s="739">
        <f t="shared" si="60"/>
        <v>0</v>
      </c>
      <c r="I88" s="490">
        <f t="shared" si="61"/>
        <v>0</v>
      </c>
      <c r="J88" s="464">
        <f t="shared" si="62"/>
        <v>0</v>
      </c>
      <c r="K88" s="464">
        <f t="shared" si="63"/>
        <v>0</v>
      </c>
      <c r="L88" s="464">
        <f t="shared" si="64"/>
        <v>0</v>
      </c>
      <c r="M88" s="464">
        <f t="shared" si="65"/>
        <v>0</v>
      </c>
      <c r="N88" s="485">
        <f t="shared" si="66"/>
        <v>0</v>
      </c>
      <c r="O88" s="739">
        <f t="shared" ca="1" si="25"/>
        <v>0</v>
      </c>
      <c r="P88" s="464" t="str">
        <f t="shared" ca="1" si="26"/>
        <v/>
      </c>
      <c r="Q88" s="464" t="str">
        <f t="shared" ca="1" si="27"/>
        <v/>
      </c>
      <c r="R88" s="485">
        <f t="shared" si="28"/>
        <v>0</v>
      </c>
      <c r="S88" s="739" t="str">
        <f t="shared" ca="1" si="29"/>
        <v/>
      </c>
      <c r="T88" s="394"/>
      <c r="U88" s="394"/>
      <c r="W88" s="92"/>
      <c r="X88" s="669">
        <v>4</v>
      </c>
      <c r="Y88" s="670"/>
      <c r="Z88" s="501">
        <f t="shared" si="45"/>
        <v>2028</v>
      </c>
      <c r="AA88" s="670"/>
      <c r="AB88" s="466"/>
      <c r="AC88" s="466"/>
      <c r="AD88" s="466"/>
      <c r="AE88" s="466"/>
      <c r="AF88" s="466"/>
      <c r="AG88" s="466"/>
      <c r="AH88" s="466"/>
      <c r="AI88" s="466"/>
      <c r="AJ88" s="466"/>
      <c r="AK88" s="466"/>
      <c r="AL88" s="466"/>
      <c r="AM88" s="466"/>
      <c r="AN88" s="466"/>
      <c r="AO88" s="466"/>
      <c r="AP88" s="466"/>
      <c r="AQ88" s="466"/>
      <c r="AR88" s="466"/>
      <c r="AS88" s="466"/>
      <c r="AT88" s="466"/>
      <c r="AU88" s="466"/>
      <c r="AV88" s="466"/>
      <c r="AW88" s="466"/>
      <c r="AX88" s="466"/>
      <c r="AY88" s="466"/>
      <c r="AZ88" s="466"/>
      <c r="BA88" s="466"/>
      <c r="BB88" s="2"/>
      <c r="BC88" s="92"/>
      <c r="BD88" s="669">
        <v>4</v>
      </c>
      <c r="BE88" s="670"/>
      <c r="BF88" s="521">
        <f t="shared" si="46"/>
        <v>2028</v>
      </c>
      <c r="BG88" s="648"/>
      <c r="BH88" s="544">
        <f t="shared" ca="1" si="30"/>
        <v>0</v>
      </c>
      <c r="BI88" s="534" t="str">
        <f t="shared" si="47"/>
        <v/>
      </c>
      <c r="BJ88" s="614" t="str">
        <f t="shared" si="53"/>
        <v/>
      </c>
      <c r="BK88" s="535" t="str">
        <f t="shared" si="55"/>
        <v/>
      </c>
      <c r="BL88" s="531" t="str">
        <f t="shared" ca="1" si="48"/>
        <v/>
      </c>
      <c r="BM88" s="466">
        <f t="shared" si="54"/>
        <v>0</v>
      </c>
      <c r="BN88" s="531">
        <f t="shared" ca="1" si="58"/>
        <v>1</v>
      </c>
      <c r="BO88" s="89" t="str">
        <f t="shared" ca="1" si="33"/>
        <v/>
      </c>
      <c r="BP88" s="438" t="str">
        <f t="shared" si="34"/>
        <v/>
      </c>
      <c r="BQ88" s="438" t="str">
        <f t="shared" si="49"/>
        <v/>
      </c>
      <c r="BR88" s="438" t="str">
        <f t="shared" si="35"/>
        <v/>
      </c>
      <c r="BS88" s="438">
        <f t="shared" si="59"/>
        <v>0</v>
      </c>
      <c r="BT88" s="89">
        <f t="shared" si="50"/>
        <v>0</v>
      </c>
      <c r="BU88" s="294" t="str">
        <f t="shared" ca="1" si="52"/>
        <v/>
      </c>
      <c r="BV88" s="4" t="str">
        <f t="shared" si="36"/>
        <v/>
      </c>
      <c r="BW88" s="92"/>
      <c r="BX88" s="92"/>
      <c r="BY88" s="7"/>
      <c r="BZ88" s="2"/>
      <c r="CA88" s="2"/>
      <c r="CB88" s="2"/>
      <c r="CC88" s="2"/>
    </row>
    <row r="89" spans="2:81" s="117" customFormat="1" ht="13.5" customHeight="1" x14ac:dyDescent="0.2">
      <c r="B89" s="392"/>
      <c r="C89" s="393"/>
      <c r="D89" s="458">
        <f t="shared" si="37"/>
        <v>2029</v>
      </c>
      <c r="E89" s="457"/>
      <c r="F89" s="478"/>
      <c r="G89" s="688"/>
      <c r="H89" s="739">
        <f t="shared" si="60"/>
        <v>0</v>
      </c>
      <c r="I89" s="490">
        <f t="shared" si="61"/>
        <v>0</v>
      </c>
      <c r="J89" s="464">
        <f t="shared" si="62"/>
        <v>0</v>
      </c>
      <c r="K89" s="464">
        <f t="shared" si="63"/>
        <v>0</v>
      </c>
      <c r="L89" s="464">
        <f t="shared" si="64"/>
        <v>0</v>
      </c>
      <c r="M89" s="464">
        <f t="shared" si="65"/>
        <v>0</v>
      </c>
      <c r="N89" s="485">
        <f t="shared" si="66"/>
        <v>0</v>
      </c>
      <c r="O89" s="739">
        <f t="shared" ca="1" si="25"/>
        <v>0</v>
      </c>
      <c r="P89" s="464" t="str">
        <f t="shared" ca="1" si="26"/>
        <v/>
      </c>
      <c r="Q89" s="464" t="str">
        <f t="shared" ca="1" si="27"/>
        <v/>
      </c>
      <c r="R89" s="485">
        <f t="shared" si="28"/>
        <v>0</v>
      </c>
      <c r="S89" s="739" t="str">
        <f t="shared" ca="1" si="29"/>
        <v/>
      </c>
      <c r="T89" s="394"/>
      <c r="U89" s="394"/>
      <c r="W89" s="92"/>
      <c r="X89" s="669">
        <v>4</v>
      </c>
      <c r="Y89" s="670"/>
      <c r="Z89" s="501">
        <f t="shared" si="45"/>
        <v>2029</v>
      </c>
      <c r="AA89" s="670"/>
      <c r="AB89" s="466"/>
      <c r="AC89" s="466"/>
      <c r="AD89" s="466"/>
      <c r="AE89" s="466"/>
      <c r="AF89" s="466"/>
      <c r="AG89" s="466"/>
      <c r="AH89" s="466"/>
      <c r="AI89" s="466"/>
      <c r="AJ89" s="466"/>
      <c r="AK89" s="466"/>
      <c r="AL89" s="466"/>
      <c r="AM89" s="466"/>
      <c r="AN89" s="466"/>
      <c r="AO89" s="466"/>
      <c r="AP89" s="466"/>
      <c r="AQ89" s="466"/>
      <c r="AR89" s="466"/>
      <c r="AS89" s="466"/>
      <c r="AT89" s="466"/>
      <c r="AU89" s="466"/>
      <c r="AV89" s="466"/>
      <c r="AW89" s="466"/>
      <c r="AX89" s="466"/>
      <c r="AY89" s="466"/>
      <c r="AZ89" s="466"/>
      <c r="BA89" s="466"/>
      <c r="BB89" s="2"/>
      <c r="BC89" s="92"/>
      <c r="BD89" s="669">
        <v>4</v>
      </c>
      <c r="BE89" s="670"/>
      <c r="BF89" s="521">
        <f t="shared" si="46"/>
        <v>2029</v>
      </c>
      <c r="BG89" s="648"/>
      <c r="BH89" s="544">
        <f t="shared" ca="1" si="30"/>
        <v>0</v>
      </c>
      <c r="BI89" s="534" t="str">
        <f t="shared" si="47"/>
        <v/>
      </c>
      <c r="BJ89" s="614" t="str">
        <f t="shared" si="53"/>
        <v/>
      </c>
      <c r="BK89" s="535" t="str">
        <f t="shared" si="55"/>
        <v/>
      </c>
      <c r="BL89" s="531" t="str">
        <f t="shared" ca="1" si="48"/>
        <v/>
      </c>
      <c r="BM89" s="466">
        <f t="shared" si="54"/>
        <v>0</v>
      </c>
      <c r="BN89" s="531">
        <f t="shared" ca="1" si="58"/>
        <v>1</v>
      </c>
      <c r="BO89" s="89" t="str">
        <f t="shared" ca="1" si="33"/>
        <v/>
      </c>
      <c r="BP89" s="438" t="str">
        <f t="shared" si="34"/>
        <v/>
      </c>
      <c r="BQ89" s="438" t="str">
        <f t="shared" si="49"/>
        <v/>
      </c>
      <c r="BR89" s="438" t="str">
        <f t="shared" si="35"/>
        <v/>
      </c>
      <c r="BS89" s="438">
        <f t="shared" si="59"/>
        <v>0</v>
      </c>
      <c r="BT89" s="89">
        <f t="shared" si="50"/>
        <v>0</v>
      </c>
      <c r="BU89" s="294" t="str">
        <f t="shared" ca="1" si="52"/>
        <v/>
      </c>
      <c r="BV89" s="4" t="str">
        <f t="shared" si="36"/>
        <v/>
      </c>
      <c r="BW89" s="92"/>
      <c r="BX89" s="92"/>
      <c r="BY89" s="7"/>
      <c r="BZ89" s="2"/>
      <c r="CA89" s="2"/>
      <c r="CB89" s="2"/>
      <c r="CC89" s="2"/>
    </row>
    <row r="90" spans="2:81" ht="9" customHeight="1" thickBot="1" x14ac:dyDescent="0.25">
      <c r="B90" s="146"/>
      <c r="C90" s="79"/>
      <c r="D90" s="142"/>
      <c r="E90" s="225"/>
      <c r="F90" s="143"/>
      <c r="G90" s="143"/>
      <c r="H90" s="143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55"/>
      <c r="U90" s="55"/>
      <c r="BC90" s="11"/>
      <c r="BJ90" s="2"/>
    </row>
    <row r="91" spans="2:81" ht="13.8" thickBot="1" x14ac:dyDescent="0.25">
      <c r="B91" s="146"/>
      <c r="C91" s="79"/>
      <c r="D91" s="58" t="s">
        <v>346</v>
      </c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129"/>
      <c r="Q91" s="86" t="s">
        <v>96</v>
      </c>
      <c r="R91" s="423">
        <f>SUM(R70:R89)</f>
        <v>0</v>
      </c>
      <c r="S91" s="11" t="s">
        <v>442</v>
      </c>
      <c r="T91" s="55"/>
      <c r="U91" s="55"/>
      <c r="X91" s="7" t="s">
        <v>909</v>
      </c>
      <c r="BB91" s="92"/>
      <c r="BC91" s="92"/>
      <c r="BJ91" s="2"/>
    </row>
    <row r="92" spans="2:81" ht="13.8" thickBot="1" x14ac:dyDescent="0.25">
      <c r="B92" s="146"/>
      <c r="C92" s="79"/>
      <c r="D92" s="58"/>
      <c r="E92" s="64" t="s">
        <v>729</v>
      </c>
      <c r="F92" s="64"/>
      <c r="G92" s="11" t="s">
        <v>244</v>
      </c>
      <c r="H92" s="7"/>
      <c r="I92" s="11"/>
      <c r="J92" s="11"/>
      <c r="K92" s="58"/>
      <c r="L92" s="58"/>
      <c r="M92" s="58"/>
      <c r="N92" s="58"/>
      <c r="O92" s="58"/>
      <c r="P92" s="129"/>
      <c r="Q92" s="58"/>
      <c r="R92" s="129"/>
      <c r="S92" s="58"/>
      <c r="T92" s="12"/>
      <c r="U92" s="55"/>
      <c r="X92" s="666"/>
      <c r="Y92" s="640"/>
      <c r="Z92" s="640"/>
      <c r="AA92" s="641"/>
      <c r="AB92" s="600" t="s">
        <v>783</v>
      </c>
      <c r="AC92" s="600" t="s">
        <v>853</v>
      </c>
      <c r="AD92" s="600" t="s">
        <v>886</v>
      </c>
      <c r="AE92" s="600" t="s">
        <v>784</v>
      </c>
      <c r="AF92" s="600" t="s">
        <v>785</v>
      </c>
      <c r="AG92" s="600" t="s">
        <v>786</v>
      </c>
      <c r="AH92" s="600" t="s">
        <v>455</v>
      </c>
      <c r="AI92" s="699" t="s">
        <v>76</v>
      </c>
      <c r="AJ92" s="699" t="s">
        <v>77</v>
      </c>
      <c r="AK92" s="699" t="s">
        <v>78</v>
      </c>
      <c r="AL92" s="699" t="s">
        <v>79</v>
      </c>
      <c r="AM92" s="699" t="s">
        <v>80</v>
      </c>
      <c r="AN92" s="699" t="s">
        <v>81</v>
      </c>
      <c r="AO92" s="699" t="s">
        <v>82</v>
      </c>
      <c r="AP92" s="699" t="s">
        <v>83</v>
      </c>
      <c r="AQ92" s="699" t="s">
        <v>84</v>
      </c>
      <c r="AR92" s="699" t="s">
        <v>85</v>
      </c>
      <c r="AS92" s="699" t="s">
        <v>86</v>
      </c>
      <c r="AT92" s="699" t="s">
        <v>87</v>
      </c>
      <c r="AU92" s="699" t="s">
        <v>88</v>
      </c>
      <c r="AV92" s="699" t="s">
        <v>89</v>
      </c>
      <c r="AW92" s="699" t="s">
        <v>90</v>
      </c>
      <c r="AX92" s="699" t="s">
        <v>91</v>
      </c>
      <c r="AY92" s="699" t="s">
        <v>92</v>
      </c>
      <c r="AZ92" s="699" t="s">
        <v>93</v>
      </c>
      <c r="BA92" s="699" t="s">
        <v>94</v>
      </c>
      <c r="BB92" s="92"/>
      <c r="BC92" s="92"/>
    </row>
    <row r="93" spans="2:81" ht="13.8" thickBot="1" x14ac:dyDescent="0.25">
      <c r="B93" s="146"/>
      <c r="C93" s="79"/>
      <c r="D93" s="58"/>
      <c r="E93" s="11" t="s">
        <v>350</v>
      </c>
      <c r="F93" s="11"/>
      <c r="G93" s="11" t="s">
        <v>347</v>
      </c>
      <c r="L93" s="58"/>
      <c r="M93" s="58"/>
      <c r="N93" s="58"/>
      <c r="O93" s="86" t="s">
        <v>245</v>
      </c>
      <c r="P93" s="435"/>
      <c r="Q93" s="58" t="s">
        <v>75</v>
      </c>
      <c r="R93" s="508"/>
      <c r="S93" s="58" t="s">
        <v>270</v>
      </c>
      <c r="T93" s="55"/>
      <c r="U93" s="55"/>
      <c r="X93" s="668"/>
      <c r="Y93" s="644"/>
      <c r="Z93" s="644"/>
      <c r="AA93" s="645"/>
      <c r="AB93" s="601" t="s">
        <v>834</v>
      </c>
      <c r="AC93" s="601" t="s">
        <v>836</v>
      </c>
      <c r="AD93" s="601" t="s">
        <v>836</v>
      </c>
      <c r="AE93" s="601" t="s">
        <v>838</v>
      </c>
      <c r="AF93" s="601" t="s">
        <v>840</v>
      </c>
      <c r="AG93" s="601" t="s">
        <v>840</v>
      </c>
      <c r="AH93" s="601" t="s">
        <v>832</v>
      </c>
      <c r="AI93" s="701"/>
      <c r="AJ93" s="701"/>
      <c r="AK93" s="701"/>
      <c r="AL93" s="701"/>
      <c r="AM93" s="701"/>
      <c r="AN93" s="701"/>
      <c r="AO93" s="701"/>
      <c r="AP93" s="701"/>
      <c r="AQ93" s="701"/>
      <c r="AR93" s="701"/>
      <c r="AS93" s="701"/>
      <c r="AT93" s="701"/>
      <c r="AU93" s="701"/>
      <c r="AV93" s="701"/>
      <c r="AW93" s="701"/>
      <c r="AX93" s="701"/>
      <c r="AY93" s="701"/>
      <c r="AZ93" s="701"/>
      <c r="BA93" s="701"/>
      <c r="BB93" s="92"/>
      <c r="BC93" s="92"/>
    </row>
    <row r="94" spans="2:81" ht="13.8" thickBot="1" x14ac:dyDescent="0.25">
      <c r="B94" s="146"/>
      <c r="C94" s="79"/>
      <c r="D94" s="58"/>
      <c r="E94" s="11" t="s">
        <v>246</v>
      </c>
      <c r="F94" s="11"/>
      <c r="G94" s="11" t="s">
        <v>349</v>
      </c>
      <c r="L94" s="58"/>
      <c r="M94" s="58"/>
      <c r="N94" s="58"/>
      <c r="O94" s="58"/>
      <c r="P94" s="129"/>
      <c r="Q94" s="58"/>
      <c r="R94" s="129"/>
      <c r="S94" s="58"/>
      <c r="T94" s="55"/>
      <c r="U94" s="55"/>
      <c r="X94" s="679" t="s">
        <v>787</v>
      </c>
      <c r="Y94" s="670"/>
      <c r="Z94" s="679"/>
      <c r="AA94" s="670"/>
      <c r="AB94" s="475">
        <v>9.76</v>
      </c>
      <c r="AC94" s="475">
        <f>IF($G$19="",45,HLOOKUP($G$19,$X$17:$AA$18,2,0))</f>
        <v>45</v>
      </c>
      <c r="AD94" s="475">
        <f>IF($G$19="",45,HLOOKUP($G$19,$X$17:$AA$18,2,0))</f>
        <v>45</v>
      </c>
      <c r="AE94" s="475">
        <v>50.8</v>
      </c>
      <c r="AF94" s="475">
        <v>39.1</v>
      </c>
      <c r="AG94" s="475">
        <v>36.700000000000003</v>
      </c>
      <c r="AH94" s="475" t="s">
        <v>832</v>
      </c>
      <c r="AI94" s="475">
        <v>38.200000000000003</v>
      </c>
      <c r="AJ94" s="475">
        <v>35.299999999999997</v>
      </c>
      <c r="AK94" s="475">
        <v>34.6</v>
      </c>
      <c r="AL94" s="475">
        <v>33.6</v>
      </c>
      <c r="AM94" s="475">
        <v>37.700000000000003</v>
      </c>
      <c r="AN94" s="475">
        <v>41.9</v>
      </c>
      <c r="AO94" s="475">
        <v>40.9</v>
      </c>
      <c r="AP94" s="475">
        <v>29.9</v>
      </c>
      <c r="AQ94" s="475">
        <v>44.9</v>
      </c>
      <c r="AR94" s="475">
        <v>54.6</v>
      </c>
      <c r="AS94" s="475">
        <v>43.5</v>
      </c>
      <c r="AT94" s="475">
        <v>29</v>
      </c>
      <c r="AU94" s="475">
        <v>25.7</v>
      </c>
      <c r="AV94" s="475">
        <v>26.9</v>
      </c>
      <c r="AW94" s="475">
        <v>29.4</v>
      </c>
      <c r="AX94" s="475">
        <v>37.299999999999997</v>
      </c>
      <c r="AY94" s="466">
        <v>21.1</v>
      </c>
      <c r="AZ94" s="475">
        <v>3.41</v>
      </c>
      <c r="BA94" s="475">
        <v>8.41</v>
      </c>
      <c r="BB94" s="92"/>
      <c r="BC94" s="92"/>
    </row>
    <row r="95" spans="2:81" ht="13.8" thickBot="1" x14ac:dyDescent="0.25">
      <c r="B95" s="146"/>
      <c r="C95" s="79"/>
      <c r="D95" s="58"/>
      <c r="E95" s="11" t="s">
        <v>247</v>
      </c>
      <c r="F95" s="11"/>
      <c r="G95" s="11" t="s">
        <v>248</v>
      </c>
      <c r="L95" s="58"/>
      <c r="M95" s="338" t="s">
        <v>348</v>
      </c>
      <c r="N95" s="58"/>
      <c r="O95" s="58"/>
      <c r="P95" s="773" t="s">
        <v>758</v>
      </c>
      <c r="Q95" s="774"/>
      <c r="R95" s="424">
        <f>SUMIFS($BU$67:$BU$89,$BV$67:$BV$89,"○",$BD$67:$BD$89,1)</f>
        <v>0</v>
      </c>
      <c r="S95" s="11" t="s">
        <v>442</v>
      </c>
      <c r="T95" s="55"/>
      <c r="U95" s="55"/>
    </row>
    <row r="96" spans="2:81" s="473" customFormat="1" ht="13.8" thickBot="1" x14ac:dyDescent="0.25">
      <c r="B96" s="146"/>
      <c r="C96" s="79"/>
      <c r="D96" s="474"/>
      <c r="E96" s="11"/>
      <c r="F96" s="11"/>
      <c r="G96" s="11"/>
      <c r="L96" s="474"/>
      <c r="M96" s="338"/>
      <c r="N96" s="474"/>
      <c r="O96" s="474"/>
      <c r="P96" s="773" t="s">
        <v>759</v>
      </c>
      <c r="Q96" s="774"/>
      <c r="R96" s="424">
        <f>SUMIFS($BU$67:$BU$89,$BV$67:$BV$89,"○",$BD$67:$BD$89,2)</f>
        <v>0</v>
      </c>
      <c r="S96" s="11" t="s">
        <v>777</v>
      </c>
      <c r="T96" s="55"/>
      <c r="U96" s="55"/>
      <c r="W96" s="7"/>
      <c r="X96" s="7" t="s">
        <v>806</v>
      </c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</row>
    <row r="97" spans="2:53" ht="13.8" thickBot="1" x14ac:dyDescent="0.25">
      <c r="B97" s="146"/>
      <c r="C97" s="79"/>
      <c r="D97" s="58"/>
      <c r="E97" s="11"/>
      <c r="F97" s="11"/>
      <c r="G97" s="11"/>
      <c r="L97" s="58"/>
      <c r="M97" s="58"/>
      <c r="N97" s="58"/>
      <c r="O97" s="58"/>
      <c r="P97" s="773" t="s">
        <v>778</v>
      </c>
      <c r="Q97" s="774"/>
      <c r="R97" s="548">
        <f>SUMIFS($BU$67:$BU$89,$BV$67:$BV$89,"○",$BD$67:$BD$89,3)</f>
        <v>0</v>
      </c>
      <c r="S97" s="11" t="s">
        <v>442</v>
      </c>
      <c r="T97" s="55"/>
      <c r="U97" s="55"/>
      <c r="X97" s="666"/>
      <c r="Y97" s="640"/>
      <c r="Z97" s="640"/>
      <c r="AA97" s="641"/>
      <c r="AB97" s="600" t="s">
        <v>783</v>
      </c>
      <c r="AC97" s="600" t="s">
        <v>853</v>
      </c>
      <c r="AD97" s="600" t="s">
        <v>886</v>
      </c>
      <c r="AE97" s="600" t="s">
        <v>784</v>
      </c>
      <c r="AF97" s="600" t="s">
        <v>785</v>
      </c>
      <c r="AG97" s="600" t="s">
        <v>786</v>
      </c>
      <c r="AH97" s="600" t="s">
        <v>455</v>
      </c>
      <c r="AI97" s="699" t="s">
        <v>76</v>
      </c>
      <c r="AJ97" s="699" t="s">
        <v>77</v>
      </c>
      <c r="AK97" s="699" t="s">
        <v>78</v>
      </c>
      <c r="AL97" s="699" t="s">
        <v>79</v>
      </c>
      <c r="AM97" s="699" t="s">
        <v>80</v>
      </c>
      <c r="AN97" s="699" t="s">
        <v>81</v>
      </c>
      <c r="AO97" s="699" t="s">
        <v>82</v>
      </c>
      <c r="AP97" s="699" t="s">
        <v>83</v>
      </c>
      <c r="AQ97" s="699" t="s">
        <v>84</v>
      </c>
      <c r="AR97" s="699" t="s">
        <v>85</v>
      </c>
      <c r="AS97" s="699" t="s">
        <v>86</v>
      </c>
      <c r="AT97" s="699" t="s">
        <v>87</v>
      </c>
      <c r="AU97" s="699" t="s">
        <v>88</v>
      </c>
      <c r="AV97" s="699" t="s">
        <v>89</v>
      </c>
      <c r="AW97" s="699" t="s">
        <v>90</v>
      </c>
      <c r="AX97" s="699" t="s">
        <v>91</v>
      </c>
      <c r="AY97" s="699" t="s">
        <v>92</v>
      </c>
      <c r="AZ97" s="699" t="s">
        <v>93</v>
      </c>
      <c r="BA97" s="699" t="s">
        <v>94</v>
      </c>
    </row>
    <row r="98" spans="2:53" ht="13.2" x14ac:dyDescent="0.2">
      <c r="B98" s="146"/>
      <c r="C98" s="79"/>
      <c r="D98" s="58"/>
      <c r="E98" s="11"/>
      <c r="F98" s="11"/>
      <c r="G98" s="11"/>
      <c r="L98" s="58"/>
      <c r="M98" s="58"/>
      <c r="N98" s="58"/>
      <c r="O98" s="58"/>
      <c r="R98" s="549"/>
      <c r="S98" s="11"/>
      <c r="T98" s="55"/>
      <c r="U98" s="55"/>
      <c r="X98" s="668"/>
      <c r="Y98" s="644"/>
      <c r="Z98" s="644"/>
      <c r="AA98" s="645"/>
      <c r="AB98" s="601" t="s">
        <v>842</v>
      </c>
      <c r="AC98" s="601" t="s">
        <v>849</v>
      </c>
      <c r="AD98" s="601" t="s">
        <v>849</v>
      </c>
      <c r="AE98" s="601" t="s">
        <v>846</v>
      </c>
      <c r="AF98" s="601" t="s">
        <v>848</v>
      </c>
      <c r="AG98" s="601" t="s">
        <v>848</v>
      </c>
      <c r="AH98" s="601" t="s">
        <v>849</v>
      </c>
      <c r="AI98" s="700" t="s">
        <v>910</v>
      </c>
      <c r="AJ98" s="700" t="s">
        <v>910</v>
      </c>
      <c r="AK98" s="700" t="s">
        <v>910</v>
      </c>
      <c r="AL98" s="700" t="s">
        <v>910</v>
      </c>
      <c r="AM98" s="700" t="s">
        <v>910</v>
      </c>
      <c r="AN98" s="700" t="s">
        <v>910</v>
      </c>
      <c r="AO98" s="700" t="s">
        <v>910</v>
      </c>
      <c r="AP98" s="700" t="s">
        <v>910</v>
      </c>
      <c r="AQ98" s="700" t="s">
        <v>910</v>
      </c>
      <c r="AR98" s="700" t="s">
        <v>910</v>
      </c>
      <c r="AS98" s="700" t="s">
        <v>910</v>
      </c>
      <c r="AT98" s="700" t="s">
        <v>910</v>
      </c>
      <c r="AU98" s="700" t="s">
        <v>910</v>
      </c>
      <c r="AV98" s="700" t="s">
        <v>910</v>
      </c>
      <c r="AW98" s="700" t="s">
        <v>910</v>
      </c>
      <c r="AX98" s="700" t="s">
        <v>910</v>
      </c>
      <c r="AY98" s="700" t="s">
        <v>910</v>
      </c>
      <c r="AZ98" s="700" t="s">
        <v>910</v>
      </c>
      <c r="BA98" s="700" t="s">
        <v>910</v>
      </c>
    </row>
    <row r="99" spans="2:53" ht="13.2" x14ac:dyDescent="0.2">
      <c r="B99" s="146"/>
      <c r="C99" s="70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136"/>
      <c r="Q99" s="77"/>
      <c r="R99" s="136"/>
      <c r="S99" s="77"/>
      <c r="T99" s="78"/>
      <c r="U99" s="55"/>
      <c r="X99" s="666"/>
      <c r="Y99" s="641"/>
      <c r="Z99" s="765">
        <v>1</v>
      </c>
      <c r="AA99" s="766"/>
      <c r="AB99" s="586">
        <v>0.38200000000000001</v>
      </c>
      <c r="AC99" s="586">
        <f>0.0138*44/12</f>
        <v>5.0599999999999999E-2</v>
      </c>
      <c r="AD99" s="586">
        <f>0.0138*44/12</f>
        <v>5.0599999999999999E-2</v>
      </c>
      <c r="AE99" s="586">
        <f>$AE$94*0.0163*44/12</f>
        <v>3.0361466666666659</v>
      </c>
      <c r="AF99" s="586">
        <f>$AF$94*0.0189*44/12</f>
        <v>2.7096300000000002</v>
      </c>
      <c r="AG99" s="586">
        <f>$AG$94*0.0185*44/12</f>
        <v>2.4894833333333337</v>
      </c>
      <c r="AH99" s="586">
        <v>5.1999999999999998E-2</v>
      </c>
      <c r="AI99" s="475">
        <v>1.8700000000000001E-2</v>
      </c>
      <c r="AJ99" s="475">
        <v>1.84E-2</v>
      </c>
      <c r="AK99" s="475">
        <v>1.83E-2</v>
      </c>
      <c r="AL99" s="475">
        <v>1.8200000000000001E-2</v>
      </c>
      <c r="AM99" s="475">
        <v>1.8700000000000001E-2</v>
      </c>
      <c r="AN99" s="475">
        <v>1.95E-2</v>
      </c>
      <c r="AO99" s="475">
        <v>2.0799999999999999E-2</v>
      </c>
      <c r="AP99" s="475">
        <v>2.5399999999999999E-2</v>
      </c>
      <c r="AQ99" s="475">
        <v>1.4200000000000001E-2</v>
      </c>
      <c r="AR99" s="475">
        <v>1.35E-2</v>
      </c>
      <c r="AS99" s="475">
        <v>1.3899999999999999E-2</v>
      </c>
      <c r="AT99" s="475">
        <v>2.4500000000000001E-2</v>
      </c>
      <c r="AU99" s="475">
        <v>2.47E-2</v>
      </c>
      <c r="AV99" s="475">
        <v>2.5499999999999998E-2</v>
      </c>
      <c r="AW99" s="475">
        <v>2.9399999999999999E-2</v>
      </c>
      <c r="AX99" s="475">
        <v>2.0899999999999998E-2</v>
      </c>
      <c r="AY99" s="466">
        <v>1.0999999999999999E-2</v>
      </c>
      <c r="AZ99" s="475">
        <v>2.6599999999999999E-2</v>
      </c>
      <c r="BA99" s="475">
        <v>3.8399999999999997E-2</v>
      </c>
    </row>
    <row r="100" spans="2:53" ht="13.2" x14ac:dyDescent="0.2">
      <c r="B100" s="159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136"/>
      <c r="Q100" s="77"/>
      <c r="R100" s="136"/>
      <c r="S100" s="77"/>
      <c r="T100" s="77"/>
      <c r="U100" s="78"/>
      <c r="X100" s="680" t="s">
        <v>864</v>
      </c>
      <c r="Y100" s="681"/>
      <c r="Z100" s="765">
        <v>2</v>
      </c>
      <c r="AA100" s="766"/>
      <c r="AB100" s="586">
        <v>0.48899999999999999</v>
      </c>
      <c r="AC100" s="586">
        <f>0.0136*44/12</f>
        <v>4.9866666666666663E-2</v>
      </c>
      <c r="AD100" s="586">
        <f>0.0136*44/12</f>
        <v>4.9866666666666663E-2</v>
      </c>
      <c r="AE100" s="587">
        <f>$AE$94*0.0161*44/12</f>
        <v>2.9988933333333332</v>
      </c>
      <c r="AF100" s="586">
        <f>$AF$94*0.0189*44/12</f>
        <v>2.7096300000000002</v>
      </c>
      <c r="AG100" s="586">
        <f>$AG$94*0.0185*44/12</f>
        <v>2.4894833333333337</v>
      </c>
      <c r="AH100" s="586">
        <v>0.06</v>
      </c>
      <c r="AI100" s="475">
        <v>1.8700000000000001E-2</v>
      </c>
      <c r="AJ100" s="475">
        <v>1.84E-2</v>
      </c>
      <c r="AK100" s="475">
        <v>1.83E-2</v>
      </c>
      <c r="AL100" s="475">
        <v>1.8200000000000001E-2</v>
      </c>
      <c r="AM100" s="475">
        <v>1.8700000000000001E-2</v>
      </c>
      <c r="AN100" s="475">
        <v>1.95E-2</v>
      </c>
      <c r="AO100" s="475">
        <v>2.0799999999999999E-2</v>
      </c>
      <c r="AP100" s="475">
        <v>2.5399999999999999E-2</v>
      </c>
      <c r="AQ100" s="475">
        <v>1.4200000000000001E-2</v>
      </c>
      <c r="AR100" s="475">
        <v>1.35E-2</v>
      </c>
      <c r="AS100" s="475">
        <v>1.3899999999999999E-2</v>
      </c>
      <c r="AT100" s="475">
        <v>2.4500000000000001E-2</v>
      </c>
      <c r="AU100" s="475">
        <v>2.47E-2</v>
      </c>
      <c r="AV100" s="475">
        <v>2.5499999999999998E-2</v>
      </c>
      <c r="AW100" s="475">
        <v>2.9399999999999999E-2</v>
      </c>
      <c r="AX100" s="475">
        <v>2.0899999999999998E-2</v>
      </c>
      <c r="AY100" s="466">
        <v>1.0999999999999999E-2</v>
      </c>
      <c r="AZ100" s="475">
        <v>2.6599999999999999E-2</v>
      </c>
      <c r="BA100" s="475">
        <v>3.8399999999999997E-2</v>
      </c>
    </row>
    <row r="101" spans="2:53" ht="13.2" x14ac:dyDescent="0.2">
      <c r="U101" s="174" t="s">
        <v>916</v>
      </c>
      <c r="X101" s="667"/>
      <c r="Y101" s="643"/>
      <c r="Z101" s="765">
        <v>3</v>
      </c>
      <c r="AA101" s="766"/>
      <c r="AB101" s="587">
        <v>0.48899999999999999</v>
      </c>
      <c r="AC101" s="586">
        <f t="shared" ref="AC101:AD102" si="67">0.0136*44/12</f>
        <v>4.9866666666666663E-2</v>
      </c>
      <c r="AD101" s="586">
        <f t="shared" si="67"/>
        <v>4.9866666666666663E-2</v>
      </c>
      <c r="AE101" s="587">
        <v>2.9988933333333332</v>
      </c>
      <c r="AF101" s="587">
        <v>2.7096300000000002</v>
      </c>
      <c r="AG101" s="587">
        <v>2.4894833333333337</v>
      </c>
      <c r="AH101" s="587">
        <v>0.06</v>
      </c>
      <c r="AI101" s="475">
        <v>1.8700000000000001E-2</v>
      </c>
      <c r="AJ101" s="475">
        <v>1.84E-2</v>
      </c>
      <c r="AK101" s="475">
        <v>1.83E-2</v>
      </c>
      <c r="AL101" s="475">
        <v>1.8200000000000001E-2</v>
      </c>
      <c r="AM101" s="475">
        <v>1.8700000000000001E-2</v>
      </c>
      <c r="AN101" s="475">
        <v>1.95E-2</v>
      </c>
      <c r="AO101" s="475">
        <v>2.0799999999999999E-2</v>
      </c>
      <c r="AP101" s="475">
        <v>2.5399999999999999E-2</v>
      </c>
      <c r="AQ101" s="475">
        <v>1.4200000000000001E-2</v>
      </c>
      <c r="AR101" s="475">
        <v>1.35E-2</v>
      </c>
      <c r="AS101" s="475">
        <v>1.3899999999999999E-2</v>
      </c>
      <c r="AT101" s="475">
        <v>2.4500000000000001E-2</v>
      </c>
      <c r="AU101" s="475">
        <v>2.47E-2</v>
      </c>
      <c r="AV101" s="475">
        <v>2.5499999999999998E-2</v>
      </c>
      <c r="AW101" s="475">
        <v>2.9399999999999999E-2</v>
      </c>
      <c r="AX101" s="475">
        <v>2.0899999999999998E-2</v>
      </c>
      <c r="AY101" s="466">
        <v>1.0999999999999999E-2</v>
      </c>
      <c r="AZ101" s="475">
        <v>2.6599999999999999E-2</v>
      </c>
      <c r="BA101" s="475">
        <v>3.8399999999999997E-2</v>
      </c>
    </row>
    <row r="102" spans="2:53" ht="13.2" hidden="1" x14ac:dyDescent="0.2">
      <c r="X102" s="668"/>
      <c r="Y102" s="645"/>
      <c r="Z102" s="767">
        <v>4</v>
      </c>
      <c r="AA102" s="768"/>
      <c r="AB102" s="587">
        <v>0.48899999999999999</v>
      </c>
      <c r="AC102" s="586">
        <f t="shared" si="67"/>
        <v>4.9866666666666663E-2</v>
      </c>
      <c r="AD102" s="586">
        <f t="shared" si="67"/>
        <v>4.9866666666666663E-2</v>
      </c>
      <c r="AE102" s="587">
        <v>2.9988933333333332</v>
      </c>
      <c r="AF102" s="587">
        <v>2.7096300000000002</v>
      </c>
      <c r="AG102" s="587">
        <v>2.4894833333333337</v>
      </c>
      <c r="AH102" s="587">
        <v>0.06</v>
      </c>
      <c r="AI102" s="475">
        <v>1.8700000000000001E-2</v>
      </c>
      <c r="AJ102" s="475">
        <v>1.84E-2</v>
      </c>
      <c r="AK102" s="475">
        <v>1.83E-2</v>
      </c>
      <c r="AL102" s="475">
        <v>1.8200000000000001E-2</v>
      </c>
      <c r="AM102" s="475">
        <v>1.8700000000000001E-2</v>
      </c>
      <c r="AN102" s="475">
        <v>1.95E-2</v>
      </c>
      <c r="AO102" s="475">
        <v>2.0799999999999999E-2</v>
      </c>
      <c r="AP102" s="475">
        <v>2.5399999999999999E-2</v>
      </c>
      <c r="AQ102" s="475">
        <v>1.4200000000000001E-2</v>
      </c>
      <c r="AR102" s="475">
        <v>1.35E-2</v>
      </c>
      <c r="AS102" s="475">
        <v>1.3899999999999999E-2</v>
      </c>
      <c r="AT102" s="475">
        <v>2.4500000000000001E-2</v>
      </c>
      <c r="AU102" s="475">
        <v>2.47E-2</v>
      </c>
      <c r="AV102" s="475">
        <v>2.5499999999999998E-2</v>
      </c>
      <c r="AW102" s="475">
        <v>2.9399999999999999E-2</v>
      </c>
      <c r="AX102" s="475">
        <v>2.0899999999999998E-2</v>
      </c>
      <c r="AY102" s="466">
        <v>1.0999999999999999E-2</v>
      </c>
      <c r="AZ102" s="475">
        <v>2.6599999999999999E-2</v>
      </c>
      <c r="BA102" s="475">
        <v>3.8399999999999997E-2</v>
      </c>
    </row>
    <row r="103" spans="2:53" ht="13.2" hidden="1" x14ac:dyDescent="0.2"/>
    <row r="104" spans="2:53" ht="13.2" hidden="1" x14ac:dyDescent="0.2">
      <c r="AC104" s="600" t="s">
        <v>853</v>
      </c>
      <c r="AD104" s="600" t="s">
        <v>886</v>
      </c>
      <c r="AF104" s="7" t="s">
        <v>796</v>
      </c>
    </row>
    <row r="105" spans="2:53" ht="13.2" hidden="1" x14ac:dyDescent="0.2">
      <c r="AA105" s="92"/>
      <c r="AB105" s="92"/>
      <c r="AC105" s="601" t="s">
        <v>844</v>
      </c>
      <c r="AD105" s="601" t="s">
        <v>844</v>
      </c>
      <c r="AF105" s="7" t="s">
        <v>797</v>
      </c>
    </row>
    <row r="106" spans="2:53" ht="13.2" hidden="1" x14ac:dyDescent="0.2">
      <c r="AA106" s="11"/>
      <c r="AB106" s="11"/>
      <c r="AC106" s="586">
        <f>$AC$94*0.0138*44/12</f>
        <v>2.2769999999999997</v>
      </c>
      <c r="AD106" s="586">
        <f>$AC$94*0.0138*44/12</f>
        <v>2.2769999999999997</v>
      </c>
      <c r="AE106" s="92"/>
      <c r="AF106" s="7" t="s">
        <v>789</v>
      </c>
      <c r="AL106" s="2"/>
    </row>
    <row r="107" spans="2:53" ht="13.2" hidden="1" x14ac:dyDescent="0.2">
      <c r="AB107" s="11"/>
      <c r="AC107" s="586">
        <f>$AC$94*0.0136*44/12</f>
        <v>2.2440000000000002</v>
      </c>
      <c r="AD107" s="586">
        <f>$AC$94*0.0136*44/12</f>
        <v>2.2440000000000002</v>
      </c>
      <c r="AE107" s="92"/>
      <c r="AF107" s="682" t="s">
        <v>111</v>
      </c>
      <c r="AG107" s="683"/>
      <c r="AH107" s="684"/>
      <c r="AI107" s="21">
        <f>4.82*100</f>
        <v>482</v>
      </c>
      <c r="AJ107" s="563" t="s">
        <v>112</v>
      </c>
      <c r="AL107" s="2"/>
    </row>
    <row r="108" spans="2:53" ht="13.2" hidden="1" x14ac:dyDescent="0.2">
      <c r="AB108" s="11"/>
      <c r="AC108" s="587">
        <f>$AC$94*0.0136*44/12</f>
        <v>2.2440000000000002</v>
      </c>
      <c r="AD108" s="587">
        <f t="shared" ref="AD108:AD109" si="68">$AC$94*0.0136*44/12</f>
        <v>2.2440000000000002</v>
      </c>
    </row>
    <row r="109" spans="2:53" ht="13.2" hidden="1" x14ac:dyDescent="0.2">
      <c r="AC109" s="587">
        <f>$AC$94*0.0136*44/12</f>
        <v>2.2440000000000002</v>
      </c>
      <c r="AD109" s="587">
        <f t="shared" si="68"/>
        <v>2.2440000000000002</v>
      </c>
      <c r="AE109" s="92"/>
      <c r="AF109" s="92"/>
      <c r="AG109" s="92"/>
      <c r="AH109" s="92"/>
      <c r="AI109" s="2"/>
      <c r="AJ109" s="2"/>
      <c r="AK109" s="2"/>
    </row>
    <row r="110" spans="2:53" ht="13.2" hidden="1" x14ac:dyDescent="0.2">
      <c r="AE110" s="11"/>
      <c r="AF110" s="11"/>
      <c r="AG110" s="11"/>
      <c r="AH110" s="11"/>
    </row>
    <row r="111" spans="2:53" ht="13.2" hidden="1" x14ac:dyDescent="0.2">
      <c r="AE111" s="11"/>
      <c r="AF111" s="11"/>
      <c r="AG111" s="599"/>
      <c r="AH111" s="599"/>
      <c r="AI111" s="11"/>
    </row>
    <row r="112" spans="2:53" ht="13.2" hidden="1" x14ac:dyDescent="0.2">
      <c r="AE112" s="11"/>
      <c r="AF112" s="11"/>
      <c r="AG112" s="11"/>
      <c r="AH112" s="11"/>
      <c r="AI112" s="11"/>
    </row>
    <row r="113" ht="13.2" hidden="1" x14ac:dyDescent="0.2"/>
    <row r="114" ht="13.2" hidden="1" x14ac:dyDescent="0.2"/>
    <row r="115" ht="13.2" hidden="1" x14ac:dyDescent="0.2"/>
    <row r="116" ht="13.2" hidden="1" x14ac:dyDescent="0.2"/>
    <row r="117" ht="13.2" hidden="1" x14ac:dyDescent="0.2"/>
    <row r="118" ht="13.2" hidden="1" x14ac:dyDescent="0.2"/>
    <row r="119" ht="13.2" hidden="1" x14ac:dyDescent="0.2"/>
    <row r="120" ht="13.2" hidden="1" x14ac:dyDescent="0.2"/>
    <row r="121" ht="13.2" hidden="1" x14ac:dyDescent="0.2"/>
    <row r="122" ht="13.2" hidden="1" x14ac:dyDescent="0.2"/>
    <row r="123" ht="13.2" hidden="1" x14ac:dyDescent="0.2"/>
    <row r="124" ht="13.2" hidden="1" x14ac:dyDescent="0.2"/>
    <row r="125" ht="13.2" hidden="1" x14ac:dyDescent="0.2"/>
    <row r="126" ht="13.2" hidden="1" x14ac:dyDescent="0.2"/>
    <row r="127" ht="13.2" hidden="1" x14ac:dyDescent="0.2"/>
    <row r="128" ht="13.2" hidden="1" x14ac:dyDescent="0.2"/>
    <row r="129" ht="13.2" hidden="1" x14ac:dyDescent="0.2"/>
    <row r="130" ht="13.2" hidden="1" x14ac:dyDescent="0.2"/>
    <row r="131" ht="13.2" hidden="1" x14ac:dyDescent="0.2"/>
    <row r="132" ht="13.2" hidden="1" x14ac:dyDescent="0.2"/>
    <row r="133" ht="13.2" hidden="1" x14ac:dyDescent="0.2"/>
    <row r="134" ht="13.2" hidden="1" x14ac:dyDescent="0.2"/>
    <row r="135" ht="13.2" hidden="1" x14ac:dyDescent="0.2"/>
    <row r="136" ht="13.2" hidden="1" x14ac:dyDescent="0.2"/>
    <row r="137" ht="13.2" hidden="1" x14ac:dyDescent="0.2"/>
    <row r="138" ht="13.2" hidden="1" x14ac:dyDescent="0.2"/>
    <row r="139" ht="13.2" hidden="1" x14ac:dyDescent="0.2"/>
    <row r="140" ht="13.2" hidden="1" x14ac:dyDescent="0.2"/>
    <row r="141" ht="13.2" hidden="1" x14ac:dyDescent="0.2"/>
    <row r="142" ht="13.2" hidden="1" x14ac:dyDescent="0.2"/>
    <row r="143" ht="13.2" hidden="1" x14ac:dyDescent="0.2"/>
    <row r="144" ht="13.2" hidden="1" x14ac:dyDescent="0.2"/>
    <row r="145" ht="13.2" hidden="1" x14ac:dyDescent="0.2"/>
    <row r="146" ht="13.2" hidden="1" x14ac:dyDescent="0.2"/>
    <row r="147" ht="13.2" hidden="1" x14ac:dyDescent="0.2"/>
    <row r="148" ht="13.2" hidden="1" x14ac:dyDescent="0.2"/>
    <row r="149" ht="13.2" hidden="1" x14ac:dyDescent="0.2"/>
    <row r="150" ht="13.2" hidden="1" x14ac:dyDescent="0.2"/>
    <row r="151" ht="13.2" hidden="1" x14ac:dyDescent="0.2"/>
    <row r="152" ht="13.2" hidden="1" x14ac:dyDescent="0.2"/>
    <row r="153" ht="13.2" hidden="1" x14ac:dyDescent="0.2"/>
    <row r="154" ht="13.2" hidden="1" x14ac:dyDescent="0.2"/>
    <row r="155" ht="13.2" hidden="1" x14ac:dyDescent="0.2"/>
    <row r="156" ht="13.2" hidden="1" x14ac:dyDescent="0.2"/>
    <row r="157" ht="13.2" hidden="1" x14ac:dyDescent="0.2"/>
    <row r="158" ht="13.2" hidden="1" x14ac:dyDescent="0.2"/>
    <row r="159" ht="13.2" hidden="1" x14ac:dyDescent="0.2"/>
    <row r="160" ht="13.2" hidden="1" x14ac:dyDescent="0.2"/>
    <row r="161" ht="13.2" hidden="1" x14ac:dyDescent="0.2"/>
    <row r="162" ht="13.2" hidden="1" x14ac:dyDescent="0.2"/>
    <row r="163" ht="13.2" hidden="1" x14ac:dyDescent="0.2"/>
    <row r="164" ht="13.2" hidden="1" x14ac:dyDescent="0.2"/>
    <row r="165" ht="13.2" hidden="1" x14ac:dyDescent="0.2"/>
    <row r="166" ht="13.2" hidden="1" x14ac:dyDescent="0.2"/>
    <row r="167" ht="13.2" hidden="1" x14ac:dyDescent="0.2"/>
    <row r="168" ht="13.2" hidden="1" x14ac:dyDescent="0.2"/>
    <row r="169" ht="13.2" hidden="1" x14ac:dyDescent="0.2"/>
    <row r="170" ht="13.2" hidden="1" x14ac:dyDescent="0.2"/>
    <row r="171" ht="13.2" hidden="1" x14ac:dyDescent="0.2"/>
    <row r="172" ht="13.2" hidden="1" x14ac:dyDescent="0.2"/>
    <row r="173" ht="13.2" hidden="1" x14ac:dyDescent="0.2"/>
    <row r="174" ht="13.2" hidden="1" x14ac:dyDescent="0.2"/>
    <row r="175" ht="13.2" hidden="1" x14ac:dyDescent="0.2"/>
    <row r="176" ht="13.2" hidden="1" x14ac:dyDescent="0.2"/>
    <row r="177" ht="13.2" hidden="1" x14ac:dyDescent="0.2"/>
    <row r="178" ht="13.2" hidden="1" x14ac:dyDescent="0.2"/>
    <row r="179" ht="13.2" hidden="1" x14ac:dyDescent="0.2"/>
    <row r="180" ht="13.2" hidden="1" x14ac:dyDescent="0.2"/>
    <row r="181" ht="13.2" hidden="1" x14ac:dyDescent="0.2"/>
    <row r="182" ht="13.2" hidden="1" x14ac:dyDescent="0.2"/>
    <row r="183" ht="13.2" hidden="1" x14ac:dyDescent="0.2"/>
    <row r="184" ht="13.2" hidden="1" x14ac:dyDescent="0.2"/>
    <row r="185" ht="13.2" hidden="1" x14ac:dyDescent="0.2"/>
    <row r="186" ht="13.2" hidden="1" x14ac:dyDescent="0.2"/>
    <row r="187" ht="13.2" hidden="1" x14ac:dyDescent="0.2"/>
    <row r="188" ht="13.2" hidden="1" x14ac:dyDescent="0.2"/>
    <row r="189" ht="13.2" hidden="1" x14ac:dyDescent="0.2"/>
    <row r="190" ht="13.2" hidden="1" x14ac:dyDescent="0.2"/>
    <row r="191" ht="13.2" hidden="1" x14ac:dyDescent="0.2"/>
    <row r="192" ht="13.2" hidden="1" x14ac:dyDescent="0.2"/>
    <row r="193" ht="13.2" hidden="1" x14ac:dyDescent="0.2"/>
    <row r="194" ht="13.2" hidden="1" x14ac:dyDescent="0.2"/>
    <row r="195" ht="13.2" hidden="1" x14ac:dyDescent="0.2"/>
    <row r="196" ht="13.2" hidden="1" x14ac:dyDescent="0.2"/>
    <row r="197" ht="13.2" hidden="1" x14ac:dyDescent="0.2"/>
    <row r="198" ht="13.2" hidden="1" x14ac:dyDescent="0.2"/>
    <row r="199" ht="13.2" hidden="1" x14ac:dyDescent="0.2"/>
    <row r="200" ht="13.2" hidden="1" x14ac:dyDescent="0.2"/>
    <row r="201" ht="13.2" hidden="1" x14ac:dyDescent="0.2"/>
    <row r="202" ht="13.2" hidden="1" x14ac:dyDescent="0.2"/>
    <row r="203" ht="13.2" hidden="1" x14ac:dyDescent="0.2"/>
    <row r="204" ht="13.2" hidden="1" x14ac:dyDescent="0.2"/>
    <row r="205" ht="13.2" hidden="1" x14ac:dyDescent="0.2"/>
    <row r="206" ht="13.2" hidden="1" x14ac:dyDescent="0.2"/>
    <row r="207" ht="13.2" hidden="1" x14ac:dyDescent="0.2"/>
    <row r="208" ht="13.2" hidden="1" x14ac:dyDescent="0.2"/>
    <row r="209" ht="13.2" hidden="1" x14ac:dyDescent="0.2"/>
    <row r="210" ht="13.2" hidden="1" x14ac:dyDescent="0.2"/>
    <row r="211" ht="13.2" hidden="1" x14ac:dyDescent="0.2"/>
    <row r="212" ht="13.2" hidden="1" x14ac:dyDescent="0.2"/>
    <row r="213" ht="13.2" hidden="1" x14ac:dyDescent="0.2"/>
    <row r="214" ht="13.2" hidden="1" x14ac:dyDescent="0.2"/>
    <row r="215" ht="13.2" hidden="1" x14ac:dyDescent="0.2"/>
    <row r="216" ht="13.2" hidden="1" x14ac:dyDescent="0.2"/>
    <row r="217" ht="13.2" hidden="1" x14ac:dyDescent="0.2"/>
    <row r="218" ht="13.2" hidden="1" x14ac:dyDescent="0.2"/>
    <row r="219" ht="13.2" hidden="1" x14ac:dyDescent="0.2"/>
    <row r="220" ht="13.2" hidden="1" x14ac:dyDescent="0.2"/>
    <row r="221" ht="13.2" hidden="1" x14ac:dyDescent="0.2"/>
    <row r="222" ht="13.2" hidden="1" x14ac:dyDescent="0.2"/>
    <row r="223" ht="13.2" hidden="1" x14ac:dyDescent="0.2"/>
    <row r="224" ht="13.2" hidden="1" x14ac:dyDescent="0.2"/>
    <row r="225" ht="13.2" hidden="1" x14ac:dyDescent="0.2"/>
    <row r="226" ht="13.2" hidden="1" x14ac:dyDescent="0.2"/>
    <row r="227" ht="13.2" hidden="1" x14ac:dyDescent="0.2"/>
    <row r="228" ht="13.2" hidden="1" x14ac:dyDescent="0.2"/>
    <row r="229" ht="13.2" hidden="1" x14ac:dyDescent="0.2"/>
    <row r="230" ht="13.2" hidden="1" x14ac:dyDescent="0.2"/>
    <row r="231" ht="13.2" hidden="1" x14ac:dyDescent="0.2"/>
    <row r="232" ht="13.2" hidden="1" x14ac:dyDescent="0.2"/>
    <row r="233" ht="13.2" hidden="1" x14ac:dyDescent="0.2"/>
    <row r="234" ht="13.2" hidden="1" x14ac:dyDescent="0.2"/>
    <row r="235" ht="13.2" hidden="1" x14ac:dyDescent="0.2"/>
    <row r="236" ht="13.2" hidden="1" x14ac:dyDescent="0.2"/>
    <row r="237" ht="13.2" hidden="1" x14ac:dyDescent="0.2"/>
    <row r="238" ht="13.2" hidden="1" x14ac:dyDescent="0.2"/>
    <row r="239" ht="13.2" hidden="1" x14ac:dyDescent="0.2"/>
    <row r="240" ht="13.2" hidden="1" x14ac:dyDescent="0.2"/>
    <row r="241" ht="13.2" hidden="1" x14ac:dyDescent="0.2"/>
    <row r="242" ht="13.2" hidden="1" x14ac:dyDescent="0.2"/>
    <row r="243" ht="13.2" hidden="1" x14ac:dyDescent="0.2"/>
    <row r="244" ht="13.2" hidden="1" x14ac:dyDescent="0.2"/>
    <row r="245" ht="13.2" hidden="1" x14ac:dyDescent="0.2"/>
    <row r="246" ht="13.2" hidden="1" x14ac:dyDescent="0.2"/>
    <row r="247" ht="13.2" hidden="1" x14ac:dyDescent="0.2"/>
    <row r="248" ht="13.2" hidden="1" x14ac:dyDescent="0.2"/>
    <row r="249" ht="13.2" hidden="1" x14ac:dyDescent="0.2"/>
    <row r="250" ht="13.2" hidden="1" x14ac:dyDescent="0.2"/>
    <row r="251" ht="13.2" hidden="1" x14ac:dyDescent="0.2"/>
    <row r="252" ht="13.2" hidden="1" x14ac:dyDescent="0.2"/>
    <row r="253" ht="13.2" hidden="1" x14ac:dyDescent="0.2"/>
    <row r="254" ht="13.2" hidden="1" x14ac:dyDescent="0.2"/>
    <row r="255" ht="13.2" hidden="1" x14ac:dyDescent="0.2"/>
    <row r="256" ht="13.2" hidden="1" x14ac:dyDescent="0.2"/>
    <row r="257" ht="13.2" hidden="1" x14ac:dyDescent="0.2"/>
    <row r="258" ht="13.2" hidden="1" x14ac:dyDescent="0.2"/>
    <row r="259" ht="13.2" hidden="1" x14ac:dyDescent="0.2"/>
    <row r="260" ht="13.2" hidden="1" x14ac:dyDescent="0.2"/>
    <row r="261" ht="13.2" hidden="1" x14ac:dyDescent="0.2"/>
    <row r="262" ht="13.2" hidden="1" x14ac:dyDescent="0.2"/>
    <row r="263" ht="13.2" hidden="1" x14ac:dyDescent="0.2"/>
    <row r="264" ht="13.2" hidden="1" x14ac:dyDescent="0.2"/>
    <row r="265" ht="13.2" hidden="1" x14ac:dyDescent="0.2"/>
    <row r="266" ht="13.2" hidden="1" x14ac:dyDescent="0.2"/>
    <row r="267" ht="13.2" hidden="1" x14ac:dyDescent="0.2"/>
    <row r="268" ht="13.2" hidden="1" x14ac:dyDescent="0.2"/>
    <row r="269" ht="13.2" hidden="1" x14ac:dyDescent="0.2"/>
    <row r="270" ht="13.2" hidden="1" x14ac:dyDescent="0.2"/>
    <row r="271" ht="13.2" hidden="1" x14ac:dyDescent="0.2"/>
    <row r="272" ht="13.2" hidden="1" x14ac:dyDescent="0.2"/>
    <row r="273" ht="13.2" hidden="1" x14ac:dyDescent="0.2"/>
    <row r="274" ht="13.2" hidden="1" x14ac:dyDescent="0.2"/>
    <row r="275" ht="13.2" hidden="1" x14ac:dyDescent="0.2"/>
    <row r="276" ht="13.2" hidden="1" x14ac:dyDescent="0.2"/>
    <row r="277" ht="13.2" hidden="1" x14ac:dyDescent="0.2"/>
    <row r="278" ht="13.2" hidden="1" x14ac:dyDescent="0.2"/>
    <row r="279" ht="13.2" hidden="1" x14ac:dyDescent="0.2"/>
    <row r="280" ht="13.2" hidden="1" x14ac:dyDescent="0.2"/>
    <row r="281" ht="13.2" hidden="1" x14ac:dyDescent="0.2"/>
    <row r="282" ht="13.2" hidden="1" x14ac:dyDescent="0.2"/>
    <row r="283" ht="13.2" hidden="1" x14ac:dyDescent="0.2"/>
    <row r="284" ht="13.2" hidden="1" x14ac:dyDescent="0.2"/>
    <row r="285" ht="13.2" hidden="1" x14ac:dyDescent="0.2"/>
    <row r="286" ht="13.2" hidden="1" x14ac:dyDescent="0.2"/>
    <row r="287" ht="13.2" hidden="1" x14ac:dyDescent="0.2"/>
    <row r="288" ht="13.2" hidden="1" x14ac:dyDescent="0.2"/>
    <row r="289" ht="13.2" hidden="1" x14ac:dyDescent="0.2"/>
    <row r="290" ht="13.2" hidden="1" x14ac:dyDescent="0.2"/>
    <row r="291" ht="13.2" hidden="1" x14ac:dyDescent="0.2"/>
    <row r="292" ht="13.2" hidden="1" x14ac:dyDescent="0.2"/>
    <row r="293" ht="13.2" hidden="1" x14ac:dyDescent="0.2"/>
    <row r="294" ht="13.2" hidden="1" x14ac:dyDescent="0.2"/>
    <row r="295" ht="13.2" hidden="1" x14ac:dyDescent="0.2"/>
    <row r="296" ht="13.2" hidden="1" x14ac:dyDescent="0.2"/>
    <row r="297" ht="13.2" hidden="1" x14ac:dyDescent="0.2"/>
    <row r="298" ht="13.2" hidden="1" x14ac:dyDescent="0.2"/>
    <row r="299" ht="13.2" hidden="1" x14ac:dyDescent="0.2"/>
    <row r="300" ht="13.2" hidden="1" x14ac:dyDescent="0.2"/>
    <row r="301" ht="13.2" hidden="1" x14ac:dyDescent="0.2"/>
    <row r="302" ht="13.2" hidden="1" x14ac:dyDescent="0.2"/>
    <row r="303" ht="13.2" hidden="1" x14ac:dyDescent="0.2"/>
    <row r="304" ht="13.2" hidden="1" x14ac:dyDescent="0.2"/>
    <row r="305" ht="13.2" hidden="1" x14ac:dyDescent="0.2"/>
    <row r="306" ht="13.2" hidden="1" x14ac:dyDescent="0.2"/>
    <row r="307" ht="13.2" hidden="1" x14ac:dyDescent="0.2"/>
    <row r="308" ht="13.2" hidden="1" x14ac:dyDescent="0.2"/>
    <row r="309" ht="13.2" hidden="1" x14ac:dyDescent="0.2"/>
    <row r="310" ht="13.2" hidden="1" x14ac:dyDescent="0.2"/>
    <row r="311" ht="13.2" hidden="1" x14ac:dyDescent="0.2"/>
    <row r="312" ht="13.2" hidden="1" x14ac:dyDescent="0.2"/>
    <row r="313" ht="13.2" hidden="1" x14ac:dyDescent="0.2"/>
    <row r="314" ht="13.2" hidden="1" x14ac:dyDescent="0.2"/>
    <row r="315" ht="13.2" hidden="1" x14ac:dyDescent="0.2"/>
    <row r="316" ht="13.2" hidden="1" x14ac:dyDescent="0.2"/>
    <row r="317" ht="13.2" hidden="1" x14ac:dyDescent="0.2"/>
    <row r="318" ht="13.2" hidden="1" x14ac:dyDescent="0.2"/>
    <row r="319" ht="13.2" hidden="1" x14ac:dyDescent="0.2"/>
    <row r="320" ht="13.2" hidden="1" x14ac:dyDescent="0.2"/>
    <row r="321" ht="13.2" hidden="1" x14ac:dyDescent="0.2"/>
    <row r="322" ht="13.2" hidden="1" x14ac:dyDescent="0.2"/>
    <row r="323" ht="13.2" hidden="1" x14ac:dyDescent="0.2"/>
    <row r="324" ht="13.2" hidden="1" x14ac:dyDescent="0.2"/>
    <row r="325" ht="13.2" hidden="1" x14ac:dyDescent="0.2"/>
    <row r="326" ht="13.2" hidden="1" x14ac:dyDescent="0.2"/>
    <row r="327" ht="13.2" hidden="1" x14ac:dyDescent="0.2"/>
    <row r="328" ht="13.2" hidden="1" x14ac:dyDescent="0.2"/>
    <row r="329" ht="13.2" hidden="1" x14ac:dyDescent="0.2"/>
    <row r="330" ht="13.2" hidden="1" x14ac:dyDescent="0.2"/>
    <row r="331" ht="13.2" hidden="1" x14ac:dyDescent="0.2"/>
    <row r="332" ht="13.2" hidden="1" x14ac:dyDescent="0.2"/>
    <row r="333" ht="13.2" hidden="1" x14ac:dyDescent="0.2"/>
    <row r="334" ht="13.2" hidden="1" x14ac:dyDescent="0.2"/>
    <row r="335" ht="13.2" hidden="1" x14ac:dyDescent="0.2"/>
    <row r="336" ht="13.2" hidden="1" x14ac:dyDescent="0.2"/>
    <row r="337" ht="13.2" hidden="1" x14ac:dyDescent="0.2"/>
    <row r="338" ht="13.2" hidden="1" x14ac:dyDescent="0.2"/>
    <row r="339" ht="13.2" hidden="1" x14ac:dyDescent="0.2"/>
    <row r="340" ht="13.2" hidden="1" x14ac:dyDescent="0.2"/>
    <row r="341" ht="13.2" hidden="1" x14ac:dyDescent="0.2"/>
    <row r="342" ht="13.2" hidden="1" x14ac:dyDescent="0.2"/>
    <row r="343" ht="13.2" hidden="1" x14ac:dyDescent="0.2"/>
    <row r="344" ht="13.2" hidden="1" x14ac:dyDescent="0.2"/>
    <row r="345" ht="13.2" hidden="1" x14ac:dyDescent="0.2"/>
    <row r="346" ht="13.2" hidden="1" x14ac:dyDescent="0.2"/>
    <row r="347" ht="13.2" hidden="1" x14ac:dyDescent="0.2"/>
    <row r="348" ht="13.2" hidden="1" x14ac:dyDescent="0.2"/>
    <row r="349" ht="13.2" hidden="1" x14ac:dyDescent="0.2"/>
    <row r="350" ht="13.2" hidden="1" x14ac:dyDescent="0.2"/>
    <row r="351" ht="13.2" hidden="1" x14ac:dyDescent="0.2"/>
    <row r="352" ht="13.2" hidden="1" x14ac:dyDescent="0.2"/>
    <row r="353" ht="13.2" hidden="1" x14ac:dyDescent="0.2"/>
    <row r="354" ht="13.2" hidden="1" x14ac:dyDescent="0.2"/>
    <row r="355" ht="13.2" hidden="1" x14ac:dyDescent="0.2"/>
    <row r="356" ht="13.2" hidden="1" x14ac:dyDescent="0.2"/>
    <row r="357" ht="13.2" hidden="1" x14ac:dyDescent="0.2"/>
    <row r="358" ht="13.2" hidden="1" x14ac:dyDescent="0.2"/>
    <row r="359" ht="13.2" hidden="1" x14ac:dyDescent="0.2"/>
    <row r="360" ht="13.2" hidden="1" x14ac:dyDescent="0.2"/>
    <row r="361" ht="13.2" hidden="1" x14ac:dyDescent="0.2"/>
    <row r="362" ht="13.2" hidden="1" x14ac:dyDescent="0.2"/>
    <row r="363" ht="13.2" hidden="1" x14ac:dyDescent="0.2"/>
    <row r="364" ht="13.2" hidden="1" x14ac:dyDescent="0.2"/>
    <row r="365" ht="13.2" hidden="1" x14ac:dyDescent="0.2"/>
    <row r="366" ht="13.2" hidden="1" x14ac:dyDescent="0.2"/>
    <row r="367" ht="13.2" hidden="1" x14ac:dyDescent="0.2"/>
    <row r="368" ht="13.2" hidden="1" x14ac:dyDescent="0.2"/>
    <row r="369" ht="13.2" hidden="1" x14ac:dyDescent="0.2"/>
    <row r="370" ht="13.2" hidden="1" x14ac:dyDescent="0.2"/>
    <row r="371" ht="13.2" hidden="1" x14ac:dyDescent="0.2"/>
    <row r="372" ht="13.2" hidden="1" x14ac:dyDescent="0.2"/>
    <row r="373" ht="13.2" hidden="1" x14ac:dyDescent="0.2"/>
    <row r="374" ht="13.2" hidden="1" x14ac:dyDescent="0.2"/>
    <row r="375" ht="13.2" hidden="1" x14ac:dyDescent="0.2"/>
    <row r="376" ht="13.2" hidden="1" x14ac:dyDescent="0.2"/>
    <row r="377" ht="13.2" hidden="1" x14ac:dyDescent="0.2"/>
    <row r="378" ht="13.2" hidden="1" x14ac:dyDescent="0.2"/>
    <row r="379" ht="13.2" hidden="1" x14ac:dyDescent="0.2"/>
    <row r="380" ht="13.2" hidden="1" x14ac:dyDescent="0.2"/>
    <row r="381" ht="13.2" hidden="1" x14ac:dyDescent="0.2"/>
    <row r="382" ht="13.2" hidden="1" x14ac:dyDescent="0.2"/>
    <row r="383" ht="13.2" hidden="1" x14ac:dyDescent="0.2"/>
    <row r="384" ht="13.2" hidden="1" x14ac:dyDescent="0.2"/>
    <row r="385" spans="9:9" ht="13.2" hidden="1" x14ac:dyDescent="0.2"/>
    <row r="386" spans="9:9" ht="13.2" hidden="1" x14ac:dyDescent="0.2"/>
    <row r="387" spans="9:9" ht="13.2" hidden="1" x14ac:dyDescent="0.2"/>
    <row r="388" spans="9:9" ht="13.2" hidden="1" x14ac:dyDescent="0.2"/>
    <row r="389" spans="9:9" ht="13.2" hidden="1" x14ac:dyDescent="0.2"/>
    <row r="390" spans="9:9" ht="13.2" hidden="1" x14ac:dyDescent="0.2"/>
    <row r="391" spans="9:9" ht="13.2" hidden="1" x14ac:dyDescent="0.2"/>
    <row r="392" spans="9:9" ht="13.2" hidden="1" x14ac:dyDescent="0.2"/>
    <row r="393" spans="9:9" ht="13.2" hidden="1" x14ac:dyDescent="0.2"/>
    <row r="394" spans="9:9" ht="13.2" hidden="1" x14ac:dyDescent="0.2"/>
    <row r="395" spans="9:9" ht="13.2" hidden="1" x14ac:dyDescent="0.2"/>
    <row r="396" spans="9:9" ht="13.2" hidden="1" x14ac:dyDescent="0.2">
      <c r="I396" s="7"/>
    </row>
    <row r="397" spans="9:9" ht="13.2" hidden="1" x14ac:dyDescent="0.2"/>
    <row r="398" spans="9:9" ht="13.2" hidden="1" x14ac:dyDescent="0.2"/>
    <row r="399" spans="9:9" ht="13.2" hidden="1" x14ac:dyDescent="0.2"/>
  </sheetData>
  <sheetProtection algorithmName="SHA-512" hashValue="RLdJpJDpu6OKnMN3Tg8EuYxT8dH7QDRE3LSqOys5XcO8PDkqAFBYw+ia6Ci2yKEXqOxEqOXAqZKc13aoUB8WtQ==" saltValue="f/OG+lVvtWWeyYqCkiZR9A==" spinCount="100000" sheet="1" selectLockedCells="1"/>
  <mergeCells count="124">
    <mergeCell ref="P97:Q97"/>
    <mergeCell ref="P96:Q96"/>
    <mergeCell ref="Z65:AA66"/>
    <mergeCell ref="BE27:BE28"/>
    <mergeCell ref="AV27:AV28"/>
    <mergeCell ref="Z40:Z43"/>
    <mergeCell ref="AB40:AE40"/>
    <mergeCell ref="AB41:AE41"/>
    <mergeCell ref="AB42:AE42"/>
    <mergeCell ref="AB43:AE43"/>
    <mergeCell ref="Z37:Z39"/>
    <mergeCell ref="AA37:AA39"/>
    <mergeCell ref="AB37:AE39"/>
    <mergeCell ref="AN27:AN28"/>
    <mergeCell ref="AQ27:AQ28"/>
    <mergeCell ref="AX27:AX28"/>
    <mergeCell ref="AY27:AY28"/>
    <mergeCell ref="AZ27:AZ28"/>
    <mergeCell ref="AO27:AO28"/>
    <mergeCell ref="O38:S38"/>
    <mergeCell ref="AB56:AE56"/>
    <mergeCell ref="AB55:AE55"/>
    <mergeCell ref="AB54:AE54"/>
    <mergeCell ref="Z61:AE61"/>
    <mergeCell ref="D65:E66"/>
    <mergeCell ref="F48:I48"/>
    <mergeCell ref="F49:I49"/>
    <mergeCell ref="D61:I61"/>
    <mergeCell ref="F65:F66"/>
    <mergeCell ref="F58:I58"/>
    <mergeCell ref="F59:I59"/>
    <mergeCell ref="F60:I60"/>
    <mergeCell ref="G65:G66"/>
    <mergeCell ref="F50:I50"/>
    <mergeCell ref="F51:I51"/>
    <mergeCell ref="F52:I52"/>
    <mergeCell ref="F53:I53"/>
    <mergeCell ref="D54:D60"/>
    <mergeCell ref="F54:I54"/>
    <mergeCell ref="F55:I55"/>
    <mergeCell ref="F56:I56"/>
    <mergeCell ref="D50:D53"/>
    <mergeCell ref="BG27:BG28"/>
    <mergeCell ref="BH27:BH28"/>
    <mergeCell ref="BI27:BI28"/>
    <mergeCell ref="G18:H18"/>
    <mergeCell ref="L18:N18"/>
    <mergeCell ref="O18:P18"/>
    <mergeCell ref="Q18:R18"/>
    <mergeCell ref="G19:H19"/>
    <mergeCell ref="L19:N19"/>
    <mergeCell ref="O19:P19"/>
    <mergeCell ref="Q19:R19"/>
    <mergeCell ref="AR27:AR28"/>
    <mergeCell ref="F28:R28"/>
    <mergeCell ref="AH27:AH30"/>
    <mergeCell ref="F29:R29"/>
    <mergeCell ref="F30:R30"/>
    <mergeCell ref="AT27:AT28"/>
    <mergeCell ref="AU27:AU28"/>
    <mergeCell ref="AS27:AS28"/>
    <mergeCell ref="BF27:BF28"/>
    <mergeCell ref="AI27:AI30"/>
    <mergeCell ref="AJ27:AJ30"/>
    <mergeCell ref="AK27:AK30"/>
    <mergeCell ref="AM27:AM28"/>
    <mergeCell ref="G11:H11"/>
    <mergeCell ref="E12:F12"/>
    <mergeCell ref="G12:R12"/>
    <mergeCell ref="G13:R13"/>
    <mergeCell ref="G14:R14"/>
    <mergeCell ref="G15:H15"/>
    <mergeCell ref="F23:R23"/>
    <mergeCell ref="F24:R24"/>
    <mergeCell ref="G16:H16"/>
    <mergeCell ref="E37:E39"/>
    <mergeCell ref="F37:I39"/>
    <mergeCell ref="F40:I40"/>
    <mergeCell ref="F41:I41"/>
    <mergeCell ref="D32:E32"/>
    <mergeCell ref="F44:I44"/>
    <mergeCell ref="J38:N38"/>
    <mergeCell ref="D37:D39"/>
    <mergeCell ref="F57:I57"/>
    <mergeCell ref="D40:D43"/>
    <mergeCell ref="D44:D49"/>
    <mergeCell ref="F45:I45"/>
    <mergeCell ref="F46:I46"/>
    <mergeCell ref="F47:I47"/>
    <mergeCell ref="AB49:AE49"/>
    <mergeCell ref="P95:Q95"/>
    <mergeCell ref="F42:I42"/>
    <mergeCell ref="F43:I43"/>
    <mergeCell ref="F25:R25"/>
    <mergeCell ref="F26:R26"/>
    <mergeCell ref="F27:R27"/>
    <mergeCell ref="F31:R31"/>
    <mergeCell ref="J37:S37"/>
    <mergeCell ref="AB44:AE44"/>
    <mergeCell ref="Z44:Z49"/>
    <mergeCell ref="Z50:Z53"/>
    <mergeCell ref="Z54:Z60"/>
    <mergeCell ref="AB48:AE48"/>
    <mergeCell ref="AB47:AE47"/>
    <mergeCell ref="AB46:AE46"/>
    <mergeCell ref="AB45:AE45"/>
    <mergeCell ref="AB53:AE53"/>
    <mergeCell ref="AB52:AE52"/>
    <mergeCell ref="AB51:AE51"/>
    <mergeCell ref="AB50:AE50"/>
    <mergeCell ref="AB60:AE60"/>
    <mergeCell ref="AB59:AE59"/>
    <mergeCell ref="AB58:AE58"/>
    <mergeCell ref="AB57:AE57"/>
    <mergeCell ref="BP63:BT64"/>
    <mergeCell ref="BV63:BV65"/>
    <mergeCell ref="Z99:AA99"/>
    <mergeCell ref="Z100:AA100"/>
    <mergeCell ref="Z101:AA101"/>
    <mergeCell ref="Z102:AA102"/>
    <mergeCell ref="BH63:BH65"/>
    <mergeCell ref="BI63:BI65"/>
    <mergeCell ref="BU63:BU65"/>
    <mergeCell ref="BJ63:BO64"/>
  </mergeCells>
  <phoneticPr fontId="2"/>
  <dataValidations count="5">
    <dataValidation type="list" operator="greaterThanOrEqual" allowBlank="1" showInputMessage="1" showErrorMessage="1" sqref="P93 R93">
      <formula1>$X$10:$AQ$10</formula1>
    </dataValidation>
    <dataValidation type="list" allowBlank="1" showInputMessage="1" showErrorMessage="1" sqref="G15:H15">
      <formula1>$X$16:$AE$16</formula1>
    </dataValidation>
    <dataValidation type="list" allowBlank="1" showInputMessage="1" showErrorMessage="1" sqref="F70:F89">
      <formula1>$X$11:$AE$11</formula1>
    </dataValidation>
    <dataValidation type="list" allowBlank="1" showInputMessage="1" showErrorMessage="1" sqref="G67:G89">
      <formula1>$X$12:$AE$12</formula1>
    </dataValidation>
    <dataValidation type="list" allowBlank="1" showInputMessage="1" showErrorMessage="1" sqref="G19:H19">
      <formula1>$X$17:$AA$17</formula1>
    </dataValidation>
  </dataValidations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69" fitToHeight="0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IW171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39" customWidth="1"/>
    <col min="2" max="2" width="2.109375" style="162" customWidth="1"/>
    <col min="3" max="3" width="3.6640625" style="162" customWidth="1"/>
    <col min="4" max="5" width="5.6640625" style="162" customWidth="1"/>
    <col min="6" max="6" width="10.6640625" style="162" customWidth="1"/>
    <col min="7" max="8" width="7.6640625" style="162" customWidth="1"/>
    <col min="9" max="9" width="5.6640625" style="162" customWidth="1"/>
    <col min="10" max="13" width="7.6640625" style="162" customWidth="1"/>
    <col min="14" max="14" width="7.109375" style="162" customWidth="1"/>
    <col min="15" max="21" width="7.6640625" style="162" customWidth="1"/>
    <col min="22" max="23" width="2.109375" style="162" customWidth="1"/>
    <col min="24" max="32" width="8.6640625" style="162" hidden="1" customWidth="1"/>
    <col min="33" max="33" width="5.21875" style="162" hidden="1" customWidth="1"/>
    <col min="34" max="37" width="6" style="162" hidden="1" customWidth="1"/>
    <col min="38" max="38" width="5" style="162" hidden="1" customWidth="1"/>
    <col min="39" max="16384" width="9" style="162" hidden="1"/>
  </cols>
  <sheetData>
    <row r="1" spans="1:257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2" t="s">
        <v>823</v>
      </c>
      <c r="AN1" s="2" t="s">
        <v>806</v>
      </c>
      <c r="AO1" s="2"/>
      <c r="AQ1" s="7" t="s">
        <v>812</v>
      </c>
    </row>
    <row r="2" spans="1:257" s="103" customFormat="1" ht="15" customHeight="1" thickBot="1" x14ac:dyDescent="0.25">
      <c r="A2" s="1"/>
      <c r="B2" s="102"/>
      <c r="C2" s="102"/>
      <c r="D2" s="104"/>
      <c r="E2" s="3" t="s">
        <v>410</v>
      </c>
      <c r="Y2" s="4" t="s">
        <v>398</v>
      </c>
      <c r="Z2" s="4" t="s">
        <v>399</v>
      </c>
      <c r="AA2" s="4" t="s">
        <v>400</v>
      </c>
      <c r="AB2" s="4" t="s">
        <v>651</v>
      </c>
      <c r="AC2" s="4" t="s">
        <v>652</v>
      </c>
      <c r="AD2" s="4" t="s">
        <v>653</v>
      </c>
      <c r="AE2" s="4" t="s">
        <v>431</v>
      </c>
      <c r="AF2" s="4" t="s">
        <v>432</v>
      </c>
      <c r="AG2" s="4"/>
      <c r="AH2" s="4"/>
      <c r="AI2" s="4"/>
      <c r="AJ2" s="4"/>
      <c r="AK2" s="4"/>
      <c r="AL2" s="4"/>
      <c r="AM2" s="316"/>
      <c r="AN2" s="21"/>
      <c r="AO2" s="475" t="s">
        <v>783</v>
      </c>
      <c r="AQ2" s="21"/>
      <c r="AR2" s="4" t="s">
        <v>398</v>
      </c>
      <c r="AS2" s="4" t="s">
        <v>399</v>
      </c>
      <c r="AT2" s="4" t="s">
        <v>400</v>
      </c>
      <c r="AU2" s="4" t="s">
        <v>651</v>
      </c>
      <c r="AV2" s="4" t="s">
        <v>652</v>
      </c>
      <c r="AW2" s="4" t="s">
        <v>653</v>
      </c>
      <c r="AX2" s="4" t="s">
        <v>431</v>
      </c>
      <c r="AY2" s="4" t="s">
        <v>432</v>
      </c>
    </row>
    <row r="3" spans="1:257" s="103" customFormat="1" ht="15" customHeight="1" thickBot="1" x14ac:dyDescent="0.25">
      <c r="A3" s="1"/>
      <c r="B3" s="102"/>
      <c r="C3" s="102"/>
      <c r="D3" s="105"/>
      <c r="E3" s="3" t="s">
        <v>411</v>
      </c>
      <c r="AG3" s="2"/>
      <c r="AH3" s="2"/>
      <c r="AI3" s="2"/>
      <c r="AJ3" s="2"/>
      <c r="AK3" s="2"/>
      <c r="AL3" s="2"/>
      <c r="AM3" s="2"/>
      <c r="AN3" s="475" t="s">
        <v>755</v>
      </c>
      <c r="AO3" s="475">
        <f>メイン_入力!$AB$99</f>
        <v>0.38200000000000001</v>
      </c>
      <c r="AP3" s="2"/>
      <c r="AQ3" s="475" t="s">
        <v>755</v>
      </c>
      <c r="AR3" s="466">
        <f>SUMIF($D$12:$D$169,AR2,$S$12:$S$169)</f>
        <v>0</v>
      </c>
      <c r="AS3" s="466">
        <f t="shared" ref="AS3:AY3" si="0">SUMIF($D$12:$D$169,AS2,$S$12:$S$169)</f>
        <v>0</v>
      </c>
      <c r="AT3" s="466">
        <f t="shared" si="0"/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</row>
    <row r="4" spans="1:257" s="102" customFormat="1" ht="15" customHeight="1" x14ac:dyDescent="0.2">
      <c r="A4" s="1"/>
      <c r="AG4" s="7"/>
      <c r="AH4" s="7"/>
      <c r="AI4" s="7"/>
      <c r="AJ4" s="7"/>
      <c r="AK4" s="7"/>
      <c r="AL4" s="7"/>
      <c r="AN4" s="475" t="s">
        <v>756</v>
      </c>
      <c r="AO4" s="475">
        <f>メイン_入力!$AB$100</f>
        <v>0.48899999999999999</v>
      </c>
      <c r="AQ4" s="475" t="s">
        <v>756</v>
      </c>
      <c r="AR4" s="475">
        <f>SUMIF($D$12:$D$169,AR2,$T$12:$T$169)</f>
        <v>0</v>
      </c>
      <c r="AS4" s="475">
        <f t="shared" ref="AS4:AY4" si="1">SUMIF($D$12:$D$169,AS2,$T$12:$T$169)</f>
        <v>0</v>
      </c>
      <c r="AT4" s="475">
        <f t="shared" si="1"/>
        <v>0</v>
      </c>
      <c r="AU4" s="475">
        <f t="shared" si="1"/>
        <v>0</v>
      </c>
      <c r="AV4" s="475">
        <f t="shared" si="1"/>
        <v>0</v>
      </c>
      <c r="AW4" s="475">
        <f t="shared" si="1"/>
        <v>0</v>
      </c>
      <c r="AX4" s="475">
        <f t="shared" si="1"/>
        <v>0</v>
      </c>
      <c r="AY4" s="475">
        <f t="shared" si="1"/>
        <v>0</v>
      </c>
    </row>
    <row r="5" spans="1:257" s="103" customFormat="1" ht="15" customHeight="1" x14ac:dyDescent="0.2">
      <c r="A5" s="123" t="s">
        <v>16</v>
      </c>
      <c r="B5" s="160"/>
      <c r="C5" s="5"/>
      <c r="D5" s="6"/>
      <c r="E5" s="3"/>
      <c r="R5" s="7"/>
      <c r="S5" s="7"/>
      <c r="T5" s="7"/>
      <c r="U5" s="7"/>
      <c r="V5" s="229"/>
      <c r="W5" s="7"/>
      <c r="X5" s="7"/>
      <c r="Y5" s="4" t="s">
        <v>36</v>
      </c>
      <c r="Z5" s="4" t="s">
        <v>255</v>
      </c>
      <c r="AB5" s="4" t="s">
        <v>490</v>
      </c>
      <c r="AC5" s="4"/>
      <c r="AN5" s="475" t="s">
        <v>779</v>
      </c>
      <c r="AO5" s="475">
        <f>メイン_入力!$AB$101</f>
        <v>0.48899999999999999</v>
      </c>
      <c r="AQ5" s="475" t="s">
        <v>779</v>
      </c>
      <c r="AR5" s="475">
        <f>SUMIF($D$12:$D$169,AR2,$U$12:$U$169)</f>
        <v>0</v>
      </c>
      <c r="AS5" s="475">
        <f t="shared" ref="AS5:AY5" si="2">SUMIF($D$12:$D$169,AS2,$U$12:$U$169)</f>
        <v>0</v>
      </c>
      <c r="AT5" s="475">
        <f t="shared" si="2"/>
        <v>0</v>
      </c>
      <c r="AU5" s="475">
        <f t="shared" si="2"/>
        <v>0</v>
      </c>
      <c r="AV5" s="475">
        <f t="shared" si="2"/>
        <v>0</v>
      </c>
      <c r="AW5" s="475">
        <f t="shared" si="2"/>
        <v>0</v>
      </c>
      <c r="AX5" s="475">
        <f t="shared" si="2"/>
        <v>0</v>
      </c>
      <c r="AY5" s="475">
        <f t="shared" si="2"/>
        <v>0</v>
      </c>
    </row>
    <row r="6" spans="1:257" s="103" customFormat="1" ht="15" customHeight="1" x14ac:dyDescent="0.2">
      <c r="A6" s="1"/>
      <c r="B6" s="106"/>
      <c r="C6" s="107" t="s">
        <v>522</v>
      </c>
      <c r="D6" s="108" t="s">
        <v>392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8"/>
      <c r="S6" s="8"/>
      <c r="T6" s="8"/>
      <c r="U6" s="8"/>
      <c r="V6" s="9"/>
      <c r="W6" s="7"/>
      <c r="X6" s="7"/>
    </row>
    <row r="7" spans="1:257" s="103" customFormat="1" ht="15" customHeigh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1"/>
      <c r="S7" s="11"/>
      <c r="T7" s="11"/>
      <c r="U7" s="11"/>
      <c r="V7" s="12"/>
      <c r="W7" s="7"/>
      <c r="X7" s="7"/>
    </row>
    <row r="8" spans="1:257" s="103" customFormat="1" ht="15" customHeight="1" x14ac:dyDescent="0.2">
      <c r="A8" s="1"/>
      <c r="B8" s="10"/>
      <c r="C8" s="792" t="s">
        <v>460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92" t="s">
        <v>705</v>
      </c>
      <c r="O8" s="892"/>
      <c r="P8" s="892"/>
      <c r="Q8" s="892"/>
      <c r="R8" s="892"/>
      <c r="S8" s="892"/>
      <c r="T8" s="892"/>
      <c r="U8" s="892"/>
      <c r="V8" s="12"/>
      <c r="W8" s="7"/>
      <c r="X8" s="7"/>
    </row>
    <row r="9" spans="1:257" s="103" customFormat="1" ht="15" customHeight="1" x14ac:dyDescent="0.2">
      <c r="A9" s="1"/>
      <c r="B9" s="10"/>
      <c r="C9" s="793"/>
      <c r="D9" s="890" t="s">
        <v>276</v>
      </c>
      <c r="E9" s="890" t="s">
        <v>100</v>
      </c>
      <c r="F9" s="872" t="s">
        <v>256</v>
      </c>
      <c r="G9" s="890" t="s">
        <v>612</v>
      </c>
      <c r="H9" s="890" t="s">
        <v>290</v>
      </c>
      <c r="I9" s="890" t="s">
        <v>295</v>
      </c>
      <c r="J9" s="883" t="s">
        <v>296</v>
      </c>
      <c r="K9" s="884"/>
      <c r="L9" s="884"/>
      <c r="M9" s="884"/>
      <c r="N9" s="890" t="s">
        <v>325</v>
      </c>
      <c r="O9" s="890" t="s">
        <v>724</v>
      </c>
      <c r="P9" s="890" t="s">
        <v>279</v>
      </c>
      <c r="Q9" s="890" t="s">
        <v>278</v>
      </c>
      <c r="R9" s="890" t="s">
        <v>704</v>
      </c>
      <c r="S9" s="872" t="s">
        <v>443</v>
      </c>
      <c r="T9" s="912"/>
      <c r="U9" s="873"/>
      <c r="V9" s="12"/>
      <c r="W9" s="7"/>
      <c r="X9" s="7"/>
      <c r="Y9" s="381">
        <v>0.4</v>
      </c>
      <c r="AB9" s="7"/>
    </row>
    <row r="10" spans="1:257" s="103" customFormat="1" ht="45.75" customHeight="1" x14ac:dyDescent="0.2">
      <c r="A10" s="1"/>
      <c r="B10" s="10"/>
      <c r="C10" s="793"/>
      <c r="D10" s="890"/>
      <c r="E10" s="890"/>
      <c r="F10" s="872"/>
      <c r="G10" s="890"/>
      <c r="H10" s="890"/>
      <c r="I10" s="890"/>
      <c r="J10" s="891" t="s">
        <v>493</v>
      </c>
      <c r="K10" s="891" t="s">
        <v>495</v>
      </c>
      <c r="L10" s="891" t="s">
        <v>764</v>
      </c>
      <c r="M10" s="891" t="s">
        <v>763</v>
      </c>
      <c r="N10" s="890"/>
      <c r="O10" s="890"/>
      <c r="P10" s="890"/>
      <c r="Q10" s="890"/>
      <c r="R10" s="890"/>
      <c r="S10" s="874"/>
      <c r="T10" s="886"/>
      <c r="U10" s="875"/>
      <c r="V10" s="12"/>
      <c r="W10" s="7"/>
      <c r="X10" s="7"/>
      <c r="Y10" s="918" t="s">
        <v>493</v>
      </c>
      <c r="Z10" s="918" t="s">
        <v>495</v>
      </c>
      <c r="AA10" s="919" t="s">
        <v>766</v>
      </c>
      <c r="AB10" s="918" t="s">
        <v>763</v>
      </c>
    </row>
    <row r="11" spans="1:257" s="103" customFormat="1" ht="28.2" customHeight="1" x14ac:dyDescent="0.2">
      <c r="A11" s="1"/>
      <c r="B11" s="10"/>
      <c r="C11" s="794"/>
      <c r="D11" s="859"/>
      <c r="E11" s="859"/>
      <c r="F11" s="874"/>
      <c r="G11" s="859"/>
      <c r="H11" s="859"/>
      <c r="I11" s="859"/>
      <c r="J11" s="891"/>
      <c r="K11" s="891"/>
      <c r="L11" s="891"/>
      <c r="M11" s="891"/>
      <c r="N11" s="859"/>
      <c r="O11" s="859"/>
      <c r="P11" s="859"/>
      <c r="Q11" s="859"/>
      <c r="R11" s="859"/>
      <c r="S11" s="376" t="s">
        <v>770</v>
      </c>
      <c r="T11" s="376" t="s">
        <v>771</v>
      </c>
      <c r="U11" s="376" t="s">
        <v>822</v>
      </c>
      <c r="V11" s="12"/>
      <c r="W11" s="7"/>
      <c r="X11" s="7"/>
      <c r="Y11" s="918"/>
      <c r="Z11" s="918"/>
      <c r="AA11" s="920"/>
      <c r="AB11" s="918"/>
      <c r="AC11" s="14"/>
      <c r="AD11" s="14"/>
      <c r="AE11" s="14"/>
      <c r="AF11" s="14"/>
    </row>
    <row r="12" spans="1:257" s="103" customFormat="1" ht="15" customHeight="1" x14ac:dyDescent="0.2">
      <c r="A12" s="1"/>
      <c r="B12" s="10"/>
      <c r="C12" s="185">
        <v>1</v>
      </c>
      <c r="D12" s="28"/>
      <c r="E12" s="29"/>
      <c r="F12" s="274"/>
      <c r="G12" s="272"/>
      <c r="H12" s="307"/>
      <c r="I12" s="272"/>
      <c r="J12" s="28"/>
      <c r="K12" s="28"/>
      <c r="L12" s="28"/>
      <c r="M12" s="28"/>
      <c r="N12" s="27" t="str">
        <f t="shared" ref="N12:N41" si="3">IF(I12="","",IF(J12="",0,1)*$Y$12+IF(K12="",0,1)*$Z$12+IF(L12="",0,1)*IF(E12&gt;2014,$AA$12,$AB$12)+IF(M12="",0,1)*$AB$12)</f>
        <v/>
      </c>
      <c r="O12" s="13" t="str">
        <f>IF(I12="","",メイン_入力!$AD$32)</f>
        <v/>
      </c>
      <c r="P12" s="13" t="str">
        <f t="shared" ref="P12:P41" si="4">IF(I12="","",H12*I12*(1-N12)*O12)</f>
        <v/>
      </c>
      <c r="Q12" s="272"/>
      <c r="R12" s="13" t="str">
        <f t="shared" ref="R12:R41" si="5">IF(OR(N12="",H12&lt;$Y$9),"",IF(Q12="",P12*N12/(1-N12),Q12*N12/(1-N12)))</f>
        <v/>
      </c>
      <c r="S12" s="19" t="str">
        <f>IF(ISERROR(R12),"",IF(R12="","",R12*$AO$3/1000))</f>
        <v/>
      </c>
      <c r="T12" s="19" t="str">
        <f>IF(ISERROR(R12),"",IF(R12="","",R12*$AO$4/1000))</f>
        <v/>
      </c>
      <c r="U12" s="465" t="str">
        <f>IF(ISERROR(R12),"",IF(R12="","",R12*$AO$5/1000))</f>
        <v/>
      </c>
      <c r="V12" s="12"/>
      <c r="W12" s="7"/>
      <c r="X12" s="7"/>
      <c r="Y12" s="85">
        <v>0.05</v>
      </c>
      <c r="Z12" s="85">
        <v>0.1</v>
      </c>
      <c r="AA12" s="85">
        <v>0.06</v>
      </c>
      <c r="AB12" s="85">
        <v>0.04</v>
      </c>
      <c r="AC12" s="14"/>
      <c r="AD12" s="14"/>
      <c r="AE12" s="14"/>
      <c r="AF12" s="14"/>
    </row>
    <row r="13" spans="1:257" s="103" customFormat="1" ht="15" customHeight="1" x14ac:dyDescent="0.2">
      <c r="A13" s="1"/>
      <c r="B13" s="10"/>
      <c r="C13" s="185">
        <v>2</v>
      </c>
      <c r="D13" s="28"/>
      <c r="E13" s="29"/>
      <c r="F13" s="274"/>
      <c r="G13" s="272"/>
      <c r="H13" s="307"/>
      <c r="I13" s="272"/>
      <c r="J13" s="28"/>
      <c r="K13" s="28"/>
      <c r="L13" s="28"/>
      <c r="M13" s="28"/>
      <c r="N13" s="27" t="str">
        <f t="shared" si="3"/>
        <v/>
      </c>
      <c r="O13" s="13" t="str">
        <f>IF(I13="","",メイン_入力!$AD$32)</f>
        <v/>
      </c>
      <c r="P13" s="13" t="str">
        <f t="shared" si="4"/>
        <v/>
      </c>
      <c r="Q13" s="272"/>
      <c r="R13" s="13" t="str">
        <f t="shared" si="5"/>
        <v/>
      </c>
      <c r="S13" s="465" t="str">
        <f t="shared" ref="S13:S41" si="6">IF(ISERROR(R13),"",IF(R13="","",R13*$AO$3/1000))</f>
        <v/>
      </c>
      <c r="T13" s="465" t="str">
        <f t="shared" ref="T13:T41" si="7">IF(ISERROR(R13),"",IF(R13="","",R13*$AO$4/1000))</f>
        <v/>
      </c>
      <c r="U13" s="465" t="str">
        <f t="shared" ref="U13:U41" si="8">IF(ISERROR(R13),"",IF(R13="","",R13*$AO$5/1000))</f>
        <v/>
      </c>
      <c r="V13" s="12"/>
      <c r="W13" s="7"/>
      <c r="X13" s="7"/>
      <c r="Z13" s="14"/>
      <c r="AA13" s="14"/>
      <c r="AB13" s="14"/>
      <c r="AC13" s="14"/>
      <c r="AD13" s="14"/>
      <c r="AE13" s="14"/>
      <c r="AF13" s="14"/>
    </row>
    <row r="14" spans="1:257" s="103" customFormat="1" ht="15" customHeight="1" x14ac:dyDescent="0.2">
      <c r="A14" s="1"/>
      <c r="B14" s="10"/>
      <c r="C14" s="185">
        <v>3</v>
      </c>
      <c r="D14" s="28"/>
      <c r="E14" s="29"/>
      <c r="F14" s="274"/>
      <c r="G14" s="272"/>
      <c r="H14" s="307"/>
      <c r="I14" s="272"/>
      <c r="J14" s="28"/>
      <c r="K14" s="28"/>
      <c r="L14" s="28"/>
      <c r="M14" s="28"/>
      <c r="N14" s="27" t="str">
        <f t="shared" si="3"/>
        <v/>
      </c>
      <c r="O14" s="13" t="str">
        <f>IF(I14="","",メイン_入力!$AD$32)</f>
        <v/>
      </c>
      <c r="P14" s="13" t="str">
        <f t="shared" si="4"/>
        <v/>
      </c>
      <c r="Q14" s="272"/>
      <c r="R14" s="13" t="str">
        <f t="shared" si="5"/>
        <v/>
      </c>
      <c r="S14" s="465" t="str">
        <f t="shared" si="6"/>
        <v/>
      </c>
      <c r="T14" s="465" t="str">
        <f t="shared" si="7"/>
        <v/>
      </c>
      <c r="U14" s="465" t="str">
        <f t="shared" si="8"/>
        <v/>
      </c>
      <c r="V14" s="12"/>
      <c r="W14" s="7"/>
      <c r="X14" s="7"/>
      <c r="Z14" s="14"/>
      <c r="AA14" s="14"/>
      <c r="AB14" s="14"/>
      <c r="AC14" s="14"/>
      <c r="AD14" s="14"/>
      <c r="AE14" s="14"/>
      <c r="AF14" s="14"/>
    </row>
    <row r="15" spans="1:257" s="103" customFormat="1" ht="15" customHeight="1" x14ac:dyDescent="0.2">
      <c r="A15" s="1"/>
      <c r="B15" s="10"/>
      <c r="C15" s="185">
        <v>4</v>
      </c>
      <c r="D15" s="28"/>
      <c r="E15" s="29"/>
      <c r="F15" s="274"/>
      <c r="G15" s="272"/>
      <c r="H15" s="307"/>
      <c r="I15" s="272"/>
      <c r="J15" s="28"/>
      <c r="K15" s="28"/>
      <c r="L15" s="28"/>
      <c r="M15" s="28"/>
      <c r="N15" s="27" t="str">
        <f t="shared" si="3"/>
        <v/>
      </c>
      <c r="O15" s="13" t="str">
        <f>IF(I15="","",メイン_入力!$AD$32)</f>
        <v/>
      </c>
      <c r="P15" s="13" t="str">
        <f t="shared" si="4"/>
        <v/>
      </c>
      <c r="Q15" s="272"/>
      <c r="R15" s="13" t="str">
        <f t="shared" si="5"/>
        <v/>
      </c>
      <c r="S15" s="465" t="str">
        <f t="shared" si="6"/>
        <v/>
      </c>
      <c r="T15" s="465" t="str">
        <f t="shared" si="7"/>
        <v/>
      </c>
      <c r="U15" s="465" t="str">
        <f t="shared" si="8"/>
        <v/>
      </c>
      <c r="V15" s="12"/>
      <c r="W15" s="7"/>
      <c r="X15" s="7"/>
      <c r="Z15" s="14"/>
      <c r="AA15" s="14"/>
      <c r="AB15" s="14"/>
      <c r="AC15" s="14"/>
      <c r="AD15" s="14"/>
      <c r="AE15" s="14"/>
      <c r="AF15" s="14"/>
    </row>
    <row r="16" spans="1:257" s="103" customFormat="1" ht="15" customHeight="1" x14ac:dyDescent="0.2">
      <c r="A16" s="1"/>
      <c r="B16" s="10"/>
      <c r="C16" s="185">
        <v>5</v>
      </c>
      <c r="D16" s="28"/>
      <c r="E16" s="29"/>
      <c r="F16" s="274"/>
      <c r="G16" s="272"/>
      <c r="H16" s="307"/>
      <c r="I16" s="272"/>
      <c r="J16" s="28"/>
      <c r="K16" s="28"/>
      <c r="L16" s="28"/>
      <c r="M16" s="28"/>
      <c r="N16" s="27" t="str">
        <f t="shared" si="3"/>
        <v/>
      </c>
      <c r="O16" s="13" t="str">
        <f>IF(I16="","",メイン_入力!$AD$32)</f>
        <v/>
      </c>
      <c r="P16" s="13" t="str">
        <f t="shared" si="4"/>
        <v/>
      </c>
      <c r="Q16" s="272"/>
      <c r="R16" s="13" t="str">
        <f t="shared" si="5"/>
        <v/>
      </c>
      <c r="S16" s="465" t="str">
        <f t="shared" si="6"/>
        <v/>
      </c>
      <c r="T16" s="465" t="str">
        <f t="shared" si="7"/>
        <v/>
      </c>
      <c r="U16" s="465" t="str">
        <f t="shared" si="8"/>
        <v/>
      </c>
      <c r="V16" s="12"/>
      <c r="W16" s="7"/>
      <c r="X16" s="7"/>
      <c r="AB16" s="14"/>
      <c r="AC16" s="14"/>
      <c r="AD16" s="14"/>
      <c r="AE16" s="14"/>
      <c r="AF16" s="14"/>
    </row>
    <row r="17" spans="1:32" s="103" customFormat="1" ht="15" customHeight="1" x14ac:dyDescent="0.2">
      <c r="A17" s="1"/>
      <c r="B17" s="10"/>
      <c r="C17" s="185">
        <v>6</v>
      </c>
      <c r="D17" s="28"/>
      <c r="E17" s="29"/>
      <c r="F17" s="274"/>
      <c r="G17" s="272"/>
      <c r="H17" s="307"/>
      <c r="I17" s="272"/>
      <c r="J17" s="28"/>
      <c r="K17" s="28"/>
      <c r="L17" s="28"/>
      <c r="M17" s="28"/>
      <c r="N17" s="27" t="str">
        <f t="shared" si="3"/>
        <v/>
      </c>
      <c r="O17" s="13" t="str">
        <f>IF(I17="","",メイン_入力!$AD$32)</f>
        <v/>
      </c>
      <c r="P17" s="13" t="str">
        <f t="shared" si="4"/>
        <v/>
      </c>
      <c r="Q17" s="272"/>
      <c r="R17" s="13" t="str">
        <f t="shared" si="5"/>
        <v/>
      </c>
      <c r="S17" s="465" t="str">
        <f t="shared" si="6"/>
        <v/>
      </c>
      <c r="T17" s="465" t="str">
        <f t="shared" si="7"/>
        <v/>
      </c>
      <c r="U17" s="465" t="str">
        <f t="shared" si="8"/>
        <v/>
      </c>
      <c r="V17" s="12"/>
      <c r="W17" s="7"/>
      <c r="X17" s="7"/>
      <c r="AB17" s="14"/>
      <c r="AC17" s="14"/>
      <c r="AD17" s="14"/>
      <c r="AE17" s="14"/>
      <c r="AF17" s="14"/>
    </row>
    <row r="18" spans="1:32" s="103" customFormat="1" ht="15" customHeight="1" x14ac:dyDescent="0.2">
      <c r="A18" s="1"/>
      <c r="B18" s="10"/>
      <c r="C18" s="185">
        <v>7</v>
      </c>
      <c r="D18" s="28"/>
      <c r="E18" s="29"/>
      <c r="F18" s="274"/>
      <c r="G18" s="272"/>
      <c r="H18" s="307"/>
      <c r="I18" s="272"/>
      <c r="J18" s="28"/>
      <c r="K18" s="28"/>
      <c r="L18" s="28"/>
      <c r="M18" s="28"/>
      <c r="N18" s="27" t="str">
        <f t="shared" si="3"/>
        <v/>
      </c>
      <c r="O18" s="13" t="str">
        <f>IF(I18="","",メイン_入力!$AD$32)</f>
        <v/>
      </c>
      <c r="P18" s="13" t="str">
        <f t="shared" si="4"/>
        <v/>
      </c>
      <c r="Q18" s="272"/>
      <c r="R18" s="13" t="str">
        <f t="shared" si="5"/>
        <v/>
      </c>
      <c r="S18" s="465" t="str">
        <f t="shared" si="6"/>
        <v/>
      </c>
      <c r="T18" s="465" t="str">
        <f t="shared" si="7"/>
        <v/>
      </c>
      <c r="U18" s="465" t="str">
        <f t="shared" si="8"/>
        <v/>
      </c>
      <c r="V18" s="12"/>
      <c r="W18" s="7"/>
      <c r="X18" s="7"/>
      <c r="AB18" s="14"/>
      <c r="AC18" s="14"/>
      <c r="AD18" s="14"/>
      <c r="AE18" s="14"/>
      <c r="AF18" s="14"/>
    </row>
    <row r="19" spans="1:32" s="103" customFormat="1" ht="15" customHeight="1" x14ac:dyDescent="0.2">
      <c r="A19" s="1"/>
      <c r="B19" s="10"/>
      <c r="C19" s="185">
        <v>8</v>
      </c>
      <c r="D19" s="28"/>
      <c r="E19" s="29"/>
      <c r="F19" s="274"/>
      <c r="G19" s="272"/>
      <c r="H19" s="307"/>
      <c r="I19" s="272"/>
      <c r="J19" s="28"/>
      <c r="K19" s="28"/>
      <c r="L19" s="28"/>
      <c r="M19" s="28"/>
      <c r="N19" s="27" t="str">
        <f t="shared" si="3"/>
        <v/>
      </c>
      <c r="O19" s="13" t="str">
        <f>IF(I19="","",メイン_入力!$AD$32)</f>
        <v/>
      </c>
      <c r="P19" s="13" t="str">
        <f t="shared" si="4"/>
        <v/>
      </c>
      <c r="Q19" s="272"/>
      <c r="R19" s="13" t="str">
        <f t="shared" si="5"/>
        <v/>
      </c>
      <c r="S19" s="465" t="str">
        <f t="shared" si="6"/>
        <v/>
      </c>
      <c r="T19" s="465" t="str">
        <f t="shared" si="7"/>
        <v/>
      </c>
      <c r="U19" s="465" t="str">
        <f t="shared" si="8"/>
        <v/>
      </c>
      <c r="V19" s="12"/>
      <c r="W19" s="7"/>
      <c r="X19" s="7"/>
      <c r="Z19" s="161"/>
      <c r="AA19" s="186"/>
      <c r="AB19" s="14"/>
      <c r="AC19" s="14"/>
      <c r="AD19" s="14"/>
      <c r="AE19" s="14"/>
      <c r="AF19" s="14"/>
    </row>
    <row r="20" spans="1:32" s="103" customFormat="1" ht="15" customHeight="1" x14ac:dyDescent="0.2">
      <c r="A20" s="1"/>
      <c r="B20" s="10"/>
      <c r="C20" s="185">
        <v>9</v>
      </c>
      <c r="D20" s="28"/>
      <c r="E20" s="29"/>
      <c r="F20" s="274"/>
      <c r="G20" s="272"/>
      <c r="H20" s="307"/>
      <c r="I20" s="272"/>
      <c r="J20" s="28"/>
      <c r="K20" s="28"/>
      <c r="L20" s="28"/>
      <c r="M20" s="28"/>
      <c r="N20" s="27" t="str">
        <f t="shared" si="3"/>
        <v/>
      </c>
      <c r="O20" s="13" t="str">
        <f>IF(I20="","",メイン_入力!$AD$32)</f>
        <v/>
      </c>
      <c r="P20" s="13" t="str">
        <f t="shared" si="4"/>
        <v/>
      </c>
      <c r="Q20" s="272"/>
      <c r="R20" s="13" t="str">
        <f t="shared" si="5"/>
        <v/>
      </c>
      <c r="S20" s="465" t="str">
        <f t="shared" si="6"/>
        <v/>
      </c>
      <c r="T20" s="465" t="str">
        <f t="shared" si="7"/>
        <v/>
      </c>
      <c r="U20" s="465" t="str">
        <f t="shared" si="8"/>
        <v/>
      </c>
      <c r="V20" s="12"/>
      <c r="W20" s="7"/>
      <c r="X20" s="7"/>
      <c r="AB20" s="14"/>
      <c r="AC20" s="14"/>
      <c r="AD20" s="14"/>
      <c r="AE20" s="14"/>
      <c r="AF20" s="14"/>
    </row>
    <row r="21" spans="1:32" s="103" customFormat="1" ht="15" customHeight="1" x14ac:dyDescent="0.2">
      <c r="A21" s="1"/>
      <c r="B21" s="10"/>
      <c r="C21" s="185">
        <v>10</v>
      </c>
      <c r="D21" s="28"/>
      <c r="E21" s="29"/>
      <c r="F21" s="274"/>
      <c r="G21" s="272"/>
      <c r="H21" s="307"/>
      <c r="I21" s="272"/>
      <c r="J21" s="28"/>
      <c r="K21" s="28"/>
      <c r="L21" s="28"/>
      <c r="M21" s="28"/>
      <c r="N21" s="27" t="str">
        <f t="shared" si="3"/>
        <v/>
      </c>
      <c r="O21" s="13" t="str">
        <f>IF(I21="","",メイン_入力!$AD$32)</f>
        <v/>
      </c>
      <c r="P21" s="13" t="str">
        <f t="shared" si="4"/>
        <v/>
      </c>
      <c r="Q21" s="272"/>
      <c r="R21" s="13" t="str">
        <f t="shared" si="5"/>
        <v/>
      </c>
      <c r="S21" s="465" t="str">
        <f t="shared" si="6"/>
        <v/>
      </c>
      <c r="T21" s="465" t="str">
        <f t="shared" si="7"/>
        <v/>
      </c>
      <c r="U21" s="465" t="str">
        <f t="shared" si="8"/>
        <v/>
      </c>
      <c r="V21" s="12"/>
      <c r="W21" s="7"/>
      <c r="X21" s="7"/>
      <c r="AB21" s="14"/>
      <c r="AC21" s="14"/>
      <c r="AD21" s="14"/>
      <c r="AE21" s="14"/>
      <c r="AF21" s="14"/>
    </row>
    <row r="22" spans="1:32" s="103" customFormat="1" ht="15" customHeight="1" x14ac:dyDescent="0.2">
      <c r="A22" s="1"/>
      <c r="B22" s="10"/>
      <c r="C22" s="185">
        <v>11</v>
      </c>
      <c r="D22" s="28"/>
      <c r="E22" s="29"/>
      <c r="F22" s="274"/>
      <c r="G22" s="272"/>
      <c r="H22" s="307"/>
      <c r="I22" s="272"/>
      <c r="J22" s="28"/>
      <c r="K22" s="28"/>
      <c r="L22" s="28"/>
      <c r="M22" s="28"/>
      <c r="N22" s="27" t="str">
        <f t="shared" si="3"/>
        <v/>
      </c>
      <c r="O22" s="13" t="str">
        <f>IF(I22="","",メイン_入力!$AD$32)</f>
        <v/>
      </c>
      <c r="P22" s="13" t="str">
        <f t="shared" si="4"/>
        <v/>
      </c>
      <c r="Q22" s="272"/>
      <c r="R22" s="13" t="str">
        <f t="shared" si="5"/>
        <v/>
      </c>
      <c r="S22" s="465" t="str">
        <f t="shared" si="6"/>
        <v/>
      </c>
      <c r="T22" s="465" t="str">
        <f t="shared" si="7"/>
        <v/>
      </c>
      <c r="U22" s="465" t="str">
        <f t="shared" si="8"/>
        <v/>
      </c>
      <c r="V22" s="12"/>
      <c r="W22" s="7"/>
      <c r="X22" s="7"/>
      <c r="AB22" s="14"/>
      <c r="AC22" s="14"/>
      <c r="AD22" s="14"/>
      <c r="AE22" s="14"/>
      <c r="AF22" s="14"/>
    </row>
    <row r="23" spans="1:32" s="103" customFormat="1" ht="15" customHeight="1" x14ac:dyDescent="0.2">
      <c r="A23" s="1"/>
      <c r="B23" s="10"/>
      <c r="C23" s="185">
        <v>12</v>
      </c>
      <c r="D23" s="28"/>
      <c r="E23" s="29"/>
      <c r="F23" s="274"/>
      <c r="G23" s="272"/>
      <c r="H23" s="307"/>
      <c r="I23" s="272"/>
      <c r="J23" s="28"/>
      <c r="K23" s="28"/>
      <c r="L23" s="28"/>
      <c r="M23" s="28"/>
      <c r="N23" s="27" t="str">
        <f t="shared" si="3"/>
        <v/>
      </c>
      <c r="O23" s="13" t="str">
        <f>IF(I23="","",メイン_入力!$AD$32)</f>
        <v/>
      </c>
      <c r="P23" s="13" t="str">
        <f t="shared" si="4"/>
        <v/>
      </c>
      <c r="Q23" s="272"/>
      <c r="R23" s="13" t="str">
        <f t="shared" si="5"/>
        <v/>
      </c>
      <c r="S23" s="465" t="str">
        <f t="shared" si="6"/>
        <v/>
      </c>
      <c r="T23" s="465" t="str">
        <f t="shared" si="7"/>
        <v/>
      </c>
      <c r="U23" s="465" t="str">
        <f t="shared" si="8"/>
        <v/>
      </c>
      <c r="V23" s="12"/>
      <c r="W23" s="7"/>
      <c r="X23" s="7"/>
      <c r="AB23" s="14"/>
      <c r="AC23" s="14"/>
      <c r="AD23" s="14"/>
      <c r="AE23" s="14"/>
      <c r="AF23" s="14"/>
    </row>
    <row r="24" spans="1:32" s="103" customFormat="1" ht="15" customHeight="1" x14ac:dyDescent="0.2">
      <c r="A24" s="1"/>
      <c r="B24" s="10"/>
      <c r="C24" s="185">
        <v>13</v>
      </c>
      <c r="D24" s="28"/>
      <c r="E24" s="29"/>
      <c r="F24" s="274"/>
      <c r="G24" s="272"/>
      <c r="H24" s="307"/>
      <c r="I24" s="272"/>
      <c r="J24" s="28"/>
      <c r="K24" s="28"/>
      <c r="L24" s="28"/>
      <c r="M24" s="28"/>
      <c r="N24" s="27" t="str">
        <f t="shared" si="3"/>
        <v/>
      </c>
      <c r="O24" s="13" t="str">
        <f>IF(I24="","",メイン_入力!$AD$32)</f>
        <v/>
      </c>
      <c r="P24" s="13" t="str">
        <f t="shared" si="4"/>
        <v/>
      </c>
      <c r="Q24" s="272"/>
      <c r="R24" s="13" t="str">
        <f t="shared" si="5"/>
        <v/>
      </c>
      <c r="S24" s="465" t="str">
        <f t="shared" si="6"/>
        <v/>
      </c>
      <c r="T24" s="465" t="str">
        <f t="shared" si="7"/>
        <v/>
      </c>
      <c r="U24" s="465" t="str">
        <f t="shared" si="8"/>
        <v/>
      </c>
      <c r="V24" s="12"/>
      <c r="W24" s="7"/>
      <c r="X24" s="7"/>
      <c r="AB24" s="14"/>
      <c r="AC24" s="14"/>
      <c r="AD24" s="14"/>
      <c r="AE24" s="14"/>
      <c r="AF24" s="14"/>
    </row>
    <row r="25" spans="1:32" s="103" customFormat="1" ht="15" customHeight="1" x14ac:dyDescent="0.2">
      <c r="A25" s="1"/>
      <c r="B25" s="10"/>
      <c r="C25" s="185">
        <v>14</v>
      </c>
      <c r="D25" s="28"/>
      <c r="E25" s="29"/>
      <c r="F25" s="274"/>
      <c r="G25" s="272"/>
      <c r="H25" s="307"/>
      <c r="I25" s="272"/>
      <c r="J25" s="28"/>
      <c r="K25" s="28"/>
      <c r="L25" s="28"/>
      <c r="M25" s="28"/>
      <c r="N25" s="27" t="str">
        <f t="shared" si="3"/>
        <v/>
      </c>
      <c r="O25" s="13" t="str">
        <f>IF(I25="","",メイン_入力!$AD$32)</f>
        <v/>
      </c>
      <c r="P25" s="13" t="str">
        <f t="shared" si="4"/>
        <v/>
      </c>
      <c r="Q25" s="272"/>
      <c r="R25" s="13" t="str">
        <f t="shared" si="5"/>
        <v/>
      </c>
      <c r="S25" s="465" t="str">
        <f t="shared" si="6"/>
        <v/>
      </c>
      <c r="T25" s="465" t="str">
        <f t="shared" si="7"/>
        <v/>
      </c>
      <c r="U25" s="465" t="str">
        <f t="shared" si="8"/>
        <v/>
      </c>
      <c r="V25" s="12"/>
      <c r="W25" s="7"/>
      <c r="X25" s="7"/>
      <c r="AB25" s="14"/>
      <c r="AC25" s="14"/>
      <c r="AD25" s="14"/>
      <c r="AE25" s="14"/>
      <c r="AF25" s="14"/>
    </row>
    <row r="26" spans="1:32" s="103" customFormat="1" ht="15" customHeight="1" x14ac:dyDescent="0.2">
      <c r="A26" s="1"/>
      <c r="B26" s="10"/>
      <c r="C26" s="185">
        <v>15</v>
      </c>
      <c r="D26" s="28"/>
      <c r="E26" s="29"/>
      <c r="F26" s="274"/>
      <c r="G26" s="272"/>
      <c r="H26" s="307"/>
      <c r="I26" s="272"/>
      <c r="J26" s="28"/>
      <c r="K26" s="28"/>
      <c r="L26" s="28"/>
      <c r="M26" s="28"/>
      <c r="N26" s="27" t="str">
        <f t="shared" si="3"/>
        <v/>
      </c>
      <c r="O26" s="13" t="str">
        <f>IF(I26="","",メイン_入力!$AD$32)</f>
        <v/>
      </c>
      <c r="P26" s="13" t="str">
        <f t="shared" si="4"/>
        <v/>
      </c>
      <c r="Q26" s="272"/>
      <c r="R26" s="13" t="str">
        <f t="shared" si="5"/>
        <v/>
      </c>
      <c r="S26" s="465" t="str">
        <f t="shared" si="6"/>
        <v/>
      </c>
      <c r="T26" s="465" t="str">
        <f t="shared" si="7"/>
        <v/>
      </c>
      <c r="U26" s="465" t="str">
        <f t="shared" si="8"/>
        <v/>
      </c>
      <c r="V26" s="12"/>
      <c r="W26" s="7"/>
      <c r="X26" s="7"/>
      <c r="AB26" s="14"/>
      <c r="AC26" s="14"/>
      <c r="AD26" s="14"/>
      <c r="AE26" s="14"/>
      <c r="AF26" s="14"/>
    </row>
    <row r="27" spans="1:32" s="103" customFormat="1" ht="15" customHeight="1" x14ac:dyDescent="0.2">
      <c r="A27" s="1"/>
      <c r="B27" s="10"/>
      <c r="C27" s="185">
        <v>16</v>
      </c>
      <c r="D27" s="28"/>
      <c r="E27" s="29"/>
      <c r="F27" s="274"/>
      <c r="G27" s="272"/>
      <c r="H27" s="307"/>
      <c r="I27" s="272"/>
      <c r="J27" s="28"/>
      <c r="K27" s="28"/>
      <c r="L27" s="28"/>
      <c r="M27" s="28"/>
      <c r="N27" s="27" t="str">
        <f t="shared" si="3"/>
        <v/>
      </c>
      <c r="O27" s="13" t="str">
        <f>IF(I27="","",メイン_入力!$AD$32)</f>
        <v/>
      </c>
      <c r="P27" s="13" t="str">
        <f t="shared" si="4"/>
        <v/>
      </c>
      <c r="Q27" s="272"/>
      <c r="R27" s="13" t="str">
        <f t="shared" si="5"/>
        <v/>
      </c>
      <c r="S27" s="465" t="str">
        <f t="shared" si="6"/>
        <v/>
      </c>
      <c r="T27" s="465" t="str">
        <f t="shared" si="7"/>
        <v/>
      </c>
      <c r="U27" s="465" t="str">
        <f t="shared" si="8"/>
        <v/>
      </c>
      <c r="V27" s="12"/>
      <c r="W27" s="7"/>
      <c r="X27" s="7"/>
      <c r="AB27" s="14"/>
      <c r="AC27" s="14"/>
      <c r="AD27" s="14"/>
      <c r="AE27" s="14"/>
      <c r="AF27" s="14"/>
    </row>
    <row r="28" spans="1:32" s="103" customFormat="1" ht="15" customHeight="1" x14ac:dyDescent="0.2">
      <c r="A28" s="1"/>
      <c r="B28" s="10"/>
      <c r="C28" s="185">
        <v>17</v>
      </c>
      <c r="D28" s="28"/>
      <c r="E28" s="29"/>
      <c r="F28" s="274"/>
      <c r="G28" s="272"/>
      <c r="H28" s="307"/>
      <c r="I28" s="272"/>
      <c r="J28" s="28"/>
      <c r="K28" s="28"/>
      <c r="L28" s="28"/>
      <c r="M28" s="28"/>
      <c r="N28" s="27" t="str">
        <f t="shared" si="3"/>
        <v/>
      </c>
      <c r="O28" s="13" t="str">
        <f>IF(I28="","",メイン_入力!$AD$32)</f>
        <v/>
      </c>
      <c r="P28" s="13" t="str">
        <f t="shared" si="4"/>
        <v/>
      </c>
      <c r="Q28" s="272"/>
      <c r="R28" s="13" t="str">
        <f t="shared" si="5"/>
        <v/>
      </c>
      <c r="S28" s="465" t="str">
        <f t="shared" si="6"/>
        <v/>
      </c>
      <c r="T28" s="465" t="str">
        <f t="shared" si="7"/>
        <v/>
      </c>
      <c r="U28" s="465" t="str">
        <f t="shared" si="8"/>
        <v/>
      </c>
      <c r="V28" s="12"/>
      <c r="W28" s="7"/>
      <c r="X28" s="7"/>
      <c r="AB28" s="14"/>
      <c r="AC28" s="14"/>
      <c r="AD28" s="14"/>
      <c r="AE28" s="14"/>
      <c r="AF28" s="14"/>
    </row>
    <row r="29" spans="1:32" s="103" customFormat="1" ht="15" customHeight="1" x14ac:dyDescent="0.2">
      <c r="A29" s="1"/>
      <c r="B29" s="10"/>
      <c r="C29" s="185">
        <v>18</v>
      </c>
      <c r="D29" s="28"/>
      <c r="E29" s="29"/>
      <c r="F29" s="274"/>
      <c r="G29" s="272"/>
      <c r="H29" s="307"/>
      <c r="I29" s="272"/>
      <c r="J29" s="28"/>
      <c r="K29" s="28"/>
      <c r="L29" s="28"/>
      <c r="M29" s="28"/>
      <c r="N29" s="27" t="str">
        <f t="shared" si="3"/>
        <v/>
      </c>
      <c r="O29" s="13" t="str">
        <f>IF(I29="","",メイン_入力!$AD$32)</f>
        <v/>
      </c>
      <c r="P29" s="13" t="str">
        <f t="shared" si="4"/>
        <v/>
      </c>
      <c r="Q29" s="272"/>
      <c r="R29" s="13" t="str">
        <f t="shared" si="5"/>
        <v/>
      </c>
      <c r="S29" s="465" t="str">
        <f t="shared" si="6"/>
        <v/>
      </c>
      <c r="T29" s="465" t="str">
        <f t="shared" si="7"/>
        <v/>
      </c>
      <c r="U29" s="465" t="str">
        <f t="shared" si="8"/>
        <v/>
      </c>
      <c r="V29" s="12"/>
      <c r="W29" s="7"/>
      <c r="X29" s="7"/>
      <c r="AB29" s="14"/>
      <c r="AC29" s="14"/>
      <c r="AD29" s="14"/>
      <c r="AE29" s="14"/>
      <c r="AF29" s="14"/>
    </row>
    <row r="30" spans="1:32" s="103" customFormat="1" ht="15" customHeight="1" x14ac:dyDescent="0.2">
      <c r="A30" s="1"/>
      <c r="B30" s="10"/>
      <c r="C30" s="185">
        <v>19</v>
      </c>
      <c r="D30" s="28"/>
      <c r="E30" s="29"/>
      <c r="F30" s="274"/>
      <c r="G30" s="272"/>
      <c r="H30" s="307"/>
      <c r="I30" s="272"/>
      <c r="J30" s="28"/>
      <c r="K30" s="28"/>
      <c r="L30" s="28"/>
      <c r="M30" s="28"/>
      <c r="N30" s="27" t="str">
        <f t="shared" si="3"/>
        <v/>
      </c>
      <c r="O30" s="13" t="str">
        <f>IF(I30="","",メイン_入力!$AD$32)</f>
        <v/>
      </c>
      <c r="P30" s="13" t="str">
        <f t="shared" si="4"/>
        <v/>
      </c>
      <c r="Q30" s="272"/>
      <c r="R30" s="13" t="str">
        <f t="shared" si="5"/>
        <v/>
      </c>
      <c r="S30" s="465" t="str">
        <f t="shared" si="6"/>
        <v/>
      </c>
      <c r="T30" s="465" t="str">
        <f t="shared" si="7"/>
        <v/>
      </c>
      <c r="U30" s="465" t="str">
        <f t="shared" si="8"/>
        <v/>
      </c>
      <c r="V30" s="12"/>
      <c r="W30" s="7"/>
      <c r="X30" s="7"/>
      <c r="AB30" s="14"/>
      <c r="AC30" s="14"/>
      <c r="AD30" s="14"/>
      <c r="AE30" s="14"/>
      <c r="AF30" s="14"/>
    </row>
    <row r="31" spans="1:32" s="103" customFormat="1" ht="15" customHeight="1" x14ac:dyDescent="0.2">
      <c r="A31" s="1"/>
      <c r="B31" s="10"/>
      <c r="C31" s="185">
        <v>20</v>
      </c>
      <c r="D31" s="28"/>
      <c r="E31" s="29"/>
      <c r="F31" s="274"/>
      <c r="G31" s="272"/>
      <c r="H31" s="307"/>
      <c r="I31" s="272"/>
      <c r="J31" s="28"/>
      <c r="K31" s="28"/>
      <c r="L31" s="28"/>
      <c r="M31" s="28"/>
      <c r="N31" s="27" t="str">
        <f t="shared" si="3"/>
        <v/>
      </c>
      <c r="O31" s="13" t="str">
        <f>IF(I31="","",メイン_入力!$AD$32)</f>
        <v/>
      </c>
      <c r="P31" s="13" t="str">
        <f t="shared" si="4"/>
        <v/>
      </c>
      <c r="Q31" s="272"/>
      <c r="R31" s="13" t="str">
        <f t="shared" si="5"/>
        <v/>
      </c>
      <c r="S31" s="465" t="str">
        <f t="shared" si="6"/>
        <v/>
      </c>
      <c r="T31" s="465" t="str">
        <f t="shared" si="7"/>
        <v/>
      </c>
      <c r="U31" s="465" t="str">
        <f t="shared" si="8"/>
        <v/>
      </c>
      <c r="V31" s="12"/>
      <c r="W31" s="7"/>
      <c r="X31" s="7"/>
      <c r="AB31" s="14"/>
      <c r="AC31" s="14"/>
      <c r="AD31" s="14"/>
      <c r="AE31" s="14"/>
      <c r="AF31" s="14"/>
    </row>
    <row r="32" spans="1:32" s="103" customFormat="1" ht="15" customHeight="1" x14ac:dyDescent="0.2">
      <c r="A32" s="1"/>
      <c r="B32" s="10"/>
      <c r="C32" s="185">
        <v>21</v>
      </c>
      <c r="D32" s="28"/>
      <c r="E32" s="29"/>
      <c r="F32" s="274"/>
      <c r="G32" s="272"/>
      <c r="H32" s="307"/>
      <c r="I32" s="272"/>
      <c r="J32" s="28"/>
      <c r="K32" s="28"/>
      <c r="L32" s="28"/>
      <c r="M32" s="28"/>
      <c r="N32" s="27" t="str">
        <f t="shared" si="3"/>
        <v/>
      </c>
      <c r="O32" s="13" t="str">
        <f>IF(I32="","",メイン_入力!$AD$32)</f>
        <v/>
      </c>
      <c r="P32" s="13" t="str">
        <f t="shared" si="4"/>
        <v/>
      </c>
      <c r="Q32" s="272"/>
      <c r="R32" s="13" t="str">
        <f t="shared" si="5"/>
        <v/>
      </c>
      <c r="S32" s="465" t="str">
        <f t="shared" si="6"/>
        <v/>
      </c>
      <c r="T32" s="465" t="str">
        <f t="shared" si="7"/>
        <v/>
      </c>
      <c r="U32" s="465" t="str">
        <f t="shared" si="8"/>
        <v/>
      </c>
      <c r="V32" s="12"/>
      <c r="W32" s="7"/>
      <c r="X32" s="7"/>
      <c r="AB32" s="14"/>
      <c r="AC32" s="14"/>
      <c r="AD32" s="14"/>
      <c r="AE32" s="14"/>
      <c r="AF32" s="14"/>
    </row>
    <row r="33" spans="1:32" s="103" customFormat="1" ht="15" customHeight="1" x14ac:dyDescent="0.2">
      <c r="A33" s="1"/>
      <c r="B33" s="10"/>
      <c r="C33" s="185">
        <v>22</v>
      </c>
      <c r="D33" s="28"/>
      <c r="E33" s="29"/>
      <c r="F33" s="274"/>
      <c r="G33" s="272"/>
      <c r="H33" s="307"/>
      <c r="I33" s="272"/>
      <c r="J33" s="28"/>
      <c r="K33" s="28"/>
      <c r="L33" s="28"/>
      <c r="M33" s="28"/>
      <c r="N33" s="27" t="str">
        <f t="shared" si="3"/>
        <v/>
      </c>
      <c r="O33" s="13" t="str">
        <f>IF(I33="","",メイン_入力!$AD$32)</f>
        <v/>
      </c>
      <c r="P33" s="13" t="str">
        <f t="shared" si="4"/>
        <v/>
      </c>
      <c r="Q33" s="272"/>
      <c r="R33" s="13" t="str">
        <f t="shared" si="5"/>
        <v/>
      </c>
      <c r="S33" s="465" t="str">
        <f t="shared" si="6"/>
        <v/>
      </c>
      <c r="T33" s="465" t="str">
        <f t="shared" si="7"/>
        <v/>
      </c>
      <c r="U33" s="465" t="str">
        <f t="shared" si="8"/>
        <v/>
      </c>
      <c r="V33" s="12"/>
      <c r="W33" s="7"/>
      <c r="X33" s="7"/>
      <c r="AB33" s="14"/>
      <c r="AC33" s="14"/>
      <c r="AD33" s="14"/>
      <c r="AE33" s="14"/>
      <c r="AF33" s="14"/>
    </row>
    <row r="34" spans="1:32" s="103" customFormat="1" ht="15" customHeight="1" x14ac:dyDescent="0.2">
      <c r="A34" s="1"/>
      <c r="B34" s="10"/>
      <c r="C34" s="185">
        <v>23</v>
      </c>
      <c r="D34" s="28"/>
      <c r="E34" s="29"/>
      <c r="F34" s="274"/>
      <c r="G34" s="272"/>
      <c r="H34" s="307"/>
      <c r="I34" s="272"/>
      <c r="J34" s="28"/>
      <c r="K34" s="28"/>
      <c r="L34" s="28"/>
      <c r="M34" s="28"/>
      <c r="N34" s="27" t="str">
        <f t="shared" si="3"/>
        <v/>
      </c>
      <c r="O34" s="13" t="str">
        <f>IF(I34="","",メイン_入力!$AD$32)</f>
        <v/>
      </c>
      <c r="P34" s="13" t="str">
        <f t="shared" si="4"/>
        <v/>
      </c>
      <c r="Q34" s="272"/>
      <c r="R34" s="13" t="str">
        <f t="shared" si="5"/>
        <v/>
      </c>
      <c r="S34" s="465" t="str">
        <f t="shared" si="6"/>
        <v/>
      </c>
      <c r="T34" s="465" t="str">
        <f t="shared" si="7"/>
        <v/>
      </c>
      <c r="U34" s="465" t="str">
        <f t="shared" si="8"/>
        <v/>
      </c>
      <c r="V34" s="12"/>
      <c r="W34" s="7"/>
      <c r="X34" s="7"/>
      <c r="AB34" s="14"/>
      <c r="AC34" s="14"/>
      <c r="AD34" s="14"/>
      <c r="AE34" s="14"/>
      <c r="AF34" s="14"/>
    </row>
    <row r="35" spans="1:32" s="103" customFormat="1" ht="15" customHeight="1" x14ac:dyDescent="0.2">
      <c r="A35" s="1"/>
      <c r="B35" s="10"/>
      <c r="C35" s="185">
        <v>24</v>
      </c>
      <c r="D35" s="28"/>
      <c r="E35" s="29"/>
      <c r="F35" s="274"/>
      <c r="G35" s="272"/>
      <c r="H35" s="307"/>
      <c r="I35" s="272"/>
      <c r="J35" s="28"/>
      <c r="K35" s="28"/>
      <c r="L35" s="28"/>
      <c r="M35" s="28"/>
      <c r="N35" s="27" t="str">
        <f t="shared" si="3"/>
        <v/>
      </c>
      <c r="O35" s="13" t="str">
        <f>IF(I35="","",メイン_入力!$AD$32)</f>
        <v/>
      </c>
      <c r="P35" s="13" t="str">
        <f t="shared" si="4"/>
        <v/>
      </c>
      <c r="Q35" s="272"/>
      <c r="R35" s="13" t="str">
        <f t="shared" si="5"/>
        <v/>
      </c>
      <c r="S35" s="465" t="str">
        <f t="shared" si="6"/>
        <v/>
      </c>
      <c r="T35" s="465" t="str">
        <f t="shared" si="7"/>
        <v/>
      </c>
      <c r="U35" s="465" t="str">
        <f t="shared" si="8"/>
        <v/>
      </c>
      <c r="V35" s="12"/>
      <c r="W35" s="7"/>
      <c r="X35" s="7"/>
      <c r="AB35" s="14"/>
      <c r="AC35" s="14"/>
      <c r="AD35" s="14"/>
      <c r="AE35" s="14"/>
      <c r="AF35" s="14"/>
    </row>
    <row r="36" spans="1:32" s="103" customFormat="1" ht="15" customHeight="1" x14ac:dyDescent="0.2">
      <c r="A36" s="1"/>
      <c r="B36" s="10"/>
      <c r="C36" s="185">
        <v>25</v>
      </c>
      <c r="D36" s="28"/>
      <c r="E36" s="29"/>
      <c r="F36" s="274"/>
      <c r="G36" s="272"/>
      <c r="H36" s="307"/>
      <c r="I36" s="272"/>
      <c r="J36" s="28"/>
      <c r="K36" s="28"/>
      <c r="L36" s="28"/>
      <c r="M36" s="28"/>
      <c r="N36" s="27" t="str">
        <f t="shared" si="3"/>
        <v/>
      </c>
      <c r="O36" s="13" t="str">
        <f>IF(I36="","",メイン_入力!$AD$32)</f>
        <v/>
      </c>
      <c r="P36" s="13" t="str">
        <f t="shared" si="4"/>
        <v/>
      </c>
      <c r="Q36" s="272"/>
      <c r="R36" s="13" t="str">
        <f t="shared" si="5"/>
        <v/>
      </c>
      <c r="S36" s="465" t="str">
        <f t="shared" si="6"/>
        <v/>
      </c>
      <c r="T36" s="465" t="str">
        <f t="shared" si="7"/>
        <v/>
      </c>
      <c r="U36" s="465" t="str">
        <f t="shared" si="8"/>
        <v/>
      </c>
      <c r="V36" s="12"/>
      <c r="W36" s="7"/>
      <c r="X36" s="7"/>
      <c r="AB36" s="14"/>
      <c r="AC36" s="14"/>
      <c r="AD36" s="14"/>
      <c r="AE36" s="14"/>
      <c r="AF36" s="14"/>
    </row>
    <row r="37" spans="1:32" s="103" customFormat="1" ht="15" customHeight="1" x14ac:dyDescent="0.2">
      <c r="A37" s="1"/>
      <c r="B37" s="10"/>
      <c r="C37" s="185">
        <v>26</v>
      </c>
      <c r="D37" s="28"/>
      <c r="E37" s="29"/>
      <c r="F37" s="274"/>
      <c r="G37" s="272"/>
      <c r="H37" s="307"/>
      <c r="I37" s="272"/>
      <c r="J37" s="28"/>
      <c r="K37" s="28"/>
      <c r="L37" s="28"/>
      <c r="M37" s="28"/>
      <c r="N37" s="27" t="str">
        <f t="shared" si="3"/>
        <v/>
      </c>
      <c r="O37" s="13" t="str">
        <f>IF(I37="","",メイン_入力!$AD$32)</f>
        <v/>
      </c>
      <c r="P37" s="13" t="str">
        <f t="shared" si="4"/>
        <v/>
      </c>
      <c r="Q37" s="272"/>
      <c r="R37" s="13" t="str">
        <f t="shared" si="5"/>
        <v/>
      </c>
      <c r="S37" s="465" t="str">
        <f t="shared" si="6"/>
        <v/>
      </c>
      <c r="T37" s="465" t="str">
        <f t="shared" si="7"/>
        <v/>
      </c>
      <c r="U37" s="465" t="str">
        <f t="shared" si="8"/>
        <v/>
      </c>
      <c r="V37" s="12"/>
      <c r="W37" s="7"/>
      <c r="X37" s="7"/>
      <c r="AB37" s="14"/>
      <c r="AC37" s="14"/>
      <c r="AD37" s="14"/>
      <c r="AE37" s="14"/>
      <c r="AF37" s="14"/>
    </row>
    <row r="38" spans="1:32" s="103" customFormat="1" ht="15" customHeight="1" x14ac:dyDescent="0.2">
      <c r="A38" s="1"/>
      <c r="B38" s="10"/>
      <c r="C38" s="185">
        <v>27</v>
      </c>
      <c r="D38" s="28"/>
      <c r="E38" s="29"/>
      <c r="F38" s="274"/>
      <c r="G38" s="272"/>
      <c r="H38" s="307"/>
      <c r="I38" s="272"/>
      <c r="J38" s="28"/>
      <c r="K38" s="28"/>
      <c r="L38" s="28"/>
      <c r="M38" s="28"/>
      <c r="N38" s="27" t="str">
        <f t="shared" si="3"/>
        <v/>
      </c>
      <c r="O38" s="13" t="str">
        <f>IF(I38="","",メイン_入力!$AD$32)</f>
        <v/>
      </c>
      <c r="P38" s="13" t="str">
        <f t="shared" si="4"/>
        <v/>
      </c>
      <c r="Q38" s="272"/>
      <c r="R38" s="13" t="str">
        <f t="shared" si="5"/>
        <v/>
      </c>
      <c r="S38" s="465" t="str">
        <f t="shared" si="6"/>
        <v/>
      </c>
      <c r="T38" s="465" t="str">
        <f t="shared" si="7"/>
        <v/>
      </c>
      <c r="U38" s="465" t="str">
        <f t="shared" si="8"/>
        <v/>
      </c>
      <c r="V38" s="12"/>
      <c r="W38" s="7"/>
      <c r="X38" s="7"/>
      <c r="AB38" s="14"/>
      <c r="AC38" s="14"/>
      <c r="AD38" s="14"/>
      <c r="AE38" s="14"/>
      <c r="AF38" s="14"/>
    </row>
    <row r="39" spans="1:32" s="103" customFormat="1" ht="15" customHeight="1" x14ac:dyDescent="0.2">
      <c r="A39" s="1"/>
      <c r="B39" s="10"/>
      <c r="C39" s="185">
        <v>28</v>
      </c>
      <c r="D39" s="28"/>
      <c r="E39" s="29"/>
      <c r="F39" s="274"/>
      <c r="G39" s="272"/>
      <c r="H39" s="307"/>
      <c r="I39" s="272"/>
      <c r="J39" s="28"/>
      <c r="K39" s="28"/>
      <c r="L39" s="28"/>
      <c r="M39" s="28"/>
      <c r="N39" s="27" t="str">
        <f t="shared" si="3"/>
        <v/>
      </c>
      <c r="O39" s="13" t="str">
        <f>IF(I39="","",メイン_入力!$AD$32)</f>
        <v/>
      </c>
      <c r="P39" s="13" t="str">
        <f t="shared" si="4"/>
        <v/>
      </c>
      <c r="Q39" s="272"/>
      <c r="R39" s="13" t="str">
        <f t="shared" si="5"/>
        <v/>
      </c>
      <c r="S39" s="465" t="str">
        <f t="shared" si="6"/>
        <v/>
      </c>
      <c r="T39" s="465" t="str">
        <f t="shared" si="7"/>
        <v/>
      </c>
      <c r="U39" s="465" t="str">
        <f t="shared" si="8"/>
        <v/>
      </c>
      <c r="V39" s="12"/>
      <c r="W39" s="7"/>
      <c r="X39" s="7"/>
      <c r="AB39" s="14"/>
      <c r="AC39" s="14"/>
      <c r="AD39" s="14"/>
      <c r="AE39" s="14"/>
      <c r="AF39" s="14"/>
    </row>
    <row r="40" spans="1:32" s="103" customFormat="1" ht="15" customHeight="1" x14ac:dyDescent="0.2">
      <c r="A40" s="1"/>
      <c r="B40" s="10"/>
      <c r="C40" s="185">
        <v>29</v>
      </c>
      <c r="D40" s="28"/>
      <c r="E40" s="29"/>
      <c r="F40" s="274"/>
      <c r="G40" s="272"/>
      <c r="H40" s="307"/>
      <c r="I40" s="272"/>
      <c r="J40" s="28"/>
      <c r="K40" s="28"/>
      <c r="L40" s="28"/>
      <c r="M40" s="28"/>
      <c r="N40" s="27" t="str">
        <f t="shared" si="3"/>
        <v/>
      </c>
      <c r="O40" s="13" t="str">
        <f>IF(I40="","",メイン_入力!$AD$32)</f>
        <v/>
      </c>
      <c r="P40" s="13" t="str">
        <f t="shared" si="4"/>
        <v/>
      </c>
      <c r="Q40" s="272"/>
      <c r="R40" s="13" t="str">
        <f t="shared" si="5"/>
        <v/>
      </c>
      <c r="S40" s="465" t="str">
        <f t="shared" si="6"/>
        <v/>
      </c>
      <c r="T40" s="465" t="str">
        <f t="shared" si="7"/>
        <v/>
      </c>
      <c r="U40" s="465" t="str">
        <f t="shared" si="8"/>
        <v/>
      </c>
      <c r="V40" s="12"/>
      <c r="W40" s="7"/>
      <c r="X40" s="7"/>
      <c r="AB40" s="14"/>
      <c r="AC40" s="14"/>
      <c r="AD40" s="14"/>
      <c r="AE40" s="14"/>
      <c r="AF40" s="14"/>
    </row>
    <row r="41" spans="1:32" s="103" customFormat="1" ht="15" customHeight="1" x14ac:dyDescent="0.2">
      <c r="A41" s="1"/>
      <c r="B41" s="10"/>
      <c r="C41" s="185">
        <v>30</v>
      </c>
      <c r="D41" s="28"/>
      <c r="E41" s="29"/>
      <c r="F41" s="274"/>
      <c r="G41" s="272"/>
      <c r="H41" s="307"/>
      <c r="I41" s="272"/>
      <c r="J41" s="28"/>
      <c r="K41" s="28"/>
      <c r="L41" s="28"/>
      <c r="M41" s="28"/>
      <c r="N41" s="27" t="str">
        <f t="shared" si="3"/>
        <v/>
      </c>
      <c r="O41" s="13" t="str">
        <f>IF(I41="","",メイン_入力!$AD$32)</f>
        <v/>
      </c>
      <c r="P41" s="13" t="str">
        <f t="shared" si="4"/>
        <v/>
      </c>
      <c r="Q41" s="272"/>
      <c r="R41" s="13" t="str">
        <f t="shared" si="5"/>
        <v/>
      </c>
      <c r="S41" s="465" t="str">
        <f t="shared" si="6"/>
        <v/>
      </c>
      <c r="T41" s="465" t="str">
        <f t="shared" si="7"/>
        <v/>
      </c>
      <c r="U41" s="465" t="str">
        <f t="shared" si="8"/>
        <v/>
      </c>
      <c r="V41" s="12"/>
      <c r="W41" s="7"/>
      <c r="X41" s="7"/>
      <c r="AB41" s="14"/>
      <c r="AC41" s="14"/>
      <c r="AD41" s="14"/>
      <c r="AE41" s="14"/>
      <c r="AF41" s="14"/>
    </row>
    <row r="42" spans="1:32" s="102" customFormat="1" ht="15" customHeight="1" x14ac:dyDescent="0.2">
      <c r="A42" s="1"/>
      <c r="B42" s="113"/>
      <c r="C42" s="114"/>
      <c r="D42" s="114"/>
      <c r="E42" s="114"/>
      <c r="F42" s="114"/>
      <c r="G42" s="114"/>
      <c r="H42" s="308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402"/>
      <c r="T42" s="114"/>
      <c r="U42" s="114"/>
      <c r="V42" s="115"/>
    </row>
    <row r="43" spans="1:32" s="155" customFormat="1" ht="15" customHeight="1" x14ac:dyDescent="0.2">
      <c r="A43" s="1"/>
      <c r="B43" s="108"/>
      <c r="C43" s="108"/>
      <c r="D43" s="108"/>
      <c r="E43" s="108"/>
      <c r="F43" s="108"/>
      <c r="G43" s="108"/>
      <c r="H43" s="309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404"/>
      <c r="T43" s="108"/>
      <c r="U43" s="108"/>
      <c r="V43" s="174" t="s">
        <v>916</v>
      </c>
    </row>
    <row r="44" spans="1:32" s="103" customFormat="1" x14ac:dyDescent="0.2">
      <c r="A44" s="1"/>
      <c r="B44" s="10"/>
      <c r="C44" s="185">
        <v>31</v>
      </c>
      <c r="D44" s="28"/>
      <c r="E44" s="29"/>
      <c r="F44" s="274"/>
      <c r="G44" s="272"/>
      <c r="H44" s="307"/>
      <c r="I44" s="272"/>
      <c r="J44" s="28"/>
      <c r="K44" s="28"/>
      <c r="L44" s="28"/>
      <c r="M44" s="28"/>
      <c r="N44" s="27" t="str">
        <f t="shared" ref="N44:N73" si="9">IF(I44="","",IF(J44="",0,1)*$Y$12+IF(K44="",0,1)*$Z$12+IF(L44="",0,1)*IF(E44&gt;2014,$AA$12,$AB$12)+IF(M44="",0,1)*$AB$12)</f>
        <v/>
      </c>
      <c r="O44" s="13" t="str">
        <f>IF(I44="","",メイン_入力!$AD$32)</f>
        <v/>
      </c>
      <c r="P44" s="13" t="str">
        <f t="shared" ref="P44:P73" si="10">IF(I44="","",H44*I44*(1-N44)*O44)</f>
        <v/>
      </c>
      <c r="Q44" s="272"/>
      <c r="R44" s="13" t="str">
        <f t="shared" ref="R44:R73" si="11">IF(OR(N44="",H44&lt;$Y$9),"",IF(Q44="",P44*N44/(1-N44),Q44*N44/(1-N44)))</f>
        <v/>
      </c>
      <c r="S44" s="465" t="str">
        <f t="shared" ref="S44:S73" si="12">IF(ISERROR(R44),"",IF(R44="","",R44*$AO$3/1000))</f>
        <v/>
      </c>
      <c r="T44" s="465" t="str">
        <f t="shared" ref="T44:T73" si="13">IF(ISERROR(R44),"",IF(R44="","",R44*$AO$4/1000))</f>
        <v/>
      </c>
      <c r="U44" s="465" t="str">
        <f t="shared" ref="U44:U73" si="14">IF(ISERROR(R44),"",IF(R44="","",R44*$AO$5/1000))</f>
        <v/>
      </c>
      <c r="V44" s="12"/>
    </row>
    <row r="45" spans="1:32" s="103" customFormat="1" x14ac:dyDescent="0.2">
      <c r="A45" s="1"/>
      <c r="B45" s="10"/>
      <c r="C45" s="185">
        <v>32</v>
      </c>
      <c r="D45" s="28"/>
      <c r="E45" s="29"/>
      <c r="F45" s="274"/>
      <c r="G45" s="272"/>
      <c r="H45" s="307"/>
      <c r="I45" s="272"/>
      <c r="J45" s="28"/>
      <c r="K45" s="28"/>
      <c r="L45" s="28"/>
      <c r="M45" s="28"/>
      <c r="N45" s="27" t="str">
        <f t="shared" si="9"/>
        <v/>
      </c>
      <c r="O45" s="13" t="str">
        <f>IF(I45="","",メイン_入力!$AD$32)</f>
        <v/>
      </c>
      <c r="P45" s="13" t="str">
        <f t="shared" si="10"/>
        <v/>
      </c>
      <c r="Q45" s="272"/>
      <c r="R45" s="13" t="str">
        <f t="shared" si="11"/>
        <v/>
      </c>
      <c r="S45" s="465" t="str">
        <f t="shared" si="12"/>
        <v/>
      </c>
      <c r="T45" s="465" t="str">
        <f t="shared" si="13"/>
        <v/>
      </c>
      <c r="U45" s="465" t="str">
        <f t="shared" si="14"/>
        <v/>
      </c>
      <c r="V45" s="12"/>
    </row>
    <row r="46" spans="1:32" s="103" customFormat="1" x14ac:dyDescent="0.2">
      <c r="A46" s="1"/>
      <c r="B46" s="10"/>
      <c r="C46" s="185">
        <v>33</v>
      </c>
      <c r="D46" s="28"/>
      <c r="E46" s="29"/>
      <c r="F46" s="274"/>
      <c r="G46" s="272"/>
      <c r="H46" s="307"/>
      <c r="I46" s="272"/>
      <c r="J46" s="28"/>
      <c r="K46" s="28"/>
      <c r="L46" s="28"/>
      <c r="M46" s="28"/>
      <c r="N46" s="27" t="str">
        <f t="shared" si="9"/>
        <v/>
      </c>
      <c r="O46" s="13" t="str">
        <f>IF(I46="","",メイン_入力!$AD$32)</f>
        <v/>
      </c>
      <c r="P46" s="13" t="str">
        <f t="shared" si="10"/>
        <v/>
      </c>
      <c r="Q46" s="272"/>
      <c r="R46" s="13" t="str">
        <f t="shared" si="11"/>
        <v/>
      </c>
      <c r="S46" s="465" t="str">
        <f t="shared" si="12"/>
        <v/>
      </c>
      <c r="T46" s="465" t="str">
        <f t="shared" si="13"/>
        <v/>
      </c>
      <c r="U46" s="465" t="str">
        <f t="shared" si="14"/>
        <v/>
      </c>
      <c r="V46" s="12"/>
    </row>
    <row r="47" spans="1:32" s="103" customFormat="1" x14ac:dyDescent="0.2">
      <c r="A47" s="1"/>
      <c r="B47" s="10"/>
      <c r="C47" s="185">
        <v>34</v>
      </c>
      <c r="D47" s="28"/>
      <c r="E47" s="29"/>
      <c r="F47" s="274"/>
      <c r="G47" s="272"/>
      <c r="H47" s="307"/>
      <c r="I47" s="272"/>
      <c r="J47" s="28"/>
      <c r="K47" s="28"/>
      <c r="L47" s="28"/>
      <c r="M47" s="28"/>
      <c r="N47" s="27" t="str">
        <f t="shared" si="9"/>
        <v/>
      </c>
      <c r="O47" s="13" t="str">
        <f>IF(I47="","",メイン_入力!$AD$32)</f>
        <v/>
      </c>
      <c r="P47" s="13" t="str">
        <f t="shared" si="10"/>
        <v/>
      </c>
      <c r="Q47" s="272"/>
      <c r="R47" s="13" t="str">
        <f t="shared" si="11"/>
        <v/>
      </c>
      <c r="S47" s="465" t="str">
        <f t="shared" si="12"/>
        <v/>
      </c>
      <c r="T47" s="465" t="str">
        <f t="shared" si="13"/>
        <v/>
      </c>
      <c r="U47" s="465" t="str">
        <f t="shared" si="14"/>
        <v/>
      </c>
      <c r="V47" s="12"/>
    </row>
    <row r="48" spans="1:32" s="103" customFormat="1" x14ac:dyDescent="0.2">
      <c r="A48" s="1"/>
      <c r="B48" s="10"/>
      <c r="C48" s="185">
        <v>35</v>
      </c>
      <c r="D48" s="28"/>
      <c r="E48" s="29"/>
      <c r="F48" s="274"/>
      <c r="G48" s="272"/>
      <c r="H48" s="307"/>
      <c r="I48" s="272"/>
      <c r="J48" s="28"/>
      <c r="K48" s="28"/>
      <c r="L48" s="28"/>
      <c r="M48" s="28"/>
      <c r="N48" s="27" t="str">
        <f t="shared" si="9"/>
        <v/>
      </c>
      <c r="O48" s="13" t="str">
        <f>IF(I48="","",メイン_入力!$AD$32)</f>
        <v/>
      </c>
      <c r="P48" s="13" t="str">
        <f t="shared" si="10"/>
        <v/>
      </c>
      <c r="Q48" s="272"/>
      <c r="R48" s="13" t="str">
        <f t="shared" si="11"/>
        <v/>
      </c>
      <c r="S48" s="465" t="str">
        <f t="shared" si="12"/>
        <v/>
      </c>
      <c r="T48" s="465" t="str">
        <f t="shared" si="13"/>
        <v/>
      </c>
      <c r="U48" s="465" t="str">
        <f t="shared" si="14"/>
        <v/>
      </c>
      <c r="V48" s="12"/>
    </row>
    <row r="49" spans="1:22" s="103" customFormat="1" x14ac:dyDescent="0.2">
      <c r="A49" s="1"/>
      <c r="B49" s="10"/>
      <c r="C49" s="185">
        <v>36</v>
      </c>
      <c r="D49" s="28"/>
      <c r="E49" s="29"/>
      <c r="F49" s="274"/>
      <c r="G49" s="272"/>
      <c r="H49" s="307"/>
      <c r="I49" s="272"/>
      <c r="J49" s="28"/>
      <c r="K49" s="28"/>
      <c r="L49" s="28"/>
      <c r="M49" s="28"/>
      <c r="N49" s="27" t="str">
        <f t="shared" si="9"/>
        <v/>
      </c>
      <c r="O49" s="13" t="str">
        <f>IF(I49="","",メイン_入力!$AD$32)</f>
        <v/>
      </c>
      <c r="P49" s="13" t="str">
        <f t="shared" si="10"/>
        <v/>
      </c>
      <c r="Q49" s="272"/>
      <c r="R49" s="13" t="str">
        <f t="shared" si="11"/>
        <v/>
      </c>
      <c r="S49" s="465" t="str">
        <f t="shared" si="12"/>
        <v/>
      </c>
      <c r="T49" s="465" t="str">
        <f t="shared" si="13"/>
        <v/>
      </c>
      <c r="U49" s="465" t="str">
        <f t="shared" si="14"/>
        <v/>
      </c>
      <c r="V49" s="12"/>
    </row>
    <row r="50" spans="1:22" s="103" customFormat="1" x14ac:dyDescent="0.2">
      <c r="A50" s="1"/>
      <c r="B50" s="10"/>
      <c r="C50" s="185">
        <v>37</v>
      </c>
      <c r="D50" s="28"/>
      <c r="E50" s="29"/>
      <c r="F50" s="274"/>
      <c r="G50" s="272"/>
      <c r="H50" s="307"/>
      <c r="I50" s="272"/>
      <c r="J50" s="28"/>
      <c r="K50" s="28"/>
      <c r="L50" s="28"/>
      <c r="M50" s="28"/>
      <c r="N50" s="27" t="str">
        <f t="shared" si="9"/>
        <v/>
      </c>
      <c r="O50" s="13" t="str">
        <f>IF(I50="","",メイン_入力!$AD$32)</f>
        <v/>
      </c>
      <c r="P50" s="13" t="str">
        <f t="shared" si="10"/>
        <v/>
      </c>
      <c r="Q50" s="272"/>
      <c r="R50" s="13" t="str">
        <f t="shared" si="11"/>
        <v/>
      </c>
      <c r="S50" s="465" t="str">
        <f t="shared" si="12"/>
        <v/>
      </c>
      <c r="T50" s="465" t="str">
        <f t="shared" si="13"/>
        <v/>
      </c>
      <c r="U50" s="465" t="str">
        <f t="shared" si="14"/>
        <v/>
      </c>
      <c r="V50" s="12"/>
    </row>
    <row r="51" spans="1:22" s="103" customFormat="1" x14ac:dyDescent="0.2">
      <c r="A51" s="1"/>
      <c r="B51" s="10"/>
      <c r="C51" s="185">
        <v>38</v>
      </c>
      <c r="D51" s="28"/>
      <c r="E51" s="29"/>
      <c r="F51" s="274"/>
      <c r="G51" s="272"/>
      <c r="H51" s="307"/>
      <c r="I51" s="272"/>
      <c r="J51" s="28"/>
      <c r="K51" s="28"/>
      <c r="L51" s="28"/>
      <c r="M51" s="28"/>
      <c r="N51" s="27" t="str">
        <f t="shared" si="9"/>
        <v/>
      </c>
      <c r="O51" s="13" t="str">
        <f>IF(I51="","",メイン_入力!$AD$32)</f>
        <v/>
      </c>
      <c r="P51" s="13" t="str">
        <f t="shared" si="10"/>
        <v/>
      </c>
      <c r="Q51" s="272"/>
      <c r="R51" s="13" t="str">
        <f t="shared" si="11"/>
        <v/>
      </c>
      <c r="S51" s="465" t="str">
        <f t="shared" si="12"/>
        <v/>
      </c>
      <c r="T51" s="465" t="str">
        <f t="shared" si="13"/>
        <v/>
      </c>
      <c r="U51" s="465" t="str">
        <f t="shared" si="14"/>
        <v/>
      </c>
      <c r="V51" s="12"/>
    </row>
    <row r="52" spans="1:22" s="103" customFormat="1" x14ac:dyDescent="0.2">
      <c r="A52" s="1"/>
      <c r="B52" s="10"/>
      <c r="C52" s="185">
        <v>39</v>
      </c>
      <c r="D52" s="28"/>
      <c r="E52" s="29"/>
      <c r="F52" s="274"/>
      <c r="G52" s="272"/>
      <c r="H52" s="307"/>
      <c r="I52" s="272"/>
      <c r="J52" s="28"/>
      <c r="K52" s="28"/>
      <c r="L52" s="28"/>
      <c r="M52" s="28"/>
      <c r="N52" s="27" t="str">
        <f t="shared" si="9"/>
        <v/>
      </c>
      <c r="O52" s="13" t="str">
        <f>IF(I52="","",メイン_入力!$AD$32)</f>
        <v/>
      </c>
      <c r="P52" s="13" t="str">
        <f t="shared" si="10"/>
        <v/>
      </c>
      <c r="Q52" s="272"/>
      <c r="R52" s="13" t="str">
        <f t="shared" si="11"/>
        <v/>
      </c>
      <c r="S52" s="465" t="str">
        <f t="shared" si="12"/>
        <v/>
      </c>
      <c r="T52" s="465" t="str">
        <f t="shared" si="13"/>
        <v/>
      </c>
      <c r="U52" s="465" t="str">
        <f t="shared" si="14"/>
        <v/>
      </c>
      <c r="V52" s="12"/>
    </row>
    <row r="53" spans="1:22" s="103" customFormat="1" x14ac:dyDescent="0.2">
      <c r="A53" s="1"/>
      <c r="B53" s="10"/>
      <c r="C53" s="185">
        <v>40</v>
      </c>
      <c r="D53" s="28"/>
      <c r="E53" s="29"/>
      <c r="F53" s="274"/>
      <c r="G53" s="272"/>
      <c r="H53" s="307"/>
      <c r="I53" s="272"/>
      <c r="J53" s="28"/>
      <c r="K53" s="28"/>
      <c r="L53" s="28"/>
      <c r="M53" s="28"/>
      <c r="N53" s="27" t="str">
        <f t="shared" si="9"/>
        <v/>
      </c>
      <c r="O53" s="13" t="str">
        <f>IF(I53="","",メイン_入力!$AD$32)</f>
        <v/>
      </c>
      <c r="P53" s="13" t="str">
        <f t="shared" si="10"/>
        <v/>
      </c>
      <c r="Q53" s="272"/>
      <c r="R53" s="13" t="str">
        <f t="shared" si="11"/>
        <v/>
      </c>
      <c r="S53" s="465" t="str">
        <f t="shared" si="12"/>
        <v/>
      </c>
      <c r="T53" s="465" t="str">
        <f t="shared" si="13"/>
        <v/>
      </c>
      <c r="U53" s="465" t="str">
        <f t="shared" si="14"/>
        <v/>
      </c>
      <c r="V53" s="12"/>
    </row>
    <row r="54" spans="1:22" s="103" customFormat="1" x14ac:dyDescent="0.2">
      <c r="A54" s="1"/>
      <c r="B54" s="10"/>
      <c r="C54" s="185">
        <v>41</v>
      </c>
      <c r="D54" s="28"/>
      <c r="E54" s="29"/>
      <c r="F54" s="274"/>
      <c r="G54" s="272"/>
      <c r="H54" s="307"/>
      <c r="I54" s="272"/>
      <c r="J54" s="28"/>
      <c r="K54" s="28"/>
      <c r="L54" s="28"/>
      <c r="M54" s="28"/>
      <c r="N54" s="27" t="str">
        <f t="shared" si="9"/>
        <v/>
      </c>
      <c r="O54" s="13" t="str">
        <f>IF(I54="","",メイン_入力!$AD$32)</f>
        <v/>
      </c>
      <c r="P54" s="13" t="str">
        <f t="shared" si="10"/>
        <v/>
      </c>
      <c r="Q54" s="272"/>
      <c r="R54" s="13" t="str">
        <f t="shared" si="11"/>
        <v/>
      </c>
      <c r="S54" s="465" t="str">
        <f t="shared" si="12"/>
        <v/>
      </c>
      <c r="T54" s="465" t="str">
        <f t="shared" si="13"/>
        <v/>
      </c>
      <c r="U54" s="465" t="str">
        <f t="shared" si="14"/>
        <v/>
      </c>
      <c r="V54" s="12"/>
    </row>
    <row r="55" spans="1:22" s="103" customFormat="1" x14ac:dyDescent="0.2">
      <c r="A55" s="1"/>
      <c r="B55" s="10"/>
      <c r="C55" s="185">
        <v>42</v>
      </c>
      <c r="D55" s="28"/>
      <c r="E55" s="29"/>
      <c r="F55" s="274"/>
      <c r="G55" s="272"/>
      <c r="H55" s="307"/>
      <c r="I55" s="272"/>
      <c r="J55" s="28"/>
      <c r="K55" s="28"/>
      <c r="L55" s="28"/>
      <c r="M55" s="28"/>
      <c r="N55" s="27" t="str">
        <f t="shared" si="9"/>
        <v/>
      </c>
      <c r="O55" s="13" t="str">
        <f>IF(I55="","",メイン_入力!$AD$32)</f>
        <v/>
      </c>
      <c r="P55" s="13" t="str">
        <f t="shared" si="10"/>
        <v/>
      </c>
      <c r="Q55" s="272"/>
      <c r="R55" s="13" t="str">
        <f t="shared" si="11"/>
        <v/>
      </c>
      <c r="S55" s="465" t="str">
        <f t="shared" si="12"/>
        <v/>
      </c>
      <c r="T55" s="465" t="str">
        <f t="shared" si="13"/>
        <v/>
      </c>
      <c r="U55" s="465" t="str">
        <f t="shared" si="14"/>
        <v/>
      </c>
      <c r="V55" s="12"/>
    </row>
    <row r="56" spans="1:22" s="103" customFormat="1" x14ac:dyDescent="0.2">
      <c r="A56" s="1"/>
      <c r="B56" s="10"/>
      <c r="C56" s="185">
        <v>43</v>
      </c>
      <c r="D56" s="28"/>
      <c r="E56" s="29"/>
      <c r="F56" s="274"/>
      <c r="G56" s="272"/>
      <c r="H56" s="307"/>
      <c r="I56" s="272"/>
      <c r="J56" s="28"/>
      <c r="K56" s="28"/>
      <c r="L56" s="28"/>
      <c r="M56" s="28"/>
      <c r="N56" s="27" t="str">
        <f t="shared" si="9"/>
        <v/>
      </c>
      <c r="O56" s="13" t="str">
        <f>IF(I56="","",メイン_入力!$AD$32)</f>
        <v/>
      </c>
      <c r="P56" s="13" t="str">
        <f t="shared" si="10"/>
        <v/>
      </c>
      <c r="Q56" s="272"/>
      <c r="R56" s="13" t="str">
        <f t="shared" si="11"/>
        <v/>
      </c>
      <c r="S56" s="465" t="str">
        <f t="shared" si="12"/>
        <v/>
      </c>
      <c r="T56" s="465" t="str">
        <f t="shared" si="13"/>
        <v/>
      </c>
      <c r="U56" s="465" t="str">
        <f t="shared" si="14"/>
        <v/>
      </c>
      <c r="V56" s="12"/>
    </row>
    <row r="57" spans="1:22" s="103" customFormat="1" x14ac:dyDescent="0.2">
      <c r="A57" s="1"/>
      <c r="B57" s="10"/>
      <c r="C57" s="185">
        <v>44</v>
      </c>
      <c r="D57" s="28"/>
      <c r="E57" s="29"/>
      <c r="F57" s="274"/>
      <c r="G57" s="272"/>
      <c r="H57" s="307"/>
      <c r="I57" s="272"/>
      <c r="J57" s="28"/>
      <c r="K57" s="28"/>
      <c r="L57" s="28"/>
      <c r="M57" s="28"/>
      <c r="N57" s="27" t="str">
        <f t="shared" si="9"/>
        <v/>
      </c>
      <c r="O57" s="13" t="str">
        <f>IF(I57="","",メイン_入力!$AD$32)</f>
        <v/>
      </c>
      <c r="P57" s="13" t="str">
        <f t="shared" si="10"/>
        <v/>
      </c>
      <c r="Q57" s="272"/>
      <c r="R57" s="13" t="str">
        <f t="shared" si="11"/>
        <v/>
      </c>
      <c r="S57" s="465" t="str">
        <f t="shared" si="12"/>
        <v/>
      </c>
      <c r="T57" s="465" t="str">
        <f t="shared" si="13"/>
        <v/>
      </c>
      <c r="U57" s="465" t="str">
        <f t="shared" si="14"/>
        <v/>
      </c>
      <c r="V57" s="12"/>
    </row>
    <row r="58" spans="1:22" s="103" customFormat="1" x14ac:dyDescent="0.2">
      <c r="A58" s="1"/>
      <c r="B58" s="10"/>
      <c r="C58" s="185">
        <v>45</v>
      </c>
      <c r="D58" s="28"/>
      <c r="E58" s="29"/>
      <c r="F58" s="274"/>
      <c r="G58" s="272"/>
      <c r="H58" s="307"/>
      <c r="I58" s="272"/>
      <c r="J58" s="28"/>
      <c r="K58" s="28"/>
      <c r="L58" s="28"/>
      <c r="M58" s="28"/>
      <c r="N58" s="27" t="str">
        <f t="shared" si="9"/>
        <v/>
      </c>
      <c r="O58" s="13" t="str">
        <f>IF(I58="","",メイン_入力!$AD$32)</f>
        <v/>
      </c>
      <c r="P58" s="13" t="str">
        <f t="shared" si="10"/>
        <v/>
      </c>
      <c r="Q58" s="272"/>
      <c r="R58" s="13" t="str">
        <f t="shared" si="11"/>
        <v/>
      </c>
      <c r="S58" s="465" t="str">
        <f t="shared" si="12"/>
        <v/>
      </c>
      <c r="T58" s="465" t="str">
        <f t="shared" si="13"/>
        <v/>
      </c>
      <c r="U58" s="465" t="str">
        <f t="shared" si="14"/>
        <v/>
      </c>
      <c r="V58" s="12"/>
    </row>
    <row r="59" spans="1:22" s="103" customFormat="1" x14ac:dyDescent="0.2">
      <c r="A59" s="1"/>
      <c r="B59" s="10"/>
      <c r="C59" s="185">
        <v>46</v>
      </c>
      <c r="D59" s="28"/>
      <c r="E59" s="29"/>
      <c r="F59" s="274"/>
      <c r="G59" s="272"/>
      <c r="H59" s="307"/>
      <c r="I59" s="272"/>
      <c r="J59" s="28"/>
      <c r="K59" s="28"/>
      <c r="L59" s="28"/>
      <c r="M59" s="28"/>
      <c r="N59" s="27" t="str">
        <f t="shared" si="9"/>
        <v/>
      </c>
      <c r="O59" s="13" t="str">
        <f>IF(I59="","",メイン_入力!$AD$32)</f>
        <v/>
      </c>
      <c r="P59" s="13" t="str">
        <f t="shared" si="10"/>
        <v/>
      </c>
      <c r="Q59" s="272"/>
      <c r="R59" s="13" t="str">
        <f t="shared" si="11"/>
        <v/>
      </c>
      <c r="S59" s="465" t="str">
        <f t="shared" si="12"/>
        <v/>
      </c>
      <c r="T59" s="465" t="str">
        <f t="shared" si="13"/>
        <v/>
      </c>
      <c r="U59" s="465" t="str">
        <f t="shared" si="14"/>
        <v/>
      </c>
      <c r="V59" s="12"/>
    </row>
    <row r="60" spans="1:22" s="103" customFormat="1" x14ac:dyDescent="0.2">
      <c r="A60" s="1"/>
      <c r="B60" s="10"/>
      <c r="C60" s="185">
        <v>47</v>
      </c>
      <c r="D60" s="28"/>
      <c r="E60" s="29"/>
      <c r="F60" s="274"/>
      <c r="G60" s="272"/>
      <c r="H60" s="307"/>
      <c r="I60" s="272"/>
      <c r="J60" s="28"/>
      <c r="K60" s="28"/>
      <c r="L60" s="28"/>
      <c r="M60" s="28"/>
      <c r="N60" s="27" t="str">
        <f t="shared" si="9"/>
        <v/>
      </c>
      <c r="O60" s="13" t="str">
        <f>IF(I60="","",メイン_入力!$AD$32)</f>
        <v/>
      </c>
      <c r="P60" s="13" t="str">
        <f t="shared" si="10"/>
        <v/>
      </c>
      <c r="Q60" s="272"/>
      <c r="R60" s="13" t="str">
        <f t="shared" si="11"/>
        <v/>
      </c>
      <c r="S60" s="465" t="str">
        <f t="shared" si="12"/>
        <v/>
      </c>
      <c r="T60" s="465" t="str">
        <f t="shared" si="13"/>
        <v/>
      </c>
      <c r="U60" s="465" t="str">
        <f t="shared" si="14"/>
        <v/>
      </c>
      <c r="V60" s="12"/>
    </row>
    <row r="61" spans="1:22" s="103" customFormat="1" x14ac:dyDescent="0.2">
      <c r="A61" s="1"/>
      <c r="B61" s="10"/>
      <c r="C61" s="185">
        <v>48</v>
      </c>
      <c r="D61" s="28"/>
      <c r="E61" s="29"/>
      <c r="F61" s="274"/>
      <c r="G61" s="272"/>
      <c r="H61" s="307"/>
      <c r="I61" s="272"/>
      <c r="J61" s="28"/>
      <c r="K61" s="28"/>
      <c r="L61" s="28"/>
      <c r="M61" s="28"/>
      <c r="N61" s="27" t="str">
        <f t="shared" si="9"/>
        <v/>
      </c>
      <c r="O61" s="13" t="str">
        <f>IF(I61="","",メイン_入力!$AD$32)</f>
        <v/>
      </c>
      <c r="P61" s="13" t="str">
        <f t="shared" si="10"/>
        <v/>
      </c>
      <c r="Q61" s="272"/>
      <c r="R61" s="13" t="str">
        <f t="shared" si="11"/>
        <v/>
      </c>
      <c r="S61" s="465" t="str">
        <f t="shared" si="12"/>
        <v/>
      </c>
      <c r="T61" s="465" t="str">
        <f t="shared" si="13"/>
        <v/>
      </c>
      <c r="U61" s="465" t="str">
        <f t="shared" si="14"/>
        <v/>
      </c>
      <c r="V61" s="12"/>
    </row>
    <row r="62" spans="1:22" s="103" customFormat="1" x14ac:dyDescent="0.2">
      <c r="A62" s="1"/>
      <c r="B62" s="10"/>
      <c r="C62" s="185">
        <v>49</v>
      </c>
      <c r="D62" s="28"/>
      <c r="E62" s="29"/>
      <c r="F62" s="274"/>
      <c r="G62" s="272"/>
      <c r="H62" s="307"/>
      <c r="I62" s="272"/>
      <c r="J62" s="28"/>
      <c r="K62" s="28"/>
      <c r="L62" s="28"/>
      <c r="M62" s="28"/>
      <c r="N62" s="27" t="str">
        <f t="shared" si="9"/>
        <v/>
      </c>
      <c r="O62" s="13" t="str">
        <f>IF(I62="","",メイン_入力!$AD$32)</f>
        <v/>
      </c>
      <c r="P62" s="13" t="str">
        <f t="shared" si="10"/>
        <v/>
      </c>
      <c r="Q62" s="272"/>
      <c r="R62" s="13" t="str">
        <f t="shared" si="11"/>
        <v/>
      </c>
      <c r="S62" s="465" t="str">
        <f t="shared" si="12"/>
        <v/>
      </c>
      <c r="T62" s="465" t="str">
        <f t="shared" si="13"/>
        <v/>
      </c>
      <c r="U62" s="465" t="str">
        <f t="shared" si="14"/>
        <v/>
      </c>
      <c r="V62" s="12"/>
    </row>
    <row r="63" spans="1:22" s="103" customFormat="1" x14ac:dyDescent="0.2">
      <c r="A63" s="1"/>
      <c r="B63" s="10"/>
      <c r="C63" s="185">
        <v>50</v>
      </c>
      <c r="D63" s="28"/>
      <c r="E63" s="29"/>
      <c r="F63" s="274"/>
      <c r="G63" s="272"/>
      <c r="H63" s="307"/>
      <c r="I63" s="272"/>
      <c r="J63" s="28"/>
      <c r="K63" s="28"/>
      <c r="L63" s="28"/>
      <c r="M63" s="28"/>
      <c r="N63" s="27" t="str">
        <f t="shared" si="9"/>
        <v/>
      </c>
      <c r="O63" s="13" t="str">
        <f>IF(I63="","",メイン_入力!$AD$32)</f>
        <v/>
      </c>
      <c r="P63" s="13" t="str">
        <f t="shared" si="10"/>
        <v/>
      </c>
      <c r="Q63" s="272"/>
      <c r="R63" s="13" t="str">
        <f t="shared" si="11"/>
        <v/>
      </c>
      <c r="S63" s="465" t="str">
        <f t="shared" si="12"/>
        <v/>
      </c>
      <c r="T63" s="465" t="str">
        <f t="shared" si="13"/>
        <v/>
      </c>
      <c r="U63" s="465" t="str">
        <f t="shared" si="14"/>
        <v/>
      </c>
      <c r="V63" s="12"/>
    </row>
    <row r="64" spans="1:22" s="103" customFormat="1" x14ac:dyDescent="0.2">
      <c r="A64" s="1"/>
      <c r="B64" s="10"/>
      <c r="C64" s="185">
        <v>51</v>
      </c>
      <c r="D64" s="28"/>
      <c r="E64" s="29"/>
      <c r="F64" s="274"/>
      <c r="G64" s="272"/>
      <c r="H64" s="307"/>
      <c r="I64" s="272"/>
      <c r="J64" s="28"/>
      <c r="K64" s="28"/>
      <c r="L64" s="28"/>
      <c r="M64" s="28"/>
      <c r="N64" s="27" t="str">
        <f t="shared" si="9"/>
        <v/>
      </c>
      <c r="O64" s="13" t="str">
        <f>IF(I64="","",メイン_入力!$AD$32)</f>
        <v/>
      </c>
      <c r="P64" s="13" t="str">
        <f t="shared" si="10"/>
        <v/>
      </c>
      <c r="Q64" s="272"/>
      <c r="R64" s="13" t="str">
        <f t="shared" si="11"/>
        <v/>
      </c>
      <c r="S64" s="465" t="str">
        <f t="shared" si="12"/>
        <v/>
      </c>
      <c r="T64" s="465" t="str">
        <f t="shared" si="13"/>
        <v/>
      </c>
      <c r="U64" s="465" t="str">
        <f t="shared" si="14"/>
        <v/>
      </c>
      <c r="V64" s="12"/>
    </row>
    <row r="65" spans="1:22" s="103" customFormat="1" x14ac:dyDescent="0.2">
      <c r="A65" s="1"/>
      <c r="B65" s="10"/>
      <c r="C65" s="185">
        <v>52</v>
      </c>
      <c r="D65" s="28"/>
      <c r="E65" s="29"/>
      <c r="F65" s="274"/>
      <c r="G65" s="272"/>
      <c r="H65" s="307"/>
      <c r="I65" s="272"/>
      <c r="J65" s="28"/>
      <c r="K65" s="28"/>
      <c r="L65" s="28"/>
      <c r="M65" s="28"/>
      <c r="N65" s="27" t="str">
        <f t="shared" si="9"/>
        <v/>
      </c>
      <c r="O65" s="13" t="str">
        <f>IF(I65="","",メイン_入力!$AD$32)</f>
        <v/>
      </c>
      <c r="P65" s="13" t="str">
        <f t="shared" si="10"/>
        <v/>
      </c>
      <c r="Q65" s="272"/>
      <c r="R65" s="13" t="str">
        <f t="shared" si="11"/>
        <v/>
      </c>
      <c r="S65" s="465" t="str">
        <f t="shared" si="12"/>
        <v/>
      </c>
      <c r="T65" s="465" t="str">
        <f t="shared" si="13"/>
        <v/>
      </c>
      <c r="U65" s="465" t="str">
        <f t="shared" si="14"/>
        <v/>
      </c>
      <c r="V65" s="12"/>
    </row>
    <row r="66" spans="1:22" s="103" customFormat="1" x14ac:dyDescent="0.2">
      <c r="A66" s="1"/>
      <c r="B66" s="10"/>
      <c r="C66" s="185">
        <v>53</v>
      </c>
      <c r="D66" s="28"/>
      <c r="E66" s="29"/>
      <c r="F66" s="274"/>
      <c r="G66" s="272"/>
      <c r="H66" s="307"/>
      <c r="I66" s="272"/>
      <c r="J66" s="28"/>
      <c r="K66" s="28"/>
      <c r="L66" s="28"/>
      <c r="M66" s="28"/>
      <c r="N66" s="27" t="str">
        <f t="shared" si="9"/>
        <v/>
      </c>
      <c r="O66" s="13" t="str">
        <f>IF(I66="","",メイン_入力!$AD$32)</f>
        <v/>
      </c>
      <c r="P66" s="13" t="str">
        <f t="shared" si="10"/>
        <v/>
      </c>
      <c r="Q66" s="272"/>
      <c r="R66" s="13" t="str">
        <f t="shared" si="11"/>
        <v/>
      </c>
      <c r="S66" s="465" t="str">
        <f t="shared" si="12"/>
        <v/>
      </c>
      <c r="T66" s="465" t="str">
        <f t="shared" si="13"/>
        <v/>
      </c>
      <c r="U66" s="465" t="str">
        <f t="shared" si="14"/>
        <v/>
      </c>
      <c r="V66" s="12"/>
    </row>
    <row r="67" spans="1:22" s="103" customFormat="1" x14ac:dyDescent="0.2">
      <c r="A67" s="1"/>
      <c r="B67" s="10"/>
      <c r="C67" s="185">
        <v>54</v>
      </c>
      <c r="D67" s="28"/>
      <c r="E67" s="29"/>
      <c r="F67" s="274"/>
      <c r="G67" s="272"/>
      <c r="H67" s="307"/>
      <c r="I67" s="272"/>
      <c r="J67" s="28"/>
      <c r="K67" s="28"/>
      <c r="L67" s="28"/>
      <c r="M67" s="28"/>
      <c r="N67" s="27" t="str">
        <f t="shared" si="9"/>
        <v/>
      </c>
      <c r="O67" s="13" t="str">
        <f>IF(I67="","",メイン_入力!$AD$32)</f>
        <v/>
      </c>
      <c r="P67" s="13" t="str">
        <f t="shared" si="10"/>
        <v/>
      </c>
      <c r="Q67" s="272"/>
      <c r="R67" s="13" t="str">
        <f t="shared" si="11"/>
        <v/>
      </c>
      <c r="S67" s="465" t="str">
        <f t="shared" si="12"/>
        <v/>
      </c>
      <c r="T67" s="465" t="str">
        <f t="shared" si="13"/>
        <v/>
      </c>
      <c r="U67" s="465" t="str">
        <f t="shared" si="14"/>
        <v/>
      </c>
      <c r="V67" s="12"/>
    </row>
    <row r="68" spans="1:22" s="103" customFormat="1" x14ac:dyDescent="0.2">
      <c r="A68" s="1"/>
      <c r="B68" s="10"/>
      <c r="C68" s="185">
        <v>55</v>
      </c>
      <c r="D68" s="28"/>
      <c r="E68" s="29"/>
      <c r="F68" s="274"/>
      <c r="G68" s="272"/>
      <c r="H68" s="307"/>
      <c r="I68" s="272"/>
      <c r="J68" s="28"/>
      <c r="K68" s="28"/>
      <c r="L68" s="28"/>
      <c r="M68" s="28"/>
      <c r="N68" s="27" t="str">
        <f t="shared" si="9"/>
        <v/>
      </c>
      <c r="O68" s="13" t="str">
        <f>IF(I68="","",メイン_入力!$AD$32)</f>
        <v/>
      </c>
      <c r="P68" s="13" t="str">
        <f t="shared" si="10"/>
        <v/>
      </c>
      <c r="Q68" s="272"/>
      <c r="R68" s="13" t="str">
        <f t="shared" si="11"/>
        <v/>
      </c>
      <c r="S68" s="465" t="str">
        <f t="shared" si="12"/>
        <v/>
      </c>
      <c r="T68" s="465" t="str">
        <f t="shared" si="13"/>
        <v/>
      </c>
      <c r="U68" s="465" t="str">
        <f t="shared" si="14"/>
        <v/>
      </c>
      <c r="V68" s="12"/>
    </row>
    <row r="69" spans="1:22" s="103" customFormat="1" x14ac:dyDescent="0.2">
      <c r="A69" s="1"/>
      <c r="B69" s="10"/>
      <c r="C69" s="185">
        <v>56</v>
      </c>
      <c r="D69" s="28"/>
      <c r="E69" s="29"/>
      <c r="F69" s="274"/>
      <c r="G69" s="272"/>
      <c r="H69" s="307"/>
      <c r="I69" s="272"/>
      <c r="J69" s="28"/>
      <c r="K69" s="28"/>
      <c r="L69" s="28"/>
      <c r="M69" s="28"/>
      <c r="N69" s="27" t="str">
        <f t="shared" si="9"/>
        <v/>
      </c>
      <c r="O69" s="13" t="str">
        <f>IF(I69="","",メイン_入力!$AD$32)</f>
        <v/>
      </c>
      <c r="P69" s="13" t="str">
        <f t="shared" si="10"/>
        <v/>
      </c>
      <c r="Q69" s="272"/>
      <c r="R69" s="13" t="str">
        <f t="shared" si="11"/>
        <v/>
      </c>
      <c r="S69" s="465" t="str">
        <f t="shared" si="12"/>
        <v/>
      </c>
      <c r="T69" s="465" t="str">
        <f t="shared" si="13"/>
        <v/>
      </c>
      <c r="U69" s="465" t="str">
        <f t="shared" si="14"/>
        <v/>
      </c>
      <c r="V69" s="12"/>
    </row>
    <row r="70" spans="1:22" s="103" customFormat="1" x14ac:dyDescent="0.2">
      <c r="A70" s="1"/>
      <c r="B70" s="10"/>
      <c r="C70" s="185">
        <v>57</v>
      </c>
      <c r="D70" s="28"/>
      <c r="E70" s="29"/>
      <c r="F70" s="274"/>
      <c r="G70" s="272"/>
      <c r="H70" s="307"/>
      <c r="I70" s="272"/>
      <c r="J70" s="28"/>
      <c r="K70" s="28"/>
      <c r="L70" s="28"/>
      <c r="M70" s="28"/>
      <c r="N70" s="27" t="str">
        <f t="shared" si="9"/>
        <v/>
      </c>
      <c r="O70" s="13" t="str">
        <f>IF(I70="","",メイン_入力!$AD$32)</f>
        <v/>
      </c>
      <c r="P70" s="13" t="str">
        <f t="shared" si="10"/>
        <v/>
      </c>
      <c r="Q70" s="272"/>
      <c r="R70" s="13" t="str">
        <f t="shared" si="11"/>
        <v/>
      </c>
      <c r="S70" s="465" t="str">
        <f t="shared" si="12"/>
        <v/>
      </c>
      <c r="T70" s="465" t="str">
        <f t="shared" si="13"/>
        <v/>
      </c>
      <c r="U70" s="465" t="str">
        <f t="shared" si="14"/>
        <v/>
      </c>
      <c r="V70" s="12"/>
    </row>
    <row r="71" spans="1:22" s="103" customFormat="1" x14ac:dyDescent="0.2">
      <c r="A71" s="1"/>
      <c r="B71" s="10"/>
      <c r="C71" s="185">
        <v>58</v>
      </c>
      <c r="D71" s="28"/>
      <c r="E71" s="29"/>
      <c r="F71" s="274"/>
      <c r="G71" s="272"/>
      <c r="H71" s="307"/>
      <c r="I71" s="272"/>
      <c r="J71" s="28"/>
      <c r="K71" s="28"/>
      <c r="L71" s="28"/>
      <c r="M71" s="28"/>
      <c r="N71" s="27" t="str">
        <f t="shared" si="9"/>
        <v/>
      </c>
      <c r="O71" s="13" t="str">
        <f>IF(I71="","",メイン_入力!$AD$32)</f>
        <v/>
      </c>
      <c r="P71" s="13" t="str">
        <f t="shared" si="10"/>
        <v/>
      </c>
      <c r="Q71" s="272"/>
      <c r="R71" s="13" t="str">
        <f t="shared" si="11"/>
        <v/>
      </c>
      <c r="S71" s="465" t="str">
        <f t="shared" si="12"/>
        <v/>
      </c>
      <c r="T71" s="465" t="str">
        <f t="shared" si="13"/>
        <v/>
      </c>
      <c r="U71" s="465" t="str">
        <f t="shared" si="14"/>
        <v/>
      </c>
      <c r="V71" s="12"/>
    </row>
    <row r="72" spans="1:22" s="103" customFormat="1" x14ac:dyDescent="0.2">
      <c r="A72" s="1"/>
      <c r="B72" s="10"/>
      <c r="C72" s="185">
        <v>59</v>
      </c>
      <c r="D72" s="28"/>
      <c r="E72" s="29"/>
      <c r="F72" s="274"/>
      <c r="G72" s="272"/>
      <c r="H72" s="307"/>
      <c r="I72" s="272"/>
      <c r="J72" s="28"/>
      <c r="K72" s="28"/>
      <c r="L72" s="28"/>
      <c r="M72" s="28"/>
      <c r="N72" s="27" t="str">
        <f t="shared" si="9"/>
        <v/>
      </c>
      <c r="O72" s="13" t="str">
        <f>IF(I72="","",メイン_入力!$AD$32)</f>
        <v/>
      </c>
      <c r="P72" s="13" t="str">
        <f t="shared" si="10"/>
        <v/>
      </c>
      <c r="Q72" s="272"/>
      <c r="R72" s="13" t="str">
        <f t="shared" si="11"/>
        <v/>
      </c>
      <c r="S72" s="465" t="str">
        <f t="shared" si="12"/>
        <v/>
      </c>
      <c r="T72" s="465" t="str">
        <f t="shared" si="13"/>
        <v/>
      </c>
      <c r="U72" s="465" t="str">
        <f t="shared" si="14"/>
        <v/>
      </c>
      <c r="V72" s="12"/>
    </row>
    <row r="73" spans="1:22" s="103" customFormat="1" x14ac:dyDescent="0.2">
      <c r="A73" s="1"/>
      <c r="B73" s="10"/>
      <c r="C73" s="185">
        <v>60</v>
      </c>
      <c r="D73" s="28"/>
      <c r="E73" s="29"/>
      <c r="F73" s="274"/>
      <c r="G73" s="272"/>
      <c r="H73" s="307"/>
      <c r="I73" s="272"/>
      <c r="J73" s="28"/>
      <c r="K73" s="28"/>
      <c r="L73" s="28"/>
      <c r="M73" s="28"/>
      <c r="N73" s="27" t="str">
        <f t="shared" si="9"/>
        <v/>
      </c>
      <c r="O73" s="13" t="str">
        <f>IF(I73="","",メイン_入力!$AD$32)</f>
        <v/>
      </c>
      <c r="P73" s="13" t="str">
        <f t="shared" si="10"/>
        <v/>
      </c>
      <c r="Q73" s="272"/>
      <c r="R73" s="13" t="str">
        <f t="shared" si="11"/>
        <v/>
      </c>
      <c r="S73" s="465" t="str">
        <f t="shared" si="12"/>
        <v/>
      </c>
      <c r="T73" s="465" t="str">
        <f t="shared" si="13"/>
        <v/>
      </c>
      <c r="U73" s="465" t="str">
        <f t="shared" si="14"/>
        <v/>
      </c>
      <c r="V73" s="12"/>
    </row>
    <row r="74" spans="1:22" s="102" customFormat="1" x14ac:dyDescent="0.2">
      <c r="A74" s="1"/>
      <c r="B74" s="113"/>
      <c r="C74" s="114"/>
      <c r="D74" s="114"/>
      <c r="E74" s="114"/>
      <c r="F74" s="114"/>
      <c r="G74" s="114"/>
      <c r="H74" s="308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402"/>
      <c r="T74" s="114"/>
      <c r="U74" s="114"/>
      <c r="V74" s="115"/>
    </row>
    <row r="75" spans="1:22" s="155" customFormat="1" x14ac:dyDescent="0.2">
      <c r="A75" s="187"/>
      <c r="B75" s="108"/>
      <c r="C75" s="108"/>
      <c r="D75" s="108"/>
      <c r="E75" s="108"/>
      <c r="F75" s="108"/>
      <c r="G75" s="108"/>
      <c r="H75" s="309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404"/>
      <c r="T75" s="108"/>
      <c r="U75" s="108"/>
      <c r="V75" s="174" t="s">
        <v>916</v>
      </c>
    </row>
    <row r="76" spans="1:22" s="103" customFormat="1" x14ac:dyDescent="0.2">
      <c r="A76" s="1"/>
      <c r="B76" s="10"/>
      <c r="C76" s="185">
        <v>61</v>
      </c>
      <c r="D76" s="28"/>
      <c r="E76" s="29"/>
      <c r="F76" s="274"/>
      <c r="G76" s="272"/>
      <c r="H76" s="307"/>
      <c r="I76" s="272"/>
      <c r="J76" s="28"/>
      <c r="K76" s="28"/>
      <c r="L76" s="28"/>
      <c r="M76" s="28"/>
      <c r="N76" s="27" t="str">
        <f t="shared" ref="N76:N105" si="15">IF(I76="","",IF(J76="",0,1)*$Y$12+IF(K76="",0,1)*$Z$12+IF(L76="",0,1)*IF(E76&gt;2014,$AA$12,$AB$12)+IF(M76="",0,1)*$AB$12)</f>
        <v/>
      </c>
      <c r="O76" s="13" t="str">
        <f>IF(I76="","",メイン_入力!$AD$32)</f>
        <v/>
      </c>
      <c r="P76" s="13" t="str">
        <f t="shared" ref="P76:P105" si="16">IF(I76="","",H76*I76*(1-N76)*O76)</f>
        <v/>
      </c>
      <c r="Q76" s="272"/>
      <c r="R76" s="13" t="str">
        <f t="shared" ref="R76:R105" si="17">IF(OR(N76="",H76&lt;$Y$9),"",IF(Q76="",P76*N76/(1-N76),Q76*N76/(1-N76)))</f>
        <v/>
      </c>
      <c r="S76" s="465" t="str">
        <f t="shared" ref="S76:S105" si="18">IF(ISERROR(R76),"",IF(R76="","",R76*$AO$3/1000))</f>
        <v/>
      </c>
      <c r="T76" s="465" t="str">
        <f t="shared" ref="T76:T105" si="19">IF(ISERROR(R76),"",IF(R76="","",R76*$AO$4/1000))</f>
        <v/>
      </c>
      <c r="U76" s="465" t="str">
        <f t="shared" ref="U76:U105" si="20">IF(ISERROR(R76),"",IF(R76="","",R76*$AO$5/1000))</f>
        <v/>
      </c>
      <c r="V76" s="12"/>
    </row>
    <row r="77" spans="1:22" s="103" customFormat="1" x14ac:dyDescent="0.2">
      <c r="A77" s="1"/>
      <c r="B77" s="10"/>
      <c r="C77" s="185">
        <v>62</v>
      </c>
      <c r="D77" s="28"/>
      <c r="E77" s="29"/>
      <c r="F77" s="274"/>
      <c r="G77" s="272"/>
      <c r="H77" s="307"/>
      <c r="I77" s="272"/>
      <c r="J77" s="28"/>
      <c r="K77" s="28"/>
      <c r="L77" s="28"/>
      <c r="M77" s="28"/>
      <c r="N77" s="27" t="str">
        <f t="shared" si="15"/>
        <v/>
      </c>
      <c r="O77" s="13" t="str">
        <f>IF(I77="","",メイン_入力!$AD$32)</f>
        <v/>
      </c>
      <c r="P77" s="13" t="str">
        <f t="shared" si="16"/>
        <v/>
      </c>
      <c r="Q77" s="272"/>
      <c r="R77" s="13" t="str">
        <f t="shared" si="17"/>
        <v/>
      </c>
      <c r="S77" s="465" t="str">
        <f t="shared" si="18"/>
        <v/>
      </c>
      <c r="T77" s="465" t="str">
        <f t="shared" si="19"/>
        <v/>
      </c>
      <c r="U77" s="465" t="str">
        <f t="shared" si="20"/>
        <v/>
      </c>
      <c r="V77" s="12"/>
    </row>
    <row r="78" spans="1:22" s="103" customFormat="1" x14ac:dyDescent="0.2">
      <c r="A78" s="1"/>
      <c r="B78" s="10"/>
      <c r="C78" s="185">
        <v>63</v>
      </c>
      <c r="D78" s="28"/>
      <c r="E78" s="29"/>
      <c r="F78" s="274"/>
      <c r="G78" s="272"/>
      <c r="H78" s="307"/>
      <c r="I78" s="272"/>
      <c r="J78" s="28"/>
      <c r="K78" s="28"/>
      <c r="L78" s="28"/>
      <c r="M78" s="28"/>
      <c r="N78" s="27" t="str">
        <f t="shared" si="15"/>
        <v/>
      </c>
      <c r="O78" s="13" t="str">
        <f>IF(I78="","",メイン_入力!$AD$32)</f>
        <v/>
      </c>
      <c r="P78" s="13" t="str">
        <f t="shared" si="16"/>
        <v/>
      </c>
      <c r="Q78" s="272"/>
      <c r="R78" s="13" t="str">
        <f t="shared" si="17"/>
        <v/>
      </c>
      <c r="S78" s="465" t="str">
        <f t="shared" si="18"/>
        <v/>
      </c>
      <c r="T78" s="465" t="str">
        <f t="shared" si="19"/>
        <v/>
      </c>
      <c r="U78" s="465" t="str">
        <f t="shared" si="20"/>
        <v/>
      </c>
      <c r="V78" s="12"/>
    </row>
    <row r="79" spans="1:22" s="103" customFormat="1" x14ac:dyDescent="0.2">
      <c r="A79" s="1"/>
      <c r="B79" s="10"/>
      <c r="C79" s="185">
        <v>64</v>
      </c>
      <c r="D79" s="28"/>
      <c r="E79" s="29"/>
      <c r="F79" s="274"/>
      <c r="G79" s="272"/>
      <c r="H79" s="307"/>
      <c r="I79" s="272"/>
      <c r="J79" s="28"/>
      <c r="K79" s="28"/>
      <c r="L79" s="28"/>
      <c r="M79" s="28"/>
      <c r="N79" s="27" t="str">
        <f t="shared" si="15"/>
        <v/>
      </c>
      <c r="O79" s="13" t="str">
        <f>IF(I79="","",メイン_入力!$AD$32)</f>
        <v/>
      </c>
      <c r="P79" s="13" t="str">
        <f t="shared" si="16"/>
        <v/>
      </c>
      <c r="Q79" s="272"/>
      <c r="R79" s="13" t="str">
        <f t="shared" si="17"/>
        <v/>
      </c>
      <c r="S79" s="465" t="str">
        <f t="shared" si="18"/>
        <v/>
      </c>
      <c r="T79" s="465" t="str">
        <f t="shared" si="19"/>
        <v/>
      </c>
      <c r="U79" s="465" t="str">
        <f t="shared" si="20"/>
        <v/>
      </c>
      <c r="V79" s="12"/>
    </row>
    <row r="80" spans="1:22" s="103" customFormat="1" x14ac:dyDescent="0.2">
      <c r="A80" s="1"/>
      <c r="B80" s="10"/>
      <c r="C80" s="185">
        <v>65</v>
      </c>
      <c r="D80" s="28"/>
      <c r="E80" s="29"/>
      <c r="F80" s="274"/>
      <c r="G80" s="272"/>
      <c r="H80" s="307"/>
      <c r="I80" s="272"/>
      <c r="J80" s="28"/>
      <c r="K80" s="28"/>
      <c r="L80" s="28"/>
      <c r="M80" s="28"/>
      <c r="N80" s="27" t="str">
        <f t="shared" si="15"/>
        <v/>
      </c>
      <c r="O80" s="13" t="str">
        <f>IF(I80="","",メイン_入力!$AD$32)</f>
        <v/>
      </c>
      <c r="P80" s="13" t="str">
        <f t="shared" si="16"/>
        <v/>
      </c>
      <c r="Q80" s="272"/>
      <c r="R80" s="13" t="str">
        <f t="shared" si="17"/>
        <v/>
      </c>
      <c r="S80" s="465" t="str">
        <f t="shared" si="18"/>
        <v/>
      </c>
      <c r="T80" s="465" t="str">
        <f t="shared" si="19"/>
        <v/>
      </c>
      <c r="U80" s="465" t="str">
        <f t="shared" si="20"/>
        <v/>
      </c>
      <c r="V80" s="12"/>
    </row>
    <row r="81" spans="1:22" s="103" customFormat="1" x14ac:dyDescent="0.2">
      <c r="A81" s="1"/>
      <c r="B81" s="10"/>
      <c r="C81" s="185">
        <v>66</v>
      </c>
      <c r="D81" s="28"/>
      <c r="E81" s="29"/>
      <c r="F81" s="274"/>
      <c r="G81" s="272"/>
      <c r="H81" s="307"/>
      <c r="I81" s="272"/>
      <c r="J81" s="28"/>
      <c r="K81" s="28"/>
      <c r="L81" s="28"/>
      <c r="M81" s="28"/>
      <c r="N81" s="27" t="str">
        <f t="shared" si="15"/>
        <v/>
      </c>
      <c r="O81" s="13" t="str">
        <f>IF(I81="","",メイン_入力!$AD$32)</f>
        <v/>
      </c>
      <c r="P81" s="13" t="str">
        <f t="shared" si="16"/>
        <v/>
      </c>
      <c r="Q81" s="272"/>
      <c r="R81" s="13" t="str">
        <f t="shared" si="17"/>
        <v/>
      </c>
      <c r="S81" s="465" t="str">
        <f t="shared" si="18"/>
        <v/>
      </c>
      <c r="T81" s="465" t="str">
        <f t="shared" si="19"/>
        <v/>
      </c>
      <c r="U81" s="465" t="str">
        <f t="shared" si="20"/>
        <v/>
      </c>
      <c r="V81" s="12"/>
    </row>
    <row r="82" spans="1:22" s="103" customFormat="1" x14ac:dyDescent="0.2">
      <c r="A82" s="1"/>
      <c r="B82" s="10"/>
      <c r="C82" s="185">
        <v>67</v>
      </c>
      <c r="D82" s="28"/>
      <c r="E82" s="29"/>
      <c r="F82" s="274"/>
      <c r="G82" s="272"/>
      <c r="H82" s="307"/>
      <c r="I82" s="272"/>
      <c r="J82" s="28"/>
      <c r="K82" s="28"/>
      <c r="L82" s="28"/>
      <c r="M82" s="28"/>
      <c r="N82" s="27" t="str">
        <f t="shared" si="15"/>
        <v/>
      </c>
      <c r="O82" s="13" t="str">
        <f>IF(I82="","",メイン_入力!$AD$32)</f>
        <v/>
      </c>
      <c r="P82" s="13" t="str">
        <f t="shared" si="16"/>
        <v/>
      </c>
      <c r="Q82" s="272"/>
      <c r="R82" s="13" t="str">
        <f t="shared" si="17"/>
        <v/>
      </c>
      <c r="S82" s="465" t="str">
        <f t="shared" si="18"/>
        <v/>
      </c>
      <c r="T82" s="465" t="str">
        <f t="shared" si="19"/>
        <v/>
      </c>
      <c r="U82" s="465" t="str">
        <f t="shared" si="20"/>
        <v/>
      </c>
      <c r="V82" s="12"/>
    </row>
    <row r="83" spans="1:22" s="103" customFormat="1" x14ac:dyDescent="0.2">
      <c r="A83" s="1"/>
      <c r="B83" s="10"/>
      <c r="C83" s="185">
        <v>68</v>
      </c>
      <c r="D83" s="28"/>
      <c r="E83" s="29"/>
      <c r="F83" s="274"/>
      <c r="G83" s="272"/>
      <c r="H83" s="307"/>
      <c r="I83" s="272"/>
      <c r="J83" s="28"/>
      <c r="K83" s="28"/>
      <c r="L83" s="28"/>
      <c r="M83" s="28"/>
      <c r="N83" s="27" t="str">
        <f t="shared" si="15"/>
        <v/>
      </c>
      <c r="O83" s="13" t="str">
        <f>IF(I83="","",メイン_入力!$AD$32)</f>
        <v/>
      </c>
      <c r="P83" s="13" t="str">
        <f t="shared" si="16"/>
        <v/>
      </c>
      <c r="Q83" s="272"/>
      <c r="R83" s="13" t="str">
        <f t="shared" si="17"/>
        <v/>
      </c>
      <c r="S83" s="465" t="str">
        <f t="shared" si="18"/>
        <v/>
      </c>
      <c r="T83" s="465" t="str">
        <f t="shared" si="19"/>
        <v/>
      </c>
      <c r="U83" s="465" t="str">
        <f t="shared" si="20"/>
        <v/>
      </c>
      <c r="V83" s="12"/>
    </row>
    <row r="84" spans="1:22" s="103" customFormat="1" x14ac:dyDescent="0.2">
      <c r="A84" s="1"/>
      <c r="B84" s="10"/>
      <c r="C84" s="185">
        <v>69</v>
      </c>
      <c r="D84" s="28"/>
      <c r="E84" s="29"/>
      <c r="F84" s="274"/>
      <c r="G84" s="272"/>
      <c r="H84" s="307"/>
      <c r="I84" s="272"/>
      <c r="J84" s="28"/>
      <c r="K84" s="28"/>
      <c r="L84" s="28"/>
      <c r="M84" s="28"/>
      <c r="N84" s="27" t="str">
        <f t="shared" si="15"/>
        <v/>
      </c>
      <c r="O84" s="13" t="str">
        <f>IF(I84="","",メイン_入力!$AD$32)</f>
        <v/>
      </c>
      <c r="P84" s="13" t="str">
        <f t="shared" si="16"/>
        <v/>
      </c>
      <c r="Q84" s="272"/>
      <c r="R84" s="13" t="str">
        <f t="shared" si="17"/>
        <v/>
      </c>
      <c r="S84" s="465" t="str">
        <f t="shared" si="18"/>
        <v/>
      </c>
      <c r="T84" s="465" t="str">
        <f t="shared" si="19"/>
        <v/>
      </c>
      <c r="U84" s="465" t="str">
        <f t="shared" si="20"/>
        <v/>
      </c>
      <c r="V84" s="12"/>
    </row>
    <row r="85" spans="1:22" s="103" customFormat="1" x14ac:dyDescent="0.2">
      <c r="A85" s="1"/>
      <c r="B85" s="10"/>
      <c r="C85" s="185">
        <v>70</v>
      </c>
      <c r="D85" s="28"/>
      <c r="E85" s="29"/>
      <c r="F85" s="274"/>
      <c r="G85" s="272"/>
      <c r="H85" s="307"/>
      <c r="I85" s="272"/>
      <c r="J85" s="28"/>
      <c r="K85" s="28"/>
      <c r="L85" s="28"/>
      <c r="M85" s="28"/>
      <c r="N85" s="27" t="str">
        <f t="shared" si="15"/>
        <v/>
      </c>
      <c r="O85" s="13" t="str">
        <f>IF(I85="","",メイン_入力!$AD$32)</f>
        <v/>
      </c>
      <c r="P85" s="13" t="str">
        <f t="shared" si="16"/>
        <v/>
      </c>
      <c r="Q85" s="272"/>
      <c r="R85" s="13" t="str">
        <f t="shared" si="17"/>
        <v/>
      </c>
      <c r="S85" s="465" t="str">
        <f t="shared" si="18"/>
        <v/>
      </c>
      <c r="T85" s="465" t="str">
        <f t="shared" si="19"/>
        <v/>
      </c>
      <c r="U85" s="465" t="str">
        <f t="shared" si="20"/>
        <v/>
      </c>
      <c r="V85" s="12"/>
    </row>
    <row r="86" spans="1:22" s="103" customFormat="1" x14ac:dyDescent="0.2">
      <c r="A86" s="1"/>
      <c r="B86" s="10"/>
      <c r="C86" s="185">
        <v>71</v>
      </c>
      <c r="D86" s="28"/>
      <c r="E86" s="29"/>
      <c r="F86" s="274"/>
      <c r="G86" s="272"/>
      <c r="H86" s="307"/>
      <c r="I86" s="272"/>
      <c r="J86" s="28"/>
      <c r="K86" s="28"/>
      <c r="L86" s="28"/>
      <c r="M86" s="28"/>
      <c r="N86" s="27" t="str">
        <f t="shared" si="15"/>
        <v/>
      </c>
      <c r="O86" s="13" t="str">
        <f>IF(I86="","",メイン_入力!$AD$32)</f>
        <v/>
      </c>
      <c r="P86" s="13" t="str">
        <f t="shared" si="16"/>
        <v/>
      </c>
      <c r="Q86" s="272"/>
      <c r="R86" s="13" t="str">
        <f t="shared" si="17"/>
        <v/>
      </c>
      <c r="S86" s="465" t="str">
        <f t="shared" si="18"/>
        <v/>
      </c>
      <c r="T86" s="465" t="str">
        <f t="shared" si="19"/>
        <v/>
      </c>
      <c r="U86" s="465" t="str">
        <f t="shared" si="20"/>
        <v/>
      </c>
      <c r="V86" s="12"/>
    </row>
    <row r="87" spans="1:22" s="103" customFormat="1" x14ac:dyDescent="0.2">
      <c r="A87" s="1"/>
      <c r="B87" s="10"/>
      <c r="C87" s="185">
        <v>72</v>
      </c>
      <c r="D87" s="28"/>
      <c r="E87" s="29"/>
      <c r="F87" s="274"/>
      <c r="G87" s="272"/>
      <c r="H87" s="307"/>
      <c r="I87" s="272"/>
      <c r="J87" s="28"/>
      <c r="K87" s="28"/>
      <c r="L87" s="28"/>
      <c r="M87" s="28"/>
      <c r="N87" s="27" t="str">
        <f t="shared" si="15"/>
        <v/>
      </c>
      <c r="O87" s="13" t="str">
        <f>IF(I87="","",メイン_入力!$AD$32)</f>
        <v/>
      </c>
      <c r="P87" s="13" t="str">
        <f t="shared" si="16"/>
        <v/>
      </c>
      <c r="Q87" s="272"/>
      <c r="R87" s="13" t="str">
        <f t="shared" si="17"/>
        <v/>
      </c>
      <c r="S87" s="465" t="str">
        <f t="shared" si="18"/>
        <v/>
      </c>
      <c r="T87" s="465" t="str">
        <f t="shared" si="19"/>
        <v/>
      </c>
      <c r="U87" s="465" t="str">
        <f t="shared" si="20"/>
        <v/>
      </c>
      <c r="V87" s="12"/>
    </row>
    <row r="88" spans="1:22" s="103" customFormat="1" x14ac:dyDescent="0.2">
      <c r="A88" s="1"/>
      <c r="B88" s="10"/>
      <c r="C88" s="185">
        <v>73</v>
      </c>
      <c r="D88" s="28"/>
      <c r="E88" s="29"/>
      <c r="F88" s="274"/>
      <c r="G88" s="272"/>
      <c r="H88" s="307"/>
      <c r="I88" s="272"/>
      <c r="J88" s="28"/>
      <c r="K88" s="28"/>
      <c r="L88" s="28"/>
      <c r="M88" s="28"/>
      <c r="N88" s="27" t="str">
        <f t="shared" si="15"/>
        <v/>
      </c>
      <c r="O88" s="13" t="str">
        <f>IF(I88="","",メイン_入力!$AD$32)</f>
        <v/>
      </c>
      <c r="P88" s="13" t="str">
        <f t="shared" si="16"/>
        <v/>
      </c>
      <c r="Q88" s="272"/>
      <c r="R88" s="13" t="str">
        <f t="shared" si="17"/>
        <v/>
      </c>
      <c r="S88" s="465" t="str">
        <f t="shared" si="18"/>
        <v/>
      </c>
      <c r="T88" s="465" t="str">
        <f t="shared" si="19"/>
        <v/>
      </c>
      <c r="U88" s="465" t="str">
        <f t="shared" si="20"/>
        <v/>
      </c>
      <c r="V88" s="12"/>
    </row>
    <row r="89" spans="1:22" s="103" customFormat="1" x14ac:dyDescent="0.2">
      <c r="A89" s="1"/>
      <c r="B89" s="10"/>
      <c r="C89" s="185">
        <v>74</v>
      </c>
      <c r="D89" s="28"/>
      <c r="E89" s="29"/>
      <c r="F89" s="274"/>
      <c r="G89" s="272"/>
      <c r="H89" s="307"/>
      <c r="I89" s="272"/>
      <c r="J89" s="28"/>
      <c r="K89" s="28"/>
      <c r="L89" s="28"/>
      <c r="M89" s="28"/>
      <c r="N89" s="27" t="str">
        <f t="shared" si="15"/>
        <v/>
      </c>
      <c r="O89" s="13" t="str">
        <f>IF(I89="","",メイン_入力!$AD$32)</f>
        <v/>
      </c>
      <c r="P89" s="13" t="str">
        <f t="shared" si="16"/>
        <v/>
      </c>
      <c r="Q89" s="272"/>
      <c r="R89" s="13" t="str">
        <f t="shared" si="17"/>
        <v/>
      </c>
      <c r="S89" s="465" t="str">
        <f t="shared" si="18"/>
        <v/>
      </c>
      <c r="T89" s="465" t="str">
        <f t="shared" si="19"/>
        <v/>
      </c>
      <c r="U89" s="465" t="str">
        <f t="shared" si="20"/>
        <v/>
      </c>
      <c r="V89" s="12"/>
    </row>
    <row r="90" spans="1:22" s="103" customFormat="1" x14ac:dyDescent="0.2">
      <c r="A90" s="1"/>
      <c r="B90" s="10"/>
      <c r="C90" s="185">
        <v>75</v>
      </c>
      <c r="D90" s="28"/>
      <c r="E90" s="29"/>
      <c r="F90" s="274"/>
      <c r="G90" s="272"/>
      <c r="H90" s="307"/>
      <c r="I90" s="272"/>
      <c r="J90" s="28"/>
      <c r="K90" s="28"/>
      <c r="L90" s="28"/>
      <c r="M90" s="28"/>
      <c r="N90" s="27" t="str">
        <f t="shared" si="15"/>
        <v/>
      </c>
      <c r="O90" s="13" t="str">
        <f>IF(I90="","",メイン_入力!$AD$32)</f>
        <v/>
      </c>
      <c r="P90" s="13" t="str">
        <f t="shared" si="16"/>
        <v/>
      </c>
      <c r="Q90" s="272"/>
      <c r="R90" s="13" t="str">
        <f t="shared" si="17"/>
        <v/>
      </c>
      <c r="S90" s="465" t="str">
        <f t="shared" si="18"/>
        <v/>
      </c>
      <c r="T90" s="465" t="str">
        <f t="shared" si="19"/>
        <v/>
      </c>
      <c r="U90" s="465" t="str">
        <f t="shared" si="20"/>
        <v/>
      </c>
      <c r="V90" s="12"/>
    </row>
    <row r="91" spans="1:22" s="103" customFormat="1" x14ac:dyDescent="0.2">
      <c r="A91" s="1"/>
      <c r="B91" s="10"/>
      <c r="C91" s="185">
        <v>76</v>
      </c>
      <c r="D91" s="28"/>
      <c r="E91" s="29"/>
      <c r="F91" s="274"/>
      <c r="G91" s="272"/>
      <c r="H91" s="307"/>
      <c r="I91" s="272"/>
      <c r="J91" s="28"/>
      <c r="K91" s="28"/>
      <c r="L91" s="28"/>
      <c r="M91" s="28"/>
      <c r="N91" s="27" t="str">
        <f t="shared" si="15"/>
        <v/>
      </c>
      <c r="O91" s="13" t="str">
        <f>IF(I91="","",メイン_入力!$AD$32)</f>
        <v/>
      </c>
      <c r="P91" s="13" t="str">
        <f t="shared" si="16"/>
        <v/>
      </c>
      <c r="Q91" s="272"/>
      <c r="R91" s="13" t="str">
        <f t="shared" si="17"/>
        <v/>
      </c>
      <c r="S91" s="465" t="str">
        <f t="shared" si="18"/>
        <v/>
      </c>
      <c r="T91" s="465" t="str">
        <f t="shared" si="19"/>
        <v/>
      </c>
      <c r="U91" s="465" t="str">
        <f t="shared" si="20"/>
        <v/>
      </c>
      <c r="V91" s="12"/>
    </row>
    <row r="92" spans="1:22" s="103" customFormat="1" x14ac:dyDescent="0.2">
      <c r="A92" s="1"/>
      <c r="B92" s="10"/>
      <c r="C92" s="185">
        <v>77</v>
      </c>
      <c r="D92" s="28"/>
      <c r="E92" s="29"/>
      <c r="F92" s="274"/>
      <c r="G92" s="272"/>
      <c r="H92" s="307"/>
      <c r="I92" s="272"/>
      <c r="J92" s="28"/>
      <c r="K92" s="28"/>
      <c r="L92" s="28"/>
      <c r="M92" s="28"/>
      <c r="N92" s="27" t="str">
        <f t="shared" si="15"/>
        <v/>
      </c>
      <c r="O92" s="13" t="str">
        <f>IF(I92="","",メイン_入力!$AD$32)</f>
        <v/>
      </c>
      <c r="P92" s="13" t="str">
        <f t="shared" si="16"/>
        <v/>
      </c>
      <c r="Q92" s="272"/>
      <c r="R92" s="13" t="str">
        <f t="shared" si="17"/>
        <v/>
      </c>
      <c r="S92" s="465" t="str">
        <f t="shared" si="18"/>
        <v/>
      </c>
      <c r="T92" s="465" t="str">
        <f t="shared" si="19"/>
        <v/>
      </c>
      <c r="U92" s="465" t="str">
        <f t="shared" si="20"/>
        <v/>
      </c>
      <c r="V92" s="12"/>
    </row>
    <row r="93" spans="1:22" s="103" customFormat="1" x14ac:dyDescent="0.2">
      <c r="A93" s="1"/>
      <c r="B93" s="10"/>
      <c r="C93" s="185">
        <v>78</v>
      </c>
      <c r="D93" s="28"/>
      <c r="E93" s="29"/>
      <c r="F93" s="274"/>
      <c r="G93" s="272"/>
      <c r="H93" s="307"/>
      <c r="I93" s="272"/>
      <c r="J93" s="28"/>
      <c r="K93" s="28"/>
      <c r="L93" s="28"/>
      <c r="M93" s="28"/>
      <c r="N93" s="27" t="str">
        <f t="shared" si="15"/>
        <v/>
      </c>
      <c r="O93" s="13" t="str">
        <f>IF(I93="","",メイン_入力!$AD$32)</f>
        <v/>
      </c>
      <c r="P93" s="13" t="str">
        <f t="shared" si="16"/>
        <v/>
      </c>
      <c r="Q93" s="272"/>
      <c r="R93" s="13" t="str">
        <f t="shared" si="17"/>
        <v/>
      </c>
      <c r="S93" s="465" t="str">
        <f t="shared" si="18"/>
        <v/>
      </c>
      <c r="T93" s="465" t="str">
        <f t="shared" si="19"/>
        <v/>
      </c>
      <c r="U93" s="465" t="str">
        <f t="shared" si="20"/>
        <v/>
      </c>
      <c r="V93" s="12"/>
    </row>
    <row r="94" spans="1:22" s="103" customFormat="1" x14ac:dyDescent="0.2">
      <c r="A94" s="1"/>
      <c r="B94" s="10"/>
      <c r="C94" s="185">
        <v>79</v>
      </c>
      <c r="D94" s="28"/>
      <c r="E94" s="29"/>
      <c r="F94" s="274"/>
      <c r="G94" s="272"/>
      <c r="H94" s="307"/>
      <c r="I94" s="272"/>
      <c r="J94" s="28"/>
      <c r="K94" s="28"/>
      <c r="L94" s="28"/>
      <c r="M94" s="28"/>
      <c r="N94" s="27" t="str">
        <f t="shared" si="15"/>
        <v/>
      </c>
      <c r="O94" s="13" t="str">
        <f>IF(I94="","",メイン_入力!$AD$32)</f>
        <v/>
      </c>
      <c r="P94" s="13" t="str">
        <f t="shared" si="16"/>
        <v/>
      </c>
      <c r="Q94" s="272"/>
      <c r="R94" s="13" t="str">
        <f t="shared" si="17"/>
        <v/>
      </c>
      <c r="S94" s="465" t="str">
        <f t="shared" si="18"/>
        <v/>
      </c>
      <c r="T94" s="465" t="str">
        <f t="shared" si="19"/>
        <v/>
      </c>
      <c r="U94" s="465" t="str">
        <f t="shared" si="20"/>
        <v/>
      </c>
      <c r="V94" s="12"/>
    </row>
    <row r="95" spans="1:22" s="103" customFormat="1" x14ac:dyDescent="0.2">
      <c r="A95" s="1"/>
      <c r="B95" s="10"/>
      <c r="C95" s="185">
        <v>80</v>
      </c>
      <c r="D95" s="28"/>
      <c r="E95" s="29"/>
      <c r="F95" s="274"/>
      <c r="G95" s="272"/>
      <c r="H95" s="307"/>
      <c r="I95" s="272"/>
      <c r="J95" s="28"/>
      <c r="K95" s="28"/>
      <c r="L95" s="28"/>
      <c r="M95" s="28"/>
      <c r="N95" s="27" t="str">
        <f t="shared" si="15"/>
        <v/>
      </c>
      <c r="O95" s="13" t="str">
        <f>IF(I95="","",メイン_入力!$AD$32)</f>
        <v/>
      </c>
      <c r="P95" s="13" t="str">
        <f t="shared" si="16"/>
        <v/>
      </c>
      <c r="Q95" s="272"/>
      <c r="R95" s="13" t="str">
        <f t="shared" si="17"/>
        <v/>
      </c>
      <c r="S95" s="465" t="str">
        <f t="shared" si="18"/>
        <v/>
      </c>
      <c r="T95" s="465" t="str">
        <f t="shared" si="19"/>
        <v/>
      </c>
      <c r="U95" s="465" t="str">
        <f t="shared" si="20"/>
        <v/>
      </c>
      <c r="V95" s="12"/>
    </row>
    <row r="96" spans="1:22" s="103" customFormat="1" x14ac:dyDescent="0.2">
      <c r="A96" s="1"/>
      <c r="B96" s="10"/>
      <c r="C96" s="185">
        <v>81</v>
      </c>
      <c r="D96" s="28"/>
      <c r="E96" s="29"/>
      <c r="F96" s="274"/>
      <c r="G96" s="272"/>
      <c r="H96" s="307"/>
      <c r="I96" s="272"/>
      <c r="J96" s="28"/>
      <c r="K96" s="28"/>
      <c r="L96" s="28"/>
      <c r="M96" s="28"/>
      <c r="N96" s="27" t="str">
        <f t="shared" si="15"/>
        <v/>
      </c>
      <c r="O96" s="13" t="str">
        <f>IF(I96="","",メイン_入力!$AD$32)</f>
        <v/>
      </c>
      <c r="P96" s="13" t="str">
        <f t="shared" si="16"/>
        <v/>
      </c>
      <c r="Q96" s="272"/>
      <c r="R96" s="13" t="str">
        <f t="shared" si="17"/>
        <v/>
      </c>
      <c r="S96" s="465" t="str">
        <f t="shared" si="18"/>
        <v/>
      </c>
      <c r="T96" s="465" t="str">
        <f t="shared" si="19"/>
        <v/>
      </c>
      <c r="U96" s="465" t="str">
        <f t="shared" si="20"/>
        <v/>
      </c>
      <c r="V96" s="12"/>
    </row>
    <row r="97" spans="1:22" s="103" customFormat="1" x14ac:dyDescent="0.2">
      <c r="A97" s="1"/>
      <c r="B97" s="10"/>
      <c r="C97" s="185">
        <v>82</v>
      </c>
      <c r="D97" s="28"/>
      <c r="E97" s="29"/>
      <c r="F97" s="274"/>
      <c r="G97" s="272"/>
      <c r="H97" s="307"/>
      <c r="I97" s="272"/>
      <c r="J97" s="28"/>
      <c r="K97" s="28"/>
      <c r="L97" s="28"/>
      <c r="M97" s="28"/>
      <c r="N97" s="27" t="str">
        <f t="shared" si="15"/>
        <v/>
      </c>
      <c r="O97" s="13" t="str">
        <f>IF(I97="","",メイン_入力!$AD$32)</f>
        <v/>
      </c>
      <c r="P97" s="13" t="str">
        <f t="shared" si="16"/>
        <v/>
      </c>
      <c r="Q97" s="272"/>
      <c r="R97" s="13" t="str">
        <f t="shared" si="17"/>
        <v/>
      </c>
      <c r="S97" s="465" t="str">
        <f t="shared" si="18"/>
        <v/>
      </c>
      <c r="T97" s="465" t="str">
        <f t="shared" si="19"/>
        <v/>
      </c>
      <c r="U97" s="465" t="str">
        <f t="shared" si="20"/>
        <v/>
      </c>
      <c r="V97" s="12"/>
    </row>
    <row r="98" spans="1:22" s="103" customFormat="1" x14ac:dyDescent="0.2">
      <c r="A98" s="1"/>
      <c r="B98" s="10"/>
      <c r="C98" s="185">
        <v>83</v>
      </c>
      <c r="D98" s="28"/>
      <c r="E98" s="29"/>
      <c r="F98" s="274"/>
      <c r="G98" s="272"/>
      <c r="H98" s="307"/>
      <c r="I98" s="272"/>
      <c r="J98" s="28"/>
      <c r="K98" s="28"/>
      <c r="L98" s="28"/>
      <c r="M98" s="28"/>
      <c r="N98" s="27" t="str">
        <f t="shared" si="15"/>
        <v/>
      </c>
      <c r="O98" s="13" t="str">
        <f>IF(I98="","",メイン_入力!$AD$32)</f>
        <v/>
      </c>
      <c r="P98" s="13" t="str">
        <f t="shared" si="16"/>
        <v/>
      </c>
      <c r="Q98" s="272"/>
      <c r="R98" s="13" t="str">
        <f t="shared" si="17"/>
        <v/>
      </c>
      <c r="S98" s="465" t="str">
        <f t="shared" si="18"/>
        <v/>
      </c>
      <c r="T98" s="465" t="str">
        <f t="shared" si="19"/>
        <v/>
      </c>
      <c r="U98" s="465" t="str">
        <f t="shared" si="20"/>
        <v/>
      </c>
      <c r="V98" s="12"/>
    </row>
    <row r="99" spans="1:22" s="103" customFormat="1" x14ac:dyDescent="0.2">
      <c r="A99" s="1"/>
      <c r="B99" s="10"/>
      <c r="C99" s="185">
        <v>84</v>
      </c>
      <c r="D99" s="28"/>
      <c r="E99" s="29"/>
      <c r="F99" s="274"/>
      <c r="G99" s="272"/>
      <c r="H99" s="307"/>
      <c r="I99" s="272"/>
      <c r="J99" s="28"/>
      <c r="K99" s="28"/>
      <c r="L99" s="28"/>
      <c r="M99" s="28"/>
      <c r="N99" s="27" t="str">
        <f t="shared" si="15"/>
        <v/>
      </c>
      <c r="O99" s="13" t="str">
        <f>IF(I99="","",メイン_入力!$AD$32)</f>
        <v/>
      </c>
      <c r="P99" s="13" t="str">
        <f t="shared" si="16"/>
        <v/>
      </c>
      <c r="Q99" s="272"/>
      <c r="R99" s="13" t="str">
        <f t="shared" si="17"/>
        <v/>
      </c>
      <c r="S99" s="465" t="str">
        <f t="shared" si="18"/>
        <v/>
      </c>
      <c r="T99" s="465" t="str">
        <f t="shared" si="19"/>
        <v/>
      </c>
      <c r="U99" s="465" t="str">
        <f t="shared" si="20"/>
        <v/>
      </c>
      <c r="V99" s="12"/>
    </row>
    <row r="100" spans="1:22" s="103" customFormat="1" x14ac:dyDescent="0.2">
      <c r="A100" s="1"/>
      <c r="B100" s="10"/>
      <c r="C100" s="185">
        <v>85</v>
      </c>
      <c r="D100" s="28"/>
      <c r="E100" s="29"/>
      <c r="F100" s="274"/>
      <c r="G100" s="272"/>
      <c r="H100" s="307"/>
      <c r="I100" s="272"/>
      <c r="J100" s="28"/>
      <c r="K100" s="28"/>
      <c r="L100" s="28"/>
      <c r="M100" s="28"/>
      <c r="N100" s="27" t="str">
        <f t="shared" si="15"/>
        <v/>
      </c>
      <c r="O100" s="13" t="str">
        <f>IF(I100="","",メイン_入力!$AD$32)</f>
        <v/>
      </c>
      <c r="P100" s="13" t="str">
        <f t="shared" si="16"/>
        <v/>
      </c>
      <c r="Q100" s="272"/>
      <c r="R100" s="13" t="str">
        <f t="shared" si="17"/>
        <v/>
      </c>
      <c r="S100" s="465" t="str">
        <f t="shared" si="18"/>
        <v/>
      </c>
      <c r="T100" s="465" t="str">
        <f t="shared" si="19"/>
        <v/>
      </c>
      <c r="U100" s="465" t="str">
        <f t="shared" si="20"/>
        <v/>
      </c>
      <c r="V100" s="12"/>
    </row>
    <row r="101" spans="1:22" s="103" customFormat="1" x14ac:dyDescent="0.2">
      <c r="A101" s="1"/>
      <c r="B101" s="10"/>
      <c r="C101" s="185">
        <v>86</v>
      </c>
      <c r="D101" s="28"/>
      <c r="E101" s="29"/>
      <c r="F101" s="274"/>
      <c r="G101" s="272"/>
      <c r="H101" s="307"/>
      <c r="I101" s="272"/>
      <c r="J101" s="28"/>
      <c r="K101" s="28"/>
      <c r="L101" s="28"/>
      <c r="M101" s="28"/>
      <c r="N101" s="27" t="str">
        <f t="shared" si="15"/>
        <v/>
      </c>
      <c r="O101" s="13" t="str">
        <f>IF(I101="","",メイン_入力!$AD$32)</f>
        <v/>
      </c>
      <c r="P101" s="13" t="str">
        <f t="shared" si="16"/>
        <v/>
      </c>
      <c r="Q101" s="272"/>
      <c r="R101" s="13" t="str">
        <f t="shared" si="17"/>
        <v/>
      </c>
      <c r="S101" s="465" t="str">
        <f t="shared" si="18"/>
        <v/>
      </c>
      <c r="T101" s="465" t="str">
        <f t="shared" si="19"/>
        <v/>
      </c>
      <c r="U101" s="465" t="str">
        <f t="shared" si="20"/>
        <v/>
      </c>
      <c r="V101" s="12"/>
    </row>
    <row r="102" spans="1:22" s="103" customFormat="1" x14ac:dyDescent="0.2">
      <c r="A102" s="1"/>
      <c r="B102" s="10"/>
      <c r="C102" s="185">
        <v>87</v>
      </c>
      <c r="D102" s="28"/>
      <c r="E102" s="29"/>
      <c r="F102" s="274"/>
      <c r="G102" s="272"/>
      <c r="H102" s="307"/>
      <c r="I102" s="272"/>
      <c r="J102" s="28"/>
      <c r="K102" s="28"/>
      <c r="L102" s="28"/>
      <c r="M102" s="28"/>
      <c r="N102" s="27" t="str">
        <f t="shared" si="15"/>
        <v/>
      </c>
      <c r="O102" s="13" t="str">
        <f>IF(I102="","",メイン_入力!$AD$32)</f>
        <v/>
      </c>
      <c r="P102" s="13" t="str">
        <f t="shared" si="16"/>
        <v/>
      </c>
      <c r="Q102" s="272"/>
      <c r="R102" s="13" t="str">
        <f t="shared" si="17"/>
        <v/>
      </c>
      <c r="S102" s="465" t="str">
        <f t="shared" si="18"/>
        <v/>
      </c>
      <c r="T102" s="465" t="str">
        <f t="shared" si="19"/>
        <v/>
      </c>
      <c r="U102" s="465" t="str">
        <f t="shared" si="20"/>
        <v/>
      </c>
      <c r="V102" s="12"/>
    </row>
    <row r="103" spans="1:22" s="103" customFormat="1" x14ac:dyDescent="0.2">
      <c r="A103" s="1"/>
      <c r="B103" s="10"/>
      <c r="C103" s="185">
        <v>88</v>
      </c>
      <c r="D103" s="28"/>
      <c r="E103" s="29"/>
      <c r="F103" s="274"/>
      <c r="G103" s="272"/>
      <c r="H103" s="307"/>
      <c r="I103" s="272"/>
      <c r="J103" s="28"/>
      <c r="K103" s="28"/>
      <c r="L103" s="28"/>
      <c r="M103" s="28"/>
      <c r="N103" s="27" t="str">
        <f t="shared" si="15"/>
        <v/>
      </c>
      <c r="O103" s="13" t="str">
        <f>IF(I103="","",メイン_入力!$AD$32)</f>
        <v/>
      </c>
      <c r="P103" s="13" t="str">
        <f t="shared" si="16"/>
        <v/>
      </c>
      <c r="Q103" s="272"/>
      <c r="R103" s="13" t="str">
        <f t="shared" si="17"/>
        <v/>
      </c>
      <c r="S103" s="465" t="str">
        <f t="shared" si="18"/>
        <v/>
      </c>
      <c r="T103" s="465" t="str">
        <f t="shared" si="19"/>
        <v/>
      </c>
      <c r="U103" s="465" t="str">
        <f t="shared" si="20"/>
        <v/>
      </c>
      <c r="V103" s="12"/>
    </row>
    <row r="104" spans="1:22" s="103" customFormat="1" x14ac:dyDescent="0.2">
      <c r="A104" s="1"/>
      <c r="B104" s="10"/>
      <c r="C104" s="185">
        <v>89</v>
      </c>
      <c r="D104" s="28"/>
      <c r="E104" s="29"/>
      <c r="F104" s="274"/>
      <c r="G104" s="272"/>
      <c r="H104" s="307"/>
      <c r="I104" s="272"/>
      <c r="J104" s="28"/>
      <c r="K104" s="28"/>
      <c r="L104" s="28"/>
      <c r="M104" s="28"/>
      <c r="N104" s="27" t="str">
        <f t="shared" si="15"/>
        <v/>
      </c>
      <c r="O104" s="13" t="str">
        <f>IF(I104="","",メイン_入力!$AD$32)</f>
        <v/>
      </c>
      <c r="P104" s="13" t="str">
        <f t="shared" si="16"/>
        <v/>
      </c>
      <c r="Q104" s="272"/>
      <c r="R104" s="13" t="str">
        <f t="shared" si="17"/>
        <v/>
      </c>
      <c r="S104" s="465" t="str">
        <f t="shared" si="18"/>
        <v/>
      </c>
      <c r="T104" s="465" t="str">
        <f t="shared" si="19"/>
        <v/>
      </c>
      <c r="U104" s="465" t="str">
        <f t="shared" si="20"/>
        <v/>
      </c>
      <c r="V104" s="12"/>
    </row>
    <row r="105" spans="1:22" s="103" customFormat="1" x14ac:dyDescent="0.2">
      <c r="A105" s="1"/>
      <c r="B105" s="10"/>
      <c r="C105" s="185">
        <v>90</v>
      </c>
      <c r="D105" s="28"/>
      <c r="E105" s="29"/>
      <c r="F105" s="274"/>
      <c r="G105" s="272"/>
      <c r="H105" s="307"/>
      <c r="I105" s="272"/>
      <c r="J105" s="28"/>
      <c r="K105" s="28"/>
      <c r="L105" s="28"/>
      <c r="M105" s="28"/>
      <c r="N105" s="27" t="str">
        <f t="shared" si="15"/>
        <v/>
      </c>
      <c r="O105" s="13" t="str">
        <f>IF(I105="","",メイン_入力!$AD$32)</f>
        <v/>
      </c>
      <c r="P105" s="13" t="str">
        <f t="shared" si="16"/>
        <v/>
      </c>
      <c r="Q105" s="272"/>
      <c r="R105" s="13" t="str">
        <f t="shared" si="17"/>
        <v/>
      </c>
      <c r="S105" s="465" t="str">
        <f t="shared" si="18"/>
        <v/>
      </c>
      <c r="T105" s="465" t="str">
        <f t="shared" si="19"/>
        <v/>
      </c>
      <c r="U105" s="465" t="str">
        <f t="shared" si="20"/>
        <v/>
      </c>
      <c r="V105" s="12"/>
    </row>
    <row r="106" spans="1:22" s="102" customFormat="1" x14ac:dyDescent="0.2">
      <c r="A106" s="1"/>
      <c r="B106" s="113"/>
      <c r="C106" s="114"/>
      <c r="D106" s="114"/>
      <c r="E106" s="114"/>
      <c r="F106" s="114"/>
      <c r="G106" s="114"/>
      <c r="H106" s="308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402"/>
      <c r="T106" s="114"/>
      <c r="U106" s="114"/>
      <c r="V106" s="115"/>
    </row>
    <row r="107" spans="1:22" s="155" customFormat="1" x14ac:dyDescent="0.2">
      <c r="A107" s="1"/>
      <c r="B107" s="102"/>
      <c r="C107" s="102"/>
      <c r="D107" s="102"/>
      <c r="E107" s="102"/>
      <c r="F107" s="102"/>
      <c r="G107" s="102"/>
      <c r="H107" s="310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403"/>
      <c r="T107" s="102"/>
      <c r="U107" s="102"/>
      <c r="V107" s="174" t="s">
        <v>916</v>
      </c>
    </row>
    <row r="108" spans="1:22" s="103" customFormat="1" x14ac:dyDescent="0.2">
      <c r="A108" s="1"/>
      <c r="B108" s="10"/>
      <c r="C108" s="185">
        <v>91</v>
      </c>
      <c r="D108" s="28"/>
      <c r="E108" s="29"/>
      <c r="F108" s="274"/>
      <c r="G108" s="272"/>
      <c r="H108" s="307"/>
      <c r="I108" s="272"/>
      <c r="J108" s="28"/>
      <c r="K108" s="28"/>
      <c r="L108" s="28"/>
      <c r="M108" s="28"/>
      <c r="N108" s="27" t="str">
        <f t="shared" ref="N108:N137" si="21">IF(I108="","",IF(J108="",0,1)*$Y$12+IF(K108="",0,1)*$Z$12+IF(L108="",0,1)*IF(E108&gt;2014,$AA$12,$AB$12)+IF(M108="",0,1)*$AB$12)</f>
        <v/>
      </c>
      <c r="O108" s="13" t="str">
        <f>IF(I108="","",メイン_入力!$AD$32)</f>
        <v/>
      </c>
      <c r="P108" s="13" t="str">
        <f t="shared" ref="P108:P137" si="22">IF(I108="","",H108*I108*(1-N108)*O108)</f>
        <v/>
      </c>
      <c r="Q108" s="272"/>
      <c r="R108" s="13" t="str">
        <f t="shared" ref="R108:R137" si="23">IF(OR(N108="",H108&lt;$Y$9),"",IF(Q108="",P108*N108/(1-N108),Q108*N108/(1-N108)))</f>
        <v/>
      </c>
      <c r="S108" s="465" t="str">
        <f t="shared" ref="S108:S137" si="24">IF(ISERROR(R108),"",IF(R108="","",R108*$AO$3/1000))</f>
        <v/>
      </c>
      <c r="T108" s="465" t="str">
        <f t="shared" ref="T108:T137" si="25">IF(ISERROR(R108),"",IF(R108="","",R108*$AO$4/1000))</f>
        <v/>
      </c>
      <c r="U108" s="465" t="str">
        <f t="shared" ref="U108:U137" si="26">IF(ISERROR(R108),"",IF(R108="","",R108*$AO$5/1000))</f>
        <v/>
      </c>
      <c r="V108" s="12"/>
    </row>
    <row r="109" spans="1:22" s="103" customFormat="1" x14ac:dyDescent="0.2">
      <c r="A109" s="1"/>
      <c r="B109" s="10"/>
      <c r="C109" s="185">
        <v>92</v>
      </c>
      <c r="D109" s="28"/>
      <c r="E109" s="29"/>
      <c r="F109" s="274"/>
      <c r="G109" s="272"/>
      <c r="H109" s="307"/>
      <c r="I109" s="272"/>
      <c r="J109" s="28"/>
      <c r="K109" s="28"/>
      <c r="L109" s="28"/>
      <c r="M109" s="28"/>
      <c r="N109" s="27" t="str">
        <f t="shared" si="21"/>
        <v/>
      </c>
      <c r="O109" s="13" t="str">
        <f>IF(I109="","",メイン_入力!$AD$32)</f>
        <v/>
      </c>
      <c r="P109" s="13" t="str">
        <f t="shared" si="22"/>
        <v/>
      </c>
      <c r="Q109" s="272"/>
      <c r="R109" s="13" t="str">
        <f t="shared" si="23"/>
        <v/>
      </c>
      <c r="S109" s="465" t="str">
        <f t="shared" si="24"/>
        <v/>
      </c>
      <c r="T109" s="465" t="str">
        <f t="shared" si="25"/>
        <v/>
      </c>
      <c r="U109" s="465" t="str">
        <f t="shared" si="26"/>
        <v/>
      </c>
      <c r="V109" s="12"/>
    </row>
    <row r="110" spans="1:22" s="103" customFormat="1" x14ac:dyDescent="0.2">
      <c r="A110" s="1"/>
      <c r="B110" s="10"/>
      <c r="C110" s="185">
        <v>93</v>
      </c>
      <c r="D110" s="28"/>
      <c r="E110" s="29"/>
      <c r="F110" s="274"/>
      <c r="G110" s="272"/>
      <c r="H110" s="307"/>
      <c r="I110" s="272"/>
      <c r="J110" s="28"/>
      <c r="K110" s="28"/>
      <c r="L110" s="28"/>
      <c r="M110" s="28"/>
      <c r="N110" s="27" t="str">
        <f t="shared" si="21"/>
        <v/>
      </c>
      <c r="O110" s="13" t="str">
        <f>IF(I110="","",メイン_入力!$AD$32)</f>
        <v/>
      </c>
      <c r="P110" s="13" t="str">
        <f t="shared" si="22"/>
        <v/>
      </c>
      <c r="Q110" s="272"/>
      <c r="R110" s="13" t="str">
        <f t="shared" si="23"/>
        <v/>
      </c>
      <c r="S110" s="465" t="str">
        <f t="shared" si="24"/>
        <v/>
      </c>
      <c r="T110" s="465" t="str">
        <f t="shared" si="25"/>
        <v/>
      </c>
      <c r="U110" s="465" t="str">
        <f t="shared" si="26"/>
        <v/>
      </c>
      <c r="V110" s="12"/>
    </row>
    <row r="111" spans="1:22" s="103" customFormat="1" x14ac:dyDescent="0.2">
      <c r="A111" s="1"/>
      <c r="B111" s="10"/>
      <c r="C111" s="185">
        <v>94</v>
      </c>
      <c r="D111" s="28"/>
      <c r="E111" s="29"/>
      <c r="F111" s="274"/>
      <c r="G111" s="272"/>
      <c r="H111" s="307"/>
      <c r="I111" s="272"/>
      <c r="J111" s="28"/>
      <c r="K111" s="28"/>
      <c r="L111" s="28"/>
      <c r="M111" s="28"/>
      <c r="N111" s="27" t="str">
        <f t="shared" si="21"/>
        <v/>
      </c>
      <c r="O111" s="13" t="str">
        <f>IF(I111="","",メイン_入力!$AD$32)</f>
        <v/>
      </c>
      <c r="P111" s="13" t="str">
        <f t="shared" si="22"/>
        <v/>
      </c>
      <c r="Q111" s="272"/>
      <c r="R111" s="13" t="str">
        <f t="shared" si="23"/>
        <v/>
      </c>
      <c r="S111" s="465" t="str">
        <f t="shared" si="24"/>
        <v/>
      </c>
      <c r="T111" s="465" t="str">
        <f t="shared" si="25"/>
        <v/>
      </c>
      <c r="U111" s="465" t="str">
        <f t="shared" si="26"/>
        <v/>
      </c>
      <c r="V111" s="12"/>
    </row>
    <row r="112" spans="1:22" s="103" customFormat="1" x14ac:dyDescent="0.2">
      <c r="A112" s="1"/>
      <c r="B112" s="10"/>
      <c r="C112" s="185">
        <v>95</v>
      </c>
      <c r="D112" s="28"/>
      <c r="E112" s="29"/>
      <c r="F112" s="274"/>
      <c r="G112" s="272"/>
      <c r="H112" s="307"/>
      <c r="I112" s="272"/>
      <c r="J112" s="28"/>
      <c r="K112" s="28"/>
      <c r="L112" s="28"/>
      <c r="M112" s="28"/>
      <c r="N112" s="27" t="str">
        <f t="shared" si="21"/>
        <v/>
      </c>
      <c r="O112" s="13" t="str">
        <f>IF(I112="","",メイン_入力!$AD$32)</f>
        <v/>
      </c>
      <c r="P112" s="13" t="str">
        <f t="shared" si="22"/>
        <v/>
      </c>
      <c r="Q112" s="272"/>
      <c r="R112" s="13" t="str">
        <f t="shared" si="23"/>
        <v/>
      </c>
      <c r="S112" s="465" t="str">
        <f t="shared" si="24"/>
        <v/>
      </c>
      <c r="T112" s="465" t="str">
        <f t="shared" si="25"/>
        <v/>
      </c>
      <c r="U112" s="465" t="str">
        <f t="shared" si="26"/>
        <v/>
      </c>
      <c r="V112" s="12"/>
    </row>
    <row r="113" spans="1:22" s="103" customFormat="1" x14ac:dyDescent="0.2">
      <c r="A113" s="1"/>
      <c r="B113" s="10"/>
      <c r="C113" s="185">
        <v>96</v>
      </c>
      <c r="D113" s="28"/>
      <c r="E113" s="29"/>
      <c r="F113" s="274"/>
      <c r="G113" s="272"/>
      <c r="H113" s="307"/>
      <c r="I113" s="272"/>
      <c r="J113" s="28"/>
      <c r="K113" s="28"/>
      <c r="L113" s="28"/>
      <c r="M113" s="28"/>
      <c r="N113" s="27" t="str">
        <f t="shared" si="21"/>
        <v/>
      </c>
      <c r="O113" s="13" t="str">
        <f>IF(I113="","",メイン_入力!$AD$32)</f>
        <v/>
      </c>
      <c r="P113" s="13" t="str">
        <f t="shared" si="22"/>
        <v/>
      </c>
      <c r="Q113" s="272"/>
      <c r="R113" s="13" t="str">
        <f t="shared" si="23"/>
        <v/>
      </c>
      <c r="S113" s="465" t="str">
        <f t="shared" si="24"/>
        <v/>
      </c>
      <c r="T113" s="465" t="str">
        <f t="shared" si="25"/>
        <v/>
      </c>
      <c r="U113" s="465" t="str">
        <f t="shared" si="26"/>
        <v/>
      </c>
      <c r="V113" s="12"/>
    </row>
    <row r="114" spans="1:22" s="103" customFormat="1" x14ac:dyDescent="0.2">
      <c r="A114" s="1"/>
      <c r="B114" s="10"/>
      <c r="C114" s="185">
        <v>97</v>
      </c>
      <c r="D114" s="28"/>
      <c r="E114" s="29"/>
      <c r="F114" s="274"/>
      <c r="G114" s="272"/>
      <c r="H114" s="307"/>
      <c r="I114" s="272"/>
      <c r="J114" s="28"/>
      <c r="K114" s="28"/>
      <c r="L114" s="28"/>
      <c r="M114" s="28"/>
      <c r="N114" s="27" t="str">
        <f t="shared" si="21"/>
        <v/>
      </c>
      <c r="O114" s="13" t="str">
        <f>IF(I114="","",メイン_入力!$AD$32)</f>
        <v/>
      </c>
      <c r="P114" s="13" t="str">
        <f t="shared" si="22"/>
        <v/>
      </c>
      <c r="Q114" s="272"/>
      <c r="R114" s="13" t="str">
        <f t="shared" si="23"/>
        <v/>
      </c>
      <c r="S114" s="465" t="str">
        <f t="shared" si="24"/>
        <v/>
      </c>
      <c r="T114" s="465" t="str">
        <f t="shared" si="25"/>
        <v/>
      </c>
      <c r="U114" s="465" t="str">
        <f t="shared" si="26"/>
        <v/>
      </c>
      <c r="V114" s="12"/>
    </row>
    <row r="115" spans="1:22" s="103" customFormat="1" x14ac:dyDescent="0.2">
      <c r="A115" s="1"/>
      <c r="B115" s="10"/>
      <c r="C115" s="185">
        <v>98</v>
      </c>
      <c r="D115" s="28"/>
      <c r="E115" s="29"/>
      <c r="F115" s="274"/>
      <c r="G115" s="272"/>
      <c r="H115" s="307"/>
      <c r="I115" s="272"/>
      <c r="J115" s="28"/>
      <c r="K115" s="28"/>
      <c r="L115" s="28"/>
      <c r="M115" s="28"/>
      <c r="N115" s="27" t="str">
        <f t="shared" si="21"/>
        <v/>
      </c>
      <c r="O115" s="13" t="str">
        <f>IF(I115="","",メイン_入力!$AD$32)</f>
        <v/>
      </c>
      <c r="P115" s="13" t="str">
        <f t="shared" si="22"/>
        <v/>
      </c>
      <c r="Q115" s="272"/>
      <c r="R115" s="13" t="str">
        <f t="shared" si="23"/>
        <v/>
      </c>
      <c r="S115" s="465" t="str">
        <f t="shared" si="24"/>
        <v/>
      </c>
      <c r="T115" s="465" t="str">
        <f t="shared" si="25"/>
        <v/>
      </c>
      <c r="U115" s="465" t="str">
        <f t="shared" si="26"/>
        <v/>
      </c>
      <c r="V115" s="12"/>
    </row>
    <row r="116" spans="1:22" s="103" customFormat="1" x14ac:dyDescent="0.2">
      <c r="A116" s="1"/>
      <c r="B116" s="10"/>
      <c r="C116" s="185">
        <v>99</v>
      </c>
      <c r="D116" s="28"/>
      <c r="E116" s="29"/>
      <c r="F116" s="274"/>
      <c r="G116" s="272"/>
      <c r="H116" s="307"/>
      <c r="I116" s="272"/>
      <c r="J116" s="28"/>
      <c r="K116" s="28"/>
      <c r="L116" s="28"/>
      <c r="M116" s="28"/>
      <c r="N116" s="27" t="str">
        <f t="shared" si="21"/>
        <v/>
      </c>
      <c r="O116" s="13" t="str">
        <f>IF(I116="","",メイン_入力!$AD$32)</f>
        <v/>
      </c>
      <c r="P116" s="13" t="str">
        <f t="shared" si="22"/>
        <v/>
      </c>
      <c r="Q116" s="272"/>
      <c r="R116" s="13" t="str">
        <f t="shared" si="23"/>
        <v/>
      </c>
      <c r="S116" s="465" t="str">
        <f t="shared" si="24"/>
        <v/>
      </c>
      <c r="T116" s="465" t="str">
        <f t="shared" si="25"/>
        <v/>
      </c>
      <c r="U116" s="465" t="str">
        <f t="shared" si="26"/>
        <v/>
      </c>
      <c r="V116" s="12"/>
    </row>
    <row r="117" spans="1:22" s="103" customFormat="1" x14ac:dyDescent="0.2">
      <c r="A117" s="1"/>
      <c r="B117" s="10"/>
      <c r="C117" s="185">
        <v>100</v>
      </c>
      <c r="D117" s="28"/>
      <c r="E117" s="29"/>
      <c r="F117" s="274"/>
      <c r="G117" s="272"/>
      <c r="H117" s="307"/>
      <c r="I117" s="272"/>
      <c r="J117" s="28"/>
      <c r="K117" s="28"/>
      <c r="L117" s="28"/>
      <c r="M117" s="28"/>
      <c r="N117" s="27" t="str">
        <f t="shared" si="21"/>
        <v/>
      </c>
      <c r="O117" s="13" t="str">
        <f>IF(I117="","",メイン_入力!$AD$32)</f>
        <v/>
      </c>
      <c r="P117" s="13" t="str">
        <f t="shared" si="22"/>
        <v/>
      </c>
      <c r="Q117" s="272"/>
      <c r="R117" s="13" t="str">
        <f t="shared" si="23"/>
        <v/>
      </c>
      <c r="S117" s="465" t="str">
        <f t="shared" si="24"/>
        <v/>
      </c>
      <c r="T117" s="465" t="str">
        <f t="shared" si="25"/>
        <v/>
      </c>
      <c r="U117" s="465" t="str">
        <f t="shared" si="26"/>
        <v/>
      </c>
      <c r="V117" s="12"/>
    </row>
    <row r="118" spans="1:22" s="103" customFormat="1" x14ac:dyDescent="0.2">
      <c r="A118" s="1"/>
      <c r="B118" s="10"/>
      <c r="C118" s="185">
        <v>101</v>
      </c>
      <c r="D118" s="28"/>
      <c r="E118" s="29"/>
      <c r="F118" s="274"/>
      <c r="G118" s="272"/>
      <c r="H118" s="307"/>
      <c r="I118" s="272"/>
      <c r="J118" s="28"/>
      <c r="K118" s="28"/>
      <c r="L118" s="28"/>
      <c r="M118" s="28"/>
      <c r="N118" s="27" t="str">
        <f t="shared" si="21"/>
        <v/>
      </c>
      <c r="O118" s="13" t="str">
        <f>IF(I118="","",メイン_入力!$AD$32)</f>
        <v/>
      </c>
      <c r="P118" s="13" t="str">
        <f t="shared" si="22"/>
        <v/>
      </c>
      <c r="Q118" s="272"/>
      <c r="R118" s="13" t="str">
        <f t="shared" si="23"/>
        <v/>
      </c>
      <c r="S118" s="465" t="str">
        <f t="shared" si="24"/>
        <v/>
      </c>
      <c r="T118" s="465" t="str">
        <f t="shared" si="25"/>
        <v/>
      </c>
      <c r="U118" s="465" t="str">
        <f t="shared" si="26"/>
        <v/>
      </c>
      <c r="V118" s="12"/>
    </row>
    <row r="119" spans="1:22" s="103" customFormat="1" x14ac:dyDescent="0.2">
      <c r="A119" s="1"/>
      <c r="B119" s="10"/>
      <c r="C119" s="185">
        <v>102</v>
      </c>
      <c r="D119" s="28"/>
      <c r="E119" s="29"/>
      <c r="F119" s="274"/>
      <c r="G119" s="272"/>
      <c r="H119" s="307"/>
      <c r="I119" s="272"/>
      <c r="J119" s="28"/>
      <c r="K119" s="28"/>
      <c r="L119" s="28"/>
      <c r="M119" s="28"/>
      <c r="N119" s="27" t="str">
        <f t="shared" si="21"/>
        <v/>
      </c>
      <c r="O119" s="13" t="str">
        <f>IF(I119="","",メイン_入力!$AD$32)</f>
        <v/>
      </c>
      <c r="P119" s="13" t="str">
        <f t="shared" si="22"/>
        <v/>
      </c>
      <c r="Q119" s="272"/>
      <c r="R119" s="13" t="str">
        <f t="shared" si="23"/>
        <v/>
      </c>
      <c r="S119" s="465" t="str">
        <f t="shared" si="24"/>
        <v/>
      </c>
      <c r="T119" s="465" t="str">
        <f t="shared" si="25"/>
        <v/>
      </c>
      <c r="U119" s="465" t="str">
        <f t="shared" si="26"/>
        <v/>
      </c>
      <c r="V119" s="12"/>
    </row>
    <row r="120" spans="1:22" s="103" customFormat="1" x14ac:dyDescent="0.2">
      <c r="A120" s="1"/>
      <c r="B120" s="10"/>
      <c r="C120" s="185">
        <v>103</v>
      </c>
      <c r="D120" s="28"/>
      <c r="E120" s="29"/>
      <c r="F120" s="274"/>
      <c r="G120" s="272"/>
      <c r="H120" s="307"/>
      <c r="I120" s="272"/>
      <c r="J120" s="28"/>
      <c r="K120" s="28"/>
      <c r="L120" s="28"/>
      <c r="M120" s="28"/>
      <c r="N120" s="27" t="str">
        <f t="shared" si="21"/>
        <v/>
      </c>
      <c r="O120" s="13" t="str">
        <f>IF(I120="","",メイン_入力!$AD$32)</f>
        <v/>
      </c>
      <c r="P120" s="13" t="str">
        <f t="shared" si="22"/>
        <v/>
      </c>
      <c r="Q120" s="272"/>
      <c r="R120" s="13" t="str">
        <f t="shared" si="23"/>
        <v/>
      </c>
      <c r="S120" s="465" t="str">
        <f t="shared" si="24"/>
        <v/>
      </c>
      <c r="T120" s="465" t="str">
        <f t="shared" si="25"/>
        <v/>
      </c>
      <c r="U120" s="465" t="str">
        <f t="shared" si="26"/>
        <v/>
      </c>
      <c r="V120" s="12"/>
    </row>
    <row r="121" spans="1:22" s="103" customFormat="1" x14ac:dyDescent="0.2">
      <c r="A121" s="1"/>
      <c r="B121" s="10"/>
      <c r="C121" s="185">
        <v>104</v>
      </c>
      <c r="D121" s="28"/>
      <c r="E121" s="29"/>
      <c r="F121" s="274"/>
      <c r="G121" s="272"/>
      <c r="H121" s="307"/>
      <c r="I121" s="272"/>
      <c r="J121" s="28"/>
      <c r="K121" s="28"/>
      <c r="L121" s="28"/>
      <c r="M121" s="28"/>
      <c r="N121" s="27" t="str">
        <f t="shared" si="21"/>
        <v/>
      </c>
      <c r="O121" s="13" t="str">
        <f>IF(I121="","",メイン_入力!$AD$32)</f>
        <v/>
      </c>
      <c r="P121" s="13" t="str">
        <f t="shared" si="22"/>
        <v/>
      </c>
      <c r="Q121" s="272"/>
      <c r="R121" s="13" t="str">
        <f t="shared" si="23"/>
        <v/>
      </c>
      <c r="S121" s="465" t="str">
        <f t="shared" si="24"/>
        <v/>
      </c>
      <c r="T121" s="465" t="str">
        <f t="shared" si="25"/>
        <v/>
      </c>
      <c r="U121" s="465" t="str">
        <f t="shared" si="26"/>
        <v/>
      </c>
      <c r="V121" s="12"/>
    </row>
    <row r="122" spans="1:22" s="103" customFormat="1" x14ac:dyDescent="0.2">
      <c r="A122" s="1"/>
      <c r="B122" s="10"/>
      <c r="C122" s="185">
        <v>105</v>
      </c>
      <c r="D122" s="28"/>
      <c r="E122" s="29"/>
      <c r="F122" s="274"/>
      <c r="G122" s="272"/>
      <c r="H122" s="307"/>
      <c r="I122" s="272"/>
      <c r="J122" s="28"/>
      <c r="K122" s="28"/>
      <c r="L122" s="28"/>
      <c r="M122" s="28"/>
      <c r="N122" s="27" t="str">
        <f t="shared" si="21"/>
        <v/>
      </c>
      <c r="O122" s="13" t="str">
        <f>IF(I122="","",メイン_入力!$AD$32)</f>
        <v/>
      </c>
      <c r="P122" s="13" t="str">
        <f t="shared" si="22"/>
        <v/>
      </c>
      <c r="Q122" s="272"/>
      <c r="R122" s="13" t="str">
        <f t="shared" si="23"/>
        <v/>
      </c>
      <c r="S122" s="465" t="str">
        <f t="shared" si="24"/>
        <v/>
      </c>
      <c r="T122" s="465" t="str">
        <f t="shared" si="25"/>
        <v/>
      </c>
      <c r="U122" s="465" t="str">
        <f t="shared" si="26"/>
        <v/>
      </c>
      <c r="V122" s="12"/>
    </row>
    <row r="123" spans="1:22" s="103" customFormat="1" x14ac:dyDescent="0.2">
      <c r="A123" s="1"/>
      <c r="B123" s="10"/>
      <c r="C123" s="185">
        <v>106</v>
      </c>
      <c r="D123" s="28"/>
      <c r="E123" s="29"/>
      <c r="F123" s="274"/>
      <c r="G123" s="272"/>
      <c r="H123" s="307"/>
      <c r="I123" s="272"/>
      <c r="J123" s="28"/>
      <c r="K123" s="28"/>
      <c r="L123" s="28"/>
      <c r="M123" s="28"/>
      <c r="N123" s="27" t="str">
        <f t="shared" si="21"/>
        <v/>
      </c>
      <c r="O123" s="13" t="str">
        <f>IF(I123="","",メイン_入力!$AD$32)</f>
        <v/>
      </c>
      <c r="P123" s="13" t="str">
        <f t="shared" si="22"/>
        <v/>
      </c>
      <c r="Q123" s="272"/>
      <c r="R123" s="13" t="str">
        <f t="shared" si="23"/>
        <v/>
      </c>
      <c r="S123" s="465" t="str">
        <f t="shared" si="24"/>
        <v/>
      </c>
      <c r="T123" s="465" t="str">
        <f t="shared" si="25"/>
        <v/>
      </c>
      <c r="U123" s="465" t="str">
        <f t="shared" si="26"/>
        <v/>
      </c>
      <c r="V123" s="12"/>
    </row>
    <row r="124" spans="1:22" s="103" customFormat="1" x14ac:dyDescent="0.2">
      <c r="A124" s="1"/>
      <c r="B124" s="10"/>
      <c r="C124" s="185">
        <v>107</v>
      </c>
      <c r="D124" s="28"/>
      <c r="E124" s="29"/>
      <c r="F124" s="274"/>
      <c r="G124" s="272"/>
      <c r="H124" s="307"/>
      <c r="I124" s="272"/>
      <c r="J124" s="28"/>
      <c r="K124" s="28"/>
      <c r="L124" s="28"/>
      <c r="M124" s="28"/>
      <c r="N124" s="27" t="str">
        <f t="shared" si="21"/>
        <v/>
      </c>
      <c r="O124" s="13" t="str">
        <f>IF(I124="","",メイン_入力!$AD$32)</f>
        <v/>
      </c>
      <c r="P124" s="13" t="str">
        <f t="shared" si="22"/>
        <v/>
      </c>
      <c r="Q124" s="272"/>
      <c r="R124" s="13" t="str">
        <f t="shared" si="23"/>
        <v/>
      </c>
      <c r="S124" s="465" t="str">
        <f t="shared" si="24"/>
        <v/>
      </c>
      <c r="T124" s="465" t="str">
        <f t="shared" si="25"/>
        <v/>
      </c>
      <c r="U124" s="465" t="str">
        <f t="shared" si="26"/>
        <v/>
      </c>
      <c r="V124" s="12"/>
    </row>
    <row r="125" spans="1:22" s="103" customFormat="1" x14ac:dyDescent="0.2">
      <c r="A125" s="1"/>
      <c r="B125" s="10"/>
      <c r="C125" s="185">
        <v>108</v>
      </c>
      <c r="D125" s="28"/>
      <c r="E125" s="29"/>
      <c r="F125" s="274"/>
      <c r="G125" s="272"/>
      <c r="H125" s="307"/>
      <c r="I125" s="272"/>
      <c r="J125" s="28"/>
      <c r="K125" s="28"/>
      <c r="L125" s="28"/>
      <c r="M125" s="28"/>
      <c r="N125" s="27" t="str">
        <f t="shared" si="21"/>
        <v/>
      </c>
      <c r="O125" s="13" t="str">
        <f>IF(I125="","",メイン_入力!$AD$32)</f>
        <v/>
      </c>
      <c r="P125" s="13" t="str">
        <f t="shared" si="22"/>
        <v/>
      </c>
      <c r="Q125" s="272"/>
      <c r="R125" s="13" t="str">
        <f t="shared" si="23"/>
        <v/>
      </c>
      <c r="S125" s="465" t="str">
        <f t="shared" si="24"/>
        <v/>
      </c>
      <c r="T125" s="465" t="str">
        <f t="shared" si="25"/>
        <v/>
      </c>
      <c r="U125" s="465" t="str">
        <f t="shared" si="26"/>
        <v/>
      </c>
      <c r="V125" s="12"/>
    </row>
    <row r="126" spans="1:22" s="103" customFormat="1" x14ac:dyDescent="0.2">
      <c r="A126" s="1"/>
      <c r="B126" s="10"/>
      <c r="C126" s="185">
        <v>109</v>
      </c>
      <c r="D126" s="28"/>
      <c r="E126" s="29"/>
      <c r="F126" s="274"/>
      <c r="G126" s="272"/>
      <c r="H126" s="307"/>
      <c r="I126" s="272"/>
      <c r="J126" s="28"/>
      <c r="K126" s="28"/>
      <c r="L126" s="28"/>
      <c r="M126" s="28"/>
      <c r="N126" s="27" t="str">
        <f t="shared" si="21"/>
        <v/>
      </c>
      <c r="O126" s="13" t="str">
        <f>IF(I126="","",メイン_入力!$AD$32)</f>
        <v/>
      </c>
      <c r="P126" s="13" t="str">
        <f t="shared" si="22"/>
        <v/>
      </c>
      <c r="Q126" s="272"/>
      <c r="R126" s="13" t="str">
        <f t="shared" si="23"/>
        <v/>
      </c>
      <c r="S126" s="465" t="str">
        <f t="shared" si="24"/>
        <v/>
      </c>
      <c r="T126" s="465" t="str">
        <f t="shared" si="25"/>
        <v/>
      </c>
      <c r="U126" s="465" t="str">
        <f t="shared" si="26"/>
        <v/>
      </c>
      <c r="V126" s="12"/>
    </row>
    <row r="127" spans="1:22" s="103" customFormat="1" x14ac:dyDescent="0.2">
      <c r="A127" s="1"/>
      <c r="B127" s="10"/>
      <c r="C127" s="185">
        <v>110</v>
      </c>
      <c r="D127" s="28"/>
      <c r="E127" s="29"/>
      <c r="F127" s="274"/>
      <c r="G127" s="272"/>
      <c r="H127" s="307"/>
      <c r="I127" s="272"/>
      <c r="J127" s="28"/>
      <c r="K127" s="28"/>
      <c r="L127" s="28"/>
      <c r="M127" s="28"/>
      <c r="N127" s="27" t="str">
        <f t="shared" si="21"/>
        <v/>
      </c>
      <c r="O127" s="13" t="str">
        <f>IF(I127="","",メイン_入力!$AD$32)</f>
        <v/>
      </c>
      <c r="P127" s="13" t="str">
        <f t="shared" si="22"/>
        <v/>
      </c>
      <c r="Q127" s="272"/>
      <c r="R127" s="13" t="str">
        <f t="shared" si="23"/>
        <v/>
      </c>
      <c r="S127" s="465" t="str">
        <f t="shared" si="24"/>
        <v/>
      </c>
      <c r="T127" s="465" t="str">
        <f t="shared" si="25"/>
        <v/>
      </c>
      <c r="U127" s="465" t="str">
        <f t="shared" si="26"/>
        <v/>
      </c>
      <c r="V127" s="12"/>
    </row>
    <row r="128" spans="1:22" s="103" customFormat="1" x14ac:dyDescent="0.2">
      <c r="A128" s="1"/>
      <c r="B128" s="10"/>
      <c r="C128" s="185">
        <v>111</v>
      </c>
      <c r="D128" s="28"/>
      <c r="E128" s="29"/>
      <c r="F128" s="274"/>
      <c r="G128" s="272"/>
      <c r="H128" s="307"/>
      <c r="I128" s="272"/>
      <c r="J128" s="28"/>
      <c r="K128" s="28"/>
      <c r="L128" s="28"/>
      <c r="M128" s="28"/>
      <c r="N128" s="27" t="str">
        <f t="shared" si="21"/>
        <v/>
      </c>
      <c r="O128" s="13" t="str">
        <f>IF(I128="","",メイン_入力!$AD$32)</f>
        <v/>
      </c>
      <c r="P128" s="13" t="str">
        <f t="shared" si="22"/>
        <v/>
      </c>
      <c r="Q128" s="272"/>
      <c r="R128" s="13" t="str">
        <f t="shared" si="23"/>
        <v/>
      </c>
      <c r="S128" s="465" t="str">
        <f t="shared" si="24"/>
        <v/>
      </c>
      <c r="T128" s="465" t="str">
        <f t="shared" si="25"/>
        <v/>
      </c>
      <c r="U128" s="465" t="str">
        <f t="shared" si="26"/>
        <v/>
      </c>
      <c r="V128" s="12"/>
    </row>
    <row r="129" spans="1:22" s="103" customFormat="1" x14ac:dyDescent="0.2">
      <c r="A129" s="1"/>
      <c r="B129" s="10"/>
      <c r="C129" s="185">
        <v>112</v>
      </c>
      <c r="D129" s="28"/>
      <c r="E129" s="29"/>
      <c r="F129" s="274"/>
      <c r="G129" s="272"/>
      <c r="H129" s="307"/>
      <c r="I129" s="272"/>
      <c r="J129" s="28"/>
      <c r="K129" s="28"/>
      <c r="L129" s="28"/>
      <c r="M129" s="28"/>
      <c r="N129" s="27" t="str">
        <f t="shared" si="21"/>
        <v/>
      </c>
      <c r="O129" s="13" t="str">
        <f>IF(I129="","",メイン_入力!$AD$32)</f>
        <v/>
      </c>
      <c r="P129" s="13" t="str">
        <f t="shared" si="22"/>
        <v/>
      </c>
      <c r="Q129" s="272"/>
      <c r="R129" s="13" t="str">
        <f t="shared" si="23"/>
        <v/>
      </c>
      <c r="S129" s="465" t="str">
        <f t="shared" si="24"/>
        <v/>
      </c>
      <c r="T129" s="465" t="str">
        <f t="shared" si="25"/>
        <v/>
      </c>
      <c r="U129" s="465" t="str">
        <f t="shared" si="26"/>
        <v/>
      </c>
      <c r="V129" s="12"/>
    </row>
    <row r="130" spans="1:22" s="103" customFormat="1" x14ac:dyDescent="0.2">
      <c r="A130" s="1"/>
      <c r="B130" s="10"/>
      <c r="C130" s="185">
        <v>113</v>
      </c>
      <c r="D130" s="28"/>
      <c r="E130" s="29"/>
      <c r="F130" s="274"/>
      <c r="G130" s="272"/>
      <c r="H130" s="307"/>
      <c r="I130" s="272"/>
      <c r="J130" s="28"/>
      <c r="K130" s="28"/>
      <c r="L130" s="28"/>
      <c r="M130" s="28"/>
      <c r="N130" s="27" t="str">
        <f t="shared" si="21"/>
        <v/>
      </c>
      <c r="O130" s="13" t="str">
        <f>IF(I130="","",メイン_入力!$AD$32)</f>
        <v/>
      </c>
      <c r="P130" s="13" t="str">
        <f t="shared" si="22"/>
        <v/>
      </c>
      <c r="Q130" s="272"/>
      <c r="R130" s="13" t="str">
        <f t="shared" si="23"/>
        <v/>
      </c>
      <c r="S130" s="465" t="str">
        <f t="shared" si="24"/>
        <v/>
      </c>
      <c r="T130" s="465" t="str">
        <f t="shared" si="25"/>
        <v/>
      </c>
      <c r="U130" s="465" t="str">
        <f t="shared" si="26"/>
        <v/>
      </c>
      <c r="V130" s="12"/>
    </row>
    <row r="131" spans="1:22" s="103" customFormat="1" x14ac:dyDescent="0.2">
      <c r="A131" s="1"/>
      <c r="B131" s="10"/>
      <c r="C131" s="185">
        <v>114</v>
      </c>
      <c r="D131" s="28"/>
      <c r="E131" s="29"/>
      <c r="F131" s="274"/>
      <c r="G131" s="272"/>
      <c r="H131" s="307"/>
      <c r="I131" s="272"/>
      <c r="J131" s="28"/>
      <c r="K131" s="28"/>
      <c r="L131" s="28"/>
      <c r="M131" s="28"/>
      <c r="N131" s="27" t="str">
        <f t="shared" si="21"/>
        <v/>
      </c>
      <c r="O131" s="13" t="str">
        <f>IF(I131="","",メイン_入力!$AD$32)</f>
        <v/>
      </c>
      <c r="P131" s="13" t="str">
        <f t="shared" si="22"/>
        <v/>
      </c>
      <c r="Q131" s="272"/>
      <c r="R131" s="13" t="str">
        <f t="shared" si="23"/>
        <v/>
      </c>
      <c r="S131" s="465" t="str">
        <f t="shared" si="24"/>
        <v/>
      </c>
      <c r="T131" s="465" t="str">
        <f t="shared" si="25"/>
        <v/>
      </c>
      <c r="U131" s="465" t="str">
        <f t="shared" si="26"/>
        <v/>
      </c>
      <c r="V131" s="12"/>
    </row>
    <row r="132" spans="1:22" s="103" customFormat="1" x14ac:dyDescent="0.2">
      <c r="A132" s="1"/>
      <c r="B132" s="10"/>
      <c r="C132" s="185">
        <v>115</v>
      </c>
      <c r="D132" s="28"/>
      <c r="E132" s="29"/>
      <c r="F132" s="274"/>
      <c r="G132" s="272"/>
      <c r="H132" s="307"/>
      <c r="I132" s="272"/>
      <c r="J132" s="28"/>
      <c r="K132" s="28"/>
      <c r="L132" s="28"/>
      <c r="M132" s="28"/>
      <c r="N132" s="27" t="str">
        <f t="shared" si="21"/>
        <v/>
      </c>
      <c r="O132" s="13" t="str">
        <f>IF(I132="","",メイン_入力!$AD$32)</f>
        <v/>
      </c>
      <c r="P132" s="13" t="str">
        <f t="shared" si="22"/>
        <v/>
      </c>
      <c r="Q132" s="272"/>
      <c r="R132" s="13" t="str">
        <f t="shared" si="23"/>
        <v/>
      </c>
      <c r="S132" s="465" t="str">
        <f t="shared" si="24"/>
        <v/>
      </c>
      <c r="T132" s="465" t="str">
        <f t="shared" si="25"/>
        <v/>
      </c>
      <c r="U132" s="465" t="str">
        <f t="shared" si="26"/>
        <v/>
      </c>
      <c r="V132" s="12"/>
    </row>
    <row r="133" spans="1:22" s="103" customFormat="1" x14ac:dyDescent="0.2">
      <c r="A133" s="1"/>
      <c r="B133" s="10"/>
      <c r="C133" s="185">
        <v>116</v>
      </c>
      <c r="D133" s="28"/>
      <c r="E133" s="29"/>
      <c r="F133" s="274"/>
      <c r="G133" s="272"/>
      <c r="H133" s="307"/>
      <c r="I133" s="272"/>
      <c r="J133" s="28"/>
      <c r="K133" s="28"/>
      <c r="L133" s="28"/>
      <c r="M133" s="28"/>
      <c r="N133" s="27" t="str">
        <f t="shared" si="21"/>
        <v/>
      </c>
      <c r="O133" s="13" t="str">
        <f>IF(I133="","",メイン_入力!$AD$32)</f>
        <v/>
      </c>
      <c r="P133" s="13" t="str">
        <f t="shared" si="22"/>
        <v/>
      </c>
      <c r="Q133" s="272"/>
      <c r="R133" s="13" t="str">
        <f t="shared" si="23"/>
        <v/>
      </c>
      <c r="S133" s="465" t="str">
        <f t="shared" si="24"/>
        <v/>
      </c>
      <c r="T133" s="465" t="str">
        <f t="shared" si="25"/>
        <v/>
      </c>
      <c r="U133" s="465" t="str">
        <f t="shared" si="26"/>
        <v/>
      </c>
      <c r="V133" s="12"/>
    </row>
    <row r="134" spans="1:22" s="103" customFormat="1" x14ac:dyDescent="0.2">
      <c r="A134" s="1"/>
      <c r="B134" s="10"/>
      <c r="C134" s="185">
        <v>117</v>
      </c>
      <c r="D134" s="28"/>
      <c r="E134" s="29"/>
      <c r="F134" s="274"/>
      <c r="G134" s="272"/>
      <c r="H134" s="307"/>
      <c r="I134" s="272"/>
      <c r="J134" s="28"/>
      <c r="K134" s="28"/>
      <c r="L134" s="28"/>
      <c r="M134" s="28"/>
      <c r="N134" s="27" t="str">
        <f t="shared" si="21"/>
        <v/>
      </c>
      <c r="O134" s="13" t="str">
        <f>IF(I134="","",メイン_入力!$AD$32)</f>
        <v/>
      </c>
      <c r="P134" s="13" t="str">
        <f t="shared" si="22"/>
        <v/>
      </c>
      <c r="Q134" s="272"/>
      <c r="R134" s="13" t="str">
        <f t="shared" si="23"/>
        <v/>
      </c>
      <c r="S134" s="465" t="str">
        <f t="shared" si="24"/>
        <v/>
      </c>
      <c r="T134" s="465" t="str">
        <f t="shared" si="25"/>
        <v/>
      </c>
      <c r="U134" s="465" t="str">
        <f t="shared" si="26"/>
        <v/>
      </c>
      <c r="V134" s="12"/>
    </row>
    <row r="135" spans="1:22" s="103" customFormat="1" x14ac:dyDescent="0.2">
      <c r="A135" s="1"/>
      <c r="B135" s="10"/>
      <c r="C135" s="185">
        <v>118</v>
      </c>
      <c r="D135" s="28"/>
      <c r="E135" s="29"/>
      <c r="F135" s="274"/>
      <c r="G135" s="272"/>
      <c r="H135" s="307"/>
      <c r="I135" s="272"/>
      <c r="J135" s="28"/>
      <c r="K135" s="28"/>
      <c r="L135" s="28"/>
      <c r="M135" s="28"/>
      <c r="N135" s="27" t="str">
        <f t="shared" si="21"/>
        <v/>
      </c>
      <c r="O135" s="13" t="str">
        <f>IF(I135="","",メイン_入力!$AD$32)</f>
        <v/>
      </c>
      <c r="P135" s="13" t="str">
        <f t="shared" si="22"/>
        <v/>
      </c>
      <c r="Q135" s="272"/>
      <c r="R135" s="13" t="str">
        <f t="shared" si="23"/>
        <v/>
      </c>
      <c r="S135" s="465" t="str">
        <f t="shared" si="24"/>
        <v/>
      </c>
      <c r="T135" s="465" t="str">
        <f t="shared" si="25"/>
        <v/>
      </c>
      <c r="U135" s="465" t="str">
        <f t="shared" si="26"/>
        <v/>
      </c>
      <c r="V135" s="12"/>
    </row>
    <row r="136" spans="1:22" s="103" customFormat="1" x14ac:dyDescent="0.2">
      <c r="A136" s="1"/>
      <c r="B136" s="10"/>
      <c r="C136" s="185">
        <v>119</v>
      </c>
      <c r="D136" s="28"/>
      <c r="E136" s="29"/>
      <c r="F136" s="274"/>
      <c r="G136" s="272"/>
      <c r="H136" s="307"/>
      <c r="I136" s="272"/>
      <c r="J136" s="28"/>
      <c r="K136" s="28"/>
      <c r="L136" s="28"/>
      <c r="M136" s="28"/>
      <c r="N136" s="27" t="str">
        <f t="shared" si="21"/>
        <v/>
      </c>
      <c r="O136" s="13" t="str">
        <f>IF(I136="","",メイン_入力!$AD$32)</f>
        <v/>
      </c>
      <c r="P136" s="13" t="str">
        <f t="shared" si="22"/>
        <v/>
      </c>
      <c r="Q136" s="272"/>
      <c r="R136" s="13" t="str">
        <f t="shared" si="23"/>
        <v/>
      </c>
      <c r="S136" s="465" t="str">
        <f t="shared" si="24"/>
        <v/>
      </c>
      <c r="T136" s="465" t="str">
        <f t="shared" si="25"/>
        <v/>
      </c>
      <c r="U136" s="465" t="str">
        <f t="shared" si="26"/>
        <v/>
      </c>
      <c r="V136" s="12"/>
    </row>
    <row r="137" spans="1:22" s="103" customFormat="1" x14ac:dyDescent="0.2">
      <c r="A137" s="1"/>
      <c r="B137" s="10"/>
      <c r="C137" s="185">
        <v>120</v>
      </c>
      <c r="D137" s="28"/>
      <c r="E137" s="29"/>
      <c r="F137" s="274"/>
      <c r="G137" s="272"/>
      <c r="H137" s="307"/>
      <c r="I137" s="272"/>
      <c r="J137" s="28"/>
      <c r="K137" s="28"/>
      <c r="L137" s="28"/>
      <c r="M137" s="28"/>
      <c r="N137" s="27" t="str">
        <f t="shared" si="21"/>
        <v/>
      </c>
      <c r="O137" s="13" t="str">
        <f>IF(I137="","",メイン_入力!$AD$32)</f>
        <v/>
      </c>
      <c r="P137" s="13" t="str">
        <f t="shared" si="22"/>
        <v/>
      </c>
      <c r="Q137" s="272"/>
      <c r="R137" s="13" t="str">
        <f t="shared" si="23"/>
        <v/>
      </c>
      <c r="S137" s="465" t="str">
        <f t="shared" si="24"/>
        <v/>
      </c>
      <c r="T137" s="465" t="str">
        <f t="shared" si="25"/>
        <v/>
      </c>
      <c r="U137" s="465" t="str">
        <f t="shared" si="26"/>
        <v/>
      </c>
      <c r="V137" s="12"/>
    </row>
    <row r="138" spans="1:22" s="102" customFormat="1" x14ac:dyDescent="0.2">
      <c r="A138" s="1"/>
      <c r="B138" s="113"/>
      <c r="C138" s="114"/>
      <c r="D138" s="114"/>
      <c r="E138" s="114"/>
      <c r="F138" s="114"/>
      <c r="G138" s="114"/>
      <c r="H138" s="308"/>
      <c r="I138" s="114"/>
      <c r="J138" s="114"/>
      <c r="K138" s="114"/>
      <c r="L138" s="114"/>
      <c r="M138" s="114"/>
      <c r="N138" s="114"/>
      <c r="O138" s="114"/>
      <c r="P138" s="114"/>
      <c r="Q138" s="114"/>
      <c r="R138" s="114"/>
      <c r="S138" s="402"/>
      <c r="T138" s="114"/>
      <c r="U138" s="114"/>
      <c r="V138" s="115"/>
    </row>
    <row r="139" spans="1:22" s="155" customFormat="1" x14ac:dyDescent="0.2">
      <c r="A139" s="1"/>
      <c r="B139" s="102"/>
      <c r="C139" s="102"/>
      <c r="D139" s="102"/>
      <c r="E139" s="102"/>
      <c r="F139" s="102"/>
      <c r="G139" s="102"/>
      <c r="H139" s="310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403"/>
      <c r="T139" s="102"/>
      <c r="U139" s="102"/>
      <c r="V139" s="174" t="s">
        <v>916</v>
      </c>
    </row>
    <row r="140" spans="1:22" s="103" customFormat="1" x14ac:dyDescent="0.2">
      <c r="A140" s="1"/>
      <c r="B140" s="10"/>
      <c r="C140" s="185">
        <v>121</v>
      </c>
      <c r="D140" s="28"/>
      <c r="E140" s="29"/>
      <c r="F140" s="274"/>
      <c r="G140" s="272"/>
      <c r="H140" s="307"/>
      <c r="I140" s="272"/>
      <c r="J140" s="28"/>
      <c r="K140" s="28"/>
      <c r="L140" s="28"/>
      <c r="M140" s="28"/>
      <c r="N140" s="27" t="str">
        <f t="shared" ref="N140:N169" si="27">IF(I140="","",IF(J140="",0,1)*$Y$12+IF(K140="",0,1)*$Z$12+IF(L140="",0,1)*IF(E140&gt;2014,$AA$12,$AB$12)+IF(M140="",0,1)*$AB$12)</f>
        <v/>
      </c>
      <c r="O140" s="13" t="str">
        <f>IF(I140="","",メイン_入力!$AD$32)</f>
        <v/>
      </c>
      <c r="P140" s="13" t="str">
        <f t="shared" ref="P140:P169" si="28">IF(I140="","",H140*I140*(1-N140)*O140)</f>
        <v/>
      </c>
      <c r="Q140" s="272"/>
      <c r="R140" s="13" t="str">
        <f t="shared" ref="R140:R169" si="29">IF(OR(N140="",H140&lt;$Y$9),"",IF(Q140="",P140*N140/(1-N140),Q140*N140/(1-N140)))</f>
        <v/>
      </c>
      <c r="S140" s="465" t="str">
        <f t="shared" ref="S140:S169" si="30">IF(ISERROR(R140),"",IF(R140="","",R140*$AO$3/1000))</f>
        <v/>
      </c>
      <c r="T140" s="465" t="str">
        <f t="shared" ref="T140:T169" si="31">IF(ISERROR(R140),"",IF(R140="","",R140*$AO$4/1000))</f>
        <v/>
      </c>
      <c r="U140" s="465" t="str">
        <f t="shared" ref="U140:U169" si="32">IF(ISERROR(R140),"",IF(R140="","",R140*$AO$5/1000))</f>
        <v/>
      </c>
      <c r="V140" s="12"/>
    </row>
    <row r="141" spans="1:22" s="103" customFormat="1" x14ac:dyDescent="0.2">
      <c r="A141" s="1"/>
      <c r="B141" s="10"/>
      <c r="C141" s="185">
        <v>122</v>
      </c>
      <c r="D141" s="28"/>
      <c r="E141" s="29"/>
      <c r="F141" s="274"/>
      <c r="G141" s="272"/>
      <c r="H141" s="307"/>
      <c r="I141" s="272"/>
      <c r="J141" s="28"/>
      <c r="K141" s="28"/>
      <c r="L141" s="28"/>
      <c r="M141" s="28"/>
      <c r="N141" s="27" t="str">
        <f t="shared" si="27"/>
        <v/>
      </c>
      <c r="O141" s="13" t="str">
        <f>IF(I141="","",メイン_入力!$AD$32)</f>
        <v/>
      </c>
      <c r="P141" s="13" t="str">
        <f t="shared" si="28"/>
        <v/>
      </c>
      <c r="Q141" s="272"/>
      <c r="R141" s="13" t="str">
        <f t="shared" si="29"/>
        <v/>
      </c>
      <c r="S141" s="465" t="str">
        <f t="shared" si="30"/>
        <v/>
      </c>
      <c r="T141" s="465" t="str">
        <f t="shared" si="31"/>
        <v/>
      </c>
      <c r="U141" s="465" t="str">
        <f t="shared" si="32"/>
        <v/>
      </c>
      <c r="V141" s="12"/>
    </row>
    <row r="142" spans="1:22" s="103" customFormat="1" x14ac:dyDescent="0.2">
      <c r="A142" s="1"/>
      <c r="B142" s="10"/>
      <c r="C142" s="185">
        <v>123</v>
      </c>
      <c r="D142" s="28"/>
      <c r="E142" s="29"/>
      <c r="F142" s="274"/>
      <c r="G142" s="272"/>
      <c r="H142" s="307"/>
      <c r="I142" s="272"/>
      <c r="J142" s="28"/>
      <c r="K142" s="28"/>
      <c r="L142" s="28"/>
      <c r="M142" s="28"/>
      <c r="N142" s="27" t="str">
        <f t="shared" si="27"/>
        <v/>
      </c>
      <c r="O142" s="13" t="str">
        <f>IF(I142="","",メイン_入力!$AD$32)</f>
        <v/>
      </c>
      <c r="P142" s="13" t="str">
        <f t="shared" si="28"/>
        <v/>
      </c>
      <c r="Q142" s="272"/>
      <c r="R142" s="13" t="str">
        <f t="shared" si="29"/>
        <v/>
      </c>
      <c r="S142" s="465" t="str">
        <f t="shared" si="30"/>
        <v/>
      </c>
      <c r="T142" s="465" t="str">
        <f t="shared" si="31"/>
        <v/>
      </c>
      <c r="U142" s="465" t="str">
        <f t="shared" si="32"/>
        <v/>
      </c>
      <c r="V142" s="12"/>
    </row>
    <row r="143" spans="1:22" s="103" customFormat="1" x14ac:dyDescent="0.2">
      <c r="A143" s="1"/>
      <c r="B143" s="10"/>
      <c r="C143" s="185">
        <v>124</v>
      </c>
      <c r="D143" s="28"/>
      <c r="E143" s="29"/>
      <c r="F143" s="274"/>
      <c r="G143" s="272"/>
      <c r="H143" s="307"/>
      <c r="I143" s="272"/>
      <c r="J143" s="28"/>
      <c r="K143" s="28"/>
      <c r="L143" s="28"/>
      <c r="M143" s="28"/>
      <c r="N143" s="27" t="str">
        <f t="shared" si="27"/>
        <v/>
      </c>
      <c r="O143" s="13" t="str">
        <f>IF(I143="","",メイン_入力!$AD$32)</f>
        <v/>
      </c>
      <c r="P143" s="13" t="str">
        <f t="shared" si="28"/>
        <v/>
      </c>
      <c r="Q143" s="272"/>
      <c r="R143" s="13" t="str">
        <f t="shared" si="29"/>
        <v/>
      </c>
      <c r="S143" s="465" t="str">
        <f t="shared" si="30"/>
        <v/>
      </c>
      <c r="T143" s="465" t="str">
        <f t="shared" si="31"/>
        <v/>
      </c>
      <c r="U143" s="465" t="str">
        <f t="shared" si="32"/>
        <v/>
      </c>
      <c r="V143" s="12"/>
    </row>
    <row r="144" spans="1:22" s="103" customFormat="1" x14ac:dyDescent="0.2">
      <c r="A144" s="1"/>
      <c r="B144" s="10"/>
      <c r="C144" s="185">
        <v>125</v>
      </c>
      <c r="D144" s="28"/>
      <c r="E144" s="29"/>
      <c r="F144" s="274"/>
      <c r="G144" s="272"/>
      <c r="H144" s="307"/>
      <c r="I144" s="272"/>
      <c r="J144" s="28"/>
      <c r="K144" s="28"/>
      <c r="L144" s="28"/>
      <c r="M144" s="28"/>
      <c r="N144" s="27" t="str">
        <f t="shared" si="27"/>
        <v/>
      </c>
      <c r="O144" s="13" t="str">
        <f>IF(I144="","",メイン_入力!$AD$32)</f>
        <v/>
      </c>
      <c r="P144" s="13" t="str">
        <f t="shared" si="28"/>
        <v/>
      </c>
      <c r="Q144" s="272"/>
      <c r="R144" s="13" t="str">
        <f t="shared" si="29"/>
        <v/>
      </c>
      <c r="S144" s="465" t="str">
        <f t="shared" si="30"/>
        <v/>
      </c>
      <c r="T144" s="465" t="str">
        <f t="shared" si="31"/>
        <v/>
      </c>
      <c r="U144" s="465" t="str">
        <f t="shared" si="32"/>
        <v/>
      </c>
      <c r="V144" s="12"/>
    </row>
    <row r="145" spans="1:22" s="103" customFormat="1" x14ac:dyDescent="0.2">
      <c r="A145" s="1"/>
      <c r="B145" s="10"/>
      <c r="C145" s="185">
        <v>126</v>
      </c>
      <c r="D145" s="28"/>
      <c r="E145" s="29"/>
      <c r="F145" s="274"/>
      <c r="G145" s="272"/>
      <c r="H145" s="307"/>
      <c r="I145" s="272"/>
      <c r="J145" s="28"/>
      <c r="K145" s="28"/>
      <c r="L145" s="28"/>
      <c r="M145" s="28"/>
      <c r="N145" s="27" t="str">
        <f t="shared" si="27"/>
        <v/>
      </c>
      <c r="O145" s="13" t="str">
        <f>IF(I145="","",メイン_入力!$AD$32)</f>
        <v/>
      </c>
      <c r="P145" s="13" t="str">
        <f t="shared" si="28"/>
        <v/>
      </c>
      <c r="Q145" s="272"/>
      <c r="R145" s="13" t="str">
        <f t="shared" si="29"/>
        <v/>
      </c>
      <c r="S145" s="465" t="str">
        <f t="shared" si="30"/>
        <v/>
      </c>
      <c r="T145" s="465" t="str">
        <f t="shared" si="31"/>
        <v/>
      </c>
      <c r="U145" s="465" t="str">
        <f t="shared" si="32"/>
        <v/>
      </c>
      <c r="V145" s="12"/>
    </row>
    <row r="146" spans="1:22" s="103" customFormat="1" x14ac:dyDescent="0.2">
      <c r="A146" s="1"/>
      <c r="B146" s="10"/>
      <c r="C146" s="185">
        <v>127</v>
      </c>
      <c r="D146" s="28"/>
      <c r="E146" s="29"/>
      <c r="F146" s="274"/>
      <c r="G146" s="272"/>
      <c r="H146" s="307"/>
      <c r="I146" s="272"/>
      <c r="J146" s="28"/>
      <c r="K146" s="28"/>
      <c r="L146" s="28"/>
      <c r="M146" s="28"/>
      <c r="N146" s="27" t="str">
        <f t="shared" si="27"/>
        <v/>
      </c>
      <c r="O146" s="13" t="str">
        <f>IF(I146="","",メイン_入力!$AD$32)</f>
        <v/>
      </c>
      <c r="P146" s="13" t="str">
        <f t="shared" si="28"/>
        <v/>
      </c>
      <c r="Q146" s="272"/>
      <c r="R146" s="13" t="str">
        <f t="shared" si="29"/>
        <v/>
      </c>
      <c r="S146" s="465" t="str">
        <f t="shared" si="30"/>
        <v/>
      </c>
      <c r="T146" s="465" t="str">
        <f t="shared" si="31"/>
        <v/>
      </c>
      <c r="U146" s="465" t="str">
        <f t="shared" si="32"/>
        <v/>
      </c>
      <c r="V146" s="12"/>
    </row>
    <row r="147" spans="1:22" s="103" customFormat="1" x14ac:dyDescent="0.2">
      <c r="A147" s="1"/>
      <c r="B147" s="10"/>
      <c r="C147" s="185">
        <v>128</v>
      </c>
      <c r="D147" s="28"/>
      <c r="E147" s="29"/>
      <c r="F147" s="274"/>
      <c r="G147" s="272"/>
      <c r="H147" s="307"/>
      <c r="I147" s="272"/>
      <c r="J147" s="28"/>
      <c r="K147" s="28"/>
      <c r="L147" s="28"/>
      <c r="M147" s="28"/>
      <c r="N147" s="27" t="str">
        <f t="shared" si="27"/>
        <v/>
      </c>
      <c r="O147" s="13" t="str">
        <f>IF(I147="","",メイン_入力!$AD$32)</f>
        <v/>
      </c>
      <c r="P147" s="13" t="str">
        <f t="shared" si="28"/>
        <v/>
      </c>
      <c r="Q147" s="272"/>
      <c r="R147" s="13" t="str">
        <f t="shared" si="29"/>
        <v/>
      </c>
      <c r="S147" s="465" t="str">
        <f t="shared" si="30"/>
        <v/>
      </c>
      <c r="T147" s="465" t="str">
        <f t="shared" si="31"/>
        <v/>
      </c>
      <c r="U147" s="465" t="str">
        <f t="shared" si="32"/>
        <v/>
      </c>
      <c r="V147" s="12"/>
    </row>
    <row r="148" spans="1:22" s="103" customFormat="1" x14ac:dyDescent="0.2">
      <c r="A148" s="1"/>
      <c r="B148" s="10"/>
      <c r="C148" s="185">
        <v>129</v>
      </c>
      <c r="D148" s="28"/>
      <c r="E148" s="29"/>
      <c r="F148" s="274"/>
      <c r="G148" s="272"/>
      <c r="H148" s="307"/>
      <c r="I148" s="272"/>
      <c r="J148" s="28"/>
      <c r="K148" s="28"/>
      <c r="L148" s="28"/>
      <c r="M148" s="28"/>
      <c r="N148" s="27" t="str">
        <f t="shared" si="27"/>
        <v/>
      </c>
      <c r="O148" s="13" t="str">
        <f>IF(I148="","",メイン_入力!$AD$32)</f>
        <v/>
      </c>
      <c r="P148" s="13" t="str">
        <f t="shared" si="28"/>
        <v/>
      </c>
      <c r="Q148" s="272"/>
      <c r="R148" s="13" t="str">
        <f t="shared" si="29"/>
        <v/>
      </c>
      <c r="S148" s="465" t="str">
        <f t="shared" si="30"/>
        <v/>
      </c>
      <c r="T148" s="465" t="str">
        <f t="shared" si="31"/>
        <v/>
      </c>
      <c r="U148" s="465" t="str">
        <f t="shared" si="32"/>
        <v/>
      </c>
      <c r="V148" s="12"/>
    </row>
    <row r="149" spans="1:22" s="103" customFormat="1" x14ac:dyDescent="0.2">
      <c r="A149" s="1"/>
      <c r="B149" s="10"/>
      <c r="C149" s="185">
        <v>130</v>
      </c>
      <c r="D149" s="28"/>
      <c r="E149" s="29"/>
      <c r="F149" s="274"/>
      <c r="G149" s="272"/>
      <c r="H149" s="307"/>
      <c r="I149" s="272"/>
      <c r="J149" s="28"/>
      <c r="K149" s="28"/>
      <c r="L149" s="28"/>
      <c r="M149" s="28"/>
      <c r="N149" s="27" t="str">
        <f t="shared" si="27"/>
        <v/>
      </c>
      <c r="O149" s="13" t="str">
        <f>IF(I149="","",メイン_入力!$AD$32)</f>
        <v/>
      </c>
      <c r="P149" s="13" t="str">
        <f t="shared" si="28"/>
        <v/>
      </c>
      <c r="Q149" s="272"/>
      <c r="R149" s="13" t="str">
        <f t="shared" si="29"/>
        <v/>
      </c>
      <c r="S149" s="465" t="str">
        <f t="shared" si="30"/>
        <v/>
      </c>
      <c r="T149" s="465" t="str">
        <f t="shared" si="31"/>
        <v/>
      </c>
      <c r="U149" s="465" t="str">
        <f t="shared" si="32"/>
        <v/>
      </c>
      <c r="V149" s="12"/>
    </row>
    <row r="150" spans="1:22" s="103" customFormat="1" x14ac:dyDescent="0.2">
      <c r="A150" s="1"/>
      <c r="B150" s="10"/>
      <c r="C150" s="185">
        <v>131</v>
      </c>
      <c r="D150" s="28"/>
      <c r="E150" s="29"/>
      <c r="F150" s="274"/>
      <c r="G150" s="272"/>
      <c r="H150" s="307"/>
      <c r="I150" s="272"/>
      <c r="J150" s="28"/>
      <c r="K150" s="28"/>
      <c r="L150" s="28"/>
      <c r="M150" s="28"/>
      <c r="N150" s="27" t="str">
        <f t="shared" si="27"/>
        <v/>
      </c>
      <c r="O150" s="13" t="str">
        <f>IF(I150="","",メイン_入力!$AD$32)</f>
        <v/>
      </c>
      <c r="P150" s="13" t="str">
        <f t="shared" si="28"/>
        <v/>
      </c>
      <c r="Q150" s="272"/>
      <c r="R150" s="13" t="str">
        <f t="shared" si="29"/>
        <v/>
      </c>
      <c r="S150" s="465" t="str">
        <f t="shared" si="30"/>
        <v/>
      </c>
      <c r="T150" s="465" t="str">
        <f t="shared" si="31"/>
        <v/>
      </c>
      <c r="U150" s="465" t="str">
        <f t="shared" si="32"/>
        <v/>
      </c>
      <c r="V150" s="12"/>
    </row>
    <row r="151" spans="1:22" s="103" customFormat="1" x14ac:dyDescent="0.2">
      <c r="A151" s="1"/>
      <c r="B151" s="10"/>
      <c r="C151" s="185">
        <v>132</v>
      </c>
      <c r="D151" s="28"/>
      <c r="E151" s="29"/>
      <c r="F151" s="274"/>
      <c r="G151" s="272"/>
      <c r="H151" s="307"/>
      <c r="I151" s="272"/>
      <c r="J151" s="28"/>
      <c r="K151" s="28"/>
      <c r="L151" s="28"/>
      <c r="M151" s="28"/>
      <c r="N151" s="27" t="str">
        <f t="shared" si="27"/>
        <v/>
      </c>
      <c r="O151" s="13" t="str">
        <f>IF(I151="","",メイン_入力!$AD$32)</f>
        <v/>
      </c>
      <c r="P151" s="13" t="str">
        <f t="shared" si="28"/>
        <v/>
      </c>
      <c r="Q151" s="272"/>
      <c r="R151" s="13" t="str">
        <f t="shared" si="29"/>
        <v/>
      </c>
      <c r="S151" s="465" t="str">
        <f t="shared" si="30"/>
        <v/>
      </c>
      <c r="T151" s="465" t="str">
        <f t="shared" si="31"/>
        <v/>
      </c>
      <c r="U151" s="465" t="str">
        <f t="shared" si="32"/>
        <v/>
      </c>
      <c r="V151" s="12"/>
    </row>
    <row r="152" spans="1:22" s="103" customFormat="1" x14ac:dyDescent="0.2">
      <c r="A152" s="1"/>
      <c r="B152" s="10"/>
      <c r="C152" s="185">
        <v>133</v>
      </c>
      <c r="D152" s="28"/>
      <c r="E152" s="29"/>
      <c r="F152" s="274"/>
      <c r="G152" s="272"/>
      <c r="H152" s="307"/>
      <c r="I152" s="272"/>
      <c r="J152" s="28"/>
      <c r="K152" s="28"/>
      <c r="L152" s="28"/>
      <c r="M152" s="28"/>
      <c r="N152" s="27" t="str">
        <f t="shared" si="27"/>
        <v/>
      </c>
      <c r="O152" s="13" t="str">
        <f>IF(I152="","",メイン_入力!$AD$32)</f>
        <v/>
      </c>
      <c r="P152" s="13" t="str">
        <f t="shared" si="28"/>
        <v/>
      </c>
      <c r="Q152" s="272"/>
      <c r="R152" s="13" t="str">
        <f t="shared" si="29"/>
        <v/>
      </c>
      <c r="S152" s="465" t="str">
        <f t="shared" si="30"/>
        <v/>
      </c>
      <c r="T152" s="465" t="str">
        <f t="shared" si="31"/>
        <v/>
      </c>
      <c r="U152" s="465" t="str">
        <f t="shared" si="32"/>
        <v/>
      </c>
      <c r="V152" s="12"/>
    </row>
    <row r="153" spans="1:22" s="103" customFormat="1" x14ac:dyDescent="0.2">
      <c r="A153" s="1"/>
      <c r="B153" s="10"/>
      <c r="C153" s="185">
        <v>134</v>
      </c>
      <c r="D153" s="28"/>
      <c r="E153" s="29"/>
      <c r="F153" s="274"/>
      <c r="G153" s="272"/>
      <c r="H153" s="307"/>
      <c r="I153" s="272"/>
      <c r="J153" s="28"/>
      <c r="K153" s="28"/>
      <c r="L153" s="28"/>
      <c r="M153" s="28"/>
      <c r="N153" s="27" t="str">
        <f t="shared" si="27"/>
        <v/>
      </c>
      <c r="O153" s="13" t="str">
        <f>IF(I153="","",メイン_入力!$AD$32)</f>
        <v/>
      </c>
      <c r="P153" s="13" t="str">
        <f t="shared" si="28"/>
        <v/>
      </c>
      <c r="Q153" s="272"/>
      <c r="R153" s="13" t="str">
        <f t="shared" si="29"/>
        <v/>
      </c>
      <c r="S153" s="465" t="str">
        <f t="shared" si="30"/>
        <v/>
      </c>
      <c r="T153" s="465" t="str">
        <f t="shared" si="31"/>
        <v/>
      </c>
      <c r="U153" s="465" t="str">
        <f t="shared" si="32"/>
        <v/>
      </c>
      <c r="V153" s="12"/>
    </row>
    <row r="154" spans="1:22" s="103" customFormat="1" x14ac:dyDescent="0.2">
      <c r="A154" s="1"/>
      <c r="B154" s="10"/>
      <c r="C154" s="185">
        <v>135</v>
      </c>
      <c r="D154" s="28"/>
      <c r="E154" s="29"/>
      <c r="F154" s="274"/>
      <c r="G154" s="272"/>
      <c r="H154" s="307"/>
      <c r="I154" s="272"/>
      <c r="J154" s="28"/>
      <c r="K154" s="28"/>
      <c r="L154" s="28"/>
      <c r="M154" s="28"/>
      <c r="N154" s="27" t="str">
        <f t="shared" si="27"/>
        <v/>
      </c>
      <c r="O154" s="13" t="str">
        <f>IF(I154="","",メイン_入力!$AD$32)</f>
        <v/>
      </c>
      <c r="P154" s="13" t="str">
        <f t="shared" si="28"/>
        <v/>
      </c>
      <c r="Q154" s="272"/>
      <c r="R154" s="13" t="str">
        <f t="shared" si="29"/>
        <v/>
      </c>
      <c r="S154" s="465" t="str">
        <f t="shared" si="30"/>
        <v/>
      </c>
      <c r="T154" s="465" t="str">
        <f t="shared" si="31"/>
        <v/>
      </c>
      <c r="U154" s="465" t="str">
        <f t="shared" si="32"/>
        <v/>
      </c>
      <c r="V154" s="12"/>
    </row>
    <row r="155" spans="1:22" s="103" customFormat="1" x14ac:dyDescent="0.2">
      <c r="A155" s="1"/>
      <c r="B155" s="10"/>
      <c r="C155" s="185">
        <v>136</v>
      </c>
      <c r="D155" s="28"/>
      <c r="E155" s="29"/>
      <c r="F155" s="274"/>
      <c r="G155" s="272"/>
      <c r="H155" s="307"/>
      <c r="I155" s="272"/>
      <c r="J155" s="28"/>
      <c r="K155" s="28"/>
      <c r="L155" s="28"/>
      <c r="M155" s="28"/>
      <c r="N155" s="27" t="str">
        <f t="shared" si="27"/>
        <v/>
      </c>
      <c r="O155" s="13" t="str">
        <f>IF(I155="","",メイン_入力!$AD$32)</f>
        <v/>
      </c>
      <c r="P155" s="13" t="str">
        <f t="shared" si="28"/>
        <v/>
      </c>
      <c r="Q155" s="272"/>
      <c r="R155" s="13" t="str">
        <f t="shared" si="29"/>
        <v/>
      </c>
      <c r="S155" s="465" t="str">
        <f t="shared" si="30"/>
        <v/>
      </c>
      <c r="T155" s="465" t="str">
        <f t="shared" si="31"/>
        <v/>
      </c>
      <c r="U155" s="465" t="str">
        <f t="shared" si="32"/>
        <v/>
      </c>
      <c r="V155" s="12"/>
    </row>
    <row r="156" spans="1:22" s="103" customFormat="1" x14ac:dyDescent="0.2">
      <c r="A156" s="1"/>
      <c r="B156" s="10"/>
      <c r="C156" s="185">
        <v>137</v>
      </c>
      <c r="D156" s="28"/>
      <c r="E156" s="29"/>
      <c r="F156" s="274"/>
      <c r="G156" s="272"/>
      <c r="H156" s="307"/>
      <c r="I156" s="272"/>
      <c r="J156" s="28"/>
      <c r="K156" s="28"/>
      <c r="L156" s="28"/>
      <c r="M156" s="28"/>
      <c r="N156" s="27" t="str">
        <f t="shared" si="27"/>
        <v/>
      </c>
      <c r="O156" s="13" t="str">
        <f>IF(I156="","",メイン_入力!$AD$32)</f>
        <v/>
      </c>
      <c r="P156" s="13" t="str">
        <f t="shared" si="28"/>
        <v/>
      </c>
      <c r="Q156" s="272"/>
      <c r="R156" s="13" t="str">
        <f t="shared" si="29"/>
        <v/>
      </c>
      <c r="S156" s="465" t="str">
        <f t="shared" si="30"/>
        <v/>
      </c>
      <c r="T156" s="465" t="str">
        <f t="shared" si="31"/>
        <v/>
      </c>
      <c r="U156" s="465" t="str">
        <f t="shared" si="32"/>
        <v/>
      </c>
      <c r="V156" s="12"/>
    </row>
    <row r="157" spans="1:22" s="103" customFormat="1" x14ac:dyDescent="0.2">
      <c r="A157" s="1"/>
      <c r="B157" s="10"/>
      <c r="C157" s="185">
        <v>138</v>
      </c>
      <c r="D157" s="28"/>
      <c r="E157" s="29"/>
      <c r="F157" s="274"/>
      <c r="G157" s="272"/>
      <c r="H157" s="307"/>
      <c r="I157" s="272"/>
      <c r="J157" s="28"/>
      <c r="K157" s="28"/>
      <c r="L157" s="28"/>
      <c r="M157" s="28"/>
      <c r="N157" s="27" t="str">
        <f t="shared" si="27"/>
        <v/>
      </c>
      <c r="O157" s="13" t="str">
        <f>IF(I157="","",メイン_入力!$AD$32)</f>
        <v/>
      </c>
      <c r="P157" s="13" t="str">
        <f t="shared" si="28"/>
        <v/>
      </c>
      <c r="Q157" s="272"/>
      <c r="R157" s="13" t="str">
        <f t="shared" si="29"/>
        <v/>
      </c>
      <c r="S157" s="465" t="str">
        <f t="shared" si="30"/>
        <v/>
      </c>
      <c r="T157" s="465" t="str">
        <f t="shared" si="31"/>
        <v/>
      </c>
      <c r="U157" s="465" t="str">
        <f t="shared" si="32"/>
        <v/>
      </c>
      <c r="V157" s="12"/>
    </row>
    <row r="158" spans="1:22" s="103" customFormat="1" x14ac:dyDescent="0.2">
      <c r="A158" s="1"/>
      <c r="B158" s="10"/>
      <c r="C158" s="185">
        <v>139</v>
      </c>
      <c r="D158" s="28"/>
      <c r="E158" s="29"/>
      <c r="F158" s="274"/>
      <c r="G158" s="272"/>
      <c r="H158" s="307"/>
      <c r="I158" s="272"/>
      <c r="J158" s="28"/>
      <c r="K158" s="28"/>
      <c r="L158" s="28"/>
      <c r="M158" s="28"/>
      <c r="N158" s="27" t="str">
        <f t="shared" si="27"/>
        <v/>
      </c>
      <c r="O158" s="13" t="str">
        <f>IF(I158="","",メイン_入力!$AD$32)</f>
        <v/>
      </c>
      <c r="P158" s="13" t="str">
        <f t="shared" si="28"/>
        <v/>
      </c>
      <c r="Q158" s="272"/>
      <c r="R158" s="13" t="str">
        <f t="shared" si="29"/>
        <v/>
      </c>
      <c r="S158" s="465" t="str">
        <f t="shared" si="30"/>
        <v/>
      </c>
      <c r="T158" s="465" t="str">
        <f t="shared" si="31"/>
        <v/>
      </c>
      <c r="U158" s="465" t="str">
        <f t="shared" si="32"/>
        <v/>
      </c>
      <c r="V158" s="12"/>
    </row>
    <row r="159" spans="1:22" s="103" customFormat="1" x14ac:dyDescent="0.2">
      <c r="A159" s="1"/>
      <c r="B159" s="10"/>
      <c r="C159" s="185">
        <v>140</v>
      </c>
      <c r="D159" s="28"/>
      <c r="E159" s="29"/>
      <c r="F159" s="274"/>
      <c r="G159" s="272"/>
      <c r="H159" s="307"/>
      <c r="I159" s="272"/>
      <c r="J159" s="28"/>
      <c r="K159" s="28"/>
      <c r="L159" s="28"/>
      <c r="M159" s="28"/>
      <c r="N159" s="27" t="str">
        <f t="shared" si="27"/>
        <v/>
      </c>
      <c r="O159" s="13" t="str">
        <f>IF(I159="","",メイン_入力!$AD$32)</f>
        <v/>
      </c>
      <c r="P159" s="13" t="str">
        <f t="shared" si="28"/>
        <v/>
      </c>
      <c r="Q159" s="272"/>
      <c r="R159" s="13" t="str">
        <f t="shared" si="29"/>
        <v/>
      </c>
      <c r="S159" s="465" t="str">
        <f t="shared" si="30"/>
        <v/>
      </c>
      <c r="T159" s="465" t="str">
        <f t="shared" si="31"/>
        <v/>
      </c>
      <c r="U159" s="465" t="str">
        <f t="shared" si="32"/>
        <v/>
      </c>
      <c r="V159" s="12"/>
    </row>
    <row r="160" spans="1:22" s="103" customFormat="1" x14ac:dyDescent="0.2">
      <c r="A160" s="1"/>
      <c r="B160" s="10"/>
      <c r="C160" s="185">
        <v>141</v>
      </c>
      <c r="D160" s="28"/>
      <c r="E160" s="29"/>
      <c r="F160" s="274"/>
      <c r="G160" s="272"/>
      <c r="H160" s="307"/>
      <c r="I160" s="272"/>
      <c r="J160" s="28"/>
      <c r="K160" s="28"/>
      <c r="L160" s="28"/>
      <c r="M160" s="28"/>
      <c r="N160" s="27" t="str">
        <f t="shared" si="27"/>
        <v/>
      </c>
      <c r="O160" s="13" t="str">
        <f>IF(I160="","",メイン_入力!$AD$32)</f>
        <v/>
      </c>
      <c r="P160" s="13" t="str">
        <f t="shared" si="28"/>
        <v/>
      </c>
      <c r="Q160" s="272"/>
      <c r="R160" s="13" t="str">
        <f t="shared" si="29"/>
        <v/>
      </c>
      <c r="S160" s="465" t="str">
        <f t="shared" si="30"/>
        <v/>
      </c>
      <c r="T160" s="465" t="str">
        <f t="shared" si="31"/>
        <v/>
      </c>
      <c r="U160" s="465" t="str">
        <f t="shared" si="32"/>
        <v/>
      </c>
      <c r="V160" s="12"/>
    </row>
    <row r="161" spans="1:22" s="103" customFormat="1" x14ac:dyDescent="0.2">
      <c r="A161" s="1"/>
      <c r="B161" s="10"/>
      <c r="C161" s="185">
        <v>142</v>
      </c>
      <c r="D161" s="28"/>
      <c r="E161" s="29"/>
      <c r="F161" s="274"/>
      <c r="G161" s="272"/>
      <c r="H161" s="307"/>
      <c r="I161" s="272"/>
      <c r="J161" s="28"/>
      <c r="K161" s="28"/>
      <c r="L161" s="28"/>
      <c r="M161" s="28"/>
      <c r="N161" s="27" t="str">
        <f t="shared" si="27"/>
        <v/>
      </c>
      <c r="O161" s="13" t="str">
        <f>IF(I161="","",メイン_入力!$AD$32)</f>
        <v/>
      </c>
      <c r="P161" s="13" t="str">
        <f t="shared" si="28"/>
        <v/>
      </c>
      <c r="Q161" s="272"/>
      <c r="R161" s="13" t="str">
        <f t="shared" si="29"/>
        <v/>
      </c>
      <c r="S161" s="465" t="str">
        <f t="shared" si="30"/>
        <v/>
      </c>
      <c r="T161" s="465" t="str">
        <f t="shared" si="31"/>
        <v/>
      </c>
      <c r="U161" s="465" t="str">
        <f t="shared" si="32"/>
        <v/>
      </c>
      <c r="V161" s="12"/>
    </row>
    <row r="162" spans="1:22" s="103" customFormat="1" x14ac:dyDescent="0.2">
      <c r="A162" s="1"/>
      <c r="B162" s="10"/>
      <c r="C162" s="185">
        <v>143</v>
      </c>
      <c r="D162" s="28"/>
      <c r="E162" s="29"/>
      <c r="F162" s="274"/>
      <c r="G162" s="272"/>
      <c r="H162" s="307"/>
      <c r="I162" s="272"/>
      <c r="J162" s="28"/>
      <c r="K162" s="28"/>
      <c r="L162" s="28"/>
      <c r="M162" s="28"/>
      <c r="N162" s="27" t="str">
        <f t="shared" si="27"/>
        <v/>
      </c>
      <c r="O162" s="13" t="str">
        <f>IF(I162="","",メイン_入力!$AD$32)</f>
        <v/>
      </c>
      <c r="P162" s="13" t="str">
        <f t="shared" si="28"/>
        <v/>
      </c>
      <c r="Q162" s="272"/>
      <c r="R162" s="13" t="str">
        <f t="shared" si="29"/>
        <v/>
      </c>
      <c r="S162" s="465" t="str">
        <f t="shared" si="30"/>
        <v/>
      </c>
      <c r="T162" s="465" t="str">
        <f t="shared" si="31"/>
        <v/>
      </c>
      <c r="U162" s="465" t="str">
        <f t="shared" si="32"/>
        <v/>
      </c>
      <c r="V162" s="12"/>
    </row>
    <row r="163" spans="1:22" s="103" customFormat="1" x14ac:dyDescent="0.2">
      <c r="A163" s="1"/>
      <c r="B163" s="10"/>
      <c r="C163" s="185">
        <v>144</v>
      </c>
      <c r="D163" s="28"/>
      <c r="E163" s="29"/>
      <c r="F163" s="274"/>
      <c r="G163" s="272"/>
      <c r="H163" s="307"/>
      <c r="I163" s="272"/>
      <c r="J163" s="28"/>
      <c r="K163" s="28"/>
      <c r="L163" s="28"/>
      <c r="M163" s="28"/>
      <c r="N163" s="27" t="str">
        <f t="shared" si="27"/>
        <v/>
      </c>
      <c r="O163" s="13" t="str">
        <f>IF(I163="","",メイン_入力!$AD$32)</f>
        <v/>
      </c>
      <c r="P163" s="13" t="str">
        <f t="shared" si="28"/>
        <v/>
      </c>
      <c r="Q163" s="272"/>
      <c r="R163" s="13" t="str">
        <f t="shared" si="29"/>
        <v/>
      </c>
      <c r="S163" s="465" t="str">
        <f t="shared" si="30"/>
        <v/>
      </c>
      <c r="T163" s="465" t="str">
        <f t="shared" si="31"/>
        <v/>
      </c>
      <c r="U163" s="465" t="str">
        <f t="shared" si="32"/>
        <v/>
      </c>
      <c r="V163" s="12"/>
    </row>
    <row r="164" spans="1:22" s="103" customFormat="1" x14ac:dyDescent="0.2">
      <c r="A164" s="1"/>
      <c r="B164" s="10"/>
      <c r="C164" s="185">
        <v>145</v>
      </c>
      <c r="D164" s="28"/>
      <c r="E164" s="29"/>
      <c r="F164" s="274"/>
      <c r="G164" s="272"/>
      <c r="H164" s="307"/>
      <c r="I164" s="272"/>
      <c r="J164" s="28"/>
      <c r="K164" s="28"/>
      <c r="L164" s="28"/>
      <c r="M164" s="28"/>
      <c r="N164" s="27" t="str">
        <f t="shared" si="27"/>
        <v/>
      </c>
      <c r="O164" s="13" t="str">
        <f>IF(I164="","",メイン_入力!$AD$32)</f>
        <v/>
      </c>
      <c r="P164" s="13" t="str">
        <f t="shared" si="28"/>
        <v/>
      </c>
      <c r="Q164" s="272"/>
      <c r="R164" s="13" t="str">
        <f t="shared" si="29"/>
        <v/>
      </c>
      <c r="S164" s="465" t="str">
        <f t="shared" si="30"/>
        <v/>
      </c>
      <c r="T164" s="465" t="str">
        <f t="shared" si="31"/>
        <v/>
      </c>
      <c r="U164" s="465" t="str">
        <f t="shared" si="32"/>
        <v/>
      </c>
      <c r="V164" s="12"/>
    </row>
    <row r="165" spans="1:22" s="103" customFormat="1" x14ac:dyDescent="0.2">
      <c r="A165" s="1"/>
      <c r="B165" s="10"/>
      <c r="C165" s="185">
        <v>146</v>
      </c>
      <c r="D165" s="28"/>
      <c r="E165" s="29"/>
      <c r="F165" s="274"/>
      <c r="G165" s="272"/>
      <c r="H165" s="307"/>
      <c r="I165" s="272"/>
      <c r="J165" s="28"/>
      <c r="K165" s="28"/>
      <c r="L165" s="28"/>
      <c r="M165" s="28"/>
      <c r="N165" s="27" t="str">
        <f t="shared" si="27"/>
        <v/>
      </c>
      <c r="O165" s="13" t="str">
        <f>IF(I165="","",メイン_入力!$AD$32)</f>
        <v/>
      </c>
      <c r="P165" s="13" t="str">
        <f t="shared" si="28"/>
        <v/>
      </c>
      <c r="Q165" s="272"/>
      <c r="R165" s="13" t="str">
        <f t="shared" si="29"/>
        <v/>
      </c>
      <c r="S165" s="465" t="str">
        <f t="shared" si="30"/>
        <v/>
      </c>
      <c r="T165" s="465" t="str">
        <f t="shared" si="31"/>
        <v/>
      </c>
      <c r="U165" s="465" t="str">
        <f t="shared" si="32"/>
        <v/>
      </c>
      <c r="V165" s="12"/>
    </row>
    <row r="166" spans="1:22" s="103" customFormat="1" x14ac:dyDescent="0.2">
      <c r="A166" s="1"/>
      <c r="B166" s="10"/>
      <c r="C166" s="185">
        <v>147</v>
      </c>
      <c r="D166" s="28"/>
      <c r="E166" s="29"/>
      <c r="F166" s="274"/>
      <c r="G166" s="272"/>
      <c r="H166" s="307"/>
      <c r="I166" s="272"/>
      <c r="J166" s="28"/>
      <c r="K166" s="28"/>
      <c r="L166" s="28"/>
      <c r="M166" s="28"/>
      <c r="N166" s="27" t="str">
        <f t="shared" si="27"/>
        <v/>
      </c>
      <c r="O166" s="13" t="str">
        <f>IF(I166="","",メイン_入力!$AD$32)</f>
        <v/>
      </c>
      <c r="P166" s="13" t="str">
        <f t="shared" si="28"/>
        <v/>
      </c>
      <c r="Q166" s="272"/>
      <c r="R166" s="13" t="str">
        <f t="shared" si="29"/>
        <v/>
      </c>
      <c r="S166" s="465" t="str">
        <f t="shared" si="30"/>
        <v/>
      </c>
      <c r="T166" s="465" t="str">
        <f t="shared" si="31"/>
        <v/>
      </c>
      <c r="U166" s="465" t="str">
        <f t="shared" si="32"/>
        <v/>
      </c>
      <c r="V166" s="12"/>
    </row>
    <row r="167" spans="1:22" s="103" customFormat="1" x14ac:dyDescent="0.2">
      <c r="A167" s="1"/>
      <c r="B167" s="10"/>
      <c r="C167" s="185">
        <v>148</v>
      </c>
      <c r="D167" s="28"/>
      <c r="E167" s="29"/>
      <c r="F167" s="274"/>
      <c r="G167" s="272"/>
      <c r="H167" s="307"/>
      <c r="I167" s="272"/>
      <c r="J167" s="28"/>
      <c r="K167" s="28"/>
      <c r="L167" s="28"/>
      <c r="M167" s="28"/>
      <c r="N167" s="27" t="str">
        <f t="shared" si="27"/>
        <v/>
      </c>
      <c r="O167" s="13" t="str">
        <f>IF(I167="","",メイン_入力!$AD$32)</f>
        <v/>
      </c>
      <c r="P167" s="13" t="str">
        <f t="shared" si="28"/>
        <v/>
      </c>
      <c r="Q167" s="272"/>
      <c r="R167" s="13" t="str">
        <f t="shared" si="29"/>
        <v/>
      </c>
      <c r="S167" s="465" t="str">
        <f t="shared" si="30"/>
        <v/>
      </c>
      <c r="T167" s="465" t="str">
        <f t="shared" si="31"/>
        <v/>
      </c>
      <c r="U167" s="465" t="str">
        <f t="shared" si="32"/>
        <v/>
      </c>
      <c r="V167" s="12"/>
    </row>
    <row r="168" spans="1:22" s="103" customFormat="1" x14ac:dyDescent="0.2">
      <c r="A168" s="1"/>
      <c r="B168" s="10"/>
      <c r="C168" s="185">
        <v>149</v>
      </c>
      <c r="D168" s="28"/>
      <c r="E168" s="29"/>
      <c r="F168" s="274"/>
      <c r="G168" s="272"/>
      <c r="H168" s="307"/>
      <c r="I168" s="272"/>
      <c r="J168" s="28"/>
      <c r="K168" s="28"/>
      <c r="L168" s="28"/>
      <c r="M168" s="28"/>
      <c r="N168" s="27" t="str">
        <f t="shared" si="27"/>
        <v/>
      </c>
      <c r="O168" s="13" t="str">
        <f>IF(I168="","",メイン_入力!$AD$32)</f>
        <v/>
      </c>
      <c r="P168" s="13" t="str">
        <f t="shared" si="28"/>
        <v/>
      </c>
      <c r="Q168" s="272"/>
      <c r="R168" s="13" t="str">
        <f t="shared" si="29"/>
        <v/>
      </c>
      <c r="S168" s="465" t="str">
        <f t="shared" si="30"/>
        <v/>
      </c>
      <c r="T168" s="465" t="str">
        <f t="shared" si="31"/>
        <v/>
      </c>
      <c r="U168" s="465" t="str">
        <f t="shared" si="32"/>
        <v/>
      </c>
      <c r="V168" s="12"/>
    </row>
    <row r="169" spans="1:22" s="103" customFormat="1" x14ac:dyDescent="0.2">
      <c r="A169" s="1"/>
      <c r="B169" s="10"/>
      <c r="C169" s="185">
        <v>150</v>
      </c>
      <c r="D169" s="28"/>
      <c r="E169" s="29"/>
      <c r="F169" s="274"/>
      <c r="G169" s="272"/>
      <c r="H169" s="307"/>
      <c r="I169" s="272"/>
      <c r="J169" s="28"/>
      <c r="K169" s="28"/>
      <c r="L169" s="28"/>
      <c r="M169" s="28"/>
      <c r="N169" s="27" t="str">
        <f t="shared" si="27"/>
        <v/>
      </c>
      <c r="O169" s="13" t="str">
        <f>IF(I169="","",メイン_入力!$AD$32)</f>
        <v/>
      </c>
      <c r="P169" s="13" t="str">
        <f t="shared" si="28"/>
        <v/>
      </c>
      <c r="Q169" s="272"/>
      <c r="R169" s="13" t="str">
        <f t="shared" si="29"/>
        <v/>
      </c>
      <c r="S169" s="465" t="str">
        <f t="shared" si="30"/>
        <v/>
      </c>
      <c r="T169" s="465" t="str">
        <f t="shared" si="31"/>
        <v/>
      </c>
      <c r="U169" s="465" t="str">
        <f t="shared" si="32"/>
        <v/>
      </c>
      <c r="V169" s="12"/>
    </row>
    <row r="170" spans="1:22" s="102" customFormat="1" x14ac:dyDescent="0.2">
      <c r="A170" s="1"/>
      <c r="B170" s="113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5"/>
    </row>
    <row r="171" spans="1:22" s="155" customFormat="1" x14ac:dyDescent="0.2">
      <c r="A171" s="1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74" t="s">
        <v>916</v>
      </c>
    </row>
  </sheetData>
  <sheetProtection password="DD1F" sheet="1" selectLockedCells="1"/>
  <mergeCells count="24">
    <mergeCell ref="Z10:Z11"/>
    <mergeCell ref="H9:H11"/>
    <mergeCell ref="I9:I11"/>
    <mergeCell ref="AB10:AB11"/>
    <mergeCell ref="O9:O11"/>
    <mergeCell ref="M10:M11"/>
    <mergeCell ref="AA10:AA11"/>
    <mergeCell ref="Y10:Y11"/>
    <mergeCell ref="N8:U8"/>
    <mergeCell ref="C8:C11"/>
    <mergeCell ref="P9:P11"/>
    <mergeCell ref="Q9:Q11"/>
    <mergeCell ref="R9:R11"/>
    <mergeCell ref="G9:G11"/>
    <mergeCell ref="N9:N11"/>
    <mergeCell ref="D9:D11"/>
    <mergeCell ref="E9:E11"/>
    <mergeCell ref="F9:F11"/>
    <mergeCell ref="J10:J11"/>
    <mergeCell ref="K10:K11"/>
    <mergeCell ref="L10:L11"/>
    <mergeCell ref="J9:M9"/>
    <mergeCell ref="D8:M8"/>
    <mergeCell ref="S9:U10"/>
  </mergeCells>
  <phoneticPr fontId="2"/>
  <conditionalFormatting sqref="K12:K43 K74:K75 K106:K107 K138:K139 K170:K171">
    <cfRule type="expression" dxfId="79" priority="15">
      <formula>AND(K12="○",COUNTIF(K12:M12,"○")&gt;1)</formula>
    </cfRule>
  </conditionalFormatting>
  <conditionalFormatting sqref="L12:L43 L74:L75 L106:L107 L138:L139 L170:L171">
    <cfRule type="expression" dxfId="78" priority="14">
      <formula>AND(L12="○",COUNTIF(K12:M12,"○")&gt;1)</formula>
    </cfRule>
  </conditionalFormatting>
  <conditionalFormatting sqref="M12:M43 M74:M75 M106:M107 M138:M139 M170:M171">
    <cfRule type="expression" dxfId="77" priority="13">
      <formula>AND(M12="○",COUNTIF(K12:M12,"○")&gt;1)</formula>
    </cfRule>
  </conditionalFormatting>
  <conditionalFormatting sqref="K44:K73">
    <cfRule type="expression" dxfId="76" priority="12">
      <formula>AND(K44="○",COUNTIF(K44:M44,"○")&gt;1)</formula>
    </cfRule>
  </conditionalFormatting>
  <conditionalFormatting sqref="L44:L73">
    <cfRule type="expression" dxfId="75" priority="11">
      <formula>AND(L44="○",COUNTIF(K44:M44,"○")&gt;1)</formula>
    </cfRule>
  </conditionalFormatting>
  <conditionalFormatting sqref="M44:M73">
    <cfRule type="expression" dxfId="74" priority="10">
      <formula>AND(M44="○",COUNTIF(K44:M44,"○")&gt;1)</formula>
    </cfRule>
  </conditionalFormatting>
  <conditionalFormatting sqref="K76:K105">
    <cfRule type="expression" dxfId="73" priority="9">
      <formula>AND(K76="○",COUNTIF(K76:M76,"○")&gt;1)</formula>
    </cfRule>
  </conditionalFormatting>
  <conditionalFormatting sqref="L76:L105">
    <cfRule type="expression" dxfId="72" priority="8">
      <formula>AND(L76="○",COUNTIF(K76:M76,"○")&gt;1)</formula>
    </cfRule>
  </conditionalFormatting>
  <conditionalFormatting sqref="M76:M105">
    <cfRule type="expression" dxfId="71" priority="7">
      <formula>AND(M76="○",COUNTIF(K76:M76,"○")&gt;1)</formula>
    </cfRule>
  </conditionalFormatting>
  <conditionalFormatting sqref="K108:K137">
    <cfRule type="expression" dxfId="70" priority="6">
      <formula>AND(K108="○",COUNTIF(K108:M108,"○")&gt;1)</formula>
    </cfRule>
  </conditionalFormatting>
  <conditionalFormatting sqref="L108:L137">
    <cfRule type="expression" dxfId="69" priority="5">
      <formula>AND(L108="○",COUNTIF(K108:M108,"○")&gt;1)</formula>
    </cfRule>
  </conditionalFormatting>
  <conditionalFormatting sqref="M108:M137">
    <cfRule type="expression" dxfId="68" priority="4">
      <formula>AND(M108="○",COUNTIF(K108:M108,"○")&gt;1)</formula>
    </cfRule>
  </conditionalFormatting>
  <conditionalFormatting sqref="K140:K169">
    <cfRule type="expression" dxfId="67" priority="3">
      <formula>AND(K140="○",COUNTIF(K140:M140,"○")&gt;1)</formula>
    </cfRule>
  </conditionalFormatting>
  <conditionalFormatting sqref="L140:L169">
    <cfRule type="expression" dxfId="66" priority="2">
      <formula>AND(L140="○",COUNTIF(K140:M140,"○")&gt;1)</formula>
    </cfRule>
  </conditionalFormatting>
  <conditionalFormatting sqref="M140:M169">
    <cfRule type="expression" dxfId="65" priority="1">
      <formula>AND(M140="○",COUNTIF(K140:M140,"○")&gt;1)</formula>
    </cfRule>
  </conditionalFormatting>
  <dataValidations count="2">
    <dataValidation type="list" allowBlank="1" showInputMessage="1" showErrorMessage="1" sqref="J12:M41 J108:M137 J76:M105 J44:M73 J140:M169">
      <formula1>$AB$5:$AC$5</formula1>
    </dataValidation>
    <dataValidation type="list" allowBlank="1" showInputMessage="1" showErrorMessage="1" sqref="D12:D41 D108:D137 D44:D73 D76:D105 D140:D169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1" orientation="landscape" blackAndWhite="1" r:id="rId1"/>
  <headerFooter alignWithMargins="0"/>
  <rowBreaks count="4" manualBreakCount="4">
    <brk id="43" max="21" man="1"/>
    <brk id="75" max="21" man="1"/>
    <brk id="107" max="16383" man="1"/>
    <brk id="13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BA107"/>
  <sheetViews>
    <sheetView showGridLines="0" view="pageBreakPreview" zoomScaleNormal="100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39" customWidth="1"/>
    <col min="2" max="2" width="2.109375" style="162" customWidth="1"/>
    <col min="3" max="3" width="3.6640625" style="162" customWidth="1"/>
    <col min="4" max="5" width="5.6640625" style="162" customWidth="1"/>
    <col min="6" max="6" width="9.6640625" style="162" customWidth="1"/>
    <col min="7" max="9" width="6.6640625" style="162" customWidth="1"/>
    <col min="10" max="10" width="5.6640625" style="162" customWidth="1"/>
    <col min="11" max="13" width="9.6640625" style="162" customWidth="1"/>
    <col min="14" max="14" width="7.109375" style="162" customWidth="1"/>
    <col min="15" max="16" width="6.6640625" style="162" customWidth="1"/>
    <col min="17" max="23" width="7.6640625" style="162" customWidth="1"/>
    <col min="24" max="25" width="2.109375" style="162" customWidth="1"/>
    <col min="26" max="26" width="8.6640625" style="162" hidden="1" customWidth="1"/>
    <col min="27" max="34" width="8.6640625" style="236" hidden="1" customWidth="1"/>
    <col min="35" max="35" width="8.6640625" style="237" hidden="1" customWidth="1"/>
    <col min="36" max="36" width="9" style="237" hidden="1" customWidth="1"/>
    <col min="37" max="53" width="0" style="237" hidden="1" customWidth="1"/>
    <col min="54" max="16384" width="9" style="237" hidden="1"/>
  </cols>
  <sheetData>
    <row r="1" spans="1:53" ht="15" customHeight="1" thickBot="1" x14ac:dyDescent="0.25">
      <c r="AA1" s="2" t="s">
        <v>823</v>
      </c>
      <c r="AP1" s="2" t="s">
        <v>806</v>
      </c>
      <c r="AQ1" s="2"/>
      <c r="AS1" s="7" t="s">
        <v>812</v>
      </c>
    </row>
    <row r="2" spans="1:53" ht="15" customHeight="1" thickBot="1" x14ac:dyDescent="0.25">
      <c r="D2" s="238"/>
      <c r="E2" s="239" t="s">
        <v>410</v>
      </c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40" t="s">
        <v>398</v>
      </c>
      <c r="AB2" s="240" t="s">
        <v>399</v>
      </c>
      <c r="AC2" s="240" t="s">
        <v>400</v>
      </c>
      <c r="AD2" s="240" t="s">
        <v>651</v>
      </c>
      <c r="AE2" s="240" t="s">
        <v>652</v>
      </c>
      <c r="AF2" s="240" t="s">
        <v>653</v>
      </c>
      <c r="AG2" s="240" t="s">
        <v>431</v>
      </c>
      <c r="AH2" s="240" t="s">
        <v>432</v>
      </c>
      <c r="AI2" s="4"/>
      <c r="AJ2" s="4"/>
      <c r="AK2" s="4"/>
      <c r="AL2" s="4"/>
      <c r="AM2" s="4"/>
      <c r="AN2" s="4"/>
      <c r="AO2" s="236"/>
      <c r="AP2" s="21"/>
      <c r="AQ2" s="475" t="s">
        <v>455</v>
      </c>
      <c r="AR2" s="236"/>
      <c r="AS2" s="21"/>
      <c r="AT2" s="240" t="s">
        <v>398</v>
      </c>
      <c r="AU2" s="240" t="s">
        <v>399</v>
      </c>
      <c r="AV2" s="240" t="s">
        <v>400</v>
      </c>
      <c r="AW2" s="240" t="s">
        <v>651</v>
      </c>
      <c r="AX2" s="240" t="s">
        <v>652</v>
      </c>
      <c r="AY2" s="240" t="s">
        <v>653</v>
      </c>
      <c r="AZ2" s="240" t="s">
        <v>431</v>
      </c>
      <c r="BA2" s="240" t="s">
        <v>432</v>
      </c>
    </row>
    <row r="3" spans="1:53" ht="15" customHeight="1" thickBot="1" x14ac:dyDescent="0.25">
      <c r="D3" s="241"/>
      <c r="E3" s="239" t="s">
        <v>411</v>
      </c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I3" s="242"/>
      <c r="AJ3" s="242"/>
      <c r="AK3" s="242"/>
      <c r="AL3" s="242"/>
      <c r="AM3" s="242"/>
      <c r="AN3" s="242"/>
      <c r="AP3" s="475" t="s">
        <v>755</v>
      </c>
      <c r="AQ3" s="475">
        <f>メイン_入力!$AH$99</f>
        <v>5.1999999999999998E-2</v>
      </c>
      <c r="AS3" s="475" t="s">
        <v>755</v>
      </c>
      <c r="AT3" s="564">
        <f>SUMIF($D$12:$D$105,AT$2,$U$12:$U$105)</f>
        <v>0</v>
      </c>
      <c r="AU3" s="564">
        <f t="shared" ref="AU3:BA3" si="0">SUMIF($D$12:$D$105,AU$2,$U$12:$U$105)</f>
        <v>0</v>
      </c>
      <c r="AV3" s="564">
        <f t="shared" si="0"/>
        <v>0</v>
      </c>
      <c r="AW3" s="564">
        <f t="shared" si="0"/>
        <v>0</v>
      </c>
      <c r="AX3" s="564">
        <f t="shared" si="0"/>
        <v>0</v>
      </c>
      <c r="AY3" s="564">
        <f t="shared" si="0"/>
        <v>0</v>
      </c>
      <c r="AZ3" s="564">
        <f t="shared" si="0"/>
        <v>0</v>
      </c>
      <c r="BA3" s="564">
        <f t="shared" si="0"/>
        <v>0</v>
      </c>
    </row>
    <row r="4" spans="1:53" ht="15" customHeight="1" x14ac:dyDescent="0.2">
      <c r="AI4" s="236"/>
      <c r="AJ4" s="236"/>
      <c r="AK4" s="236"/>
      <c r="AL4" s="236"/>
      <c r="AM4" s="236"/>
      <c r="AN4" s="236"/>
      <c r="AP4" s="475" t="s">
        <v>756</v>
      </c>
      <c r="AQ4" s="475">
        <f>メイン_入力!$AH$100</f>
        <v>0.06</v>
      </c>
      <c r="AS4" s="475" t="s">
        <v>756</v>
      </c>
      <c r="AT4" s="564">
        <f>SUMIF($D$12:$D$105,AT$2,$V$12:$V$105)</f>
        <v>0</v>
      </c>
      <c r="AU4" s="564">
        <f t="shared" ref="AU4:BA4" si="1">SUMIF($D$12:$D$105,AU$2,$V$12:$V$105)</f>
        <v>0</v>
      </c>
      <c r="AV4" s="564">
        <f t="shared" si="1"/>
        <v>0</v>
      </c>
      <c r="AW4" s="564">
        <f t="shared" si="1"/>
        <v>0</v>
      </c>
      <c r="AX4" s="564">
        <f t="shared" si="1"/>
        <v>0</v>
      </c>
      <c r="AY4" s="564">
        <f t="shared" si="1"/>
        <v>0</v>
      </c>
      <c r="AZ4" s="564">
        <f t="shared" si="1"/>
        <v>0</v>
      </c>
      <c r="BA4" s="564">
        <f t="shared" si="1"/>
        <v>0</v>
      </c>
    </row>
    <row r="5" spans="1:53" ht="15" customHeight="1" x14ac:dyDescent="0.2">
      <c r="A5" s="243" t="s">
        <v>17</v>
      </c>
      <c r="B5" s="160"/>
      <c r="C5" s="244"/>
      <c r="D5" s="245"/>
      <c r="E5" s="239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6"/>
      <c r="T5" s="236"/>
      <c r="U5" s="236"/>
      <c r="V5" s="236"/>
      <c r="W5" s="236"/>
      <c r="X5" s="246"/>
      <c r="Y5" s="236"/>
      <c r="Z5" s="236"/>
      <c r="AA5" s="240" t="s">
        <v>36</v>
      </c>
      <c r="AB5" s="240" t="s">
        <v>255</v>
      </c>
      <c r="AC5" s="240" t="s">
        <v>616</v>
      </c>
      <c r="AE5" s="240" t="s">
        <v>490</v>
      </c>
      <c r="AF5" s="240"/>
      <c r="AG5" s="237"/>
      <c r="AH5" s="237"/>
      <c r="AP5" s="475" t="s">
        <v>779</v>
      </c>
      <c r="AQ5" s="475">
        <f>メイン_入力!$AH$101</f>
        <v>0.06</v>
      </c>
      <c r="AS5" s="475" t="s">
        <v>779</v>
      </c>
      <c r="AT5" s="564">
        <f>SUMIF($D$12:$D$105,AT$2,$W$12:$W$105)</f>
        <v>0</v>
      </c>
      <c r="AU5" s="564">
        <f t="shared" ref="AU5:BA5" si="2">SUMIF($D$12:$D$105,AU$2,$W$12:$W$105)</f>
        <v>0</v>
      </c>
      <c r="AV5" s="564">
        <f t="shared" si="2"/>
        <v>0</v>
      </c>
      <c r="AW5" s="564">
        <f t="shared" si="2"/>
        <v>0</v>
      </c>
      <c r="AX5" s="564">
        <f t="shared" si="2"/>
        <v>0</v>
      </c>
      <c r="AY5" s="564">
        <f t="shared" si="2"/>
        <v>0</v>
      </c>
      <c r="AZ5" s="564">
        <f t="shared" si="2"/>
        <v>0</v>
      </c>
      <c r="BA5" s="564">
        <f t="shared" si="2"/>
        <v>0</v>
      </c>
    </row>
    <row r="6" spans="1:53" ht="15" customHeight="1" x14ac:dyDescent="0.2">
      <c r="B6" s="247"/>
      <c r="C6" s="248" t="s">
        <v>573</v>
      </c>
      <c r="D6" s="249" t="s">
        <v>581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50"/>
      <c r="T6" s="250"/>
      <c r="U6" s="250"/>
      <c r="V6" s="250"/>
      <c r="W6" s="250"/>
      <c r="X6" s="251"/>
      <c r="Y6" s="236"/>
      <c r="Z6" s="236"/>
    </row>
    <row r="7" spans="1:53" ht="15" customHeight="1" x14ac:dyDescent="0.2">
      <c r="B7" s="252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4"/>
      <c r="T7" s="254"/>
      <c r="U7" s="254"/>
      <c r="V7" s="254"/>
      <c r="W7" s="254"/>
      <c r="X7" s="255"/>
      <c r="Y7" s="236"/>
      <c r="Z7" s="236"/>
      <c r="AA7" s="921" t="s">
        <v>582</v>
      </c>
      <c r="AB7" s="921" t="s">
        <v>583</v>
      </c>
    </row>
    <row r="8" spans="1:53" ht="15" customHeight="1" x14ac:dyDescent="0.2">
      <c r="B8" s="252"/>
      <c r="C8" s="938" t="s">
        <v>529</v>
      </c>
      <c r="D8" s="932" t="s">
        <v>288</v>
      </c>
      <c r="E8" s="933"/>
      <c r="F8" s="933"/>
      <c r="G8" s="933"/>
      <c r="H8" s="933"/>
      <c r="I8" s="933"/>
      <c r="J8" s="933"/>
      <c r="K8" s="933"/>
      <c r="L8" s="933"/>
      <c r="M8" s="934"/>
      <c r="N8" s="937" t="s">
        <v>705</v>
      </c>
      <c r="O8" s="937"/>
      <c r="P8" s="937"/>
      <c r="Q8" s="937"/>
      <c r="R8" s="937"/>
      <c r="S8" s="937"/>
      <c r="T8" s="937"/>
      <c r="U8" s="937"/>
      <c r="V8" s="937"/>
      <c r="W8" s="937"/>
      <c r="X8" s="255"/>
      <c r="Y8" s="236"/>
      <c r="Z8" s="236"/>
      <c r="AA8" s="922"/>
      <c r="AB8" s="922"/>
    </row>
    <row r="9" spans="1:53" ht="15" customHeight="1" x14ac:dyDescent="0.2">
      <c r="B9" s="252"/>
      <c r="C9" s="939"/>
      <c r="D9" s="925" t="s">
        <v>276</v>
      </c>
      <c r="E9" s="925" t="s">
        <v>674</v>
      </c>
      <c r="F9" s="925" t="s">
        <v>256</v>
      </c>
      <c r="G9" s="925" t="s">
        <v>585</v>
      </c>
      <c r="H9" s="925" t="s">
        <v>516</v>
      </c>
      <c r="I9" s="925" t="s">
        <v>290</v>
      </c>
      <c r="J9" s="925" t="s">
        <v>295</v>
      </c>
      <c r="K9" s="923" t="s">
        <v>296</v>
      </c>
      <c r="L9" s="924"/>
      <c r="M9" s="924"/>
      <c r="N9" s="925" t="s">
        <v>325</v>
      </c>
      <c r="O9" s="928" t="s">
        <v>520</v>
      </c>
      <c r="P9" s="929"/>
      <c r="Q9" s="928" t="s">
        <v>303</v>
      </c>
      <c r="R9" s="929"/>
      <c r="S9" s="925" t="s">
        <v>702</v>
      </c>
      <c r="T9" s="925" t="s">
        <v>719</v>
      </c>
      <c r="U9" s="936" t="s">
        <v>443</v>
      </c>
      <c r="V9" s="936"/>
      <c r="W9" s="936"/>
      <c r="X9" s="255"/>
      <c r="Y9" s="236"/>
      <c r="Z9" s="236"/>
      <c r="AA9" s="256">
        <v>31.5</v>
      </c>
      <c r="AB9" s="256">
        <v>33.5</v>
      </c>
    </row>
    <row r="10" spans="1:53" ht="33" customHeight="1" x14ac:dyDescent="0.2">
      <c r="B10" s="252"/>
      <c r="C10" s="939"/>
      <c r="D10" s="926"/>
      <c r="E10" s="926"/>
      <c r="F10" s="926"/>
      <c r="G10" s="926"/>
      <c r="H10" s="926"/>
      <c r="I10" s="926"/>
      <c r="J10" s="926"/>
      <c r="K10" s="925" t="s">
        <v>584</v>
      </c>
      <c r="L10" s="925" t="s">
        <v>161</v>
      </c>
      <c r="M10" s="925" t="s">
        <v>415</v>
      </c>
      <c r="N10" s="926"/>
      <c r="O10" s="930"/>
      <c r="P10" s="931"/>
      <c r="Q10" s="930"/>
      <c r="R10" s="931"/>
      <c r="S10" s="926"/>
      <c r="T10" s="926"/>
      <c r="U10" s="936"/>
      <c r="V10" s="936"/>
      <c r="W10" s="936"/>
      <c r="X10" s="255"/>
      <c r="Y10" s="236"/>
      <c r="Z10" s="236"/>
      <c r="AA10" s="258" t="s">
        <v>307</v>
      </c>
      <c r="AB10" s="258" t="s">
        <v>308</v>
      </c>
      <c r="AC10" s="258" t="s">
        <v>415</v>
      </c>
    </row>
    <row r="11" spans="1:53" ht="28.2" customHeight="1" x14ac:dyDescent="0.2">
      <c r="B11" s="252"/>
      <c r="C11" s="927"/>
      <c r="D11" s="927"/>
      <c r="E11" s="927"/>
      <c r="F11" s="927"/>
      <c r="G11" s="927"/>
      <c r="H11" s="927"/>
      <c r="I11" s="927"/>
      <c r="J11" s="927"/>
      <c r="K11" s="935"/>
      <c r="L11" s="935"/>
      <c r="M11" s="935"/>
      <c r="N11" s="927"/>
      <c r="O11" s="259" t="s">
        <v>277</v>
      </c>
      <c r="P11" s="259" t="s">
        <v>302</v>
      </c>
      <c r="Q11" s="257" t="s">
        <v>277</v>
      </c>
      <c r="R11" s="259" t="s">
        <v>302</v>
      </c>
      <c r="S11" s="927"/>
      <c r="T11" s="927"/>
      <c r="U11" s="376" t="s">
        <v>770</v>
      </c>
      <c r="V11" s="376" t="s">
        <v>771</v>
      </c>
      <c r="W11" s="376" t="s">
        <v>822</v>
      </c>
      <c r="X11" s="255"/>
      <c r="Y11" s="236"/>
      <c r="Z11" s="236"/>
      <c r="AA11" s="260">
        <v>0.08</v>
      </c>
      <c r="AB11" s="260">
        <v>0.45</v>
      </c>
      <c r="AC11" s="260">
        <v>0.13</v>
      </c>
    </row>
    <row r="12" spans="1:53" ht="15" customHeight="1" x14ac:dyDescent="0.2">
      <c r="B12" s="252"/>
      <c r="C12" s="261">
        <v>1</v>
      </c>
      <c r="D12" s="262"/>
      <c r="E12" s="263"/>
      <c r="F12" s="276"/>
      <c r="G12" s="275"/>
      <c r="H12" s="275"/>
      <c r="I12" s="311"/>
      <c r="J12" s="275"/>
      <c r="K12" s="262"/>
      <c r="L12" s="262"/>
      <c r="M12" s="262"/>
      <c r="N12" s="264" t="str">
        <f>IF(J12="","",SUMIF(K12:M12,"○",$AA$11:$AC$11))</f>
        <v/>
      </c>
      <c r="O12" s="256" t="str">
        <f>IF(J12="","",$AA$9)</f>
        <v/>
      </c>
      <c r="P12" s="256" t="str">
        <f>IF(J12="","",$AB$9)</f>
        <v/>
      </c>
      <c r="Q12" s="265" t="str">
        <f>IF(J12="","",メイン_入力!$Y$32)</f>
        <v/>
      </c>
      <c r="R12" s="266" t="str">
        <f>IF(J12="","",メイン_入力!$Z$32)</f>
        <v/>
      </c>
      <c r="S12" s="267" t="str">
        <f>IF(J12="","",0.33*H12*J12*(1-N12)*(O12*Q12+P12*R12)*3.6/1000)</f>
        <v/>
      </c>
      <c r="T12" s="267" t="str">
        <f>IF(N12="","",S12*N12/(1-N12))</f>
        <v/>
      </c>
      <c r="U12" s="256" t="str">
        <f>IF(ISERROR(T12),"",IF(T12="","",T12*$AQ$3/1000))</f>
        <v/>
      </c>
      <c r="V12" s="256" t="str">
        <f>IF(ISERROR(T12),"",IF(T12="","",T12*$AQ$4/1000))</f>
        <v/>
      </c>
      <c r="W12" s="256" t="str">
        <f>IF(ISERROR(T12),"",IF(T12="","",T12*$AQ$5/1000))</f>
        <v/>
      </c>
      <c r="X12" s="255"/>
      <c r="Y12" s="236"/>
      <c r="Z12" s="236"/>
      <c r="AF12" s="237"/>
      <c r="AG12" s="237"/>
      <c r="AH12" s="237"/>
    </row>
    <row r="13" spans="1:53" ht="15" customHeight="1" x14ac:dyDescent="0.2">
      <c r="B13" s="252"/>
      <c r="C13" s="261">
        <v>2</v>
      </c>
      <c r="D13" s="262"/>
      <c r="E13" s="263"/>
      <c r="F13" s="276"/>
      <c r="G13" s="275"/>
      <c r="H13" s="275"/>
      <c r="I13" s="311"/>
      <c r="J13" s="275"/>
      <c r="K13" s="262"/>
      <c r="L13" s="262"/>
      <c r="M13" s="262"/>
      <c r="N13" s="264" t="str">
        <f t="shared" ref="N13:N41" si="3">IF(J13="","",SUMIF(K13:M13,"○",$AA$11:$AC$11))</f>
        <v/>
      </c>
      <c r="O13" s="256" t="str">
        <f t="shared" ref="O13:O41" si="4">IF(J13="","",$AA$9)</f>
        <v/>
      </c>
      <c r="P13" s="256" t="str">
        <f t="shared" ref="P13:P41" si="5">IF(J13="","",$AB$9)</f>
        <v/>
      </c>
      <c r="Q13" s="265" t="str">
        <f>IF(J13="","",メイン_入力!$Y$32)</f>
        <v/>
      </c>
      <c r="R13" s="266" t="str">
        <f>IF(J13="","",メイン_入力!$Z$32)</f>
        <v/>
      </c>
      <c r="S13" s="267" t="str">
        <f t="shared" ref="S13:S41" si="6">IF(J13="","",0.33*H13*J13*(1-N13)*(O13*Q13+P13*R13)*3.6/1000)</f>
        <v/>
      </c>
      <c r="T13" s="267" t="str">
        <f t="shared" ref="T13:T41" si="7">IF(N13="","",S13*N13/(1-N13))</f>
        <v/>
      </c>
      <c r="U13" s="256" t="str">
        <f t="shared" ref="U13:U41" si="8">IF(ISERROR(T13),"",IF(T13="","",T13*$AQ$3/1000))</f>
        <v/>
      </c>
      <c r="V13" s="256" t="str">
        <f t="shared" ref="V13:V41" si="9">IF(ISERROR(T13),"",IF(T13="","",T13*$AQ$4/1000))</f>
        <v/>
      </c>
      <c r="W13" s="256" t="str">
        <f t="shared" ref="W13:W41" si="10">IF(ISERROR(T13),"",IF(T13="","",T13*$AQ$5/1000))</f>
        <v/>
      </c>
      <c r="X13" s="255"/>
      <c r="Y13" s="236"/>
      <c r="Z13" s="236"/>
      <c r="AA13" s="254"/>
      <c r="AB13" s="254"/>
      <c r="AC13" s="254"/>
    </row>
    <row r="14" spans="1:53" ht="15" customHeight="1" x14ac:dyDescent="0.2">
      <c r="B14" s="252"/>
      <c r="C14" s="261">
        <v>3</v>
      </c>
      <c r="D14" s="262"/>
      <c r="E14" s="263"/>
      <c r="F14" s="276"/>
      <c r="G14" s="275"/>
      <c r="H14" s="275"/>
      <c r="I14" s="311"/>
      <c r="J14" s="275"/>
      <c r="K14" s="262"/>
      <c r="L14" s="262"/>
      <c r="M14" s="262"/>
      <c r="N14" s="264" t="str">
        <f t="shared" si="3"/>
        <v/>
      </c>
      <c r="O14" s="256" t="str">
        <f t="shared" si="4"/>
        <v/>
      </c>
      <c r="P14" s="256" t="str">
        <f t="shared" si="5"/>
        <v/>
      </c>
      <c r="Q14" s="265" t="str">
        <f>IF(J14="","",メイン_入力!$Y$32)</f>
        <v/>
      </c>
      <c r="R14" s="266" t="str">
        <f>IF(J14="","",メイン_入力!$Z$32)</f>
        <v/>
      </c>
      <c r="S14" s="267" t="str">
        <f t="shared" si="6"/>
        <v/>
      </c>
      <c r="T14" s="267" t="str">
        <f t="shared" si="7"/>
        <v/>
      </c>
      <c r="U14" s="256" t="str">
        <f t="shared" si="8"/>
        <v/>
      </c>
      <c r="V14" s="256" t="str">
        <f t="shared" si="9"/>
        <v/>
      </c>
      <c r="W14" s="256" t="str">
        <f t="shared" si="10"/>
        <v/>
      </c>
      <c r="X14" s="255"/>
      <c r="Y14" s="236"/>
      <c r="Z14" s="236"/>
      <c r="AA14" s="254"/>
      <c r="AB14" s="254"/>
      <c r="AC14" s="254"/>
    </row>
    <row r="15" spans="1:53" ht="15" customHeight="1" x14ac:dyDescent="0.2">
      <c r="B15" s="252"/>
      <c r="C15" s="261">
        <v>4</v>
      </c>
      <c r="D15" s="262"/>
      <c r="E15" s="263"/>
      <c r="F15" s="276"/>
      <c r="G15" s="275"/>
      <c r="H15" s="275"/>
      <c r="I15" s="311"/>
      <c r="J15" s="275"/>
      <c r="K15" s="262"/>
      <c r="L15" s="262"/>
      <c r="M15" s="262"/>
      <c r="N15" s="264" t="str">
        <f t="shared" si="3"/>
        <v/>
      </c>
      <c r="O15" s="256" t="str">
        <f t="shared" si="4"/>
        <v/>
      </c>
      <c r="P15" s="256" t="str">
        <f t="shared" si="5"/>
        <v/>
      </c>
      <c r="Q15" s="265" t="str">
        <f>IF(J15="","",メイン_入力!$Y$32)</f>
        <v/>
      </c>
      <c r="R15" s="266" t="str">
        <f>IF(J15="","",メイン_入力!$Z$32)</f>
        <v/>
      </c>
      <c r="S15" s="267" t="str">
        <f t="shared" si="6"/>
        <v/>
      </c>
      <c r="T15" s="267" t="str">
        <f t="shared" si="7"/>
        <v/>
      </c>
      <c r="U15" s="256" t="str">
        <f t="shared" si="8"/>
        <v/>
      </c>
      <c r="V15" s="256" t="str">
        <f t="shared" si="9"/>
        <v/>
      </c>
      <c r="W15" s="256" t="str">
        <f t="shared" si="10"/>
        <v/>
      </c>
      <c r="X15" s="255"/>
      <c r="Y15" s="236"/>
      <c r="Z15" s="236"/>
      <c r="AA15" s="254"/>
      <c r="AB15" s="254"/>
      <c r="AC15" s="254"/>
    </row>
    <row r="16" spans="1:53" ht="15" customHeight="1" x14ac:dyDescent="0.2">
      <c r="B16" s="252"/>
      <c r="C16" s="261">
        <v>5</v>
      </c>
      <c r="D16" s="262"/>
      <c r="E16" s="263"/>
      <c r="F16" s="276"/>
      <c r="G16" s="275"/>
      <c r="H16" s="275"/>
      <c r="I16" s="311"/>
      <c r="J16" s="275"/>
      <c r="K16" s="262"/>
      <c r="L16" s="262"/>
      <c r="M16" s="262"/>
      <c r="N16" s="264" t="str">
        <f t="shared" si="3"/>
        <v/>
      </c>
      <c r="O16" s="256" t="str">
        <f t="shared" si="4"/>
        <v/>
      </c>
      <c r="P16" s="256" t="str">
        <f t="shared" si="5"/>
        <v/>
      </c>
      <c r="Q16" s="265" t="str">
        <f>IF(J16="","",メイン_入力!$Y$32)</f>
        <v/>
      </c>
      <c r="R16" s="266" t="str">
        <f>IF(J16="","",メイン_入力!$Z$32)</f>
        <v/>
      </c>
      <c r="S16" s="267" t="str">
        <f t="shared" si="6"/>
        <v/>
      </c>
      <c r="T16" s="267" t="str">
        <f t="shared" si="7"/>
        <v/>
      </c>
      <c r="U16" s="256" t="str">
        <f t="shared" si="8"/>
        <v/>
      </c>
      <c r="V16" s="256" t="str">
        <f t="shared" si="9"/>
        <v/>
      </c>
      <c r="W16" s="256" t="str">
        <f t="shared" si="10"/>
        <v/>
      </c>
      <c r="X16" s="255"/>
      <c r="Y16" s="236"/>
      <c r="Z16" s="236"/>
    </row>
    <row r="17" spans="2:26" ht="15" customHeight="1" x14ac:dyDescent="0.2">
      <c r="B17" s="252"/>
      <c r="C17" s="261">
        <v>6</v>
      </c>
      <c r="D17" s="262"/>
      <c r="E17" s="263"/>
      <c r="F17" s="276"/>
      <c r="G17" s="275"/>
      <c r="H17" s="275"/>
      <c r="I17" s="311"/>
      <c r="J17" s="275"/>
      <c r="K17" s="262"/>
      <c r="L17" s="262"/>
      <c r="M17" s="262"/>
      <c r="N17" s="264" t="str">
        <f t="shared" si="3"/>
        <v/>
      </c>
      <c r="O17" s="256" t="str">
        <f t="shared" si="4"/>
        <v/>
      </c>
      <c r="P17" s="256" t="str">
        <f t="shared" si="5"/>
        <v/>
      </c>
      <c r="Q17" s="265" t="str">
        <f>IF(J17="","",メイン_入力!$Y$32)</f>
        <v/>
      </c>
      <c r="R17" s="266" t="str">
        <f>IF(J17="","",メイン_入力!$Z$32)</f>
        <v/>
      </c>
      <c r="S17" s="267" t="str">
        <f t="shared" si="6"/>
        <v/>
      </c>
      <c r="T17" s="267" t="str">
        <f t="shared" si="7"/>
        <v/>
      </c>
      <c r="U17" s="256" t="str">
        <f t="shared" si="8"/>
        <v/>
      </c>
      <c r="V17" s="256" t="str">
        <f t="shared" si="9"/>
        <v/>
      </c>
      <c r="W17" s="256" t="str">
        <f t="shared" si="10"/>
        <v/>
      </c>
      <c r="X17" s="255"/>
      <c r="Y17" s="236"/>
      <c r="Z17" s="236"/>
    </row>
    <row r="18" spans="2:26" ht="15" customHeight="1" x14ac:dyDescent="0.2">
      <c r="B18" s="252"/>
      <c r="C18" s="261">
        <v>7</v>
      </c>
      <c r="D18" s="262"/>
      <c r="E18" s="263"/>
      <c r="F18" s="276"/>
      <c r="G18" s="275"/>
      <c r="H18" s="275"/>
      <c r="I18" s="311"/>
      <c r="J18" s="275"/>
      <c r="K18" s="262"/>
      <c r="L18" s="262"/>
      <c r="M18" s="262"/>
      <c r="N18" s="264" t="str">
        <f t="shared" si="3"/>
        <v/>
      </c>
      <c r="O18" s="256" t="str">
        <f t="shared" si="4"/>
        <v/>
      </c>
      <c r="P18" s="256" t="str">
        <f t="shared" si="5"/>
        <v/>
      </c>
      <c r="Q18" s="265" t="str">
        <f>IF(J18="","",メイン_入力!$Y$32)</f>
        <v/>
      </c>
      <c r="R18" s="266" t="str">
        <f>IF(J18="","",メイン_入力!$Z$32)</f>
        <v/>
      </c>
      <c r="S18" s="267" t="str">
        <f t="shared" si="6"/>
        <v/>
      </c>
      <c r="T18" s="267" t="str">
        <f t="shared" si="7"/>
        <v/>
      </c>
      <c r="U18" s="256" t="str">
        <f t="shared" si="8"/>
        <v/>
      </c>
      <c r="V18" s="256" t="str">
        <f t="shared" si="9"/>
        <v/>
      </c>
      <c r="W18" s="256" t="str">
        <f t="shared" si="10"/>
        <v/>
      </c>
      <c r="X18" s="255"/>
      <c r="Y18" s="236"/>
      <c r="Z18" s="236"/>
    </row>
    <row r="19" spans="2:26" ht="15" customHeight="1" x14ac:dyDescent="0.2">
      <c r="B19" s="252"/>
      <c r="C19" s="261">
        <v>8</v>
      </c>
      <c r="D19" s="262"/>
      <c r="E19" s="263"/>
      <c r="F19" s="276"/>
      <c r="G19" s="275"/>
      <c r="H19" s="275"/>
      <c r="I19" s="311"/>
      <c r="J19" s="275"/>
      <c r="K19" s="262"/>
      <c r="L19" s="262"/>
      <c r="M19" s="262"/>
      <c r="N19" s="264" t="str">
        <f t="shared" si="3"/>
        <v/>
      </c>
      <c r="O19" s="256" t="str">
        <f t="shared" si="4"/>
        <v/>
      </c>
      <c r="P19" s="256" t="str">
        <f t="shared" si="5"/>
        <v/>
      </c>
      <c r="Q19" s="265" t="str">
        <f>IF(J19="","",メイン_入力!$Y$32)</f>
        <v/>
      </c>
      <c r="R19" s="266" t="str">
        <f>IF(J19="","",メイン_入力!$Z$32)</f>
        <v/>
      </c>
      <c r="S19" s="267" t="str">
        <f t="shared" si="6"/>
        <v/>
      </c>
      <c r="T19" s="267" t="str">
        <f t="shared" si="7"/>
        <v/>
      </c>
      <c r="U19" s="256" t="str">
        <f t="shared" si="8"/>
        <v/>
      </c>
      <c r="V19" s="256" t="str">
        <f t="shared" si="9"/>
        <v/>
      </c>
      <c r="W19" s="256" t="str">
        <f t="shared" si="10"/>
        <v/>
      </c>
      <c r="X19" s="255"/>
      <c r="Y19" s="236"/>
      <c r="Z19" s="236"/>
    </row>
    <row r="20" spans="2:26" ht="15" customHeight="1" x14ac:dyDescent="0.2">
      <c r="B20" s="252"/>
      <c r="C20" s="261">
        <v>9</v>
      </c>
      <c r="D20" s="262"/>
      <c r="E20" s="263"/>
      <c r="F20" s="276"/>
      <c r="G20" s="275"/>
      <c r="H20" s="275"/>
      <c r="I20" s="311"/>
      <c r="J20" s="275"/>
      <c r="K20" s="262"/>
      <c r="L20" s="262"/>
      <c r="M20" s="262"/>
      <c r="N20" s="264" t="str">
        <f t="shared" si="3"/>
        <v/>
      </c>
      <c r="O20" s="256" t="str">
        <f t="shared" si="4"/>
        <v/>
      </c>
      <c r="P20" s="256" t="str">
        <f t="shared" si="5"/>
        <v/>
      </c>
      <c r="Q20" s="265" t="str">
        <f>IF(J20="","",メイン_入力!$Y$32)</f>
        <v/>
      </c>
      <c r="R20" s="266" t="str">
        <f>IF(J20="","",メイン_入力!$Z$32)</f>
        <v/>
      </c>
      <c r="S20" s="267" t="str">
        <f t="shared" si="6"/>
        <v/>
      </c>
      <c r="T20" s="267" t="str">
        <f t="shared" si="7"/>
        <v/>
      </c>
      <c r="U20" s="256" t="str">
        <f t="shared" si="8"/>
        <v/>
      </c>
      <c r="V20" s="256" t="str">
        <f t="shared" si="9"/>
        <v/>
      </c>
      <c r="W20" s="256" t="str">
        <f t="shared" si="10"/>
        <v/>
      </c>
      <c r="X20" s="255"/>
      <c r="Y20" s="236"/>
      <c r="Z20" s="236"/>
    </row>
    <row r="21" spans="2:26" ht="15" customHeight="1" x14ac:dyDescent="0.2">
      <c r="B21" s="252"/>
      <c r="C21" s="261">
        <v>10</v>
      </c>
      <c r="D21" s="262"/>
      <c r="E21" s="263"/>
      <c r="F21" s="276"/>
      <c r="G21" s="275"/>
      <c r="H21" s="275"/>
      <c r="I21" s="311"/>
      <c r="J21" s="275"/>
      <c r="K21" s="262"/>
      <c r="L21" s="262"/>
      <c r="M21" s="262"/>
      <c r="N21" s="264" t="str">
        <f t="shared" si="3"/>
        <v/>
      </c>
      <c r="O21" s="256" t="str">
        <f t="shared" si="4"/>
        <v/>
      </c>
      <c r="P21" s="256" t="str">
        <f t="shared" si="5"/>
        <v/>
      </c>
      <c r="Q21" s="265" t="str">
        <f>IF(J21="","",メイン_入力!$Y$32)</f>
        <v/>
      </c>
      <c r="R21" s="266" t="str">
        <f>IF(J21="","",メイン_入力!$Z$32)</f>
        <v/>
      </c>
      <c r="S21" s="267" t="str">
        <f t="shared" si="6"/>
        <v/>
      </c>
      <c r="T21" s="267" t="str">
        <f t="shared" si="7"/>
        <v/>
      </c>
      <c r="U21" s="256" t="str">
        <f t="shared" si="8"/>
        <v/>
      </c>
      <c r="V21" s="256" t="str">
        <f t="shared" si="9"/>
        <v/>
      </c>
      <c r="W21" s="256" t="str">
        <f t="shared" si="10"/>
        <v/>
      </c>
      <c r="X21" s="255"/>
      <c r="Y21" s="236"/>
      <c r="Z21" s="236"/>
    </row>
    <row r="22" spans="2:26" ht="15" customHeight="1" x14ac:dyDescent="0.2">
      <c r="B22" s="252"/>
      <c r="C22" s="261">
        <v>11</v>
      </c>
      <c r="D22" s="262"/>
      <c r="E22" s="263"/>
      <c r="F22" s="276"/>
      <c r="G22" s="275"/>
      <c r="H22" s="275"/>
      <c r="I22" s="311"/>
      <c r="J22" s="275"/>
      <c r="K22" s="262"/>
      <c r="L22" s="262"/>
      <c r="M22" s="262"/>
      <c r="N22" s="264" t="str">
        <f t="shared" si="3"/>
        <v/>
      </c>
      <c r="O22" s="256" t="str">
        <f t="shared" si="4"/>
        <v/>
      </c>
      <c r="P22" s="256" t="str">
        <f t="shared" si="5"/>
        <v/>
      </c>
      <c r="Q22" s="265" t="str">
        <f>IF(J22="","",メイン_入力!$Y$32)</f>
        <v/>
      </c>
      <c r="R22" s="266" t="str">
        <f>IF(J22="","",メイン_入力!$Z$32)</f>
        <v/>
      </c>
      <c r="S22" s="267" t="str">
        <f t="shared" si="6"/>
        <v/>
      </c>
      <c r="T22" s="267" t="str">
        <f t="shared" si="7"/>
        <v/>
      </c>
      <c r="U22" s="256" t="str">
        <f t="shared" si="8"/>
        <v/>
      </c>
      <c r="V22" s="256" t="str">
        <f t="shared" si="9"/>
        <v/>
      </c>
      <c r="W22" s="256" t="str">
        <f t="shared" si="10"/>
        <v/>
      </c>
      <c r="X22" s="255"/>
      <c r="Y22" s="236"/>
      <c r="Z22" s="236"/>
    </row>
    <row r="23" spans="2:26" ht="15" customHeight="1" x14ac:dyDescent="0.2">
      <c r="B23" s="252"/>
      <c r="C23" s="261">
        <v>12</v>
      </c>
      <c r="D23" s="262"/>
      <c r="E23" s="263"/>
      <c r="F23" s="276"/>
      <c r="G23" s="275"/>
      <c r="H23" s="275"/>
      <c r="I23" s="311"/>
      <c r="J23" s="275"/>
      <c r="K23" s="262"/>
      <c r="L23" s="262"/>
      <c r="M23" s="262"/>
      <c r="N23" s="264" t="str">
        <f t="shared" si="3"/>
        <v/>
      </c>
      <c r="O23" s="256" t="str">
        <f t="shared" si="4"/>
        <v/>
      </c>
      <c r="P23" s="256" t="str">
        <f t="shared" si="5"/>
        <v/>
      </c>
      <c r="Q23" s="265" t="str">
        <f>IF(J23="","",メイン_入力!$Y$32)</f>
        <v/>
      </c>
      <c r="R23" s="266" t="str">
        <f>IF(J23="","",メイン_入力!$Z$32)</f>
        <v/>
      </c>
      <c r="S23" s="267" t="str">
        <f t="shared" si="6"/>
        <v/>
      </c>
      <c r="T23" s="267" t="str">
        <f t="shared" si="7"/>
        <v/>
      </c>
      <c r="U23" s="256" t="str">
        <f t="shared" si="8"/>
        <v/>
      </c>
      <c r="V23" s="256" t="str">
        <f t="shared" si="9"/>
        <v/>
      </c>
      <c r="W23" s="256" t="str">
        <f t="shared" si="10"/>
        <v/>
      </c>
      <c r="X23" s="255"/>
      <c r="Y23" s="236"/>
      <c r="Z23" s="236"/>
    </row>
    <row r="24" spans="2:26" ht="15" customHeight="1" x14ac:dyDescent="0.2">
      <c r="B24" s="252"/>
      <c r="C24" s="261">
        <v>13</v>
      </c>
      <c r="D24" s="262"/>
      <c r="E24" s="263"/>
      <c r="F24" s="276"/>
      <c r="G24" s="275"/>
      <c r="H24" s="275"/>
      <c r="I24" s="311"/>
      <c r="J24" s="275"/>
      <c r="K24" s="262"/>
      <c r="L24" s="262"/>
      <c r="M24" s="262"/>
      <c r="N24" s="264" t="str">
        <f t="shared" si="3"/>
        <v/>
      </c>
      <c r="O24" s="256" t="str">
        <f t="shared" si="4"/>
        <v/>
      </c>
      <c r="P24" s="256" t="str">
        <f t="shared" si="5"/>
        <v/>
      </c>
      <c r="Q24" s="265" t="str">
        <f>IF(J24="","",メイン_入力!$Y$32)</f>
        <v/>
      </c>
      <c r="R24" s="266" t="str">
        <f>IF(J24="","",メイン_入力!$Z$32)</f>
        <v/>
      </c>
      <c r="S24" s="267" t="str">
        <f t="shared" si="6"/>
        <v/>
      </c>
      <c r="T24" s="267" t="str">
        <f t="shared" si="7"/>
        <v/>
      </c>
      <c r="U24" s="256" t="str">
        <f t="shared" si="8"/>
        <v/>
      </c>
      <c r="V24" s="256" t="str">
        <f t="shared" si="9"/>
        <v/>
      </c>
      <c r="W24" s="256" t="str">
        <f t="shared" si="10"/>
        <v/>
      </c>
      <c r="X24" s="255"/>
      <c r="Y24" s="236"/>
      <c r="Z24" s="236"/>
    </row>
    <row r="25" spans="2:26" ht="15" customHeight="1" x14ac:dyDescent="0.2">
      <c r="B25" s="252"/>
      <c r="C25" s="261">
        <v>14</v>
      </c>
      <c r="D25" s="262"/>
      <c r="E25" s="263"/>
      <c r="F25" s="276"/>
      <c r="G25" s="275"/>
      <c r="H25" s="275"/>
      <c r="I25" s="311"/>
      <c r="J25" s="275"/>
      <c r="K25" s="262"/>
      <c r="L25" s="262"/>
      <c r="M25" s="262"/>
      <c r="N25" s="264" t="str">
        <f t="shared" si="3"/>
        <v/>
      </c>
      <c r="O25" s="256" t="str">
        <f t="shared" si="4"/>
        <v/>
      </c>
      <c r="P25" s="256" t="str">
        <f t="shared" si="5"/>
        <v/>
      </c>
      <c r="Q25" s="265" t="str">
        <f>IF(J25="","",メイン_入力!$Y$32)</f>
        <v/>
      </c>
      <c r="R25" s="266" t="str">
        <f>IF(J25="","",メイン_入力!$Z$32)</f>
        <v/>
      </c>
      <c r="S25" s="267" t="str">
        <f t="shared" si="6"/>
        <v/>
      </c>
      <c r="T25" s="267" t="str">
        <f t="shared" si="7"/>
        <v/>
      </c>
      <c r="U25" s="256" t="str">
        <f t="shared" si="8"/>
        <v/>
      </c>
      <c r="V25" s="256" t="str">
        <f t="shared" si="9"/>
        <v/>
      </c>
      <c r="W25" s="256" t="str">
        <f t="shared" si="10"/>
        <v/>
      </c>
      <c r="X25" s="255"/>
      <c r="Y25" s="236"/>
      <c r="Z25" s="236"/>
    </row>
    <row r="26" spans="2:26" ht="15" customHeight="1" x14ac:dyDescent="0.2">
      <c r="B26" s="252"/>
      <c r="C26" s="261">
        <v>15</v>
      </c>
      <c r="D26" s="262"/>
      <c r="E26" s="263"/>
      <c r="F26" s="276"/>
      <c r="G26" s="275"/>
      <c r="H26" s="275"/>
      <c r="I26" s="311"/>
      <c r="J26" s="275"/>
      <c r="K26" s="262"/>
      <c r="L26" s="262"/>
      <c r="M26" s="262"/>
      <c r="N26" s="264" t="str">
        <f t="shared" si="3"/>
        <v/>
      </c>
      <c r="O26" s="256" t="str">
        <f t="shared" si="4"/>
        <v/>
      </c>
      <c r="P26" s="256" t="str">
        <f t="shared" si="5"/>
        <v/>
      </c>
      <c r="Q26" s="265" t="str">
        <f>IF(J26="","",メイン_入力!$Y$32)</f>
        <v/>
      </c>
      <c r="R26" s="266" t="str">
        <f>IF(J26="","",メイン_入力!$Z$32)</f>
        <v/>
      </c>
      <c r="S26" s="267" t="str">
        <f t="shared" si="6"/>
        <v/>
      </c>
      <c r="T26" s="267" t="str">
        <f t="shared" si="7"/>
        <v/>
      </c>
      <c r="U26" s="256" t="str">
        <f t="shared" si="8"/>
        <v/>
      </c>
      <c r="V26" s="256" t="str">
        <f t="shared" si="9"/>
        <v/>
      </c>
      <c r="W26" s="256" t="str">
        <f t="shared" si="10"/>
        <v/>
      </c>
      <c r="X26" s="255"/>
      <c r="Y26" s="236"/>
      <c r="Z26" s="236"/>
    </row>
    <row r="27" spans="2:26" ht="15" customHeight="1" x14ac:dyDescent="0.2">
      <c r="B27" s="252"/>
      <c r="C27" s="261">
        <v>16</v>
      </c>
      <c r="D27" s="262"/>
      <c r="E27" s="263"/>
      <c r="F27" s="276"/>
      <c r="G27" s="275"/>
      <c r="H27" s="275"/>
      <c r="I27" s="311"/>
      <c r="J27" s="275"/>
      <c r="K27" s="262"/>
      <c r="L27" s="262"/>
      <c r="M27" s="262"/>
      <c r="N27" s="264" t="str">
        <f t="shared" si="3"/>
        <v/>
      </c>
      <c r="O27" s="256" t="str">
        <f t="shared" si="4"/>
        <v/>
      </c>
      <c r="P27" s="256" t="str">
        <f t="shared" si="5"/>
        <v/>
      </c>
      <c r="Q27" s="265" t="str">
        <f>IF(J27="","",メイン_入力!$Y$32)</f>
        <v/>
      </c>
      <c r="R27" s="266" t="str">
        <f>IF(J27="","",メイン_入力!$Z$32)</f>
        <v/>
      </c>
      <c r="S27" s="267" t="str">
        <f t="shared" si="6"/>
        <v/>
      </c>
      <c r="T27" s="267" t="str">
        <f t="shared" si="7"/>
        <v/>
      </c>
      <c r="U27" s="256" t="str">
        <f t="shared" si="8"/>
        <v/>
      </c>
      <c r="V27" s="256" t="str">
        <f t="shared" si="9"/>
        <v/>
      </c>
      <c r="W27" s="256" t="str">
        <f t="shared" si="10"/>
        <v/>
      </c>
      <c r="X27" s="255"/>
      <c r="Y27" s="236"/>
      <c r="Z27" s="236"/>
    </row>
    <row r="28" spans="2:26" ht="15" customHeight="1" x14ac:dyDescent="0.2">
      <c r="B28" s="252"/>
      <c r="C28" s="261">
        <v>17</v>
      </c>
      <c r="D28" s="262"/>
      <c r="E28" s="263"/>
      <c r="F28" s="276"/>
      <c r="G28" s="275"/>
      <c r="H28" s="275"/>
      <c r="I28" s="311"/>
      <c r="J28" s="275"/>
      <c r="K28" s="262"/>
      <c r="L28" s="262"/>
      <c r="M28" s="262"/>
      <c r="N28" s="264" t="str">
        <f t="shared" si="3"/>
        <v/>
      </c>
      <c r="O28" s="256" t="str">
        <f t="shared" si="4"/>
        <v/>
      </c>
      <c r="P28" s="256" t="str">
        <f t="shared" si="5"/>
        <v/>
      </c>
      <c r="Q28" s="265" t="str">
        <f>IF(J28="","",メイン_入力!$Y$32)</f>
        <v/>
      </c>
      <c r="R28" s="266" t="str">
        <f>IF(J28="","",メイン_入力!$Z$32)</f>
        <v/>
      </c>
      <c r="S28" s="267" t="str">
        <f t="shared" si="6"/>
        <v/>
      </c>
      <c r="T28" s="267" t="str">
        <f t="shared" si="7"/>
        <v/>
      </c>
      <c r="U28" s="256" t="str">
        <f t="shared" si="8"/>
        <v/>
      </c>
      <c r="V28" s="256" t="str">
        <f t="shared" si="9"/>
        <v/>
      </c>
      <c r="W28" s="256" t="str">
        <f t="shared" si="10"/>
        <v/>
      </c>
      <c r="X28" s="255"/>
      <c r="Y28" s="236"/>
      <c r="Z28" s="236"/>
    </row>
    <row r="29" spans="2:26" ht="15" customHeight="1" x14ac:dyDescent="0.2">
      <c r="B29" s="252"/>
      <c r="C29" s="261">
        <v>18</v>
      </c>
      <c r="D29" s="262"/>
      <c r="E29" s="263"/>
      <c r="F29" s="276"/>
      <c r="G29" s="275"/>
      <c r="H29" s="275"/>
      <c r="I29" s="311"/>
      <c r="J29" s="275"/>
      <c r="K29" s="262"/>
      <c r="L29" s="262"/>
      <c r="M29" s="262"/>
      <c r="N29" s="264" t="str">
        <f t="shared" si="3"/>
        <v/>
      </c>
      <c r="O29" s="256" t="str">
        <f t="shared" si="4"/>
        <v/>
      </c>
      <c r="P29" s="256" t="str">
        <f t="shared" si="5"/>
        <v/>
      </c>
      <c r="Q29" s="265" t="str">
        <f>IF(J29="","",メイン_入力!$Y$32)</f>
        <v/>
      </c>
      <c r="R29" s="266" t="str">
        <f>IF(J29="","",メイン_入力!$Z$32)</f>
        <v/>
      </c>
      <c r="S29" s="267" t="str">
        <f t="shared" si="6"/>
        <v/>
      </c>
      <c r="T29" s="267" t="str">
        <f t="shared" si="7"/>
        <v/>
      </c>
      <c r="U29" s="256" t="str">
        <f t="shared" si="8"/>
        <v/>
      </c>
      <c r="V29" s="256" t="str">
        <f t="shared" si="9"/>
        <v/>
      </c>
      <c r="W29" s="256" t="str">
        <f t="shared" si="10"/>
        <v/>
      </c>
      <c r="X29" s="255"/>
      <c r="Y29" s="236"/>
      <c r="Z29" s="236"/>
    </row>
    <row r="30" spans="2:26" ht="15" customHeight="1" x14ac:dyDescent="0.2">
      <c r="B30" s="252"/>
      <c r="C30" s="261">
        <v>19</v>
      </c>
      <c r="D30" s="262"/>
      <c r="E30" s="263"/>
      <c r="F30" s="276"/>
      <c r="G30" s="275"/>
      <c r="H30" s="275"/>
      <c r="I30" s="311"/>
      <c r="J30" s="275"/>
      <c r="K30" s="262"/>
      <c r="L30" s="262"/>
      <c r="M30" s="262"/>
      <c r="N30" s="264" t="str">
        <f t="shared" si="3"/>
        <v/>
      </c>
      <c r="O30" s="256" t="str">
        <f t="shared" si="4"/>
        <v/>
      </c>
      <c r="P30" s="256" t="str">
        <f t="shared" si="5"/>
        <v/>
      </c>
      <c r="Q30" s="265" t="str">
        <f>IF(J30="","",メイン_入力!$Y$32)</f>
        <v/>
      </c>
      <c r="R30" s="266" t="str">
        <f>IF(J30="","",メイン_入力!$Z$32)</f>
        <v/>
      </c>
      <c r="S30" s="267" t="str">
        <f t="shared" si="6"/>
        <v/>
      </c>
      <c r="T30" s="267" t="str">
        <f t="shared" si="7"/>
        <v/>
      </c>
      <c r="U30" s="256" t="str">
        <f t="shared" si="8"/>
        <v/>
      </c>
      <c r="V30" s="256" t="str">
        <f t="shared" si="9"/>
        <v/>
      </c>
      <c r="W30" s="256" t="str">
        <f t="shared" si="10"/>
        <v/>
      </c>
      <c r="X30" s="255"/>
      <c r="Y30" s="236"/>
      <c r="Z30" s="236"/>
    </row>
    <row r="31" spans="2:26" ht="15" customHeight="1" x14ac:dyDescent="0.2">
      <c r="B31" s="252"/>
      <c r="C31" s="261">
        <v>20</v>
      </c>
      <c r="D31" s="262"/>
      <c r="E31" s="263"/>
      <c r="F31" s="276"/>
      <c r="G31" s="275"/>
      <c r="H31" s="275"/>
      <c r="I31" s="311"/>
      <c r="J31" s="275"/>
      <c r="K31" s="262"/>
      <c r="L31" s="262"/>
      <c r="M31" s="262"/>
      <c r="N31" s="264" t="str">
        <f t="shared" si="3"/>
        <v/>
      </c>
      <c r="O31" s="256" t="str">
        <f t="shared" si="4"/>
        <v/>
      </c>
      <c r="P31" s="256" t="str">
        <f t="shared" si="5"/>
        <v/>
      </c>
      <c r="Q31" s="265" t="str">
        <f>IF(J31="","",メイン_入力!$Y$32)</f>
        <v/>
      </c>
      <c r="R31" s="266" t="str">
        <f>IF(J31="","",メイン_入力!$Z$32)</f>
        <v/>
      </c>
      <c r="S31" s="267" t="str">
        <f t="shared" si="6"/>
        <v/>
      </c>
      <c r="T31" s="267" t="str">
        <f t="shared" si="7"/>
        <v/>
      </c>
      <c r="U31" s="256" t="str">
        <f t="shared" si="8"/>
        <v/>
      </c>
      <c r="V31" s="256" t="str">
        <f t="shared" si="9"/>
        <v/>
      </c>
      <c r="W31" s="256" t="str">
        <f t="shared" si="10"/>
        <v/>
      </c>
      <c r="X31" s="255"/>
      <c r="Y31" s="236"/>
      <c r="Z31" s="236"/>
    </row>
    <row r="32" spans="2:26" ht="15" customHeight="1" x14ac:dyDescent="0.2">
      <c r="B32" s="252"/>
      <c r="C32" s="261">
        <v>21</v>
      </c>
      <c r="D32" s="262"/>
      <c r="E32" s="263"/>
      <c r="F32" s="276"/>
      <c r="G32" s="275"/>
      <c r="H32" s="275"/>
      <c r="I32" s="311"/>
      <c r="J32" s="275"/>
      <c r="K32" s="262"/>
      <c r="L32" s="262"/>
      <c r="M32" s="262"/>
      <c r="N32" s="264" t="str">
        <f t="shared" si="3"/>
        <v/>
      </c>
      <c r="O32" s="256" t="str">
        <f t="shared" si="4"/>
        <v/>
      </c>
      <c r="P32" s="256" t="str">
        <f t="shared" si="5"/>
        <v/>
      </c>
      <c r="Q32" s="265" t="str">
        <f>IF(J32="","",メイン_入力!$Y$32)</f>
        <v/>
      </c>
      <c r="R32" s="266" t="str">
        <f>IF(J32="","",メイン_入力!$Z$32)</f>
        <v/>
      </c>
      <c r="S32" s="267" t="str">
        <f t="shared" si="6"/>
        <v/>
      </c>
      <c r="T32" s="267" t="str">
        <f t="shared" si="7"/>
        <v/>
      </c>
      <c r="U32" s="256" t="str">
        <f t="shared" si="8"/>
        <v/>
      </c>
      <c r="V32" s="256" t="str">
        <f t="shared" si="9"/>
        <v/>
      </c>
      <c r="W32" s="256" t="str">
        <f t="shared" si="10"/>
        <v/>
      </c>
      <c r="X32" s="255"/>
      <c r="Y32" s="236"/>
      <c r="Z32" s="236"/>
    </row>
    <row r="33" spans="2:34" ht="15" customHeight="1" x14ac:dyDescent="0.2">
      <c r="B33" s="252"/>
      <c r="C33" s="261">
        <v>22</v>
      </c>
      <c r="D33" s="262"/>
      <c r="E33" s="263"/>
      <c r="F33" s="276"/>
      <c r="G33" s="275"/>
      <c r="H33" s="275"/>
      <c r="I33" s="311"/>
      <c r="J33" s="275"/>
      <c r="K33" s="262"/>
      <c r="L33" s="262"/>
      <c r="M33" s="262"/>
      <c r="N33" s="264" t="str">
        <f t="shared" si="3"/>
        <v/>
      </c>
      <c r="O33" s="256" t="str">
        <f t="shared" si="4"/>
        <v/>
      </c>
      <c r="P33" s="256" t="str">
        <f t="shared" si="5"/>
        <v/>
      </c>
      <c r="Q33" s="265" t="str">
        <f>IF(J33="","",メイン_入力!$Y$32)</f>
        <v/>
      </c>
      <c r="R33" s="266" t="str">
        <f>IF(J33="","",メイン_入力!$Z$32)</f>
        <v/>
      </c>
      <c r="S33" s="267" t="str">
        <f t="shared" si="6"/>
        <v/>
      </c>
      <c r="T33" s="267" t="str">
        <f t="shared" si="7"/>
        <v/>
      </c>
      <c r="U33" s="256" t="str">
        <f t="shared" si="8"/>
        <v/>
      </c>
      <c r="V33" s="256" t="str">
        <f t="shared" si="9"/>
        <v/>
      </c>
      <c r="W33" s="256" t="str">
        <f t="shared" si="10"/>
        <v/>
      </c>
      <c r="X33" s="255"/>
      <c r="Y33" s="236"/>
      <c r="Z33" s="236"/>
    </row>
    <row r="34" spans="2:34" ht="15" customHeight="1" x14ac:dyDescent="0.2">
      <c r="B34" s="252"/>
      <c r="C34" s="261">
        <v>23</v>
      </c>
      <c r="D34" s="262"/>
      <c r="E34" s="263"/>
      <c r="F34" s="276"/>
      <c r="G34" s="275"/>
      <c r="H34" s="275"/>
      <c r="I34" s="311"/>
      <c r="J34" s="275"/>
      <c r="K34" s="262"/>
      <c r="L34" s="262"/>
      <c r="M34" s="262"/>
      <c r="N34" s="264" t="str">
        <f t="shared" si="3"/>
        <v/>
      </c>
      <c r="O34" s="256" t="str">
        <f t="shared" si="4"/>
        <v/>
      </c>
      <c r="P34" s="256" t="str">
        <f t="shared" si="5"/>
        <v/>
      </c>
      <c r="Q34" s="265" t="str">
        <f>IF(J34="","",メイン_入力!$Y$32)</f>
        <v/>
      </c>
      <c r="R34" s="266" t="str">
        <f>IF(J34="","",メイン_入力!$Z$32)</f>
        <v/>
      </c>
      <c r="S34" s="267" t="str">
        <f t="shared" si="6"/>
        <v/>
      </c>
      <c r="T34" s="267" t="str">
        <f t="shared" si="7"/>
        <v/>
      </c>
      <c r="U34" s="256" t="str">
        <f t="shared" si="8"/>
        <v/>
      </c>
      <c r="V34" s="256" t="str">
        <f t="shared" si="9"/>
        <v/>
      </c>
      <c r="W34" s="256" t="str">
        <f t="shared" si="10"/>
        <v/>
      </c>
      <c r="X34" s="255"/>
      <c r="Y34" s="236"/>
      <c r="Z34" s="236"/>
    </row>
    <row r="35" spans="2:34" ht="15" customHeight="1" x14ac:dyDescent="0.2">
      <c r="B35" s="252"/>
      <c r="C35" s="261">
        <v>24</v>
      </c>
      <c r="D35" s="262"/>
      <c r="E35" s="263"/>
      <c r="F35" s="276"/>
      <c r="G35" s="275"/>
      <c r="H35" s="275"/>
      <c r="I35" s="311"/>
      <c r="J35" s="275"/>
      <c r="K35" s="262"/>
      <c r="L35" s="262"/>
      <c r="M35" s="262"/>
      <c r="N35" s="264" t="str">
        <f t="shared" si="3"/>
        <v/>
      </c>
      <c r="O35" s="256" t="str">
        <f t="shared" si="4"/>
        <v/>
      </c>
      <c r="P35" s="256" t="str">
        <f t="shared" si="5"/>
        <v/>
      </c>
      <c r="Q35" s="265" t="str">
        <f>IF(J35="","",メイン_入力!$Y$32)</f>
        <v/>
      </c>
      <c r="R35" s="266" t="str">
        <f>IF(J35="","",メイン_入力!$Z$32)</f>
        <v/>
      </c>
      <c r="S35" s="267" t="str">
        <f t="shared" si="6"/>
        <v/>
      </c>
      <c r="T35" s="267" t="str">
        <f t="shared" si="7"/>
        <v/>
      </c>
      <c r="U35" s="256" t="str">
        <f t="shared" si="8"/>
        <v/>
      </c>
      <c r="V35" s="256" t="str">
        <f t="shared" si="9"/>
        <v/>
      </c>
      <c r="W35" s="256" t="str">
        <f t="shared" si="10"/>
        <v/>
      </c>
      <c r="X35" s="255"/>
      <c r="Y35" s="236"/>
      <c r="Z35" s="236"/>
    </row>
    <row r="36" spans="2:34" ht="15" customHeight="1" x14ac:dyDescent="0.2">
      <c r="B36" s="252"/>
      <c r="C36" s="261">
        <v>25</v>
      </c>
      <c r="D36" s="262"/>
      <c r="E36" s="263"/>
      <c r="F36" s="276"/>
      <c r="G36" s="275"/>
      <c r="H36" s="275"/>
      <c r="I36" s="311"/>
      <c r="J36" s="275"/>
      <c r="K36" s="262"/>
      <c r="L36" s="262"/>
      <c r="M36" s="262"/>
      <c r="N36" s="264" t="str">
        <f t="shared" si="3"/>
        <v/>
      </c>
      <c r="O36" s="256" t="str">
        <f t="shared" si="4"/>
        <v/>
      </c>
      <c r="P36" s="256" t="str">
        <f t="shared" si="5"/>
        <v/>
      </c>
      <c r="Q36" s="265" t="str">
        <f>IF(J36="","",メイン_入力!$Y$32)</f>
        <v/>
      </c>
      <c r="R36" s="266" t="str">
        <f>IF(J36="","",メイン_入力!$Z$32)</f>
        <v/>
      </c>
      <c r="S36" s="267" t="str">
        <f t="shared" si="6"/>
        <v/>
      </c>
      <c r="T36" s="267" t="str">
        <f t="shared" si="7"/>
        <v/>
      </c>
      <c r="U36" s="256" t="str">
        <f t="shared" si="8"/>
        <v/>
      </c>
      <c r="V36" s="256" t="str">
        <f t="shared" si="9"/>
        <v/>
      </c>
      <c r="W36" s="256" t="str">
        <f t="shared" si="10"/>
        <v/>
      </c>
      <c r="X36" s="255"/>
      <c r="Y36" s="236"/>
      <c r="Z36" s="236"/>
    </row>
    <row r="37" spans="2:34" ht="15" customHeight="1" x14ac:dyDescent="0.2">
      <c r="B37" s="252"/>
      <c r="C37" s="261">
        <v>26</v>
      </c>
      <c r="D37" s="262"/>
      <c r="E37" s="263"/>
      <c r="F37" s="276"/>
      <c r="G37" s="275"/>
      <c r="H37" s="275"/>
      <c r="I37" s="311"/>
      <c r="J37" s="275"/>
      <c r="K37" s="262"/>
      <c r="L37" s="262"/>
      <c r="M37" s="262"/>
      <c r="N37" s="264" t="str">
        <f t="shared" si="3"/>
        <v/>
      </c>
      <c r="O37" s="256" t="str">
        <f t="shared" si="4"/>
        <v/>
      </c>
      <c r="P37" s="256" t="str">
        <f t="shared" si="5"/>
        <v/>
      </c>
      <c r="Q37" s="265" t="str">
        <f>IF(J37="","",メイン_入力!$Y$32)</f>
        <v/>
      </c>
      <c r="R37" s="266" t="str">
        <f>IF(J37="","",メイン_入力!$Z$32)</f>
        <v/>
      </c>
      <c r="S37" s="267" t="str">
        <f t="shared" si="6"/>
        <v/>
      </c>
      <c r="T37" s="267" t="str">
        <f t="shared" si="7"/>
        <v/>
      </c>
      <c r="U37" s="256" t="str">
        <f t="shared" si="8"/>
        <v/>
      </c>
      <c r="V37" s="256" t="str">
        <f t="shared" si="9"/>
        <v/>
      </c>
      <c r="W37" s="256" t="str">
        <f t="shared" si="10"/>
        <v/>
      </c>
      <c r="X37" s="255"/>
      <c r="Y37" s="236"/>
      <c r="Z37" s="236"/>
    </row>
    <row r="38" spans="2:34" ht="15" customHeight="1" x14ac:dyDescent="0.2">
      <c r="B38" s="252"/>
      <c r="C38" s="261">
        <v>27</v>
      </c>
      <c r="D38" s="262"/>
      <c r="E38" s="263"/>
      <c r="F38" s="276"/>
      <c r="G38" s="275"/>
      <c r="H38" s="275"/>
      <c r="I38" s="311"/>
      <c r="J38" s="275"/>
      <c r="K38" s="262"/>
      <c r="L38" s="262"/>
      <c r="M38" s="262"/>
      <c r="N38" s="264" t="str">
        <f t="shared" si="3"/>
        <v/>
      </c>
      <c r="O38" s="256" t="str">
        <f t="shared" si="4"/>
        <v/>
      </c>
      <c r="P38" s="256" t="str">
        <f t="shared" si="5"/>
        <v/>
      </c>
      <c r="Q38" s="265" t="str">
        <f>IF(J38="","",メイン_入力!$Y$32)</f>
        <v/>
      </c>
      <c r="R38" s="266" t="str">
        <f>IF(J38="","",メイン_入力!$Z$32)</f>
        <v/>
      </c>
      <c r="S38" s="267" t="str">
        <f t="shared" si="6"/>
        <v/>
      </c>
      <c r="T38" s="267" t="str">
        <f t="shared" si="7"/>
        <v/>
      </c>
      <c r="U38" s="256" t="str">
        <f t="shared" si="8"/>
        <v/>
      </c>
      <c r="V38" s="256" t="str">
        <f t="shared" si="9"/>
        <v/>
      </c>
      <c r="W38" s="256" t="str">
        <f t="shared" si="10"/>
        <v/>
      </c>
      <c r="X38" s="255"/>
      <c r="Y38" s="236"/>
      <c r="Z38" s="236"/>
    </row>
    <row r="39" spans="2:34" ht="15" customHeight="1" x14ac:dyDescent="0.2">
      <c r="B39" s="252"/>
      <c r="C39" s="261">
        <v>28</v>
      </c>
      <c r="D39" s="262"/>
      <c r="E39" s="263"/>
      <c r="F39" s="276"/>
      <c r="G39" s="275"/>
      <c r="H39" s="275"/>
      <c r="I39" s="311"/>
      <c r="J39" s="275"/>
      <c r="K39" s="262"/>
      <c r="L39" s="262"/>
      <c r="M39" s="262"/>
      <c r="N39" s="264" t="str">
        <f t="shared" si="3"/>
        <v/>
      </c>
      <c r="O39" s="256" t="str">
        <f t="shared" si="4"/>
        <v/>
      </c>
      <c r="P39" s="256" t="str">
        <f t="shared" si="5"/>
        <v/>
      </c>
      <c r="Q39" s="265" t="str">
        <f>IF(J39="","",メイン_入力!$Y$32)</f>
        <v/>
      </c>
      <c r="R39" s="266" t="str">
        <f>IF(J39="","",メイン_入力!$Z$32)</f>
        <v/>
      </c>
      <c r="S39" s="267" t="str">
        <f t="shared" si="6"/>
        <v/>
      </c>
      <c r="T39" s="267" t="str">
        <f t="shared" si="7"/>
        <v/>
      </c>
      <c r="U39" s="256" t="str">
        <f t="shared" si="8"/>
        <v/>
      </c>
      <c r="V39" s="256" t="str">
        <f t="shared" si="9"/>
        <v/>
      </c>
      <c r="W39" s="256" t="str">
        <f t="shared" si="10"/>
        <v/>
      </c>
      <c r="X39" s="255"/>
      <c r="Y39" s="236"/>
      <c r="Z39" s="236"/>
    </row>
    <row r="40" spans="2:34" ht="15" customHeight="1" x14ac:dyDescent="0.2">
      <c r="B40" s="252"/>
      <c r="C40" s="261">
        <v>29</v>
      </c>
      <c r="D40" s="262"/>
      <c r="E40" s="263"/>
      <c r="F40" s="276"/>
      <c r="G40" s="275"/>
      <c r="H40" s="275"/>
      <c r="I40" s="311"/>
      <c r="J40" s="275"/>
      <c r="K40" s="262"/>
      <c r="L40" s="262"/>
      <c r="M40" s="262"/>
      <c r="N40" s="264" t="str">
        <f t="shared" si="3"/>
        <v/>
      </c>
      <c r="O40" s="256" t="str">
        <f t="shared" si="4"/>
        <v/>
      </c>
      <c r="P40" s="256" t="str">
        <f t="shared" si="5"/>
        <v/>
      </c>
      <c r="Q40" s="265" t="str">
        <f>IF(J40="","",メイン_入力!$Y$32)</f>
        <v/>
      </c>
      <c r="R40" s="266" t="str">
        <f>IF(J40="","",メイン_入力!$Z$32)</f>
        <v/>
      </c>
      <c r="S40" s="267" t="str">
        <f t="shared" si="6"/>
        <v/>
      </c>
      <c r="T40" s="267" t="str">
        <f t="shared" si="7"/>
        <v/>
      </c>
      <c r="U40" s="256" t="str">
        <f t="shared" si="8"/>
        <v/>
      </c>
      <c r="V40" s="256" t="str">
        <f t="shared" si="9"/>
        <v/>
      </c>
      <c r="W40" s="256" t="str">
        <f t="shared" si="10"/>
        <v/>
      </c>
      <c r="X40" s="255"/>
      <c r="Y40" s="236"/>
      <c r="Z40" s="236"/>
    </row>
    <row r="41" spans="2:34" ht="15" customHeight="1" x14ac:dyDescent="0.2">
      <c r="B41" s="252"/>
      <c r="C41" s="261">
        <v>30</v>
      </c>
      <c r="D41" s="262"/>
      <c r="E41" s="263"/>
      <c r="F41" s="276"/>
      <c r="G41" s="275"/>
      <c r="H41" s="275"/>
      <c r="I41" s="311"/>
      <c r="J41" s="275"/>
      <c r="K41" s="262"/>
      <c r="L41" s="262"/>
      <c r="M41" s="262"/>
      <c r="N41" s="264" t="str">
        <f t="shared" si="3"/>
        <v/>
      </c>
      <c r="O41" s="256" t="str">
        <f t="shared" si="4"/>
        <v/>
      </c>
      <c r="P41" s="256" t="str">
        <f t="shared" si="5"/>
        <v/>
      </c>
      <c r="Q41" s="265" t="str">
        <f>IF(J41="","",メイン_入力!$Y$32)</f>
        <v/>
      </c>
      <c r="R41" s="266" t="str">
        <f>IF(J41="","",メイン_入力!$Z$32)</f>
        <v/>
      </c>
      <c r="S41" s="267" t="str">
        <f t="shared" si="6"/>
        <v/>
      </c>
      <c r="T41" s="267" t="str">
        <f t="shared" si="7"/>
        <v/>
      </c>
      <c r="U41" s="256" t="str">
        <f t="shared" si="8"/>
        <v/>
      </c>
      <c r="V41" s="256" t="str">
        <f t="shared" si="9"/>
        <v/>
      </c>
      <c r="W41" s="256" t="str">
        <f t="shared" si="10"/>
        <v/>
      </c>
      <c r="X41" s="255"/>
      <c r="Y41" s="236"/>
      <c r="Z41" s="236"/>
    </row>
    <row r="42" spans="2:34" ht="15" customHeight="1" x14ac:dyDescent="0.2">
      <c r="B42" s="268"/>
      <c r="C42" s="269"/>
      <c r="D42" s="269"/>
      <c r="E42" s="269"/>
      <c r="F42" s="269"/>
      <c r="G42" s="269"/>
      <c r="H42" s="269"/>
      <c r="I42" s="312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405"/>
      <c r="V42" s="269"/>
      <c r="W42" s="269"/>
      <c r="X42" s="270"/>
    </row>
    <row r="43" spans="2:34" x14ac:dyDescent="0.2">
      <c r="I43" s="313"/>
      <c r="U43" s="406"/>
      <c r="X43" s="271" t="s">
        <v>916</v>
      </c>
      <c r="Y43" s="160"/>
      <c r="Z43" s="160"/>
    </row>
    <row r="44" spans="2:34" ht="15" customHeight="1" x14ac:dyDescent="0.2">
      <c r="B44" s="252"/>
      <c r="C44" s="261">
        <v>31</v>
      </c>
      <c r="D44" s="262"/>
      <c r="E44" s="263"/>
      <c r="F44" s="276"/>
      <c r="G44" s="275"/>
      <c r="H44" s="275"/>
      <c r="I44" s="311"/>
      <c r="J44" s="275"/>
      <c r="K44" s="262"/>
      <c r="L44" s="262"/>
      <c r="M44" s="262"/>
      <c r="N44" s="264" t="str">
        <f>IF(J44="","",SUMIF(K44:M44,"○",$AA$11:$AC$11))</f>
        <v/>
      </c>
      <c r="O44" s="256" t="str">
        <f>IF(J44="","",$AA$9)</f>
        <v/>
      </c>
      <c r="P44" s="256" t="str">
        <f>IF(J44="","",$AB$9)</f>
        <v/>
      </c>
      <c r="Q44" s="267" t="str">
        <f>IF(J44="","",メイン_入力!$Y$32)</f>
        <v/>
      </c>
      <c r="R44" s="267" t="str">
        <f>IF(J44="","",メイン_入力!$Z$32)</f>
        <v/>
      </c>
      <c r="S44" s="267" t="str">
        <f>IF(J44="","",0.33*H44*J44*(1-N44)*(O44*Q44+P44*R44)*3.6/1000)</f>
        <v/>
      </c>
      <c r="T44" s="267" t="str">
        <f t="shared" ref="T44:T73" si="11">IF(N44="","",S44*N44/(1-N44))</f>
        <v/>
      </c>
      <c r="U44" s="256" t="str">
        <f t="shared" ref="U44:U73" si="12">IF(ISERROR(T44),"",IF(T44="","",T44*$AQ$3/1000))</f>
        <v/>
      </c>
      <c r="V44" s="256" t="str">
        <f t="shared" ref="V44:V73" si="13">IF(ISERROR(T44),"",IF(T44="","",T44*$AQ$4/1000))</f>
        <v/>
      </c>
      <c r="W44" s="256" t="str">
        <f t="shared" ref="W44:W73" si="14">IF(ISERROR(T44),"",IF(T44="","",T44*$AQ$5/1000))</f>
        <v/>
      </c>
      <c r="X44" s="255"/>
      <c r="Y44" s="236"/>
      <c r="Z44" s="236"/>
      <c r="AF44" s="237"/>
      <c r="AG44" s="237"/>
      <c r="AH44" s="237"/>
    </row>
    <row r="45" spans="2:34" ht="15" customHeight="1" x14ac:dyDescent="0.2">
      <c r="B45" s="252"/>
      <c r="C45" s="261">
        <v>32</v>
      </c>
      <c r="D45" s="262"/>
      <c r="E45" s="263"/>
      <c r="F45" s="276"/>
      <c r="G45" s="275"/>
      <c r="H45" s="275"/>
      <c r="I45" s="311"/>
      <c r="J45" s="275"/>
      <c r="K45" s="262"/>
      <c r="L45" s="262"/>
      <c r="M45" s="262"/>
      <c r="N45" s="264" t="str">
        <f t="shared" ref="N45:N73" si="15">IF(J45="","",SUMIF(K45:M45,"○",$AA$11:$AC$11))</f>
        <v/>
      </c>
      <c r="O45" s="256" t="str">
        <f t="shared" ref="O45:O73" si="16">IF(J45="","",$AA$9)</f>
        <v/>
      </c>
      <c r="P45" s="256" t="str">
        <f t="shared" ref="P45:P73" si="17">IF(J45="","",$AB$9)</f>
        <v/>
      </c>
      <c r="Q45" s="265" t="str">
        <f>IF(J45="","",メイン_入力!$Y$32)</f>
        <v/>
      </c>
      <c r="R45" s="266" t="str">
        <f>IF(J45="","",メイン_入力!$Z$32)</f>
        <v/>
      </c>
      <c r="S45" s="267" t="str">
        <f t="shared" ref="S45:S73" si="18">IF(J45="","",0.33*H45*J45*(1-N45)*(O45*Q45+P45*R45)*3.6/1000)</f>
        <v/>
      </c>
      <c r="T45" s="267" t="str">
        <f t="shared" si="11"/>
        <v/>
      </c>
      <c r="U45" s="256" t="str">
        <f t="shared" si="12"/>
        <v/>
      </c>
      <c r="V45" s="256" t="str">
        <f t="shared" si="13"/>
        <v/>
      </c>
      <c r="W45" s="256" t="str">
        <f t="shared" si="14"/>
        <v/>
      </c>
      <c r="X45" s="255"/>
      <c r="Y45" s="236"/>
      <c r="Z45" s="236"/>
      <c r="AA45" s="256" t="str">
        <f>IF(ISERROR(Y45),"",IF(Y45="","",Y45*0.06/1000))</f>
        <v/>
      </c>
      <c r="AB45" s="254"/>
      <c r="AC45" s="254"/>
    </row>
    <row r="46" spans="2:34" ht="15" customHeight="1" x14ac:dyDescent="0.2">
      <c r="B46" s="252"/>
      <c r="C46" s="261">
        <v>33</v>
      </c>
      <c r="D46" s="262"/>
      <c r="E46" s="263"/>
      <c r="F46" s="276"/>
      <c r="G46" s="275"/>
      <c r="H46" s="275"/>
      <c r="I46" s="311"/>
      <c r="J46" s="275"/>
      <c r="K46" s="262"/>
      <c r="L46" s="262"/>
      <c r="M46" s="262"/>
      <c r="N46" s="264" t="str">
        <f t="shared" si="15"/>
        <v/>
      </c>
      <c r="O46" s="256" t="str">
        <f t="shared" si="16"/>
        <v/>
      </c>
      <c r="P46" s="256" t="str">
        <f t="shared" si="17"/>
        <v/>
      </c>
      <c r="Q46" s="265" t="str">
        <f>IF(J46="","",メイン_入力!$Y$32)</f>
        <v/>
      </c>
      <c r="R46" s="266" t="str">
        <f>IF(J46="","",メイン_入力!$Z$32)</f>
        <v/>
      </c>
      <c r="S46" s="267" t="str">
        <f t="shared" si="18"/>
        <v/>
      </c>
      <c r="T46" s="267" t="str">
        <f t="shared" si="11"/>
        <v/>
      </c>
      <c r="U46" s="256" t="str">
        <f t="shared" si="12"/>
        <v/>
      </c>
      <c r="V46" s="256" t="str">
        <f t="shared" si="13"/>
        <v/>
      </c>
      <c r="W46" s="256" t="str">
        <f t="shared" si="14"/>
        <v/>
      </c>
      <c r="X46" s="255"/>
      <c r="Y46" s="236"/>
      <c r="Z46" s="236"/>
      <c r="AA46" s="254"/>
      <c r="AB46" s="254"/>
      <c r="AC46" s="254"/>
    </row>
    <row r="47" spans="2:34" ht="15" customHeight="1" x14ac:dyDescent="0.2">
      <c r="B47" s="252"/>
      <c r="C47" s="261">
        <v>34</v>
      </c>
      <c r="D47" s="262"/>
      <c r="E47" s="263"/>
      <c r="F47" s="276"/>
      <c r="G47" s="275"/>
      <c r="H47" s="275"/>
      <c r="I47" s="311"/>
      <c r="J47" s="275"/>
      <c r="K47" s="262"/>
      <c r="L47" s="262"/>
      <c r="M47" s="262"/>
      <c r="N47" s="264" t="str">
        <f t="shared" si="15"/>
        <v/>
      </c>
      <c r="O47" s="256" t="str">
        <f t="shared" si="16"/>
        <v/>
      </c>
      <c r="P47" s="256" t="str">
        <f t="shared" si="17"/>
        <v/>
      </c>
      <c r="Q47" s="265" t="str">
        <f>IF(J47="","",メイン_入力!$Y$32)</f>
        <v/>
      </c>
      <c r="R47" s="266" t="str">
        <f>IF(J47="","",メイン_入力!$Z$32)</f>
        <v/>
      </c>
      <c r="S47" s="267" t="str">
        <f t="shared" si="18"/>
        <v/>
      </c>
      <c r="T47" s="267" t="str">
        <f t="shared" si="11"/>
        <v/>
      </c>
      <c r="U47" s="256" t="str">
        <f t="shared" si="12"/>
        <v/>
      </c>
      <c r="V47" s="256" t="str">
        <f t="shared" si="13"/>
        <v/>
      </c>
      <c r="W47" s="256" t="str">
        <f t="shared" si="14"/>
        <v/>
      </c>
      <c r="X47" s="255"/>
      <c r="Y47" s="236"/>
      <c r="Z47" s="236"/>
      <c r="AA47" s="254"/>
      <c r="AB47" s="254"/>
      <c r="AC47" s="254"/>
    </row>
    <row r="48" spans="2:34" ht="15" customHeight="1" x14ac:dyDescent="0.2">
      <c r="B48" s="252"/>
      <c r="C48" s="261">
        <v>35</v>
      </c>
      <c r="D48" s="262"/>
      <c r="E48" s="263"/>
      <c r="F48" s="276"/>
      <c r="G48" s="275"/>
      <c r="H48" s="275"/>
      <c r="I48" s="311"/>
      <c r="J48" s="275"/>
      <c r="K48" s="262"/>
      <c r="L48" s="262"/>
      <c r="M48" s="262"/>
      <c r="N48" s="264" t="str">
        <f t="shared" si="15"/>
        <v/>
      </c>
      <c r="O48" s="256" t="str">
        <f t="shared" si="16"/>
        <v/>
      </c>
      <c r="P48" s="256" t="str">
        <f t="shared" si="17"/>
        <v/>
      </c>
      <c r="Q48" s="265" t="str">
        <f>IF(J48="","",メイン_入力!$Y$32)</f>
        <v/>
      </c>
      <c r="R48" s="266" t="str">
        <f>IF(J48="","",メイン_入力!$Z$32)</f>
        <v/>
      </c>
      <c r="S48" s="267" t="str">
        <f t="shared" si="18"/>
        <v/>
      </c>
      <c r="T48" s="267" t="str">
        <f t="shared" si="11"/>
        <v/>
      </c>
      <c r="U48" s="256" t="str">
        <f t="shared" si="12"/>
        <v/>
      </c>
      <c r="V48" s="256" t="str">
        <f t="shared" si="13"/>
        <v/>
      </c>
      <c r="W48" s="256" t="str">
        <f t="shared" si="14"/>
        <v/>
      </c>
      <c r="X48" s="255"/>
      <c r="Y48" s="236"/>
      <c r="Z48" s="236"/>
    </row>
    <row r="49" spans="2:26" ht="15" customHeight="1" x14ac:dyDescent="0.2">
      <c r="B49" s="252"/>
      <c r="C49" s="261">
        <v>36</v>
      </c>
      <c r="D49" s="262"/>
      <c r="E49" s="263"/>
      <c r="F49" s="276"/>
      <c r="G49" s="275"/>
      <c r="H49" s="275"/>
      <c r="I49" s="311"/>
      <c r="J49" s="275"/>
      <c r="K49" s="262"/>
      <c r="L49" s="262"/>
      <c r="M49" s="262"/>
      <c r="N49" s="264" t="str">
        <f t="shared" si="15"/>
        <v/>
      </c>
      <c r="O49" s="256" t="str">
        <f t="shared" si="16"/>
        <v/>
      </c>
      <c r="P49" s="256" t="str">
        <f t="shared" si="17"/>
        <v/>
      </c>
      <c r="Q49" s="265" t="str">
        <f>IF(J49="","",メイン_入力!$Y$32)</f>
        <v/>
      </c>
      <c r="R49" s="266" t="str">
        <f>IF(J49="","",メイン_入力!$Z$32)</f>
        <v/>
      </c>
      <c r="S49" s="267" t="str">
        <f t="shared" si="18"/>
        <v/>
      </c>
      <c r="T49" s="267" t="str">
        <f t="shared" si="11"/>
        <v/>
      </c>
      <c r="U49" s="256" t="str">
        <f t="shared" si="12"/>
        <v/>
      </c>
      <c r="V49" s="256" t="str">
        <f t="shared" si="13"/>
        <v/>
      </c>
      <c r="W49" s="256" t="str">
        <f t="shared" si="14"/>
        <v/>
      </c>
      <c r="X49" s="255"/>
      <c r="Y49" s="236"/>
      <c r="Z49" s="236"/>
    </row>
    <row r="50" spans="2:26" ht="15" customHeight="1" x14ac:dyDescent="0.2">
      <c r="B50" s="252"/>
      <c r="C50" s="261">
        <v>37</v>
      </c>
      <c r="D50" s="262"/>
      <c r="E50" s="263"/>
      <c r="F50" s="276"/>
      <c r="G50" s="275"/>
      <c r="H50" s="275"/>
      <c r="I50" s="311"/>
      <c r="J50" s="275"/>
      <c r="K50" s="262"/>
      <c r="L50" s="262"/>
      <c r="M50" s="262"/>
      <c r="N50" s="264" t="str">
        <f t="shared" si="15"/>
        <v/>
      </c>
      <c r="O50" s="256" t="str">
        <f t="shared" si="16"/>
        <v/>
      </c>
      <c r="P50" s="256" t="str">
        <f t="shared" si="17"/>
        <v/>
      </c>
      <c r="Q50" s="265" t="str">
        <f>IF(J50="","",メイン_入力!$Y$32)</f>
        <v/>
      </c>
      <c r="R50" s="266" t="str">
        <f>IF(J50="","",メイン_入力!$Z$32)</f>
        <v/>
      </c>
      <c r="S50" s="267" t="str">
        <f t="shared" si="18"/>
        <v/>
      </c>
      <c r="T50" s="267" t="str">
        <f t="shared" si="11"/>
        <v/>
      </c>
      <c r="U50" s="256" t="str">
        <f t="shared" si="12"/>
        <v/>
      </c>
      <c r="V50" s="256" t="str">
        <f t="shared" si="13"/>
        <v/>
      </c>
      <c r="W50" s="256" t="str">
        <f t="shared" si="14"/>
        <v/>
      </c>
      <c r="X50" s="255"/>
      <c r="Y50" s="236"/>
      <c r="Z50" s="236"/>
    </row>
    <row r="51" spans="2:26" ht="15" customHeight="1" x14ac:dyDescent="0.2">
      <c r="B51" s="252"/>
      <c r="C51" s="261">
        <v>38</v>
      </c>
      <c r="D51" s="262"/>
      <c r="E51" s="263"/>
      <c r="F51" s="276"/>
      <c r="G51" s="275"/>
      <c r="H51" s="275"/>
      <c r="I51" s="311"/>
      <c r="J51" s="275"/>
      <c r="K51" s="262"/>
      <c r="L51" s="262"/>
      <c r="M51" s="262"/>
      <c r="N51" s="264" t="str">
        <f t="shared" si="15"/>
        <v/>
      </c>
      <c r="O51" s="256" t="str">
        <f t="shared" si="16"/>
        <v/>
      </c>
      <c r="P51" s="256" t="str">
        <f t="shared" si="17"/>
        <v/>
      </c>
      <c r="Q51" s="265" t="str">
        <f>IF(J51="","",メイン_入力!$Y$32)</f>
        <v/>
      </c>
      <c r="R51" s="266" t="str">
        <f>IF(J51="","",メイン_入力!$Z$32)</f>
        <v/>
      </c>
      <c r="S51" s="267" t="str">
        <f t="shared" si="18"/>
        <v/>
      </c>
      <c r="T51" s="267" t="str">
        <f t="shared" si="11"/>
        <v/>
      </c>
      <c r="U51" s="256" t="str">
        <f t="shared" si="12"/>
        <v/>
      </c>
      <c r="V51" s="256" t="str">
        <f t="shared" si="13"/>
        <v/>
      </c>
      <c r="W51" s="256" t="str">
        <f t="shared" si="14"/>
        <v/>
      </c>
      <c r="X51" s="255"/>
      <c r="Y51" s="236"/>
      <c r="Z51" s="236"/>
    </row>
    <row r="52" spans="2:26" ht="15" customHeight="1" x14ac:dyDescent="0.2">
      <c r="B52" s="252"/>
      <c r="C52" s="261">
        <v>39</v>
      </c>
      <c r="D52" s="262"/>
      <c r="E52" s="263"/>
      <c r="F52" s="276"/>
      <c r="G52" s="275"/>
      <c r="H52" s="275"/>
      <c r="I52" s="311"/>
      <c r="J52" s="275"/>
      <c r="K52" s="262"/>
      <c r="L52" s="262"/>
      <c r="M52" s="262"/>
      <c r="N52" s="264" t="str">
        <f t="shared" si="15"/>
        <v/>
      </c>
      <c r="O52" s="256" t="str">
        <f t="shared" si="16"/>
        <v/>
      </c>
      <c r="P52" s="256" t="str">
        <f t="shared" si="17"/>
        <v/>
      </c>
      <c r="Q52" s="265" t="str">
        <f>IF(J52="","",メイン_入力!$Y$32)</f>
        <v/>
      </c>
      <c r="R52" s="266" t="str">
        <f>IF(J52="","",メイン_入力!$Z$32)</f>
        <v/>
      </c>
      <c r="S52" s="267" t="str">
        <f t="shared" si="18"/>
        <v/>
      </c>
      <c r="T52" s="267" t="str">
        <f t="shared" si="11"/>
        <v/>
      </c>
      <c r="U52" s="256" t="str">
        <f t="shared" si="12"/>
        <v/>
      </c>
      <c r="V52" s="256" t="str">
        <f t="shared" si="13"/>
        <v/>
      </c>
      <c r="W52" s="256" t="str">
        <f t="shared" si="14"/>
        <v/>
      </c>
      <c r="X52" s="255"/>
      <c r="Y52" s="236"/>
      <c r="Z52" s="236"/>
    </row>
    <row r="53" spans="2:26" ht="15" customHeight="1" x14ac:dyDescent="0.2">
      <c r="B53" s="252"/>
      <c r="C53" s="261">
        <v>40</v>
      </c>
      <c r="D53" s="262"/>
      <c r="E53" s="263"/>
      <c r="F53" s="276"/>
      <c r="G53" s="275"/>
      <c r="H53" s="275"/>
      <c r="I53" s="311"/>
      <c r="J53" s="275"/>
      <c r="K53" s="262"/>
      <c r="L53" s="262"/>
      <c r="M53" s="262"/>
      <c r="N53" s="264" t="str">
        <f t="shared" si="15"/>
        <v/>
      </c>
      <c r="O53" s="256" t="str">
        <f t="shared" si="16"/>
        <v/>
      </c>
      <c r="P53" s="256" t="str">
        <f t="shared" si="17"/>
        <v/>
      </c>
      <c r="Q53" s="265" t="str">
        <f>IF(J53="","",メイン_入力!$Y$32)</f>
        <v/>
      </c>
      <c r="R53" s="266" t="str">
        <f>IF(J53="","",メイン_入力!$Z$32)</f>
        <v/>
      </c>
      <c r="S53" s="267" t="str">
        <f t="shared" si="18"/>
        <v/>
      </c>
      <c r="T53" s="267" t="str">
        <f t="shared" si="11"/>
        <v/>
      </c>
      <c r="U53" s="256" t="str">
        <f t="shared" si="12"/>
        <v/>
      </c>
      <c r="V53" s="256" t="str">
        <f t="shared" si="13"/>
        <v/>
      </c>
      <c r="W53" s="256" t="str">
        <f t="shared" si="14"/>
        <v/>
      </c>
      <c r="X53" s="255"/>
      <c r="Y53" s="236"/>
      <c r="Z53" s="236"/>
    </row>
    <row r="54" spans="2:26" ht="15" customHeight="1" x14ac:dyDescent="0.2">
      <c r="B54" s="252"/>
      <c r="C54" s="261">
        <v>41</v>
      </c>
      <c r="D54" s="262"/>
      <c r="E54" s="263"/>
      <c r="F54" s="276"/>
      <c r="G54" s="275"/>
      <c r="H54" s="275"/>
      <c r="I54" s="311"/>
      <c r="J54" s="275"/>
      <c r="K54" s="262"/>
      <c r="L54" s="262"/>
      <c r="M54" s="262"/>
      <c r="N54" s="264" t="str">
        <f t="shared" si="15"/>
        <v/>
      </c>
      <c r="O54" s="256" t="str">
        <f t="shared" si="16"/>
        <v/>
      </c>
      <c r="P54" s="256" t="str">
        <f t="shared" si="17"/>
        <v/>
      </c>
      <c r="Q54" s="265" t="str">
        <f>IF(J54="","",メイン_入力!$Y$32)</f>
        <v/>
      </c>
      <c r="R54" s="266" t="str">
        <f>IF(J54="","",メイン_入力!$Z$32)</f>
        <v/>
      </c>
      <c r="S54" s="267" t="str">
        <f t="shared" si="18"/>
        <v/>
      </c>
      <c r="T54" s="267" t="str">
        <f t="shared" si="11"/>
        <v/>
      </c>
      <c r="U54" s="256" t="str">
        <f t="shared" si="12"/>
        <v/>
      </c>
      <c r="V54" s="256" t="str">
        <f t="shared" si="13"/>
        <v/>
      </c>
      <c r="W54" s="256" t="str">
        <f t="shared" si="14"/>
        <v/>
      </c>
      <c r="X54" s="255"/>
      <c r="Y54" s="236"/>
      <c r="Z54" s="236"/>
    </row>
    <row r="55" spans="2:26" ht="15" customHeight="1" x14ac:dyDescent="0.2">
      <c r="B55" s="252"/>
      <c r="C55" s="261">
        <v>42</v>
      </c>
      <c r="D55" s="262"/>
      <c r="E55" s="263"/>
      <c r="F55" s="276"/>
      <c r="G55" s="275"/>
      <c r="H55" s="275"/>
      <c r="I55" s="311"/>
      <c r="J55" s="275"/>
      <c r="K55" s="262"/>
      <c r="L55" s="262"/>
      <c r="M55" s="262"/>
      <c r="N55" s="264" t="str">
        <f t="shared" si="15"/>
        <v/>
      </c>
      <c r="O55" s="256" t="str">
        <f t="shared" si="16"/>
        <v/>
      </c>
      <c r="P55" s="256" t="str">
        <f t="shared" si="17"/>
        <v/>
      </c>
      <c r="Q55" s="265" t="str">
        <f>IF(J55="","",メイン_入力!$Y$32)</f>
        <v/>
      </c>
      <c r="R55" s="266" t="str">
        <f>IF(J55="","",メイン_入力!$Z$32)</f>
        <v/>
      </c>
      <c r="S55" s="267" t="str">
        <f t="shared" si="18"/>
        <v/>
      </c>
      <c r="T55" s="267" t="str">
        <f t="shared" si="11"/>
        <v/>
      </c>
      <c r="U55" s="256" t="str">
        <f t="shared" si="12"/>
        <v/>
      </c>
      <c r="V55" s="256" t="str">
        <f t="shared" si="13"/>
        <v/>
      </c>
      <c r="W55" s="256" t="str">
        <f t="shared" si="14"/>
        <v/>
      </c>
      <c r="X55" s="255"/>
      <c r="Y55" s="236"/>
      <c r="Z55" s="236"/>
    </row>
    <row r="56" spans="2:26" ht="15" customHeight="1" x14ac:dyDescent="0.2">
      <c r="B56" s="252"/>
      <c r="C56" s="261">
        <v>43</v>
      </c>
      <c r="D56" s="262"/>
      <c r="E56" s="263"/>
      <c r="F56" s="276"/>
      <c r="G56" s="275"/>
      <c r="H56" s="275"/>
      <c r="I56" s="311"/>
      <c r="J56" s="275"/>
      <c r="K56" s="262"/>
      <c r="L56" s="262"/>
      <c r="M56" s="262"/>
      <c r="N56" s="264" t="str">
        <f t="shared" si="15"/>
        <v/>
      </c>
      <c r="O56" s="256" t="str">
        <f t="shared" si="16"/>
        <v/>
      </c>
      <c r="P56" s="256" t="str">
        <f t="shared" si="17"/>
        <v/>
      </c>
      <c r="Q56" s="265" t="str">
        <f>IF(J56="","",メイン_入力!$Y$32)</f>
        <v/>
      </c>
      <c r="R56" s="266" t="str">
        <f>IF(J56="","",メイン_入力!$Z$32)</f>
        <v/>
      </c>
      <c r="S56" s="267" t="str">
        <f t="shared" si="18"/>
        <v/>
      </c>
      <c r="T56" s="267" t="str">
        <f t="shared" si="11"/>
        <v/>
      </c>
      <c r="U56" s="256" t="str">
        <f t="shared" si="12"/>
        <v/>
      </c>
      <c r="V56" s="256" t="str">
        <f t="shared" si="13"/>
        <v/>
      </c>
      <c r="W56" s="256" t="str">
        <f t="shared" si="14"/>
        <v/>
      </c>
      <c r="X56" s="255"/>
      <c r="Y56" s="236"/>
      <c r="Z56" s="236"/>
    </row>
    <row r="57" spans="2:26" ht="15" customHeight="1" x14ac:dyDescent="0.2">
      <c r="B57" s="252"/>
      <c r="C57" s="261">
        <v>44</v>
      </c>
      <c r="D57" s="262"/>
      <c r="E57" s="263"/>
      <c r="F57" s="276"/>
      <c r="G57" s="275"/>
      <c r="H57" s="275"/>
      <c r="I57" s="311"/>
      <c r="J57" s="275"/>
      <c r="K57" s="262"/>
      <c r="L57" s="262"/>
      <c r="M57" s="262"/>
      <c r="N57" s="264" t="str">
        <f t="shared" si="15"/>
        <v/>
      </c>
      <c r="O57" s="256" t="str">
        <f t="shared" si="16"/>
        <v/>
      </c>
      <c r="P57" s="256" t="str">
        <f t="shared" si="17"/>
        <v/>
      </c>
      <c r="Q57" s="265" t="str">
        <f>IF(J57="","",メイン_入力!$Y$32)</f>
        <v/>
      </c>
      <c r="R57" s="266" t="str">
        <f>IF(J57="","",メイン_入力!$Z$32)</f>
        <v/>
      </c>
      <c r="S57" s="267" t="str">
        <f t="shared" si="18"/>
        <v/>
      </c>
      <c r="T57" s="267" t="str">
        <f t="shared" si="11"/>
        <v/>
      </c>
      <c r="U57" s="256" t="str">
        <f t="shared" si="12"/>
        <v/>
      </c>
      <c r="V57" s="256" t="str">
        <f t="shared" si="13"/>
        <v/>
      </c>
      <c r="W57" s="256" t="str">
        <f t="shared" si="14"/>
        <v/>
      </c>
      <c r="X57" s="255"/>
      <c r="Y57" s="236"/>
      <c r="Z57" s="236"/>
    </row>
    <row r="58" spans="2:26" ht="15" customHeight="1" x14ac:dyDescent="0.2">
      <c r="B58" s="252"/>
      <c r="C58" s="261">
        <v>45</v>
      </c>
      <c r="D58" s="262"/>
      <c r="E58" s="263"/>
      <c r="F58" s="276"/>
      <c r="G58" s="275"/>
      <c r="H58" s="275"/>
      <c r="I58" s="311"/>
      <c r="J58" s="275"/>
      <c r="K58" s="262"/>
      <c r="L58" s="262"/>
      <c r="M58" s="262"/>
      <c r="N58" s="264" t="str">
        <f t="shared" si="15"/>
        <v/>
      </c>
      <c r="O58" s="256" t="str">
        <f t="shared" si="16"/>
        <v/>
      </c>
      <c r="P58" s="256" t="str">
        <f t="shared" si="17"/>
        <v/>
      </c>
      <c r="Q58" s="265" t="str">
        <f>IF(J58="","",メイン_入力!$Y$32)</f>
        <v/>
      </c>
      <c r="R58" s="266" t="str">
        <f>IF(J58="","",メイン_入力!$Z$32)</f>
        <v/>
      </c>
      <c r="S58" s="267" t="str">
        <f t="shared" si="18"/>
        <v/>
      </c>
      <c r="T58" s="267" t="str">
        <f t="shared" si="11"/>
        <v/>
      </c>
      <c r="U58" s="256" t="str">
        <f t="shared" si="12"/>
        <v/>
      </c>
      <c r="V58" s="256" t="str">
        <f t="shared" si="13"/>
        <v/>
      </c>
      <c r="W58" s="256" t="str">
        <f t="shared" si="14"/>
        <v/>
      </c>
      <c r="X58" s="255"/>
      <c r="Y58" s="236"/>
      <c r="Z58" s="236"/>
    </row>
    <row r="59" spans="2:26" ht="15" customHeight="1" x14ac:dyDescent="0.2">
      <c r="B59" s="252"/>
      <c r="C59" s="261">
        <v>46</v>
      </c>
      <c r="D59" s="262"/>
      <c r="E59" s="263"/>
      <c r="F59" s="276"/>
      <c r="G59" s="275"/>
      <c r="H59" s="275"/>
      <c r="I59" s="311"/>
      <c r="J59" s="275"/>
      <c r="K59" s="262"/>
      <c r="L59" s="262"/>
      <c r="M59" s="262"/>
      <c r="N59" s="264" t="str">
        <f t="shared" si="15"/>
        <v/>
      </c>
      <c r="O59" s="256" t="str">
        <f t="shared" si="16"/>
        <v/>
      </c>
      <c r="P59" s="256" t="str">
        <f t="shared" si="17"/>
        <v/>
      </c>
      <c r="Q59" s="265" t="str">
        <f>IF(J59="","",メイン_入力!$Y$32)</f>
        <v/>
      </c>
      <c r="R59" s="266" t="str">
        <f>IF(J59="","",メイン_入力!$Z$32)</f>
        <v/>
      </c>
      <c r="S59" s="267" t="str">
        <f t="shared" si="18"/>
        <v/>
      </c>
      <c r="T59" s="267" t="str">
        <f t="shared" si="11"/>
        <v/>
      </c>
      <c r="U59" s="256" t="str">
        <f t="shared" si="12"/>
        <v/>
      </c>
      <c r="V59" s="256" t="str">
        <f t="shared" si="13"/>
        <v/>
      </c>
      <c r="W59" s="256" t="str">
        <f t="shared" si="14"/>
        <v/>
      </c>
      <c r="X59" s="255"/>
      <c r="Y59" s="236"/>
      <c r="Z59" s="236"/>
    </row>
    <row r="60" spans="2:26" ht="15" customHeight="1" x14ac:dyDescent="0.2">
      <c r="B60" s="252"/>
      <c r="C60" s="261">
        <v>47</v>
      </c>
      <c r="D60" s="262"/>
      <c r="E60" s="263"/>
      <c r="F60" s="276"/>
      <c r="G60" s="275"/>
      <c r="H60" s="275"/>
      <c r="I60" s="311"/>
      <c r="J60" s="275"/>
      <c r="K60" s="262"/>
      <c r="L60" s="262"/>
      <c r="M60" s="262"/>
      <c r="N60" s="264" t="str">
        <f t="shared" si="15"/>
        <v/>
      </c>
      <c r="O60" s="256" t="str">
        <f t="shared" si="16"/>
        <v/>
      </c>
      <c r="P60" s="256" t="str">
        <f t="shared" si="17"/>
        <v/>
      </c>
      <c r="Q60" s="265" t="str">
        <f>IF(J60="","",メイン_入力!$Y$32)</f>
        <v/>
      </c>
      <c r="R60" s="266" t="str">
        <f>IF(J60="","",メイン_入力!$Z$32)</f>
        <v/>
      </c>
      <c r="S60" s="267" t="str">
        <f t="shared" si="18"/>
        <v/>
      </c>
      <c r="T60" s="267" t="str">
        <f t="shared" si="11"/>
        <v/>
      </c>
      <c r="U60" s="256" t="str">
        <f t="shared" si="12"/>
        <v/>
      </c>
      <c r="V60" s="256" t="str">
        <f t="shared" si="13"/>
        <v/>
      </c>
      <c r="W60" s="256" t="str">
        <f t="shared" si="14"/>
        <v/>
      </c>
      <c r="X60" s="255"/>
      <c r="Y60" s="236"/>
      <c r="Z60" s="236"/>
    </row>
    <row r="61" spans="2:26" ht="15" customHeight="1" x14ac:dyDescent="0.2">
      <c r="B61" s="252"/>
      <c r="C61" s="261">
        <v>48</v>
      </c>
      <c r="D61" s="262"/>
      <c r="E61" s="263"/>
      <c r="F61" s="276"/>
      <c r="G61" s="275"/>
      <c r="H61" s="275"/>
      <c r="I61" s="311"/>
      <c r="J61" s="275"/>
      <c r="K61" s="262"/>
      <c r="L61" s="262"/>
      <c r="M61" s="262"/>
      <c r="N61" s="264" t="str">
        <f t="shared" si="15"/>
        <v/>
      </c>
      <c r="O61" s="256" t="str">
        <f t="shared" si="16"/>
        <v/>
      </c>
      <c r="P61" s="256" t="str">
        <f t="shared" si="17"/>
        <v/>
      </c>
      <c r="Q61" s="265" t="str">
        <f>IF(J61="","",メイン_入力!$Y$32)</f>
        <v/>
      </c>
      <c r="R61" s="266" t="str">
        <f>IF(J61="","",メイン_入力!$Z$32)</f>
        <v/>
      </c>
      <c r="S61" s="267" t="str">
        <f t="shared" si="18"/>
        <v/>
      </c>
      <c r="T61" s="267" t="str">
        <f t="shared" si="11"/>
        <v/>
      </c>
      <c r="U61" s="256" t="str">
        <f t="shared" si="12"/>
        <v/>
      </c>
      <c r="V61" s="256" t="str">
        <f t="shared" si="13"/>
        <v/>
      </c>
      <c r="W61" s="256" t="str">
        <f t="shared" si="14"/>
        <v/>
      </c>
      <c r="X61" s="255"/>
      <c r="Y61" s="236"/>
      <c r="Z61" s="236"/>
    </row>
    <row r="62" spans="2:26" ht="15" customHeight="1" x14ac:dyDescent="0.2">
      <c r="B62" s="252"/>
      <c r="C62" s="261">
        <v>49</v>
      </c>
      <c r="D62" s="262"/>
      <c r="E62" s="263"/>
      <c r="F62" s="276"/>
      <c r="G62" s="275"/>
      <c r="H62" s="275"/>
      <c r="I62" s="311"/>
      <c r="J62" s="275"/>
      <c r="K62" s="262"/>
      <c r="L62" s="262"/>
      <c r="M62" s="262"/>
      <c r="N62" s="264" t="str">
        <f t="shared" si="15"/>
        <v/>
      </c>
      <c r="O62" s="256" t="str">
        <f t="shared" si="16"/>
        <v/>
      </c>
      <c r="P62" s="256" t="str">
        <f t="shared" si="17"/>
        <v/>
      </c>
      <c r="Q62" s="265" t="str">
        <f>IF(J62="","",メイン_入力!$Y$32)</f>
        <v/>
      </c>
      <c r="R62" s="266" t="str">
        <f>IF(J62="","",メイン_入力!$Z$32)</f>
        <v/>
      </c>
      <c r="S62" s="267" t="str">
        <f t="shared" si="18"/>
        <v/>
      </c>
      <c r="T62" s="267" t="str">
        <f t="shared" si="11"/>
        <v/>
      </c>
      <c r="U62" s="256" t="str">
        <f t="shared" si="12"/>
        <v/>
      </c>
      <c r="V62" s="256" t="str">
        <f t="shared" si="13"/>
        <v/>
      </c>
      <c r="W62" s="256" t="str">
        <f t="shared" si="14"/>
        <v/>
      </c>
      <c r="X62" s="255"/>
      <c r="Y62" s="236"/>
      <c r="Z62" s="236"/>
    </row>
    <row r="63" spans="2:26" ht="15" customHeight="1" x14ac:dyDescent="0.2">
      <c r="B63" s="252"/>
      <c r="C63" s="261">
        <v>50</v>
      </c>
      <c r="D63" s="262"/>
      <c r="E63" s="263"/>
      <c r="F63" s="276"/>
      <c r="G63" s="275"/>
      <c r="H63" s="275"/>
      <c r="I63" s="311"/>
      <c r="J63" s="275"/>
      <c r="K63" s="262"/>
      <c r="L63" s="262"/>
      <c r="M63" s="262"/>
      <c r="N63" s="264" t="str">
        <f t="shared" si="15"/>
        <v/>
      </c>
      <c r="O63" s="256" t="str">
        <f t="shared" si="16"/>
        <v/>
      </c>
      <c r="P63" s="256" t="str">
        <f t="shared" si="17"/>
        <v/>
      </c>
      <c r="Q63" s="265" t="str">
        <f>IF(J63="","",メイン_入力!$Y$32)</f>
        <v/>
      </c>
      <c r="R63" s="266" t="str">
        <f>IF(J63="","",メイン_入力!$Z$32)</f>
        <v/>
      </c>
      <c r="S63" s="267" t="str">
        <f t="shared" si="18"/>
        <v/>
      </c>
      <c r="T63" s="267" t="str">
        <f t="shared" si="11"/>
        <v/>
      </c>
      <c r="U63" s="256" t="str">
        <f t="shared" si="12"/>
        <v/>
      </c>
      <c r="V63" s="256" t="str">
        <f t="shared" si="13"/>
        <v/>
      </c>
      <c r="W63" s="256" t="str">
        <f t="shared" si="14"/>
        <v/>
      </c>
      <c r="X63" s="255"/>
      <c r="Y63" s="236"/>
      <c r="Z63" s="236"/>
    </row>
    <row r="64" spans="2:26" ht="15" customHeight="1" x14ac:dyDescent="0.2">
      <c r="B64" s="252"/>
      <c r="C64" s="261">
        <v>51</v>
      </c>
      <c r="D64" s="262"/>
      <c r="E64" s="263"/>
      <c r="F64" s="276"/>
      <c r="G64" s="275"/>
      <c r="H64" s="275"/>
      <c r="I64" s="311"/>
      <c r="J64" s="275"/>
      <c r="K64" s="262"/>
      <c r="L64" s="262"/>
      <c r="M64" s="262"/>
      <c r="N64" s="264" t="str">
        <f t="shared" si="15"/>
        <v/>
      </c>
      <c r="O64" s="256" t="str">
        <f t="shared" si="16"/>
        <v/>
      </c>
      <c r="P64" s="256" t="str">
        <f t="shared" si="17"/>
        <v/>
      </c>
      <c r="Q64" s="265" t="str">
        <f>IF(J64="","",メイン_入力!$Y$32)</f>
        <v/>
      </c>
      <c r="R64" s="266" t="str">
        <f>IF(J64="","",メイン_入力!$Z$32)</f>
        <v/>
      </c>
      <c r="S64" s="267" t="str">
        <f t="shared" si="18"/>
        <v/>
      </c>
      <c r="T64" s="267" t="str">
        <f t="shared" si="11"/>
        <v/>
      </c>
      <c r="U64" s="256" t="str">
        <f t="shared" si="12"/>
        <v/>
      </c>
      <c r="V64" s="256" t="str">
        <f t="shared" si="13"/>
        <v/>
      </c>
      <c r="W64" s="256" t="str">
        <f t="shared" si="14"/>
        <v/>
      </c>
      <c r="X64" s="255"/>
      <c r="Y64" s="236"/>
      <c r="Z64" s="236"/>
    </row>
    <row r="65" spans="2:34" ht="15" customHeight="1" x14ac:dyDescent="0.2">
      <c r="B65" s="252"/>
      <c r="C65" s="261">
        <v>52</v>
      </c>
      <c r="D65" s="262"/>
      <c r="E65" s="263"/>
      <c r="F65" s="276"/>
      <c r="G65" s="275"/>
      <c r="H65" s="275"/>
      <c r="I65" s="311"/>
      <c r="J65" s="275"/>
      <c r="K65" s="262"/>
      <c r="L65" s="262"/>
      <c r="M65" s="262"/>
      <c r="N65" s="264" t="str">
        <f t="shared" si="15"/>
        <v/>
      </c>
      <c r="O65" s="256" t="str">
        <f t="shared" si="16"/>
        <v/>
      </c>
      <c r="P65" s="256" t="str">
        <f t="shared" si="17"/>
        <v/>
      </c>
      <c r="Q65" s="265" t="str">
        <f>IF(J65="","",メイン_入力!$Y$32)</f>
        <v/>
      </c>
      <c r="R65" s="266" t="str">
        <f>IF(J65="","",メイン_入力!$Z$32)</f>
        <v/>
      </c>
      <c r="S65" s="267" t="str">
        <f t="shared" si="18"/>
        <v/>
      </c>
      <c r="T65" s="267" t="str">
        <f t="shared" si="11"/>
        <v/>
      </c>
      <c r="U65" s="256" t="str">
        <f t="shared" si="12"/>
        <v/>
      </c>
      <c r="V65" s="256" t="str">
        <f t="shared" si="13"/>
        <v/>
      </c>
      <c r="W65" s="256" t="str">
        <f t="shared" si="14"/>
        <v/>
      </c>
      <c r="X65" s="255"/>
      <c r="Y65" s="236"/>
      <c r="Z65" s="236"/>
    </row>
    <row r="66" spans="2:34" ht="15" customHeight="1" x14ac:dyDescent="0.2">
      <c r="B66" s="252"/>
      <c r="C66" s="261">
        <v>53</v>
      </c>
      <c r="D66" s="262"/>
      <c r="E66" s="263"/>
      <c r="F66" s="276"/>
      <c r="G66" s="275"/>
      <c r="H66" s="275"/>
      <c r="I66" s="311"/>
      <c r="J66" s="275"/>
      <c r="K66" s="262"/>
      <c r="L66" s="262"/>
      <c r="M66" s="262"/>
      <c r="N66" s="264" t="str">
        <f t="shared" si="15"/>
        <v/>
      </c>
      <c r="O66" s="256" t="str">
        <f t="shared" si="16"/>
        <v/>
      </c>
      <c r="P66" s="256" t="str">
        <f t="shared" si="17"/>
        <v/>
      </c>
      <c r="Q66" s="265" t="str">
        <f>IF(J66="","",メイン_入力!$Y$32)</f>
        <v/>
      </c>
      <c r="R66" s="266" t="str">
        <f>IF(J66="","",メイン_入力!$Z$32)</f>
        <v/>
      </c>
      <c r="S66" s="267" t="str">
        <f t="shared" si="18"/>
        <v/>
      </c>
      <c r="T66" s="267" t="str">
        <f t="shared" si="11"/>
        <v/>
      </c>
      <c r="U66" s="256" t="str">
        <f t="shared" si="12"/>
        <v/>
      </c>
      <c r="V66" s="256" t="str">
        <f t="shared" si="13"/>
        <v/>
      </c>
      <c r="W66" s="256" t="str">
        <f t="shared" si="14"/>
        <v/>
      </c>
      <c r="X66" s="255"/>
      <c r="Y66" s="236"/>
      <c r="Z66" s="236"/>
    </row>
    <row r="67" spans="2:34" ht="15" customHeight="1" x14ac:dyDescent="0.2">
      <c r="B67" s="252"/>
      <c r="C67" s="261">
        <v>54</v>
      </c>
      <c r="D67" s="262"/>
      <c r="E67" s="263"/>
      <c r="F67" s="276"/>
      <c r="G67" s="275"/>
      <c r="H67" s="275"/>
      <c r="I67" s="311"/>
      <c r="J67" s="275"/>
      <c r="K67" s="262"/>
      <c r="L67" s="262"/>
      <c r="M67" s="262"/>
      <c r="N67" s="264" t="str">
        <f t="shared" si="15"/>
        <v/>
      </c>
      <c r="O67" s="256" t="str">
        <f t="shared" si="16"/>
        <v/>
      </c>
      <c r="P67" s="256" t="str">
        <f t="shared" si="17"/>
        <v/>
      </c>
      <c r="Q67" s="265" t="str">
        <f>IF(J67="","",メイン_入力!$Y$32)</f>
        <v/>
      </c>
      <c r="R67" s="266" t="str">
        <f>IF(J67="","",メイン_入力!$Z$32)</f>
        <v/>
      </c>
      <c r="S67" s="267" t="str">
        <f t="shared" si="18"/>
        <v/>
      </c>
      <c r="T67" s="267" t="str">
        <f t="shared" si="11"/>
        <v/>
      </c>
      <c r="U67" s="256" t="str">
        <f t="shared" si="12"/>
        <v/>
      </c>
      <c r="V67" s="256" t="str">
        <f t="shared" si="13"/>
        <v/>
      </c>
      <c r="W67" s="256" t="str">
        <f t="shared" si="14"/>
        <v/>
      </c>
      <c r="X67" s="255"/>
      <c r="Y67" s="236"/>
      <c r="Z67" s="236"/>
    </row>
    <row r="68" spans="2:34" ht="15" customHeight="1" x14ac:dyDescent="0.2">
      <c r="B68" s="252"/>
      <c r="C68" s="261">
        <v>55</v>
      </c>
      <c r="D68" s="262"/>
      <c r="E68" s="263"/>
      <c r="F68" s="276"/>
      <c r="G68" s="275"/>
      <c r="H68" s="275"/>
      <c r="I68" s="311"/>
      <c r="J68" s="275"/>
      <c r="K68" s="262"/>
      <c r="L68" s="262"/>
      <c r="M68" s="262"/>
      <c r="N68" s="264" t="str">
        <f t="shared" si="15"/>
        <v/>
      </c>
      <c r="O68" s="256" t="str">
        <f t="shared" si="16"/>
        <v/>
      </c>
      <c r="P68" s="256" t="str">
        <f t="shared" si="17"/>
        <v/>
      </c>
      <c r="Q68" s="265" t="str">
        <f>IF(J68="","",メイン_入力!$Y$32)</f>
        <v/>
      </c>
      <c r="R68" s="266" t="str">
        <f>IF(J68="","",メイン_入力!$Z$32)</f>
        <v/>
      </c>
      <c r="S68" s="267" t="str">
        <f t="shared" si="18"/>
        <v/>
      </c>
      <c r="T68" s="267" t="str">
        <f t="shared" si="11"/>
        <v/>
      </c>
      <c r="U68" s="256" t="str">
        <f t="shared" si="12"/>
        <v/>
      </c>
      <c r="V68" s="256" t="str">
        <f t="shared" si="13"/>
        <v/>
      </c>
      <c r="W68" s="256" t="str">
        <f t="shared" si="14"/>
        <v/>
      </c>
      <c r="X68" s="255"/>
      <c r="Y68" s="236"/>
      <c r="Z68" s="236"/>
    </row>
    <row r="69" spans="2:34" ht="15" customHeight="1" x14ac:dyDescent="0.2">
      <c r="B69" s="252"/>
      <c r="C69" s="261">
        <v>56</v>
      </c>
      <c r="D69" s="262"/>
      <c r="E69" s="263"/>
      <c r="F69" s="276"/>
      <c r="G69" s="275"/>
      <c r="H69" s="275"/>
      <c r="I69" s="311"/>
      <c r="J69" s="275"/>
      <c r="K69" s="262"/>
      <c r="L69" s="262"/>
      <c r="M69" s="262"/>
      <c r="N69" s="264" t="str">
        <f t="shared" si="15"/>
        <v/>
      </c>
      <c r="O69" s="256" t="str">
        <f t="shared" si="16"/>
        <v/>
      </c>
      <c r="P69" s="256" t="str">
        <f t="shared" si="17"/>
        <v/>
      </c>
      <c r="Q69" s="265" t="str">
        <f>IF(J69="","",メイン_入力!$Y$32)</f>
        <v/>
      </c>
      <c r="R69" s="266" t="str">
        <f>IF(J69="","",メイン_入力!$Z$32)</f>
        <v/>
      </c>
      <c r="S69" s="267" t="str">
        <f t="shared" si="18"/>
        <v/>
      </c>
      <c r="T69" s="267" t="str">
        <f t="shared" si="11"/>
        <v/>
      </c>
      <c r="U69" s="256" t="str">
        <f t="shared" si="12"/>
        <v/>
      </c>
      <c r="V69" s="256" t="str">
        <f t="shared" si="13"/>
        <v/>
      </c>
      <c r="W69" s="256" t="str">
        <f t="shared" si="14"/>
        <v/>
      </c>
      <c r="X69" s="255"/>
      <c r="Y69" s="236"/>
      <c r="Z69" s="236"/>
    </row>
    <row r="70" spans="2:34" ht="15" customHeight="1" x14ac:dyDescent="0.2">
      <c r="B70" s="252"/>
      <c r="C70" s="261">
        <v>57</v>
      </c>
      <c r="D70" s="262"/>
      <c r="E70" s="263"/>
      <c r="F70" s="276"/>
      <c r="G70" s="275"/>
      <c r="H70" s="275"/>
      <c r="I70" s="311"/>
      <c r="J70" s="275"/>
      <c r="K70" s="262"/>
      <c r="L70" s="262"/>
      <c r="M70" s="262"/>
      <c r="N70" s="264" t="str">
        <f t="shared" si="15"/>
        <v/>
      </c>
      <c r="O70" s="256" t="str">
        <f t="shared" si="16"/>
        <v/>
      </c>
      <c r="P70" s="256" t="str">
        <f t="shared" si="17"/>
        <v/>
      </c>
      <c r="Q70" s="265" t="str">
        <f>IF(J70="","",メイン_入力!$Y$32)</f>
        <v/>
      </c>
      <c r="R70" s="266" t="str">
        <f>IF(J70="","",メイン_入力!$Z$32)</f>
        <v/>
      </c>
      <c r="S70" s="267" t="str">
        <f t="shared" si="18"/>
        <v/>
      </c>
      <c r="T70" s="267" t="str">
        <f t="shared" si="11"/>
        <v/>
      </c>
      <c r="U70" s="256" t="str">
        <f t="shared" si="12"/>
        <v/>
      </c>
      <c r="V70" s="256" t="str">
        <f t="shared" si="13"/>
        <v/>
      </c>
      <c r="W70" s="256" t="str">
        <f t="shared" si="14"/>
        <v/>
      </c>
      <c r="X70" s="255"/>
      <c r="Y70" s="236"/>
      <c r="Z70" s="236"/>
    </row>
    <row r="71" spans="2:34" ht="15" customHeight="1" x14ac:dyDescent="0.2">
      <c r="B71" s="252"/>
      <c r="C71" s="261">
        <v>58</v>
      </c>
      <c r="D71" s="262"/>
      <c r="E71" s="263"/>
      <c r="F71" s="276"/>
      <c r="G71" s="275"/>
      <c r="H71" s="275"/>
      <c r="I71" s="311"/>
      <c r="J71" s="275"/>
      <c r="K71" s="262"/>
      <c r="L71" s="262"/>
      <c r="M71" s="262"/>
      <c r="N71" s="264" t="str">
        <f t="shared" si="15"/>
        <v/>
      </c>
      <c r="O71" s="256" t="str">
        <f t="shared" si="16"/>
        <v/>
      </c>
      <c r="P71" s="256" t="str">
        <f t="shared" si="17"/>
        <v/>
      </c>
      <c r="Q71" s="265" t="str">
        <f>IF(J71="","",メイン_入力!$Y$32)</f>
        <v/>
      </c>
      <c r="R71" s="266" t="str">
        <f>IF(J71="","",メイン_入力!$Z$32)</f>
        <v/>
      </c>
      <c r="S71" s="267" t="str">
        <f t="shared" si="18"/>
        <v/>
      </c>
      <c r="T71" s="267" t="str">
        <f t="shared" si="11"/>
        <v/>
      </c>
      <c r="U71" s="256" t="str">
        <f t="shared" si="12"/>
        <v/>
      </c>
      <c r="V71" s="256" t="str">
        <f t="shared" si="13"/>
        <v/>
      </c>
      <c r="W71" s="256" t="str">
        <f t="shared" si="14"/>
        <v/>
      </c>
      <c r="X71" s="255"/>
      <c r="Y71" s="236"/>
      <c r="Z71" s="236"/>
    </row>
    <row r="72" spans="2:34" ht="15" customHeight="1" x14ac:dyDescent="0.2">
      <c r="B72" s="252"/>
      <c r="C72" s="261">
        <v>59</v>
      </c>
      <c r="D72" s="262"/>
      <c r="E72" s="263"/>
      <c r="F72" s="276"/>
      <c r="G72" s="275"/>
      <c r="H72" s="275"/>
      <c r="I72" s="311"/>
      <c r="J72" s="275"/>
      <c r="K72" s="262"/>
      <c r="L72" s="262"/>
      <c r="M72" s="262"/>
      <c r="N72" s="264" t="str">
        <f t="shared" si="15"/>
        <v/>
      </c>
      <c r="O72" s="256" t="str">
        <f t="shared" si="16"/>
        <v/>
      </c>
      <c r="P72" s="256" t="str">
        <f t="shared" si="17"/>
        <v/>
      </c>
      <c r="Q72" s="265" t="str">
        <f>IF(J72="","",メイン_入力!$Y$32)</f>
        <v/>
      </c>
      <c r="R72" s="266" t="str">
        <f>IF(J72="","",メイン_入力!$Z$32)</f>
        <v/>
      </c>
      <c r="S72" s="267" t="str">
        <f t="shared" si="18"/>
        <v/>
      </c>
      <c r="T72" s="267" t="str">
        <f t="shared" si="11"/>
        <v/>
      </c>
      <c r="U72" s="256" t="str">
        <f t="shared" si="12"/>
        <v/>
      </c>
      <c r="V72" s="256" t="str">
        <f t="shared" si="13"/>
        <v/>
      </c>
      <c r="W72" s="256" t="str">
        <f t="shared" si="14"/>
        <v/>
      </c>
      <c r="X72" s="255"/>
      <c r="Y72" s="236"/>
      <c r="Z72" s="236"/>
    </row>
    <row r="73" spans="2:34" ht="15" customHeight="1" x14ac:dyDescent="0.2">
      <c r="B73" s="252"/>
      <c r="C73" s="261">
        <v>60</v>
      </c>
      <c r="D73" s="262"/>
      <c r="E73" s="263"/>
      <c r="F73" s="276"/>
      <c r="G73" s="275"/>
      <c r="H73" s="275"/>
      <c r="I73" s="311"/>
      <c r="J73" s="275"/>
      <c r="K73" s="262"/>
      <c r="L73" s="262"/>
      <c r="M73" s="262"/>
      <c r="N73" s="264" t="str">
        <f t="shared" si="15"/>
        <v/>
      </c>
      <c r="O73" s="256" t="str">
        <f t="shared" si="16"/>
        <v/>
      </c>
      <c r="P73" s="256" t="str">
        <f t="shared" si="17"/>
        <v/>
      </c>
      <c r="Q73" s="265" t="str">
        <f>IF(J73="","",メイン_入力!$Y$32)</f>
        <v/>
      </c>
      <c r="R73" s="266" t="str">
        <f>IF(J73="","",メイン_入力!$Z$32)</f>
        <v/>
      </c>
      <c r="S73" s="267" t="str">
        <f t="shared" si="18"/>
        <v/>
      </c>
      <c r="T73" s="267" t="str">
        <f t="shared" si="11"/>
        <v/>
      </c>
      <c r="U73" s="256" t="str">
        <f t="shared" si="12"/>
        <v/>
      </c>
      <c r="V73" s="256" t="str">
        <f t="shared" si="13"/>
        <v/>
      </c>
      <c r="W73" s="256" t="str">
        <f t="shared" si="14"/>
        <v/>
      </c>
      <c r="X73" s="255"/>
      <c r="Y73" s="236"/>
      <c r="Z73" s="236"/>
    </row>
    <row r="74" spans="2:34" ht="15" customHeight="1" x14ac:dyDescent="0.2">
      <c r="B74" s="268"/>
      <c r="C74" s="269"/>
      <c r="D74" s="269"/>
      <c r="E74" s="269"/>
      <c r="F74" s="269"/>
      <c r="G74" s="269"/>
      <c r="H74" s="269"/>
      <c r="I74" s="312"/>
      <c r="J74" s="269"/>
      <c r="K74" s="269"/>
      <c r="L74" s="269"/>
      <c r="M74" s="269"/>
      <c r="N74" s="269"/>
      <c r="O74" s="269"/>
      <c r="P74" s="269"/>
      <c r="Q74" s="269"/>
      <c r="R74" s="269"/>
      <c r="S74" s="269"/>
      <c r="T74" s="269"/>
      <c r="U74" s="405"/>
      <c r="V74" s="269"/>
      <c r="W74" s="269"/>
      <c r="X74" s="270"/>
    </row>
    <row r="75" spans="2:34" x14ac:dyDescent="0.2">
      <c r="I75" s="313"/>
      <c r="U75" s="406"/>
      <c r="X75" s="271" t="s">
        <v>916</v>
      </c>
      <c r="Y75" s="160"/>
      <c r="Z75" s="160"/>
    </row>
    <row r="76" spans="2:34" ht="15" customHeight="1" x14ac:dyDescent="0.2">
      <c r="B76" s="252"/>
      <c r="C76" s="261">
        <v>61</v>
      </c>
      <c r="D76" s="262"/>
      <c r="E76" s="263"/>
      <c r="F76" s="276"/>
      <c r="G76" s="275"/>
      <c r="H76" s="275"/>
      <c r="I76" s="311"/>
      <c r="J76" s="275"/>
      <c r="K76" s="262"/>
      <c r="L76" s="262"/>
      <c r="M76" s="262"/>
      <c r="N76" s="264" t="str">
        <f>IF(J76="","",SUMIF(K76:M76,"○",$AA$11:$AC$11))</f>
        <v/>
      </c>
      <c r="O76" s="256" t="str">
        <f>IF(J76="","",$AA$9)</f>
        <v/>
      </c>
      <c r="P76" s="256" t="str">
        <f>IF(J76="","",$AB$9)</f>
        <v/>
      </c>
      <c r="Q76" s="267" t="str">
        <f>IF(J76="","",メイン_入力!$Y$32)</f>
        <v/>
      </c>
      <c r="R76" s="267" t="str">
        <f>IF(J76="","",メイン_入力!$Z$32)</f>
        <v/>
      </c>
      <c r="S76" s="267" t="str">
        <f>IF(J76="","",0.33*H76*J76*(1-N76)*(O76*Q76+P76*R76)*3.6/1000)</f>
        <v/>
      </c>
      <c r="T76" s="267" t="str">
        <f t="shared" ref="T76:T105" si="19">IF(N76="","",S76*N76/(1-N76))</f>
        <v/>
      </c>
      <c r="U76" s="256" t="str">
        <f t="shared" ref="U76:U105" si="20">IF(ISERROR(T76),"",IF(T76="","",T76*$AQ$3/1000))</f>
        <v/>
      </c>
      <c r="V76" s="256" t="str">
        <f t="shared" ref="V76:V105" si="21">IF(ISERROR(T76),"",IF(T76="","",T76*$AQ$4/1000))</f>
        <v/>
      </c>
      <c r="W76" s="256" t="str">
        <f t="shared" ref="W76:W105" si="22">IF(ISERROR(T76),"",IF(T76="","",T76*$AQ$5/1000))</f>
        <v/>
      </c>
      <c r="X76" s="255"/>
      <c r="Y76" s="236"/>
      <c r="Z76" s="236"/>
      <c r="AF76" s="237"/>
      <c r="AG76" s="237"/>
      <c r="AH76" s="237"/>
    </row>
    <row r="77" spans="2:34" ht="15" customHeight="1" x14ac:dyDescent="0.2">
      <c r="B77" s="252"/>
      <c r="C77" s="261">
        <v>62</v>
      </c>
      <c r="D77" s="262"/>
      <c r="E77" s="263"/>
      <c r="F77" s="276"/>
      <c r="G77" s="275"/>
      <c r="H77" s="275"/>
      <c r="I77" s="311"/>
      <c r="J77" s="275"/>
      <c r="K77" s="262"/>
      <c r="L77" s="262"/>
      <c r="M77" s="262"/>
      <c r="N77" s="264" t="str">
        <f t="shared" ref="N77:N105" si="23">IF(J77="","",SUMIF(K77:M77,"○",$AA$11:$AC$11))</f>
        <v/>
      </c>
      <c r="O77" s="256" t="str">
        <f t="shared" ref="O77:O105" si="24">IF(J77="","",$AA$9)</f>
        <v/>
      </c>
      <c r="P77" s="256" t="str">
        <f t="shared" ref="P77:P105" si="25">IF(J77="","",$AB$9)</f>
        <v/>
      </c>
      <c r="Q77" s="265" t="str">
        <f>IF(J77="","",メイン_入力!$Y$32)</f>
        <v/>
      </c>
      <c r="R77" s="266" t="str">
        <f>IF(J77="","",メイン_入力!$Z$32)</f>
        <v/>
      </c>
      <c r="S77" s="267" t="str">
        <f t="shared" ref="S77:S105" si="26">IF(J77="","",0.33*H77*J77*(1-N77)*(O77*Q77+P77*R77)*3.6/1000)</f>
        <v/>
      </c>
      <c r="T77" s="267" t="str">
        <f t="shared" si="19"/>
        <v/>
      </c>
      <c r="U77" s="256" t="str">
        <f t="shared" si="20"/>
        <v/>
      </c>
      <c r="V77" s="256" t="str">
        <f t="shared" si="21"/>
        <v/>
      </c>
      <c r="W77" s="256" t="str">
        <f t="shared" si="22"/>
        <v/>
      </c>
      <c r="X77" s="255"/>
      <c r="Y77" s="236"/>
      <c r="Z77" s="236"/>
      <c r="AA77" s="254"/>
      <c r="AB77" s="254"/>
      <c r="AC77" s="254"/>
    </row>
    <row r="78" spans="2:34" ht="15" customHeight="1" x14ac:dyDescent="0.2">
      <c r="B78" s="252"/>
      <c r="C78" s="261">
        <v>63</v>
      </c>
      <c r="D78" s="262"/>
      <c r="E78" s="263"/>
      <c r="F78" s="276"/>
      <c r="G78" s="275"/>
      <c r="H78" s="275"/>
      <c r="I78" s="311"/>
      <c r="J78" s="275"/>
      <c r="K78" s="262"/>
      <c r="L78" s="262"/>
      <c r="M78" s="262"/>
      <c r="N78" s="264" t="str">
        <f t="shared" si="23"/>
        <v/>
      </c>
      <c r="O78" s="256" t="str">
        <f t="shared" si="24"/>
        <v/>
      </c>
      <c r="P78" s="256" t="str">
        <f t="shared" si="25"/>
        <v/>
      </c>
      <c r="Q78" s="265" t="str">
        <f>IF(J78="","",メイン_入力!$Y$32)</f>
        <v/>
      </c>
      <c r="R78" s="266" t="str">
        <f>IF(J78="","",メイン_入力!$Z$32)</f>
        <v/>
      </c>
      <c r="S78" s="267" t="str">
        <f t="shared" si="26"/>
        <v/>
      </c>
      <c r="T78" s="267" t="str">
        <f t="shared" si="19"/>
        <v/>
      </c>
      <c r="U78" s="256" t="str">
        <f t="shared" si="20"/>
        <v/>
      </c>
      <c r="V78" s="256" t="str">
        <f t="shared" si="21"/>
        <v/>
      </c>
      <c r="W78" s="256" t="str">
        <f t="shared" si="22"/>
        <v/>
      </c>
      <c r="X78" s="255"/>
      <c r="Y78" s="236"/>
      <c r="Z78" s="236"/>
      <c r="AA78" s="254"/>
      <c r="AB78" s="254"/>
      <c r="AC78" s="254"/>
    </row>
    <row r="79" spans="2:34" ht="15" customHeight="1" x14ac:dyDescent="0.2">
      <c r="B79" s="252"/>
      <c r="C79" s="261">
        <v>64</v>
      </c>
      <c r="D79" s="262"/>
      <c r="E79" s="263"/>
      <c r="F79" s="276"/>
      <c r="G79" s="275"/>
      <c r="H79" s="275"/>
      <c r="I79" s="311"/>
      <c r="J79" s="275"/>
      <c r="K79" s="262"/>
      <c r="L79" s="262"/>
      <c r="M79" s="262"/>
      <c r="N79" s="264" t="str">
        <f t="shared" si="23"/>
        <v/>
      </c>
      <c r="O79" s="256" t="str">
        <f t="shared" si="24"/>
        <v/>
      </c>
      <c r="P79" s="256" t="str">
        <f t="shared" si="25"/>
        <v/>
      </c>
      <c r="Q79" s="265" t="str">
        <f>IF(J79="","",メイン_入力!$Y$32)</f>
        <v/>
      </c>
      <c r="R79" s="266" t="str">
        <f>IF(J79="","",メイン_入力!$Z$32)</f>
        <v/>
      </c>
      <c r="S79" s="267" t="str">
        <f t="shared" si="26"/>
        <v/>
      </c>
      <c r="T79" s="267" t="str">
        <f t="shared" si="19"/>
        <v/>
      </c>
      <c r="U79" s="256" t="str">
        <f t="shared" si="20"/>
        <v/>
      </c>
      <c r="V79" s="256" t="str">
        <f t="shared" si="21"/>
        <v/>
      </c>
      <c r="W79" s="256" t="str">
        <f t="shared" si="22"/>
        <v/>
      </c>
      <c r="X79" s="255"/>
      <c r="Y79" s="236"/>
      <c r="Z79" s="236"/>
      <c r="AA79" s="254"/>
      <c r="AB79" s="254"/>
      <c r="AC79" s="254"/>
    </row>
    <row r="80" spans="2:34" ht="15" customHeight="1" x14ac:dyDescent="0.2">
      <c r="B80" s="252"/>
      <c r="C80" s="261">
        <v>65</v>
      </c>
      <c r="D80" s="262"/>
      <c r="E80" s="263"/>
      <c r="F80" s="276"/>
      <c r="G80" s="275"/>
      <c r="H80" s="275"/>
      <c r="I80" s="311"/>
      <c r="J80" s="275"/>
      <c r="K80" s="262"/>
      <c r="L80" s="262"/>
      <c r="M80" s="262"/>
      <c r="N80" s="264" t="str">
        <f t="shared" si="23"/>
        <v/>
      </c>
      <c r="O80" s="256" t="str">
        <f t="shared" si="24"/>
        <v/>
      </c>
      <c r="P80" s="256" t="str">
        <f t="shared" si="25"/>
        <v/>
      </c>
      <c r="Q80" s="265" t="str">
        <f>IF(J80="","",メイン_入力!$Y$32)</f>
        <v/>
      </c>
      <c r="R80" s="266" t="str">
        <f>IF(J80="","",メイン_入力!$Z$32)</f>
        <v/>
      </c>
      <c r="S80" s="267" t="str">
        <f t="shared" si="26"/>
        <v/>
      </c>
      <c r="T80" s="267" t="str">
        <f t="shared" si="19"/>
        <v/>
      </c>
      <c r="U80" s="256" t="str">
        <f t="shared" si="20"/>
        <v/>
      </c>
      <c r="V80" s="256" t="str">
        <f>IF(ISERROR(T80),"",IF(T80="","",T80*$AQ$4/1000))</f>
        <v/>
      </c>
      <c r="W80" s="256" t="str">
        <f t="shared" si="22"/>
        <v/>
      </c>
      <c r="X80" s="255"/>
      <c r="Y80" s="236"/>
      <c r="Z80" s="236"/>
    </row>
    <row r="81" spans="2:26" ht="15" customHeight="1" x14ac:dyDescent="0.2">
      <c r="B81" s="252"/>
      <c r="C81" s="261">
        <v>66</v>
      </c>
      <c r="D81" s="262"/>
      <c r="E81" s="263"/>
      <c r="F81" s="276"/>
      <c r="G81" s="275"/>
      <c r="H81" s="275"/>
      <c r="I81" s="311"/>
      <c r="J81" s="275"/>
      <c r="K81" s="262"/>
      <c r="L81" s="262"/>
      <c r="M81" s="262"/>
      <c r="N81" s="264" t="str">
        <f t="shared" si="23"/>
        <v/>
      </c>
      <c r="O81" s="256" t="str">
        <f t="shared" si="24"/>
        <v/>
      </c>
      <c r="P81" s="256" t="str">
        <f t="shared" si="25"/>
        <v/>
      </c>
      <c r="Q81" s="265" t="str">
        <f>IF(J81="","",メイン_入力!$Y$32)</f>
        <v/>
      </c>
      <c r="R81" s="266" t="str">
        <f>IF(J81="","",メイン_入力!$Z$32)</f>
        <v/>
      </c>
      <c r="S81" s="267" t="str">
        <f t="shared" si="26"/>
        <v/>
      </c>
      <c r="T81" s="267" t="str">
        <f t="shared" si="19"/>
        <v/>
      </c>
      <c r="U81" s="256" t="str">
        <f t="shared" si="20"/>
        <v/>
      </c>
      <c r="V81" s="256" t="str">
        <f t="shared" si="21"/>
        <v/>
      </c>
      <c r="W81" s="256" t="str">
        <f t="shared" si="22"/>
        <v/>
      </c>
      <c r="X81" s="255"/>
      <c r="Y81" s="236"/>
      <c r="Z81" s="236"/>
    </row>
    <row r="82" spans="2:26" ht="15" customHeight="1" x14ac:dyDescent="0.2">
      <c r="B82" s="252"/>
      <c r="C82" s="261">
        <v>67</v>
      </c>
      <c r="D82" s="262"/>
      <c r="E82" s="263"/>
      <c r="F82" s="276"/>
      <c r="G82" s="275"/>
      <c r="H82" s="275"/>
      <c r="I82" s="311"/>
      <c r="J82" s="275"/>
      <c r="K82" s="262"/>
      <c r="L82" s="262"/>
      <c r="M82" s="262"/>
      <c r="N82" s="264" t="str">
        <f t="shared" si="23"/>
        <v/>
      </c>
      <c r="O82" s="256" t="str">
        <f t="shared" si="24"/>
        <v/>
      </c>
      <c r="P82" s="256" t="str">
        <f t="shared" si="25"/>
        <v/>
      </c>
      <c r="Q82" s="265" t="str">
        <f>IF(J82="","",メイン_入力!$Y$32)</f>
        <v/>
      </c>
      <c r="R82" s="266" t="str">
        <f>IF(J82="","",メイン_入力!$Z$32)</f>
        <v/>
      </c>
      <c r="S82" s="267" t="str">
        <f t="shared" si="26"/>
        <v/>
      </c>
      <c r="T82" s="267" t="str">
        <f t="shared" si="19"/>
        <v/>
      </c>
      <c r="U82" s="256" t="str">
        <f t="shared" si="20"/>
        <v/>
      </c>
      <c r="V82" s="256" t="str">
        <f t="shared" si="21"/>
        <v/>
      </c>
      <c r="W82" s="256" t="str">
        <f t="shared" si="22"/>
        <v/>
      </c>
      <c r="X82" s="255"/>
      <c r="Y82" s="236"/>
      <c r="Z82" s="236"/>
    </row>
    <row r="83" spans="2:26" ht="15" customHeight="1" x14ac:dyDescent="0.2">
      <c r="B83" s="252"/>
      <c r="C83" s="261">
        <v>68</v>
      </c>
      <c r="D83" s="262"/>
      <c r="E83" s="263"/>
      <c r="F83" s="276"/>
      <c r="G83" s="275"/>
      <c r="H83" s="275"/>
      <c r="I83" s="311"/>
      <c r="J83" s="275"/>
      <c r="K83" s="262"/>
      <c r="L83" s="262"/>
      <c r="M83" s="262"/>
      <c r="N83" s="264" t="str">
        <f t="shared" si="23"/>
        <v/>
      </c>
      <c r="O83" s="256" t="str">
        <f t="shared" si="24"/>
        <v/>
      </c>
      <c r="P83" s="256" t="str">
        <f t="shared" si="25"/>
        <v/>
      </c>
      <c r="Q83" s="265" t="str">
        <f>IF(J83="","",メイン_入力!$Y$32)</f>
        <v/>
      </c>
      <c r="R83" s="266" t="str">
        <f>IF(J83="","",メイン_入力!$Z$32)</f>
        <v/>
      </c>
      <c r="S83" s="267" t="str">
        <f t="shared" si="26"/>
        <v/>
      </c>
      <c r="T83" s="267" t="str">
        <f t="shared" si="19"/>
        <v/>
      </c>
      <c r="U83" s="256" t="str">
        <f t="shared" si="20"/>
        <v/>
      </c>
      <c r="V83" s="256" t="str">
        <f t="shared" si="21"/>
        <v/>
      </c>
      <c r="W83" s="256" t="str">
        <f t="shared" si="22"/>
        <v/>
      </c>
      <c r="X83" s="255"/>
      <c r="Y83" s="236"/>
      <c r="Z83" s="236"/>
    </row>
    <row r="84" spans="2:26" ht="15" customHeight="1" x14ac:dyDescent="0.2">
      <c r="B84" s="252"/>
      <c r="C84" s="261">
        <v>69</v>
      </c>
      <c r="D84" s="262"/>
      <c r="E84" s="263"/>
      <c r="F84" s="276"/>
      <c r="G84" s="275"/>
      <c r="H84" s="275"/>
      <c r="I84" s="311"/>
      <c r="J84" s="275"/>
      <c r="K84" s="262"/>
      <c r="L84" s="262"/>
      <c r="M84" s="262"/>
      <c r="N84" s="264" t="str">
        <f t="shared" si="23"/>
        <v/>
      </c>
      <c r="O84" s="256" t="str">
        <f t="shared" si="24"/>
        <v/>
      </c>
      <c r="P84" s="256" t="str">
        <f t="shared" si="25"/>
        <v/>
      </c>
      <c r="Q84" s="265" t="str">
        <f>IF(J84="","",メイン_入力!$Y$32)</f>
        <v/>
      </c>
      <c r="R84" s="266" t="str">
        <f>IF(J84="","",メイン_入力!$Z$32)</f>
        <v/>
      </c>
      <c r="S84" s="267" t="str">
        <f t="shared" si="26"/>
        <v/>
      </c>
      <c r="T84" s="267" t="str">
        <f t="shared" si="19"/>
        <v/>
      </c>
      <c r="U84" s="256" t="str">
        <f t="shared" si="20"/>
        <v/>
      </c>
      <c r="V84" s="256" t="str">
        <f t="shared" si="21"/>
        <v/>
      </c>
      <c r="W84" s="256" t="str">
        <f t="shared" si="22"/>
        <v/>
      </c>
      <c r="X84" s="255"/>
      <c r="Y84" s="236"/>
      <c r="Z84" s="236"/>
    </row>
    <row r="85" spans="2:26" ht="15" customHeight="1" x14ac:dyDescent="0.2">
      <c r="B85" s="252"/>
      <c r="C85" s="261">
        <v>70</v>
      </c>
      <c r="D85" s="262"/>
      <c r="E85" s="263"/>
      <c r="F85" s="276"/>
      <c r="G85" s="275"/>
      <c r="H85" s="275"/>
      <c r="I85" s="311"/>
      <c r="J85" s="275"/>
      <c r="K85" s="262"/>
      <c r="L85" s="262"/>
      <c r="M85" s="262"/>
      <c r="N85" s="264" t="str">
        <f t="shared" si="23"/>
        <v/>
      </c>
      <c r="O85" s="256" t="str">
        <f t="shared" si="24"/>
        <v/>
      </c>
      <c r="P85" s="256" t="str">
        <f t="shared" si="25"/>
        <v/>
      </c>
      <c r="Q85" s="265" t="str">
        <f>IF(J85="","",メイン_入力!$Y$32)</f>
        <v/>
      </c>
      <c r="R85" s="266" t="str">
        <f>IF(J85="","",メイン_入力!$Z$32)</f>
        <v/>
      </c>
      <c r="S85" s="267" t="str">
        <f t="shared" si="26"/>
        <v/>
      </c>
      <c r="T85" s="267" t="str">
        <f t="shared" si="19"/>
        <v/>
      </c>
      <c r="U85" s="256" t="str">
        <f t="shared" si="20"/>
        <v/>
      </c>
      <c r="V85" s="256" t="str">
        <f t="shared" si="21"/>
        <v/>
      </c>
      <c r="W85" s="256" t="str">
        <f t="shared" si="22"/>
        <v/>
      </c>
      <c r="X85" s="255"/>
      <c r="Y85" s="236"/>
      <c r="Z85" s="236"/>
    </row>
    <row r="86" spans="2:26" ht="15" customHeight="1" x14ac:dyDescent="0.2">
      <c r="B86" s="252"/>
      <c r="C86" s="261">
        <v>71</v>
      </c>
      <c r="D86" s="262"/>
      <c r="E86" s="263"/>
      <c r="F86" s="276"/>
      <c r="G86" s="275"/>
      <c r="H86" s="275"/>
      <c r="I86" s="311"/>
      <c r="J86" s="275"/>
      <c r="K86" s="262"/>
      <c r="L86" s="262"/>
      <c r="M86" s="262"/>
      <c r="N86" s="264" t="str">
        <f t="shared" si="23"/>
        <v/>
      </c>
      <c r="O86" s="256" t="str">
        <f t="shared" si="24"/>
        <v/>
      </c>
      <c r="P86" s="256" t="str">
        <f t="shared" si="25"/>
        <v/>
      </c>
      <c r="Q86" s="265" t="str">
        <f>IF(J86="","",メイン_入力!$Y$32)</f>
        <v/>
      </c>
      <c r="R86" s="266" t="str">
        <f>IF(J86="","",メイン_入力!$Z$32)</f>
        <v/>
      </c>
      <c r="S86" s="267" t="str">
        <f t="shared" si="26"/>
        <v/>
      </c>
      <c r="T86" s="267" t="str">
        <f t="shared" si="19"/>
        <v/>
      </c>
      <c r="U86" s="256" t="str">
        <f t="shared" si="20"/>
        <v/>
      </c>
      <c r="V86" s="256" t="str">
        <f t="shared" si="21"/>
        <v/>
      </c>
      <c r="W86" s="256" t="str">
        <f t="shared" si="22"/>
        <v/>
      </c>
      <c r="X86" s="255"/>
      <c r="Y86" s="236"/>
      <c r="Z86" s="236"/>
    </row>
    <row r="87" spans="2:26" ht="15" customHeight="1" x14ac:dyDescent="0.2">
      <c r="B87" s="252"/>
      <c r="C87" s="261">
        <v>72</v>
      </c>
      <c r="D87" s="262"/>
      <c r="E87" s="263"/>
      <c r="F87" s="276"/>
      <c r="G87" s="275"/>
      <c r="H87" s="275"/>
      <c r="I87" s="311"/>
      <c r="J87" s="275"/>
      <c r="K87" s="262"/>
      <c r="L87" s="262"/>
      <c r="M87" s="262"/>
      <c r="N87" s="264" t="str">
        <f t="shared" si="23"/>
        <v/>
      </c>
      <c r="O87" s="256" t="str">
        <f t="shared" si="24"/>
        <v/>
      </c>
      <c r="P87" s="256" t="str">
        <f t="shared" si="25"/>
        <v/>
      </c>
      <c r="Q87" s="265" t="str">
        <f>IF(J87="","",メイン_入力!$Y$32)</f>
        <v/>
      </c>
      <c r="R87" s="266" t="str">
        <f>IF(J87="","",メイン_入力!$Z$32)</f>
        <v/>
      </c>
      <c r="S87" s="267" t="str">
        <f t="shared" si="26"/>
        <v/>
      </c>
      <c r="T87" s="267" t="str">
        <f t="shared" si="19"/>
        <v/>
      </c>
      <c r="U87" s="256" t="str">
        <f t="shared" si="20"/>
        <v/>
      </c>
      <c r="V87" s="256" t="str">
        <f t="shared" si="21"/>
        <v/>
      </c>
      <c r="W87" s="256" t="str">
        <f t="shared" si="22"/>
        <v/>
      </c>
      <c r="X87" s="255"/>
      <c r="Y87" s="236"/>
      <c r="Z87" s="236"/>
    </row>
    <row r="88" spans="2:26" ht="15" customHeight="1" x14ac:dyDescent="0.2">
      <c r="B88" s="252"/>
      <c r="C88" s="261">
        <v>73</v>
      </c>
      <c r="D88" s="262"/>
      <c r="E88" s="263"/>
      <c r="F88" s="276"/>
      <c r="G88" s="275"/>
      <c r="H88" s="275"/>
      <c r="I88" s="311"/>
      <c r="J88" s="275"/>
      <c r="K88" s="262"/>
      <c r="L88" s="262"/>
      <c r="M88" s="262"/>
      <c r="N88" s="264" t="str">
        <f t="shared" si="23"/>
        <v/>
      </c>
      <c r="O88" s="256" t="str">
        <f t="shared" si="24"/>
        <v/>
      </c>
      <c r="P88" s="256" t="str">
        <f t="shared" si="25"/>
        <v/>
      </c>
      <c r="Q88" s="265" t="str">
        <f>IF(J88="","",メイン_入力!$Y$32)</f>
        <v/>
      </c>
      <c r="R88" s="266" t="str">
        <f>IF(J88="","",メイン_入力!$Z$32)</f>
        <v/>
      </c>
      <c r="S88" s="267" t="str">
        <f t="shared" si="26"/>
        <v/>
      </c>
      <c r="T88" s="267" t="str">
        <f t="shared" si="19"/>
        <v/>
      </c>
      <c r="U88" s="256" t="str">
        <f t="shared" si="20"/>
        <v/>
      </c>
      <c r="V88" s="256" t="str">
        <f t="shared" si="21"/>
        <v/>
      </c>
      <c r="W88" s="256" t="str">
        <f t="shared" si="22"/>
        <v/>
      </c>
      <c r="X88" s="255"/>
      <c r="Y88" s="236"/>
      <c r="Z88" s="236"/>
    </row>
    <row r="89" spans="2:26" ht="15" customHeight="1" x14ac:dyDescent="0.2">
      <c r="B89" s="252"/>
      <c r="C89" s="261">
        <v>74</v>
      </c>
      <c r="D89" s="262"/>
      <c r="E89" s="263"/>
      <c r="F89" s="276"/>
      <c r="G89" s="275"/>
      <c r="H89" s="275"/>
      <c r="I89" s="311"/>
      <c r="J89" s="275"/>
      <c r="K89" s="262"/>
      <c r="L89" s="262"/>
      <c r="M89" s="262"/>
      <c r="N89" s="264" t="str">
        <f t="shared" si="23"/>
        <v/>
      </c>
      <c r="O89" s="256" t="str">
        <f t="shared" si="24"/>
        <v/>
      </c>
      <c r="P89" s="256" t="str">
        <f t="shared" si="25"/>
        <v/>
      </c>
      <c r="Q89" s="265" t="str">
        <f>IF(J89="","",メイン_入力!$Y$32)</f>
        <v/>
      </c>
      <c r="R89" s="266" t="str">
        <f>IF(J89="","",メイン_入力!$Z$32)</f>
        <v/>
      </c>
      <c r="S89" s="267" t="str">
        <f t="shared" si="26"/>
        <v/>
      </c>
      <c r="T89" s="267" t="str">
        <f t="shared" si="19"/>
        <v/>
      </c>
      <c r="U89" s="256" t="str">
        <f t="shared" si="20"/>
        <v/>
      </c>
      <c r="V89" s="256" t="str">
        <f t="shared" si="21"/>
        <v/>
      </c>
      <c r="W89" s="256" t="str">
        <f t="shared" si="22"/>
        <v/>
      </c>
      <c r="X89" s="255"/>
      <c r="Y89" s="236"/>
      <c r="Z89" s="236"/>
    </row>
    <row r="90" spans="2:26" ht="15" customHeight="1" x14ac:dyDescent="0.2">
      <c r="B90" s="252"/>
      <c r="C90" s="261">
        <v>75</v>
      </c>
      <c r="D90" s="262"/>
      <c r="E90" s="263"/>
      <c r="F90" s="276"/>
      <c r="G90" s="275"/>
      <c r="H90" s="275"/>
      <c r="I90" s="311"/>
      <c r="J90" s="275"/>
      <c r="K90" s="262"/>
      <c r="L90" s="262"/>
      <c r="M90" s="262"/>
      <c r="N90" s="264" t="str">
        <f t="shared" si="23"/>
        <v/>
      </c>
      <c r="O90" s="256" t="str">
        <f t="shared" si="24"/>
        <v/>
      </c>
      <c r="P90" s="256" t="str">
        <f t="shared" si="25"/>
        <v/>
      </c>
      <c r="Q90" s="265" t="str">
        <f>IF(J90="","",メイン_入力!$Y$32)</f>
        <v/>
      </c>
      <c r="R90" s="266" t="str">
        <f>IF(J90="","",メイン_入力!$Z$32)</f>
        <v/>
      </c>
      <c r="S90" s="267" t="str">
        <f t="shared" si="26"/>
        <v/>
      </c>
      <c r="T90" s="267" t="str">
        <f t="shared" si="19"/>
        <v/>
      </c>
      <c r="U90" s="256" t="str">
        <f t="shared" si="20"/>
        <v/>
      </c>
      <c r="V90" s="256" t="str">
        <f t="shared" si="21"/>
        <v/>
      </c>
      <c r="W90" s="256" t="str">
        <f t="shared" si="22"/>
        <v/>
      </c>
      <c r="X90" s="255"/>
      <c r="Y90" s="236"/>
      <c r="Z90" s="236"/>
    </row>
    <row r="91" spans="2:26" ht="15" customHeight="1" x14ac:dyDescent="0.2">
      <c r="B91" s="252"/>
      <c r="C91" s="261">
        <v>76</v>
      </c>
      <c r="D91" s="262"/>
      <c r="E91" s="263"/>
      <c r="F91" s="276"/>
      <c r="G91" s="275"/>
      <c r="H91" s="275"/>
      <c r="I91" s="311"/>
      <c r="J91" s="275"/>
      <c r="K91" s="262"/>
      <c r="L91" s="262"/>
      <c r="M91" s="262"/>
      <c r="N91" s="264" t="str">
        <f t="shared" si="23"/>
        <v/>
      </c>
      <c r="O91" s="256" t="str">
        <f t="shared" si="24"/>
        <v/>
      </c>
      <c r="P91" s="256" t="str">
        <f t="shared" si="25"/>
        <v/>
      </c>
      <c r="Q91" s="265" t="str">
        <f>IF(J91="","",メイン_入力!$Y$32)</f>
        <v/>
      </c>
      <c r="R91" s="266" t="str">
        <f>IF(J91="","",メイン_入力!$Z$32)</f>
        <v/>
      </c>
      <c r="S91" s="267" t="str">
        <f t="shared" si="26"/>
        <v/>
      </c>
      <c r="T91" s="267" t="str">
        <f t="shared" si="19"/>
        <v/>
      </c>
      <c r="U91" s="256" t="str">
        <f t="shared" si="20"/>
        <v/>
      </c>
      <c r="V91" s="256" t="str">
        <f t="shared" si="21"/>
        <v/>
      </c>
      <c r="W91" s="256" t="str">
        <f t="shared" si="22"/>
        <v/>
      </c>
      <c r="X91" s="255"/>
      <c r="Y91" s="236"/>
      <c r="Z91" s="236"/>
    </row>
    <row r="92" spans="2:26" ht="15" customHeight="1" x14ac:dyDescent="0.2">
      <c r="B92" s="252"/>
      <c r="C92" s="261">
        <v>77</v>
      </c>
      <c r="D92" s="262"/>
      <c r="E92" s="263"/>
      <c r="F92" s="276"/>
      <c r="G92" s="275"/>
      <c r="H92" s="275"/>
      <c r="I92" s="311"/>
      <c r="J92" s="275"/>
      <c r="K92" s="262"/>
      <c r="L92" s="262"/>
      <c r="M92" s="262"/>
      <c r="N92" s="264" t="str">
        <f t="shared" si="23"/>
        <v/>
      </c>
      <c r="O92" s="256" t="str">
        <f t="shared" si="24"/>
        <v/>
      </c>
      <c r="P92" s="256" t="str">
        <f t="shared" si="25"/>
        <v/>
      </c>
      <c r="Q92" s="265" t="str">
        <f>IF(J92="","",メイン_入力!$Y$32)</f>
        <v/>
      </c>
      <c r="R92" s="266" t="str">
        <f>IF(J92="","",メイン_入力!$Z$32)</f>
        <v/>
      </c>
      <c r="S92" s="267" t="str">
        <f t="shared" si="26"/>
        <v/>
      </c>
      <c r="T92" s="267" t="str">
        <f t="shared" si="19"/>
        <v/>
      </c>
      <c r="U92" s="256" t="str">
        <f t="shared" si="20"/>
        <v/>
      </c>
      <c r="V92" s="256" t="str">
        <f t="shared" si="21"/>
        <v/>
      </c>
      <c r="W92" s="256" t="str">
        <f t="shared" si="22"/>
        <v/>
      </c>
      <c r="X92" s="255"/>
      <c r="Y92" s="236"/>
      <c r="Z92" s="236"/>
    </row>
    <row r="93" spans="2:26" ht="15" customHeight="1" x14ac:dyDescent="0.2">
      <c r="B93" s="252"/>
      <c r="C93" s="261">
        <v>78</v>
      </c>
      <c r="D93" s="262"/>
      <c r="E93" s="263"/>
      <c r="F93" s="276"/>
      <c r="G93" s="275"/>
      <c r="H93" s="275"/>
      <c r="I93" s="311"/>
      <c r="J93" s="275"/>
      <c r="K93" s="262"/>
      <c r="L93" s="262"/>
      <c r="M93" s="262"/>
      <c r="N93" s="264" t="str">
        <f t="shared" si="23"/>
        <v/>
      </c>
      <c r="O93" s="256" t="str">
        <f t="shared" si="24"/>
        <v/>
      </c>
      <c r="P93" s="256" t="str">
        <f t="shared" si="25"/>
        <v/>
      </c>
      <c r="Q93" s="265" t="str">
        <f>IF(J93="","",メイン_入力!$Y$32)</f>
        <v/>
      </c>
      <c r="R93" s="266" t="str">
        <f>IF(J93="","",メイン_入力!$Z$32)</f>
        <v/>
      </c>
      <c r="S93" s="267" t="str">
        <f t="shared" si="26"/>
        <v/>
      </c>
      <c r="T93" s="267" t="str">
        <f t="shared" si="19"/>
        <v/>
      </c>
      <c r="U93" s="256" t="str">
        <f t="shared" si="20"/>
        <v/>
      </c>
      <c r="V93" s="256" t="str">
        <f t="shared" si="21"/>
        <v/>
      </c>
      <c r="W93" s="256" t="str">
        <f t="shared" si="22"/>
        <v/>
      </c>
      <c r="X93" s="255"/>
      <c r="Y93" s="236"/>
      <c r="Z93" s="236"/>
    </row>
    <row r="94" spans="2:26" ht="15" customHeight="1" x14ac:dyDescent="0.2">
      <c r="B94" s="252"/>
      <c r="C94" s="261">
        <v>79</v>
      </c>
      <c r="D94" s="262"/>
      <c r="E94" s="263"/>
      <c r="F94" s="276"/>
      <c r="G94" s="275"/>
      <c r="H94" s="275"/>
      <c r="I94" s="311"/>
      <c r="J94" s="275"/>
      <c r="K94" s="262"/>
      <c r="L94" s="262"/>
      <c r="M94" s="262"/>
      <c r="N94" s="264" t="str">
        <f t="shared" si="23"/>
        <v/>
      </c>
      <c r="O94" s="256" t="str">
        <f t="shared" si="24"/>
        <v/>
      </c>
      <c r="P94" s="256" t="str">
        <f t="shared" si="25"/>
        <v/>
      </c>
      <c r="Q94" s="265" t="str">
        <f>IF(J94="","",メイン_入力!$Y$32)</f>
        <v/>
      </c>
      <c r="R94" s="266" t="str">
        <f>IF(J94="","",メイン_入力!$Z$32)</f>
        <v/>
      </c>
      <c r="S94" s="267" t="str">
        <f t="shared" si="26"/>
        <v/>
      </c>
      <c r="T94" s="267" t="str">
        <f t="shared" si="19"/>
        <v/>
      </c>
      <c r="U94" s="256" t="str">
        <f t="shared" si="20"/>
        <v/>
      </c>
      <c r="V94" s="256" t="str">
        <f t="shared" si="21"/>
        <v/>
      </c>
      <c r="W94" s="256" t="str">
        <f t="shared" si="22"/>
        <v/>
      </c>
      <c r="X94" s="255"/>
      <c r="Y94" s="236"/>
      <c r="Z94" s="236"/>
    </row>
    <row r="95" spans="2:26" ht="15" customHeight="1" x14ac:dyDescent="0.2">
      <c r="B95" s="252"/>
      <c r="C95" s="261">
        <v>80</v>
      </c>
      <c r="D95" s="262"/>
      <c r="E95" s="263"/>
      <c r="F95" s="276"/>
      <c r="G95" s="275"/>
      <c r="H95" s="275"/>
      <c r="I95" s="311"/>
      <c r="J95" s="275"/>
      <c r="K95" s="262"/>
      <c r="L95" s="262"/>
      <c r="M95" s="262"/>
      <c r="N95" s="264" t="str">
        <f t="shared" si="23"/>
        <v/>
      </c>
      <c r="O95" s="256" t="str">
        <f t="shared" si="24"/>
        <v/>
      </c>
      <c r="P95" s="256" t="str">
        <f t="shared" si="25"/>
        <v/>
      </c>
      <c r="Q95" s="265" t="str">
        <f>IF(J95="","",メイン_入力!$Y$32)</f>
        <v/>
      </c>
      <c r="R95" s="266" t="str">
        <f>IF(J95="","",メイン_入力!$Z$32)</f>
        <v/>
      </c>
      <c r="S95" s="267" t="str">
        <f t="shared" si="26"/>
        <v/>
      </c>
      <c r="T95" s="267" t="str">
        <f t="shared" si="19"/>
        <v/>
      </c>
      <c r="U95" s="256" t="str">
        <f t="shared" si="20"/>
        <v/>
      </c>
      <c r="V95" s="256" t="str">
        <f t="shared" si="21"/>
        <v/>
      </c>
      <c r="W95" s="256" t="str">
        <f t="shared" si="22"/>
        <v/>
      </c>
      <c r="X95" s="255"/>
      <c r="Y95" s="236"/>
      <c r="Z95" s="236"/>
    </row>
    <row r="96" spans="2:26" ht="15" customHeight="1" x14ac:dyDescent="0.2">
      <c r="B96" s="252"/>
      <c r="C96" s="261">
        <v>81</v>
      </c>
      <c r="D96" s="262"/>
      <c r="E96" s="263"/>
      <c r="F96" s="276"/>
      <c r="G96" s="275"/>
      <c r="H96" s="275"/>
      <c r="I96" s="311"/>
      <c r="J96" s="275"/>
      <c r="K96" s="262"/>
      <c r="L96" s="262"/>
      <c r="M96" s="262"/>
      <c r="N96" s="264" t="str">
        <f t="shared" si="23"/>
        <v/>
      </c>
      <c r="O96" s="256" t="str">
        <f t="shared" si="24"/>
        <v/>
      </c>
      <c r="P96" s="256" t="str">
        <f t="shared" si="25"/>
        <v/>
      </c>
      <c r="Q96" s="265" t="str">
        <f>IF(J96="","",メイン_入力!$Y$32)</f>
        <v/>
      </c>
      <c r="R96" s="266" t="str">
        <f>IF(J96="","",メイン_入力!$Z$32)</f>
        <v/>
      </c>
      <c r="S96" s="267" t="str">
        <f t="shared" si="26"/>
        <v/>
      </c>
      <c r="T96" s="267" t="str">
        <f t="shared" si="19"/>
        <v/>
      </c>
      <c r="U96" s="256" t="str">
        <f t="shared" si="20"/>
        <v/>
      </c>
      <c r="V96" s="256" t="str">
        <f t="shared" si="21"/>
        <v/>
      </c>
      <c r="W96" s="256" t="str">
        <f t="shared" si="22"/>
        <v/>
      </c>
      <c r="X96" s="255"/>
      <c r="Y96" s="236"/>
      <c r="Z96" s="236"/>
    </row>
    <row r="97" spans="2:26" ht="15" customHeight="1" x14ac:dyDescent="0.2">
      <c r="B97" s="252"/>
      <c r="C97" s="261">
        <v>82</v>
      </c>
      <c r="D97" s="262"/>
      <c r="E97" s="263"/>
      <c r="F97" s="276"/>
      <c r="G97" s="275"/>
      <c r="H97" s="275"/>
      <c r="I97" s="311"/>
      <c r="J97" s="275"/>
      <c r="K97" s="262"/>
      <c r="L97" s="262"/>
      <c r="M97" s="262"/>
      <c r="N97" s="264" t="str">
        <f t="shared" si="23"/>
        <v/>
      </c>
      <c r="O97" s="256" t="str">
        <f t="shared" si="24"/>
        <v/>
      </c>
      <c r="P97" s="256" t="str">
        <f t="shared" si="25"/>
        <v/>
      </c>
      <c r="Q97" s="265" t="str">
        <f>IF(J97="","",メイン_入力!$Y$32)</f>
        <v/>
      </c>
      <c r="R97" s="266" t="str">
        <f>IF(J97="","",メイン_入力!$Z$32)</f>
        <v/>
      </c>
      <c r="S97" s="267" t="str">
        <f t="shared" si="26"/>
        <v/>
      </c>
      <c r="T97" s="267" t="str">
        <f t="shared" si="19"/>
        <v/>
      </c>
      <c r="U97" s="256" t="str">
        <f t="shared" si="20"/>
        <v/>
      </c>
      <c r="V97" s="256" t="str">
        <f t="shared" si="21"/>
        <v/>
      </c>
      <c r="W97" s="256" t="str">
        <f t="shared" si="22"/>
        <v/>
      </c>
      <c r="X97" s="255"/>
      <c r="Y97" s="236"/>
      <c r="Z97" s="236"/>
    </row>
    <row r="98" spans="2:26" ht="15" customHeight="1" x14ac:dyDescent="0.2">
      <c r="B98" s="252"/>
      <c r="C98" s="261">
        <v>83</v>
      </c>
      <c r="D98" s="262"/>
      <c r="E98" s="263"/>
      <c r="F98" s="276"/>
      <c r="G98" s="275"/>
      <c r="H98" s="275"/>
      <c r="I98" s="311"/>
      <c r="J98" s="275"/>
      <c r="K98" s="262"/>
      <c r="L98" s="262"/>
      <c r="M98" s="262"/>
      <c r="N98" s="264" t="str">
        <f t="shared" si="23"/>
        <v/>
      </c>
      <c r="O98" s="256" t="str">
        <f t="shared" si="24"/>
        <v/>
      </c>
      <c r="P98" s="256" t="str">
        <f t="shared" si="25"/>
        <v/>
      </c>
      <c r="Q98" s="265" t="str">
        <f>IF(J98="","",メイン_入力!$Y$32)</f>
        <v/>
      </c>
      <c r="R98" s="266" t="str">
        <f>IF(J98="","",メイン_入力!$Z$32)</f>
        <v/>
      </c>
      <c r="S98" s="267" t="str">
        <f t="shared" si="26"/>
        <v/>
      </c>
      <c r="T98" s="267" t="str">
        <f t="shared" si="19"/>
        <v/>
      </c>
      <c r="U98" s="256" t="str">
        <f t="shared" si="20"/>
        <v/>
      </c>
      <c r="V98" s="256" t="str">
        <f t="shared" si="21"/>
        <v/>
      </c>
      <c r="W98" s="256" t="str">
        <f t="shared" si="22"/>
        <v/>
      </c>
      <c r="X98" s="255"/>
      <c r="Y98" s="236"/>
      <c r="Z98" s="236"/>
    </row>
    <row r="99" spans="2:26" ht="15" customHeight="1" x14ac:dyDescent="0.2">
      <c r="B99" s="252"/>
      <c r="C99" s="261">
        <v>84</v>
      </c>
      <c r="D99" s="262"/>
      <c r="E99" s="263"/>
      <c r="F99" s="276"/>
      <c r="G99" s="275"/>
      <c r="H99" s="275"/>
      <c r="I99" s="311"/>
      <c r="J99" s="275"/>
      <c r="K99" s="262"/>
      <c r="L99" s="262"/>
      <c r="M99" s="262"/>
      <c r="N99" s="264" t="str">
        <f t="shared" si="23"/>
        <v/>
      </c>
      <c r="O99" s="256" t="str">
        <f t="shared" si="24"/>
        <v/>
      </c>
      <c r="P99" s="256" t="str">
        <f t="shared" si="25"/>
        <v/>
      </c>
      <c r="Q99" s="265" t="str">
        <f>IF(J99="","",メイン_入力!$Y$32)</f>
        <v/>
      </c>
      <c r="R99" s="266" t="str">
        <f>IF(J99="","",メイン_入力!$Z$32)</f>
        <v/>
      </c>
      <c r="S99" s="267" t="str">
        <f t="shared" si="26"/>
        <v/>
      </c>
      <c r="T99" s="267" t="str">
        <f t="shared" si="19"/>
        <v/>
      </c>
      <c r="U99" s="256" t="str">
        <f t="shared" si="20"/>
        <v/>
      </c>
      <c r="V99" s="256" t="str">
        <f t="shared" si="21"/>
        <v/>
      </c>
      <c r="W99" s="256" t="str">
        <f t="shared" si="22"/>
        <v/>
      </c>
      <c r="X99" s="255"/>
      <c r="Y99" s="236"/>
      <c r="Z99" s="236"/>
    </row>
    <row r="100" spans="2:26" ht="15" customHeight="1" x14ac:dyDescent="0.2">
      <c r="B100" s="252"/>
      <c r="C100" s="261">
        <v>85</v>
      </c>
      <c r="D100" s="262"/>
      <c r="E100" s="263"/>
      <c r="F100" s="276"/>
      <c r="G100" s="275"/>
      <c r="H100" s="275"/>
      <c r="I100" s="311"/>
      <c r="J100" s="275"/>
      <c r="K100" s="262"/>
      <c r="L100" s="262"/>
      <c r="M100" s="262"/>
      <c r="N100" s="264" t="str">
        <f t="shared" si="23"/>
        <v/>
      </c>
      <c r="O100" s="256" t="str">
        <f t="shared" si="24"/>
        <v/>
      </c>
      <c r="P100" s="256" t="str">
        <f t="shared" si="25"/>
        <v/>
      </c>
      <c r="Q100" s="265" t="str">
        <f>IF(J100="","",メイン_入力!$Y$32)</f>
        <v/>
      </c>
      <c r="R100" s="266" t="str">
        <f>IF(J100="","",メイン_入力!$Z$32)</f>
        <v/>
      </c>
      <c r="S100" s="267" t="str">
        <f t="shared" si="26"/>
        <v/>
      </c>
      <c r="T100" s="267" t="str">
        <f t="shared" si="19"/>
        <v/>
      </c>
      <c r="U100" s="256" t="str">
        <f t="shared" si="20"/>
        <v/>
      </c>
      <c r="V100" s="256" t="str">
        <f t="shared" si="21"/>
        <v/>
      </c>
      <c r="W100" s="256" t="str">
        <f t="shared" si="22"/>
        <v/>
      </c>
      <c r="X100" s="255"/>
      <c r="Y100" s="236"/>
      <c r="Z100" s="236"/>
    </row>
    <row r="101" spans="2:26" ht="15" customHeight="1" x14ac:dyDescent="0.2">
      <c r="B101" s="252"/>
      <c r="C101" s="261">
        <v>86</v>
      </c>
      <c r="D101" s="262"/>
      <c r="E101" s="263"/>
      <c r="F101" s="276"/>
      <c r="G101" s="275"/>
      <c r="H101" s="275"/>
      <c r="I101" s="311"/>
      <c r="J101" s="275"/>
      <c r="K101" s="262"/>
      <c r="L101" s="262"/>
      <c r="M101" s="262"/>
      <c r="N101" s="264" t="str">
        <f t="shared" si="23"/>
        <v/>
      </c>
      <c r="O101" s="256" t="str">
        <f t="shared" si="24"/>
        <v/>
      </c>
      <c r="P101" s="256" t="str">
        <f t="shared" si="25"/>
        <v/>
      </c>
      <c r="Q101" s="265" t="str">
        <f>IF(J101="","",メイン_入力!$Y$32)</f>
        <v/>
      </c>
      <c r="R101" s="266" t="str">
        <f>IF(J101="","",メイン_入力!$Z$32)</f>
        <v/>
      </c>
      <c r="S101" s="267" t="str">
        <f t="shared" si="26"/>
        <v/>
      </c>
      <c r="T101" s="267" t="str">
        <f t="shared" si="19"/>
        <v/>
      </c>
      <c r="U101" s="256" t="str">
        <f t="shared" si="20"/>
        <v/>
      </c>
      <c r="V101" s="256" t="str">
        <f t="shared" si="21"/>
        <v/>
      </c>
      <c r="W101" s="256" t="str">
        <f t="shared" si="22"/>
        <v/>
      </c>
      <c r="X101" s="255"/>
      <c r="Y101" s="236"/>
      <c r="Z101" s="236"/>
    </row>
    <row r="102" spans="2:26" ht="15" customHeight="1" x14ac:dyDescent="0.2">
      <c r="B102" s="252"/>
      <c r="C102" s="261">
        <v>87</v>
      </c>
      <c r="D102" s="262"/>
      <c r="E102" s="263"/>
      <c r="F102" s="276"/>
      <c r="G102" s="275"/>
      <c r="H102" s="275"/>
      <c r="I102" s="311"/>
      <c r="J102" s="275"/>
      <c r="K102" s="262"/>
      <c r="L102" s="262"/>
      <c r="M102" s="262"/>
      <c r="N102" s="264" t="str">
        <f t="shared" si="23"/>
        <v/>
      </c>
      <c r="O102" s="256" t="str">
        <f t="shared" si="24"/>
        <v/>
      </c>
      <c r="P102" s="256" t="str">
        <f t="shared" si="25"/>
        <v/>
      </c>
      <c r="Q102" s="265" t="str">
        <f>IF(J102="","",メイン_入力!$Y$32)</f>
        <v/>
      </c>
      <c r="R102" s="266" t="str">
        <f>IF(J102="","",メイン_入力!$Z$32)</f>
        <v/>
      </c>
      <c r="S102" s="267" t="str">
        <f t="shared" si="26"/>
        <v/>
      </c>
      <c r="T102" s="267" t="str">
        <f t="shared" si="19"/>
        <v/>
      </c>
      <c r="U102" s="256" t="str">
        <f t="shared" si="20"/>
        <v/>
      </c>
      <c r="V102" s="256" t="str">
        <f t="shared" si="21"/>
        <v/>
      </c>
      <c r="W102" s="256" t="str">
        <f t="shared" si="22"/>
        <v/>
      </c>
      <c r="X102" s="255"/>
      <c r="Y102" s="236"/>
      <c r="Z102" s="236"/>
    </row>
    <row r="103" spans="2:26" ht="15" customHeight="1" x14ac:dyDescent="0.2">
      <c r="B103" s="252"/>
      <c r="C103" s="261">
        <v>88</v>
      </c>
      <c r="D103" s="262"/>
      <c r="E103" s="263"/>
      <c r="F103" s="276"/>
      <c r="G103" s="275"/>
      <c r="H103" s="275"/>
      <c r="I103" s="311"/>
      <c r="J103" s="275"/>
      <c r="K103" s="262"/>
      <c r="L103" s="262"/>
      <c r="M103" s="262"/>
      <c r="N103" s="264" t="str">
        <f t="shared" si="23"/>
        <v/>
      </c>
      <c r="O103" s="256" t="str">
        <f t="shared" si="24"/>
        <v/>
      </c>
      <c r="P103" s="256" t="str">
        <f t="shared" si="25"/>
        <v/>
      </c>
      <c r="Q103" s="265" t="str">
        <f>IF(J103="","",メイン_入力!$Y$32)</f>
        <v/>
      </c>
      <c r="R103" s="266" t="str">
        <f>IF(J103="","",メイン_入力!$Z$32)</f>
        <v/>
      </c>
      <c r="S103" s="267" t="str">
        <f t="shared" si="26"/>
        <v/>
      </c>
      <c r="T103" s="267" t="str">
        <f t="shared" si="19"/>
        <v/>
      </c>
      <c r="U103" s="256" t="str">
        <f t="shared" si="20"/>
        <v/>
      </c>
      <c r="V103" s="256" t="str">
        <f t="shared" si="21"/>
        <v/>
      </c>
      <c r="W103" s="256" t="str">
        <f t="shared" si="22"/>
        <v/>
      </c>
      <c r="X103" s="255"/>
      <c r="Y103" s="236"/>
      <c r="Z103" s="236"/>
    </row>
    <row r="104" spans="2:26" ht="15" customHeight="1" x14ac:dyDescent="0.2">
      <c r="B104" s="252"/>
      <c r="C104" s="261">
        <v>89</v>
      </c>
      <c r="D104" s="262"/>
      <c r="E104" s="263"/>
      <c r="F104" s="276"/>
      <c r="G104" s="275"/>
      <c r="H104" s="275"/>
      <c r="I104" s="311"/>
      <c r="J104" s="275"/>
      <c r="K104" s="262"/>
      <c r="L104" s="262"/>
      <c r="M104" s="262"/>
      <c r="N104" s="264" t="str">
        <f t="shared" si="23"/>
        <v/>
      </c>
      <c r="O104" s="256" t="str">
        <f t="shared" si="24"/>
        <v/>
      </c>
      <c r="P104" s="256" t="str">
        <f t="shared" si="25"/>
        <v/>
      </c>
      <c r="Q104" s="265" t="str">
        <f>IF(J104="","",メイン_入力!$Y$32)</f>
        <v/>
      </c>
      <c r="R104" s="266" t="str">
        <f>IF(J104="","",メイン_入力!$Z$32)</f>
        <v/>
      </c>
      <c r="S104" s="267" t="str">
        <f t="shared" si="26"/>
        <v/>
      </c>
      <c r="T104" s="267" t="str">
        <f t="shared" si="19"/>
        <v/>
      </c>
      <c r="U104" s="256" t="str">
        <f t="shared" si="20"/>
        <v/>
      </c>
      <c r="V104" s="256" t="str">
        <f t="shared" si="21"/>
        <v/>
      </c>
      <c r="W104" s="256" t="str">
        <f t="shared" si="22"/>
        <v/>
      </c>
      <c r="X104" s="255"/>
      <c r="Y104" s="236"/>
      <c r="Z104" s="236"/>
    </row>
    <row r="105" spans="2:26" ht="15" customHeight="1" x14ac:dyDescent="0.2">
      <c r="B105" s="252"/>
      <c r="C105" s="261">
        <v>90</v>
      </c>
      <c r="D105" s="262"/>
      <c r="E105" s="263"/>
      <c r="F105" s="276"/>
      <c r="G105" s="275"/>
      <c r="H105" s="275"/>
      <c r="I105" s="311"/>
      <c r="J105" s="275"/>
      <c r="K105" s="262"/>
      <c r="L105" s="262"/>
      <c r="M105" s="262"/>
      <c r="N105" s="264" t="str">
        <f t="shared" si="23"/>
        <v/>
      </c>
      <c r="O105" s="256" t="str">
        <f t="shared" si="24"/>
        <v/>
      </c>
      <c r="P105" s="256" t="str">
        <f t="shared" si="25"/>
        <v/>
      </c>
      <c r="Q105" s="265" t="str">
        <f>IF(J105="","",メイン_入力!$Y$32)</f>
        <v/>
      </c>
      <c r="R105" s="266" t="str">
        <f>IF(J105="","",メイン_入力!$Z$32)</f>
        <v/>
      </c>
      <c r="S105" s="267" t="str">
        <f t="shared" si="26"/>
        <v/>
      </c>
      <c r="T105" s="267" t="str">
        <f t="shared" si="19"/>
        <v/>
      </c>
      <c r="U105" s="256" t="str">
        <f t="shared" si="20"/>
        <v/>
      </c>
      <c r="V105" s="256" t="str">
        <f t="shared" si="21"/>
        <v/>
      </c>
      <c r="W105" s="256" t="str">
        <f t="shared" si="22"/>
        <v/>
      </c>
      <c r="X105" s="255"/>
      <c r="Y105" s="236"/>
      <c r="Z105" s="236"/>
    </row>
    <row r="106" spans="2:26" ht="15" customHeight="1" x14ac:dyDescent="0.2">
      <c r="B106" s="268"/>
      <c r="C106" s="269"/>
      <c r="D106" s="269"/>
      <c r="E106" s="269"/>
      <c r="F106" s="269"/>
      <c r="G106" s="269"/>
      <c r="H106" s="269"/>
      <c r="I106" s="269"/>
      <c r="J106" s="269"/>
      <c r="K106" s="269"/>
      <c r="L106" s="269"/>
      <c r="M106" s="269"/>
      <c r="N106" s="269"/>
      <c r="O106" s="269"/>
      <c r="P106" s="269"/>
      <c r="Q106" s="269"/>
      <c r="R106" s="269"/>
      <c r="S106" s="269"/>
      <c r="T106" s="269"/>
      <c r="U106" s="269"/>
      <c r="V106" s="269"/>
      <c r="W106" s="269"/>
      <c r="X106" s="270"/>
    </row>
    <row r="107" spans="2:26" x14ac:dyDescent="0.2">
      <c r="X107" s="271" t="s">
        <v>916</v>
      </c>
      <c r="Y107" s="160"/>
      <c r="Z107" s="160"/>
    </row>
  </sheetData>
  <sheetProtection password="DD1F" sheet="1" selectLockedCells="1"/>
  <mergeCells count="22">
    <mergeCell ref="C8:C11"/>
    <mergeCell ref="S9:S11"/>
    <mergeCell ref="D9:D11"/>
    <mergeCell ref="E9:E11"/>
    <mergeCell ref="F9:F11"/>
    <mergeCell ref="G9:G11"/>
    <mergeCell ref="H9:H11"/>
    <mergeCell ref="I9:I11"/>
    <mergeCell ref="K10:K11"/>
    <mergeCell ref="AB7:AB8"/>
    <mergeCell ref="K9:M9"/>
    <mergeCell ref="N9:N11"/>
    <mergeCell ref="Q9:R10"/>
    <mergeCell ref="AA7:AA8"/>
    <mergeCell ref="T9:T11"/>
    <mergeCell ref="D8:M8"/>
    <mergeCell ref="J9:J11"/>
    <mergeCell ref="M10:M11"/>
    <mergeCell ref="O9:P10"/>
    <mergeCell ref="L10:L11"/>
    <mergeCell ref="U9:W10"/>
    <mergeCell ref="N8:W8"/>
  </mergeCells>
  <phoneticPr fontId="2"/>
  <dataValidations count="2">
    <dataValidation type="list" allowBlank="1" showInputMessage="1" showErrorMessage="1" sqref="K76:M105 K12:M41 K44:M73">
      <formula1>$AE$5:$AF$5</formula1>
    </dataValidation>
    <dataValidation type="list" allowBlank="1" showInputMessage="1" showErrorMessage="1" sqref="D12:D41 D44:D73 D76:D105">
      <formula1>$AA$2:$AH$2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2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IV107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8" width="7.6640625" style="102" customWidth="1"/>
    <col min="9" max="9" width="5.6640625" style="102" customWidth="1"/>
    <col min="10" max="11" width="7.6640625" style="102" customWidth="1"/>
    <col min="12" max="12" width="7.109375" style="102" customWidth="1"/>
    <col min="13" max="13" width="8.6640625" style="102" customWidth="1"/>
    <col min="14" max="19" width="7.6640625" style="102" customWidth="1"/>
    <col min="20" max="21" width="2.109375" style="102" customWidth="1"/>
    <col min="22" max="22" width="6.109375" style="102" hidden="1" customWidth="1"/>
    <col min="23" max="23" width="8.6640625" style="102" hidden="1" customWidth="1"/>
    <col min="24" max="31" width="8.6640625" style="7" hidden="1" customWidth="1"/>
    <col min="32" max="32" width="4.77734375" style="103" hidden="1" customWidth="1"/>
    <col min="33" max="256" width="9" style="103" hidden="1" customWidth="1"/>
    <col min="257" max="16384" width="3.6640625" style="103" hidden="1"/>
  </cols>
  <sheetData>
    <row r="1" spans="1:55" ht="15" customHeight="1" thickBot="1" x14ac:dyDescent="0.25">
      <c r="X1" s="2" t="s">
        <v>823</v>
      </c>
      <c r="AM1" s="2" t="s">
        <v>806</v>
      </c>
      <c r="AN1" s="2"/>
      <c r="AP1" s="7" t="s">
        <v>812</v>
      </c>
    </row>
    <row r="2" spans="1:55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4" t="s">
        <v>398</v>
      </c>
      <c r="Y2" s="4" t="s">
        <v>399</v>
      </c>
      <c r="Z2" s="4" t="s">
        <v>400</v>
      </c>
      <c r="AA2" s="4" t="s">
        <v>651</v>
      </c>
      <c r="AB2" s="4" t="s">
        <v>652</v>
      </c>
      <c r="AC2" s="4" t="s">
        <v>653</v>
      </c>
      <c r="AD2" s="4" t="s">
        <v>431</v>
      </c>
      <c r="AE2" s="4" t="s">
        <v>432</v>
      </c>
      <c r="AF2" s="4"/>
      <c r="AG2" s="4"/>
      <c r="AH2" s="4"/>
      <c r="AI2" s="4"/>
      <c r="AJ2" s="4"/>
      <c r="AK2" s="4"/>
      <c r="AM2" s="21"/>
      <c r="AN2" s="475" t="s">
        <v>783</v>
      </c>
      <c r="AP2" s="21"/>
      <c r="AQ2" s="4" t="s">
        <v>398</v>
      </c>
      <c r="AR2" s="4" t="s">
        <v>399</v>
      </c>
      <c r="AS2" s="4" t="s">
        <v>400</v>
      </c>
      <c r="AT2" s="4" t="s">
        <v>651</v>
      </c>
      <c r="AU2" s="4" t="s">
        <v>652</v>
      </c>
      <c r="AV2" s="4" t="s">
        <v>653</v>
      </c>
      <c r="AW2" s="4" t="s">
        <v>431</v>
      </c>
      <c r="AX2" s="4" t="s">
        <v>432</v>
      </c>
    </row>
    <row r="3" spans="1:55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AM3" s="475" t="s">
        <v>755</v>
      </c>
      <c r="AN3" s="475">
        <f>メイン_入力!$AB$99</f>
        <v>0.38200000000000001</v>
      </c>
      <c r="AO3" s="2"/>
      <c r="AP3" s="475" t="s">
        <v>755</v>
      </c>
      <c r="AQ3" s="466">
        <f>SUMIF($D$12:$D$105,AQ$2,$Q$12:$Q$105)</f>
        <v>0</v>
      </c>
      <c r="AR3" s="466">
        <f t="shared" ref="AR3:AX3" si="0">SUMIF($D$12:$D$105,AR$2,$Q$12:$Q$105)</f>
        <v>0</v>
      </c>
      <c r="AS3" s="466">
        <f t="shared" si="0"/>
        <v>0</v>
      </c>
      <c r="AT3" s="466">
        <f t="shared" si="0"/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2"/>
      <c r="AZ3" s="2"/>
      <c r="BA3" s="2"/>
      <c r="BB3" s="2"/>
      <c r="BC3" s="2"/>
    </row>
    <row r="4" spans="1:55" ht="15" customHeight="1" x14ac:dyDescent="0.2">
      <c r="AM4" s="475" t="s">
        <v>756</v>
      </c>
      <c r="AN4" s="475">
        <f>メイン_入力!$AB$100</f>
        <v>0.48899999999999999</v>
      </c>
      <c r="AO4" s="102"/>
      <c r="AP4" s="475" t="s">
        <v>756</v>
      </c>
      <c r="AQ4" s="466">
        <f>SUMIF($D$12:$D$105,AQ$2,$R$12:$R$105)</f>
        <v>0</v>
      </c>
      <c r="AR4" s="466">
        <f t="shared" ref="AR4:AX4" si="1">SUMIF($D$12:$D$105,AR$2,$R$12:$R$105)</f>
        <v>0</v>
      </c>
      <c r="AS4" s="466">
        <f t="shared" si="1"/>
        <v>0</v>
      </c>
      <c r="AT4" s="466">
        <f t="shared" si="1"/>
        <v>0</v>
      </c>
      <c r="AU4" s="466">
        <f t="shared" si="1"/>
        <v>0</v>
      </c>
      <c r="AV4" s="466">
        <f t="shared" si="1"/>
        <v>0</v>
      </c>
      <c r="AW4" s="466">
        <f t="shared" si="1"/>
        <v>0</v>
      </c>
      <c r="AX4" s="466">
        <f t="shared" si="1"/>
        <v>0</v>
      </c>
      <c r="AY4" s="7"/>
      <c r="AZ4" s="7"/>
      <c r="BA4" s="7"/>
      <c r="BB4" s="7"/>
      <c r="BC4" s="7"/>
    </row>
    <row r="5" spans="1:55" ht="15" customHeight="1" x14ac:dyDescent="0.2">
      <c r="A5" s="123" t="s">
        <v>18</v>
      </c>
      <c r="B5" s="155"/>
      <c r="C5" s="5"/>
      <c r="D5" s="6"/>
      <c r="E5" s="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7"/>
      <c r="Q5" s="7"/>
      <c r="R5" s="7"/>
      <c r="S5" s="7"/>
      <c r="T5" s="229"/>
      <c r="U5" s="7"/>
      <c r="V5" s="7"/>
      <c r="W5" s="7"/>
      <c r="X5" s="4" t="s">
        <v>36</v>
      </c>
      <c r="Y5" s="4" t="s">
        <v>255</v>
      </c>
      <c r="Z5" s="4" t="s">
        <v>616</v>
      </c>
      <c r="AB5" s="4" t="s">
        <v>490</v>
      </c>
      <c r="AC5" s="4"/>
      <c r="AD5" s="103"/>
      <c r="AE5" s="103"/>
      <c r="AM5" s="475" t="s">
        <v>779</v>
      </c>
      <c r="AN5" s="475">
        <f>メイン_入力!$AB$101</f>
        <v>0.48899999999999999</v>
      </c>
      <c r="AP5" s="475" t="s">
        <v>779</v>
      </c>
      <c r="AQ5" s="466">
        <f>SUMIF($D$12:$D$105,AQ$2,$S$12:$S$105)</f>
        <v>0</v>
      </c>
      <c r="AR5" s="466">
        <f t="shared" ref="AR5:AX5" si="2">SUMIF($D$12:$D$105,AR$2,$S$12:$S$105)</f>
        <v>0</v>
      </c>
      <c r="AS5" s="466">
        <f t="shared" si="2"/>
        <v>0</v>
      </c>
      <c r="AT5" s="466">
        <f t="shared" si="2"/>
        <v>0</v>
      </c>
      <c r="AU5" s="466">
        <f t="shared" si="2"/>
        <v>0</v>
      </c>
      <c r="AV5" s="466">
        <f t="shared" si="2"/>
        <v>0</v>
      </c>
      <c r="AW5" s="466">
        <f t="shared" si="2"/>
        <v>0</v>
      </c>
      <c r="AX5" s="466">
        <f t="shared" si="2"/>
        <v>0</v>
      </c>
    </row>
    <row r="6" spans="1:55" ht="15" customHeight="1" x14ac:dyDescent="0.2">
      <c r="B6" s="106"/>
      <c r="C6" s="107" t="s">
        <v>573</v>
      </c>
      <c r="D6" s="108" t="s">
        <v>578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8"/>
      <c r="Q6" s="8"/>
      <c r="R6" s="8"/>
      <c r="S6" s="8"/>
      <c r="T6" s="9"/>
      <c r="U6" s="7"/>
      <c r="V6" s="7"/>
      <c r="W6" s="7"/>
    </row>
    <row r="7" spans="1:55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1"/>
      <c r="Q7" s="11"/>
      <c r="R7" s="11"/>
      <c r="S7" s="11"/>
      <c r="T7" s="12"/>
      <c r="U7" s="7"/>
      <c r="V7" s="7"/>
      <c r="W7" s="7"/>
    </row>
    <row r="8" spans="1:55" ht="15" customHeight="1" x14ac:dyDescent="0.2">
      <c r="B8" s="10"/>
      <c r="C8" s="792" t="s">
        <v>529</v>
      </c>
      <c r="D8" s="783" t="s">
        <v>288</v>
      </c>
      <c r="E8" s="806"/>
      <c r="F8" s="806"/>
      <c r="G8" s="806"/>
      <c r="H8" s="806"/>
      <c r="I8" s="806"/>
      <c r="J8" s="806"/>
      <c r="K8" s="855"/>
      <c r="L8" s="892" t="s">
        <v>705</v>
      </c>
      <c r="M8" s="892"/>
      <c r="N8" s="892"/>
      <c r="O8" s="892"/>
      <c r="P8" s="892"/>
      <c r="Q8" s="892"/>
      <c r="R8" s="892"/>
      <c r="S8" s="892"/>
      <c r="T8" s="12"/>
      <c r="U8" s="7"/>
      <c r="V8" s="7"/>
      <c r="W8" s="7"/>
    </row>
    <row r="9" spans="1:55" ht="15" customHeight="1" x14ac:dyDescent="0.2">
      <c r="B9" s="10"/>
      <c r="C9" s="793"/>
      <c r="D9" s="890" t="s">
        <v>276</v>
      </c>
      <c r="E9" s="890" t="s">
        <v>674</v>
      </c>
      <c r="F9" s="872" t="s">
        <v>256</v>
      </c>
      <c r="G9" s="890" t="s">
        <v>612</v>
      </c>
      <c r="H9" s="890" t="s">
        <v>290</v>
      </c>
      <c r="I9" s="890" t="s">
        <v>295</v>
      </c>
      <c r="J9" s="874" t="s">
        <v>296</v>
      </c>
      <c r="K9" s="886"/>
      <c r="L9" s="890" t="s">
        <v>325</v>
      </c>
      <c r="M9" s="890" t="s">
        <v>727</v>
      </c>
      <c r="N9" s="890" t="s">
        <v>279</v>
      </c>
      <c r="O9" s="890" t="s">
        <v>278</v>
      </c>
      <c r="P9" s="890" t="s">
        <v>704</v>
      </c>
      <c r="Q9" s="882" t="s">
        <v>443</v>
      </c>
      <c r="R9" s="882"/>
      <c r="S9" s="882"/>
      <c r="T9" s="12"/>
      <c r="U9" s="7"/>
      <c r="V9" s="7"/>
      <c r="W9" s="7"/>
    </row>
    <row r="10" spans="1:55" ht="36" customHeight="1" x14ac:dyDescent="0.2">
      <c r="B10" s="10"/>
      <c r="C10" s="793"/>
      <c r="D10" s="890"/>
      <c r="E10" s="890"/>
      <c r="F10" s="872"/>
      <c r="G10" s="890"/>
      <c r="H10" s="890"/>
      <c r="I10" s="890"/>
      <c r="J10" s="891" t="s">
        <v>579</v>
      </c>
      <c r="K10" s="891" t="s">
        <v>390</v>
      </c>
      <c r="L10" s="890"/>
      <c r="M10" s="890"/>
      <c r="N10" s="890"/>
      <c r="O10" s="890"/>
      <c r="P10" s="890"/>
      <c r="Q10" s="882"/>
      <c r="R10" s="882"/>
      <c r="S10" s="882"/>
      <c r="T10" s="12"/>
      <c r="U10" s="7"/>
      <c r="V10" s="7"/>
      <c r="W10" s="7"/>
      <c r="X10" s="918" t="s">
        <v>580</v>
      </c>
      <c r="Y10" s="918" t="s">
        <v>287</v>
      </c>
    </row>
    <row r="11" spans="1:55" ht="28.2" customHeight="1" x14ac:dyDescent="0.2">
      <c r="B11" s="10"/>
      <c r="C11" s="793"/>
      <c r="D11" s="890"/>
      <c r="E11" s="890"/>
      <c r="F11" s="872"/>
      <c r="G11" s="890"/>
      <c r="H11" s="890"/>
      <c r="I11" s="890"/>
      <c r="J11" s="891"/>
      <c r="K11" s="891"/>
      <c r="L11" s="890"/>
      <c r="M11" s="890"/>
      <c r="N11" s="859"/>
      <c r="O11" s="890"/>
      <c r="P11" s="890"/>
      <c r="Q11" s="376" t="s">
        <v>770</v>
      </c>
      <c r="R11" s="376" t="s">
        <v>771</v>
      </c>
      <c r="S11" s="376" t="s">
        <v>822</v>
      </c>
      <c r="T11" s="12"/>
      <c r="U11" s="7"/>
      <c r="V11" s="7"/>
      <c r="W11" s="7"/>
      <c r="X11" s="918"/>
      <c r="Y11" s="918"/>
    </row>
    <row r="12" spans="1:55" ht="15" customHeight="1" x14ac:dyDescent="0.2">
      <c r="B12" s="10"/>
      <c r="C12" s="16">
        <v>1</v>
      </c>
      <c r="D12" s="28"/>
      <c r="E12" s="29"/>
      <c r="F12" s="274"/>
      <c r="G12" s="272"/>
      <c r="H12" s="307"/>
      <c r="I12" s="272"/>
      <c r="J12" s="28"/>
      <c r="K12" s="28"/>
      <c r="L12" s="27" t="str">
        <f>IF(I12="","",SUMIF(J12:K12,"○",$X$12:$Y$12))</f>
        <v/>
      </c>
      <c r="M12" s="13" t="str">
        <f>IF(I12="","",メイン_入力!$AC$32)</f>
        <v/>
      </c>
      <c r="N12" s="13" t="str">
        <f>IF(I12="","",H12*I12*(1-L12)*M12)</f>
        <v/>
      </c>
      <c r="O12" s="272"/>
      <c r="P12" s="13" t="str">
        <f>IF(L12="","",IF(O12="",N12*L12/(1-L12),O12*L12/(1-L12)))</f>
        <v/>
      </c>
      <c r="Q12" s="19" t="str">
        <f>IF(ISERROR(P12),"",IF(P12="","",P12*$AN$3/1000))</f>
        <v/>
      </c>
      <c r="R12" s="19" t="str">
        <f>IF(ISERROR(P12),"",IF(P12="","",P12*$AN$4/1000))</f>
        <v/>
      </c>
      <c r="S12" s="465" t="str">
        <f>IF(ISERROR(P12),"",IF(P12="","",P12*$AN$5/1000))</f>
        <v/>
      </c>
      <c r="T12" s="12"/>
      <c r="U12" s="7"/>
      <c r="V12" s="7"/>
      <c r="W12" s="7"/>
      <c r="X12" s="85">
        <v>0.5</v>
      </c>
      <c r="Y12" s="85">
        <v>0.2</v>
      </c>
    </row>
    <row r="13" spans="1:55" ht="15" customHeight="1" x14ac:dyDescent="0.2">
      <c r="B13" s="10"/>
      <c r="C13" s="16">
        <v>2</v>
      </c>
      <c r="D13" s="28"/>
      <c r="E13" s="29"/>
      <c r="F13" s="274"/>
      <c r="G13" s="272"/>
      <c r="H13" s="307"/>
      <c r="I13" s="272"/>
      <c r="J13" s="28"/>
      <c r="K13" s="28"/>
      <c r="L13" s="27" t="str">
        <f t="shared" ref="L13:L41" si="3">IF(I13="","",SUMIF(J13:K13,"○",$X$12:$Y$12))</f>
        <v/>
      </c>
      <c r="M13" s="13" t="str">
        <f>IF(I13="","",メイン_入力!$AC$32)</f>
        <v/>
      </c>
      <c r="N13" s="13" t="str">
        <f>IF(I13="","",H13*I13*(1-L13)*M13)</f>
        <v/>
      </c>
      <c r="O13" s="272"/>
      <c r="P13" s="13" t="str">
        <f t="shared" ref="P13:P41" si="4">IF(L13="","",IF(O13="",N13*L13/(1-L13),O13*L13/(1-L13)))</f>
        <v/>
      </c>
      <c r="Q13" s="465" t="str">
        <f t="shared" ref="Q13:Q41" si="5">IF(ISERROR(P13),"",IF(P13="","",P13*$AN$3/1000))</f>
        <v/>
      </c>
      <c r="R13" s="465" t="str">
        <f t="shared" ref="R13:R41" si="6">IF(ISERROR(P13),"",IF(P13="","",P13*$AN$4/1000))</f>
        <v/>
      </c>
      <c r="S13" s="465" t="str">
        <f t="shared" ref="S13:S41" si="7">IF(ISERROR(P13),"",IF(P13="","",P13*$AN$5/1000))</f>
        <v/>
      </c>
      <c r="T13" s="12"/>
      <c r="U13" s="7"/>
      <c r="V13" s="7"/>
      <c r="W13" s="7"/>
      <c r="X13" s="11"/>
      <c r="Y13" s="11"/>
    </row>
    <row r="14" spans="1:55" ht="15" customHeight="1" x14ac:dyDescent="0.2">
      <c r="B14" s="10"/>
      <c r="C14" s="16">
        <v>3</v>
      </c>
      <c r="D14" s="28"/>
      <c r="E14" s="29"/>
      <c r="F14" s="274"/>
      <c r="G14" s="272"/>
      <c r="H14" s="307"/>
      <c r="I14" s="272"/>
      <c r="J14" s="28"/>
      <c r="K14" s="28"/>
      <c r="L14" s="27" t="str">
        <f t="shared" si="3"/>
        <v/>
      </c>
      <c r="M14" s="13" t="str">
        <f>IF(I14="","",メイン_入力!$AC$32)</f>
        <v/>
      </c>
      <c r="N14" s="13" t="str">
        <f>IF(I14="","",H14*I14*(1-L14)*M14)</f>
        <v/>
      </c>
      <c r="O14" s="272"/>
      <c r="P14" s="13" t="str">
        <f t="shared" si="4"/>
        <v/>
      </c>
      <c r="Q14" s="465" t="str">
        <f t="shared" si="5"/>
        <v/>
      </c>
      <c r="R14" s="465" t="str">
        <f t="shared" si="6"/>
        <v/>
      </c>
      <c r="S14" s="465" t="str">
        <f t="shared" si="7"/>
        <v/>
      </c>
      <c r="T14" s="12"/>
      <c r="U14" s="7"/>
      <c r="V14" s="7"/>
      <c r="W14" s="7"/>
      <c r="X14" s="11"/>
      <c r="Y14" s="11"/>
    </row>
    <row r="15" spans="1:55" ht="15" customHeight="1" x14ac:dyDescent="0.2">
      <c r="B15" s="10"/>
      <c r="C15" s="16">
        <v>4</v>
      </c>
      <c r="D15" s="28"/>
      <c r="E15" s="29"/>
      <c r="F15" s="274"/>
      <c r="G15" s="272"/>
      <c r="H15" s="307"/>
      <c r="I15" s="272"/>
      <c r="J15" s="28"/>
      <c r="K15" s="28"/>
      <c r="L15" s="27" t="str">
        <f t="shared" si="3"/>
        <v/>
      </c>
      <c r="M15" s="13" t="str">
        <f>IF(I15="","",メイン_入力!$AC$32)</f>
        <v/>
      </c>
      <c r="N15" s="13" t="str">
        <f>IF(I15="","",H15*I15*(1-L15)*M15)</f>
        <v/>
      </c>
      <c r="O15" s="272"/>
      <c r="P15" s="13" t="str">
        <f t="shared" si="4"/>
        <v/>
      </c>
      <c r="Q15" s="465" t="str">
        <f t="shared" si="5"/>
        <v/>
      </c>
      <c r="R15" s="465" t="str">
        <f t="shared" si="6"/>
        <v/>
      </c>
      <c r="S15" s="465" t="str">
        <f t="shared" si="7"/>
        <v/>
      </c>
      <c r="T15" s="12"/>
      <c r="U15" s="7"/>
      <c r="V15" s="7"/>
      <c r="W15" s="7"/>
      <c r="X15" s="11"/>
      <c r="Y15" s="11"/>
    </row>
    <row r="16" spans="1:55" ht="15" customHeight="1" x14ac:dyDescent="0.2">
      <c r="B16" s="10"/>
      <c r="C16" s="16">
        <v>5</v>
      </c>
      <c r="D16" s="28"/>
      <c r="E16" s="29"/>
      <c r="F16" s="274"/>
      <c r="G16" s="272"/>
      <c r="H16" s="307"/>
      <c r="I16" s="272"/>
      <c r="J16" s="28"/>
      <c r="K16" s="28"/>
      <c r="L16" s="27" t="str">
        <f t="shared" si="3"/>
        <v/>
      </c>
      <c r="M16" s="13" t="str">
        <f>IF(I16="","",メイン_入力!$AC$32)</f>
        <v/>
      </c>
      <c r="N16" s="13" t="str">
        <f>IF(I16="","",H16*I16*(1-L16)*M16)</f>
        <v/>
      </c>
      <c r="O16" s="272"/>
      <c r="P16" s="13" t="str">
        <f t="shared" si="4"/>
        <v/>
      </c>
      <c r="Q16" s="465" t="str">
        <f t="shared" si="5"/>
        <v/>
      </c>
      <c r="R16" s="465" t="str">
        <f t="shared" si="6"/>
        <v/>
      </c>
      <c r="S16" s="465" t="str">
        <f t="shared" si="7"/>
        <v/>
      </c>
      <c r="T16" s="12"/>
      <c r="U16" s="7"/>
      <c r="V16" s="7"/>
      <c r="W16" s="7"/>
    </row>
    <row r="17" spans="2:23" ht="15" customHeight="1" x14ac:dyDescent="0.2">
      <c r="B17" s="10"/>
      <c r="C17" s="16">
        <v>6</v>
      </c>
      <c r="D17" s="28"/>
      <c r="E17" s="29"/>
      <c r="F17" s="274"/>
      <c r="G17" s="272"/>
      <c r="H17" s="307"/>
      <c r="I17" s="272"/>
      <c r="J17" s="28"/>
      <c r="K17" s="28"/>
      <c r="L17" s="27" t="str">
        <f t="shared" si="3"/>
        <v/>
      </c>
      <c r="M17" s="13" t="str">
        <f>IF(I17="","",メイン_入力!$AC$32)</f>
        <v/>
      </c>
      <c r="N17" s="13" t="str">
        <f t="shared" ref="N17:N41" si="8">IF(I17="","",H17*I17*(1-L17)*M17)</f>
        <v/>
      </c>
      <c r="O17" s="272"/>
      <c r="P17" s="13" t="str">
        <f t="shared" si="4"/>
        <v/>
      </c>
      <c r="Q17" s="465" t="str">
        <f t="shared" si="5"/>
        <v/>
      </c>
      <c r="R17" s="465" t="str">
        <f t="shared" si="6"/>
        <v/>
      </c>
      <c r="S17" s="465" t="str">
        <f t="shared" si="7"/>
        <v/>
      </c>
      <c r="T17" s="12"/>
      <c r="U17" s="7"/>
      <c r="V17" s="7"/>
      <c r="W17" s="7"/>
    </row>
    <row r="18" spans="2:23" ht="15" customHeight="1" x14ac:dyDescent="0.2">
      <c r="B18" s="10"/>
      <c r="C18" s="16">
        <v>7</v>
      </c>
      <c r="D18" s="28"/>
      <c r="E18" s="29"/>
      <c r="F18" s="274"/>
      <c r="G18" s="272"/>
      <c r="H18" s="307"/>
      <c r="I18" s="272"/>
      <c r="J18" s="28"/>
      <c r="K18" s="28"/>
      <c r="L18" s="27" t="str">
        <f t="shared" si="3"/>
        <v/>
      </c>
      <c r="M18" s="13" t="str">
        <f>IF(I18="","",メイン_入力!$AC$32)</f>
        <v/>
      </c>
      <c r="N18" s="13" t="str">
        <f t="shared" si="8"/>
        <v/>
      </c>
      <c r="O18" s="272"/>
      <c r="P18" s="13" t="str">
        <f t="shared" si="4"/>
        <v/>
      </c>
      <c r="Q18" s="465" t="str">
        <f t="shared" si="5"/>
        <v/>
      </c>
      <c r="R18" s="465" t="str">
        <f t="shared" si="6"/>
        <v/>
      </c>
      <c r="S18" s="465" t="str">
        <f t="shared" si="7"/>
        <v/>
      </c>
      <c r="T18" s="12"/>
      <c r="U18" s="7"/>
      <c r="V18" s="7"/>
      <c r="W18" s="7"/>
    </row>
    <row r="19" spans="2:23" ht="15" customHeight="1" x14ac:dyDescent="0.2">
      <c r="B19" s="10"/>
      <c r="C19" s="16">
        <v>8</v>
      </c>
      <c r="D19" s="28"/>
      <c r="E19" s="29"/>
      <c r="F19" s="274"/>
      <c r="G19" s="272"/>
      <c r="H19" s="307"/>
      <c r="I19" s="272"/>
      <c r="J19" s="28"/>
      <c r="K19" s="28"/>
      <c r="L19" s="27" t="str">
        <f t="shared" si="3"/>
        <v/>
      </c>
      <c r="M19" s="13" t="str">
        <f>IF(I19="","",メイン_入力!$AC$32)</f>
        <v/>
      </c>
      <c r="N19" s="13" t="str">
        <f t="shared" si="8"/>
        <v/>
      </c>
      <c r="O19" s="272"/>
      <c r="P19" s="13" t="str">
        <f t="shared" si="4"/>
        <v/>
      </c>
      <c r="Q19" s="465" t="str">
        <f t="shared" si="5"/>
        <v/>
      </c>
      <c r="R19" s="465" t="str">
        <f t="shared" si="6"/>
        <v/>
      </c>
      <c r="S19" s="465" t="str">
        <f t="shared" si="7"/>
        <v/>
      </c>
      <c r="T19" s="12"/>
      <c r="U19" s="7"/>
      <c r="V19" s="7"/>
      <c r="W19" s="7"/>
    </row>
    <row r="20" spans="2:23" ht="15" customHeight="1" x14ac:dyDescent="0.2">
      <c r="B20" s="10"/>
      <c r="C20" s="16">
        <v>9</v>
      </c>
      <c r="D20" s="28"/>
      <c r="E20" s="29"/>
      <c r="F20" s="274"/>
      <c r="G20" s="272"/>
      <c r="H20" s="307"/>
      <c r="I20" s="272"/>
      <c r="J20" s="28"/>
      <c r="K20" s="28"/>
      <c r="L20" s="27" t="str">
        <f t="shared" si="3"/>
        <v/>
      </c>
      <c r="M20" s="13" t="str">
        <f>IF(I20="","",メイン_入力!$AC$32)</f>
        <v/>
      </c>
      <c r="N20" s="13" t="str">
        <f t="shared" si="8"/>
        <v/>
      </c>
      <c r="O20" s="272"/>
      <c r="P20" s="13" t="str">
        <f t="shared" si="4"/>
        <v/>
      </c>
      <c r="Q20" s="465" t="str">
        <f t="shared" si="5"/>
        <v/>
      </c>
      <c r="R20" s="465" t="str">
        <f t="shared" si="6"/>
        <v/>
      </c>
      <c r="S20" s="465" t="str">
        <f t="shared" si="7"/>
        <v/>
      </c>
      <c r="T20" s="12"/>
      <c r="U20" s="7"/>
      <c r="V20" s="7"/>
      <c r="W20" s="7"/>
    </row>
    <row r="21" spans="2:23" ht="15" customHeight="1" x14ac:dyDescent="0.2">
      <c r="B21" s="10"/>
      <c r="C21" s="16">
        <v>10</v>
      </c>
      <c r="D21" s="28"/>
      <c r="E21" s="29"/>
      <c r="F21" s="274"/>
      <c r="G21" s="272"/>
      <c r="H21" s="307"/>
      <c r="I21" s="272"/>
      <c r="J21" s="28"/>
      <c r="K21" s="28"/>
      <c r="L21" s="27" t="str">
        <f t="shared" si="3"/>
        <v/>
      </c>
      <c r="M21" s="13" t="str">
        <f>IF(I21="","",メイン_入力!$AC$32)</f>
        <v/>
      </c>
      <c r="N21" s="13" t="str">
        <f t="shared" si="8"/>
        <v/>
      </c>
      <c r="O21" s="272"/>
      <c r="P21" s="13" t="str">
        <f t="shared" si="4"/>
        <v/>
      </c>
      <c r="Q21" s="465" t="str">
        <f t="shared" si="5"/>
        <v/>
      </c>
      <c r="R21" s="465" t="str">
        <f t="shared" si="6"/>
        <v/>
      </c>
      <c r="S21" s="465" t="str">
        <f t="shared" si="7"/>
        <v/>
      </c>
      <c r="T21" s="12"/>
      <c r="U21" s="7"/>
      <c r="V21" s="7"/>
      <c r="W21" s="7"/>
    </row>
    <row r="22" spans="2:23" ht="15" customHeight="1" x14ac:dyDescent="0.2">
      <c r="B22" s="10"/>
      <c r="C22" s="16">
        <v>11</v>
      </c>
      <c r="D22" s="28"/>
      <c r="E22" s="29"/>
      <c r="F22" s="274"/>
      <c r="G22" s="272"/>
      <c r="H22" s="307"/>
      <c r="I22" s="272"/>
      <c r="J22" s="28"/>
      <c r="K22" s="28"/>
      <c r="L22" s="27" t="str">
        <f t="shared" si="3"/>
        <v/>
      </c>
      <c r="M22" s="13" t="str">
        <f>IF(I22="","",メイン_入力!$AC$32)</f>
        <v/>
      </c>
      <c r="N22" s="13" t="str">
        <f t="shared" si="8"/>
        <v/>
      </c>
      <c r="O22" s="272"/>
      <c r="P22" s="13" t="str">
        <f t="shared" si="4"/>
        <v/>
      </c>
      <c r="Q22" s="465" t="str">
        <f t="shared" si="5"/>
        <v/>
      </c>
      <c r="R22" s="465" t="str">
        <f t="shared" si="6"/>
        <v/>
      </c>
      <c r="S22" s="465" t="str">
        <f t="shared" si="7"/>
        <v/>
      </c>
      <c r="T22" s="12"/>
      <c r="U22" s="7"/>
      <c r="V22" s="7"/>
      <c r="W22" s="7"/>
    </row>
    <row r="23" spans="2:23" ht="15" customHeight="1" x14ac:dyDescent="0.2">
      <c r="B23" s="10"/>
      <c r="C23" s="16">
        <v>12</v>
      </c>
      <c r="D23" s="28"/>
      <c r="E23" s="29"/>
      <c r="F23" s="274"/>
      <c r="G23" s="272"/>
      <c r="H23" s="307"/>
      <c r="I23" s="272"/>
      <c r="J23" s="28"/>
      <c r="K23" s="28"/>
      <c r="L23" s="27" t="str">
        <f t="shared" si="3"/>
        <v/>
      </c>
      <c r="M23" s="13" t="str">
        <f>IF(I23="","",メイン_入力!$AC$32)</f>
        <v/>
      </c>
      <c r="N23" s="13" t="str">
        <f t="shared" si="8"/>
        <v/>
      </c>
      <c r="O23" s="272"/>
      <c r="P23" s="13" t="str">
        <f t="shared" si="4"/>
        <v/>
      </c>
      <c r="Q23" s="465" t="str">
        <f t="shared" si="5"/>
        <v/>
      </c>
      <c r="R23" s="465" t="str">
        <f t="shared" si="6"/>
        <v/>
      </c>
      <c r="S23" s="465" t="str">
        <f t="shared" si="7"/>
        <v/>
      </c>
      <c r="T23" s="12"/>
      <c r="U23" s="7"/>
      <c r="V23" s="7"/>
      <c r="W23" s="7"/>
    </row>
    <row r="24" spans="2:23" ht="15" customHeight="1" x14ac:dyDescent="0.2">
      <c r="B24" s="10"/>
      <c r="C24" s="16">
        <v>13</v>
      </c>
      <c r="D24" s="28"/>
      <c r="E24" s="29"/>
      <c r="F24" s="274"/>
      <c r="G24" s="272"/>
      <c r="H24" s="307"/>
      <c r="I24" s="272"/>
      <c r="J24" s="28"/>
      <c r="K24" s="28"/>
      <c r="L24" s="27" t="str">
        <f t="shared" si="3"/>
        <v/>
      </c>
      <c r="M24" s="13" t="str">
        <f>IF(I24="","",メイン_入力!$AC$32)</f>
        <v/>
      </c>
      <c r="N24" s="13" t="str">
        <f t="shared" si="8"/>
        <v/>
      </c>
      <c r="O24" s="272"/>
      <c r="P24" s="13" t="str">
        <f t="shared" si="4"/>
        <v/>
      </c>
      <c r="Q24" s="465" t="str">
        <f t="shared" si="5"/>
        <v/>
      </c>
      <c r="R24" s="465" t="str">
        <f t="shared" si="6"/>
        <v/>
      </c>
      <c r="S24" s="465" t="str">
        <f t="shared" si="7"/>
        <v/>
      </c>
      <c r="T24" s="12"/>
      <c r="U24" s="7"/>
      <c r="V24" s="7"/>
      <c r="W24" s="7"/>
    </row>
    <row r="25" spans="2:23" ht="15" customHeight="1" x14ac:dyDescent="0.2">
      <c r="B25" s="10"/>
      <c r="C25" s="16">
        <v>14</v>
      </c>
      <c r="D25" s="28"/>
      <c r="E25" s="29"/>
      <c r="F25" s="274"/>
      <c r="G25" s="272"/>
      <c r="H25" s="307"/>
      <c r="I25" s="272"/>
      <c r="J25" s="28"/>
      <c r="K25" s="28"/>
      <c r="L25" s="27" t="str">
        <f t="shared" si="3"/>
        <v/>
      </c>
      <c r="M25" s="13" t="str">
        <f>IF(I25="","",メイン_入力!$AC$32)</f>
        <v/>
      </c>
      <c r="N25" s="13" t="str">
        <f t="shared" si="8"/>
        <v/>
      </c>
      <c r="O25" s="272"/>
      <c r="P25" s="13" t="str">
        <f t="shared" si="4"/>
        <v/>
      </c>
      <c r="Q25" s="465" t="str">
        <f t="shared" si="5"/>
        <v/>
      </c>
      <c r="R25" s="465" t="str">
        <f t="shared" si="6"/>
        <v/>
      </c>
      <c r="S25" s="465" t="str">
        <f t="shared" si="7"/>
        <v/>
      </c>
      <c r="T25" s="12"/>
      <c r="U25" s="7"/>
      <c r="V25" s="7"/>
      <c r="W25" s="7"/>
    </row>
    <row r="26" spans="2:23" ht="15" customHeight="1" x14ac:dyDescent="0.2">
      <c r="B26" s="10"/>
      <c r="C26" s="16">
        <v>15</v>
      </c>
      <c r="D26" s="28"/>
      <c r="E26" s="29"/>
      <c r="F26" s="274"/>
      <c r="G26" s="272"/>
      <c r="H26" s="307"/>
      <c r="I26" s="272"/>
      <c r="J26" s="28"/>
      <c r="K26" s="28"/>
      <c r="L26" s="27" t="str">
        <f t="shared" si="3"/>
        <v/>
      </c>
      <c r="M26" s="13" t="str">
        <f>IF(I26="","",メイン_入力!$AC$32)</f>
        <v/>
      </c>
      <c r="N26" s="13" t="str">
        <f t="shared" si="8"/>
        <v/>
      </c>
      <c r="O26" s="272"/>
      <c r="P26" s="13" t="str">
        <f t="shared" si="4"/>
        <v/>
      </c>
      <c r="Q26" s="465" t="str">
        <f t="shared" si="5"/>
        <v/>
      </c>
      <c r="R26" s="465" t="str">
        <f t="shared" si="6"/>
        <v/>
      </c>
      <c r="S26" s="465" t="str">
        <f t="shared" si="7"/>
        <v/>
      </c>
      <c r="T26" s="12"/>
      <c r="U26" s="7"/>
      <c r="V26" s="7"/>
      <c r="W26" s="7"/>
    </row>
    <row r="27" spans="2:23" ht="15" customHeight="1" x14ac:dyDescent="0.2">
      <c r="B27" s="10"/>
      <c r="C27" s="16">
        <v>16</v>
      </c>
      <c r="D27" s="28"/>
      <c r="E27" s="29"/>
      <c r="F27" s="274"/>
      <c r="G27" s="272"/>
      <c r="H27" s="307"/>
      <c r="I27" s="272"/>
      <c r="J27" s="28"/>
      <c r="K27" s="28"/>
      <c r="L27" s="27" t="str">
        <f t="shared" si="3"/>
        <v/>
      </c>
      <c r="M27" s="13" t="str">
        <f>IF(I27="","",メイン_入力!$AC$32)</f>
        <v/>
      </c>
      <c r="N27" s="13" t="str">
        <f t="shared" si="8"/>
        <v/>
      </c>
      <c r="O27" s="272"/>
      <c r="P27" s="13" t="str">
        <f t="shared" si="4"/>
        <v/>
      </c>
      <c r="Q27" s="465" t="str">
        <f t="shared" si="5"/>
        <v/>
      </c>
      <c r="R27" s="465" t="str">
        <f t="shared" si="6"/>
        <v/>
      </c>
      <c r="S27" s="465" t="str">
        <f t="shared" si="7"/>
        <v/>
      </c>
      <c r="T27" s="12"/>
      <c r="U27" s="7"/>
      <c r="V27" s="7"/>
      <c r="W27" s="7"/>
    </row>
    <row r="28" spans="2:23" ht="15" customHeight="1" x14ac:dyDescent="0.2">
      <c r="B28" s="10"/>
      <c r="C28" s="16">
        <v>17</v>
      </c>
      <c r="D28" s="28"/>
      <c r="E28" s="29"/>
      <c r="F28" s="274"/>
      <c r="G28" s="272"/>
      <c r="H28" s="307"/>
      <c r="I28" s="272"/>
      <c r="J28" s="28"/>
      <c r="K28" s="28"/>
      <c r="L28" s="27" t="str">
        <f t="shared" si="3"/>
        <v/>
      </c>
      <c r="M28" s="13" t="str">
        <f>IF(I28="","",メイン_入力!$AC$32)</f>
        <v/>
      </c>
      <c r="N28" s="13" t="str">
        <f t="shared" si="8"/>
        <v/>
      </c>
      <c r="O28" s="272"/>
      <c r="P28" s="13" t="str">
        <f t="shared" si="4"/>
        <v/>
      </c>
      <c r="Q28" s="465" t="str">
        <f t="shared" si="5"/>
        <v/>
      </c>
      <c r="R28" s="465" t="str">
        <f t="shared" si="6"/>
        <v/>
      </c>
      <c r="S28" s="465" t="str">
        <f t="shared" si="7"/>
        <v/>
      </c>
      <c r="T28" s="12"/>
      <c r="U28" s="7"/>
      <c r="V28" s="7"/>
      <c r="W28" s="7"/>
    </row>
    <row r="29" spans="2:23" ht="15" customHeight="1" x14ac:dyDescent="0.2">
      <c r="B29" s="10"/>
      <c r="C29" s="16">
        <v>18</v>
      </c>
      <c r="D29" s="28"/>
      <c r="E29" s="29"/>
      <c r="F29" s="274"/>
      <c r="G29" s="272"/>
      <c r="H29" s="307"/>
      <c r="I29" s="272"/>
      <c r="J29" s="28"/>
      <c r="K29" s="28"/>
      <c r="L29" s="27" t="str">
        <f t="shared" si="3"/>
        <v/>
      </c>
      <c r="M29" s="13" t="str">
        <f>IF(I29="","",メイン_入力!$AC$32)</f>
        <v/>
      </c>
      <c r="N29" s="13" t="str">
        <f t="shared" si="8"/>
        <v/>
      </c>
      <c r="O29" s="272"/>
      <c r="P29" s="13" t="str">
        <f t="shared" si="4"/>
        <v/>
      </c>
      <c r="Q29" s="465" t="str">
        <f t="shared" si="5"/>
        <v/>
      </c>
      <c r="R29" s="465" t="str">
        <f t="shared" si="6"/>
        <v/>
      </c>
      <c r="S29" s="465" t="str">
        <f t="shared" si="7"/>
        <v/>
      </c>
      <c r="T29" s="12"/>
      <c r="U29" s="7"/>
      <c r="V29" s="7"/>
      <c r="W29" s="7"/>
    </row>
    <row r="30" spans="2:23" ht="15" customHeight="1" x14ac:dyDescent="0.2">
      <c r="B30" s="10"/>
      <c r="C30" s="16">
        <v>19</v>
      </c>
      <c r="D30" s="28"/>
      <c r="E30" s="29"/>
      <c r="F30" s="274"/>
      <c r="G30" s="272"/>
      <c r="H30" s="307"/>
      <c r="I30" s="272"/>
      <c r="J30" s="28"/>
      <c r="K30" s="28"/>
      <c r="L30" s="27" t="str">
        <f t="shared" si="3"/>
        <v/>
      </c>
      <c r="M30" s="13" t="str">
        <f>IF(I30="","",メイン_入力!$AC$32)</f>
        <v/>
      </c>
      <c r="N30" s="13" t="str">
        <f t="shared" si="8"/>
        <v/>
      </c>
      <c r="O30" s="272"/>
      <c r="P30" s="13" t="str">
        <f t="shared" si="4"/>
        <v/>
      </c>
      <c r="Q30" s="465" t="str">
        <f t="shared" si="5"/>
        <v/>
      </c>
      <c r="R30" s="465" t="str">
        <f t="shared" si="6"/>
        <v/>
      </c>
      <c r="S30" s="465" t="str">
        <f t="shared" si="7"/>
        <v/>
      </c>
      <c r="T30" s="12"/>
      <c r="U30" s="7"/>
      <c r="V30" s="7"/>
      <c r="W30" s="7"/>
    </row>
    <row r="31" spans="2:23" ht="15" customHeight="1" x14ac:dyDescent="0.2">
      <c r="B31" s="10"/>
      <c r="C31" s="16">
        <v>20</v>
      </c>
      <c r="D31" s="28"/>
      <c r="E31" s="29"/>
      <c r="F31" s="274"/>
      <c r="G31" s="272"/>
      <c r="H31" s="307"/>
      <c r="I31" s="272"/>
      <c r="J31" s="28"/>
      <c r="K31" s="28"/>
      <c r="L31" s="27" t="str">
        <f t="shared" si="3"/>
        <v/>
      </c>
      <c r="M31" s="13" t="str">
        <f>IF(I31="","",メイン_入力!$AC$32)</f>
        <v/>
      </c>
      <c r="N31" s="13" t="str">
        <f t="shared" si="8"/>
        <v/>
      </c>
      <c r="O31" s="272"/>
      <c r="P31" s="13" t="str">
        <f t="shared" si="4"/>
        <v/>
      </c>
      <c r="Q31" s="465" t="str">
        <f t="shared" si="5"/>
        <v/>
      </c>
      <c r="R31" s="465" t="str">
        <f t="shared" si="6"/>
        <v/>
      </c>
      <c r="S31" s="465" t="str">
        <f t="shared" si="7"/>
        <v/>
      </c>
      <c r="T31" s="12"/>
      <c r="U31" s="7"/>
      <c r="V31" s="7"/>
      <c r="W31" s="7"/>
    </row>
    <row r="32" spans="2:23" ht="15" customHeight="1" x14ac:dyDescent="0.2">
      <c r="B32" s="10"/>
      <c r="C32" s="16">
        <v>21</v>
      </c>
      <c r="D32" s="28"/>
      <c r="E32" s="29"/>
      <c r="F32" s="274"/>
      <c r="G32" s="272"/>
      <c r="H32" s="307"/>
      <c r="I32" s="272"/>
      <c r="J32" s="28"/>
      <c r="K32" s="28"/>
      <c r="L32" s="27" t="str">
        <f t="shared" si="3"/>
        <v/>
      </c>
      <c r="M32" s="13" t="str">
        <f>IF(I32="","",メイン_入力!$AC$32)</f>
        <v/>
      </c>
      <c r="N32" s="13" t="str">
        <f t="shared" si="8"/>
        <v/>
      </c>
      <c r="O32" s="272"/>
      <c r="P32" s="13" t="str">
        <f t="shared" si="4"/>
        <v/>
      </c>
      <c r="Q32" s="465" t="str">
        <f t="shared" si="5"/>
        <v/>
      </c>
      <c r="R32" s="465" t="str">
        <f t="shared" si="6"/>
        <v/>
      </c>
      <c r="S32" s="465" t="str">
        <f t="shared" si="7"/>
        <v/>
      </c>
      <c r="T32" s="12"/>
      <c r="U32" s="7"/>
      <c r="V32" s="7"/>
      <c r="W32" s="7"/>
    </row>
    <row r="33" spans="2:23" ht="15" customHeight="1" x14ac:dyDescent="0.2">
      <c r="B33" s="10"/>
      <c r="C33" s="16">
        <v>22</v>
      </c>
      <c r="D33" s="28"/>
      <c r="E33" s="29"/>
      <c r="F33" s="274"/>
      <c r="G33" s="272"/>
      <c r="H33" s="307"/>
      <c r="I33" s="272"/>
      <c r="J33" s="28"/>
      <c r="K33" s="28"/>
      <c r="L33" s="27" t="str">
        <f t="shared" si="3"/>
        <v/>
      </c>
      <c r="M33" s="13" t="str">
        <f>IF(I33="","",メイン_入力!$AC$32)</f>
        <v/>
      </c>
      <c r="N33" s="13" t="str">
        <f t="shared" si="8"/>
        <v/>
      </c>
      <c r="O33" s="272"/>
      <c r="P33" s="13" t="str">
        <f t="shared" si="4"/>
        <v/>
      </c>
      <c r="Q33" s="465" t="str">
        <f t="shared" si="5"/>
        <v/>
      </c>
      <c r="R33" s="465" t="str">
        <f t="shared" si="6"/>
        <v/>
      </c>
      <c r="S33" s="465" t="str">
        <f t="shared" si="7"/>
        <v/>
      </c>
      <c r="T33" s="12"/>
      <c r="U33" s="7"/>
      <c r="V33" s="7"/>
      <c r="W33" s="7"/>
    </row>
    <row r="34" spans="2:23" ht="15" customHeight="1" x14ac:dyDescent="0.2">
      <c r="B34" s="10"/>
      <c r="C34" s="16">
        <v>23</v>
      </c>
      <c r="D34" s="28"/>
      <c r="E34" s="29"/>
      <c r="F34" s="274"/>
      <c r="G34" s="272"/>
      <c r="H34" s="307"/>
      <c r="I34" s="272"/>
      <c r="J34" s="28"/>
      <c r="K34" s="28"/>
      <c r="L34" s="27" t="str">
        <f t="shared" si="3"/>
        <v/>
      </c>
      <c r="M34" s="13" t="str">
        <f>IF(I34="","",メイン_入力!$AC$32)</f>
        <v/>
      </c>
      <c r="N34" s="13" t="str">
        <f t="shared" si="8"/>
        <v/>
      </c>
      <c r="O34" s="272"/>
      <c r="P34" s="13" t="str">
        <f t="shared" si="4"/>
        <v/>
      </c>
      <c r="Q34" s="465" t="str">
        <f t="shared" si="5"/>
        <v/>
      </c>
      <c r="R34" s="465" t="str">
        <f t="shared" si="6"/>
        <v/>
      </c>
      <c r="S34" s="465" t="str">
        <f t="shared" si="7"/>
        <v/>
      </c>
      <c r="T34" s="12"/>
      <c r="U34" s="7"/>
      <c r="V34" s="7"/>
      <c r="W34" s="7"/>
    </row>
    <row r="35" spans="2:23" ht="15" customHeight="1" x14ac:dyDescent="0.2">
      <c r="B35" s="10"/>
      <c r="C35" s="16">
        <v>24</v>
      </c>
      <c r="D35" s="28"/>
      <c r="E35" s="29"/>
      <c r="F35" s="274"/>
      <c r="G35" s="272"/>
      <c r="H35" s="307"/>
      <c r="I35" s="272"/>
      <c r="J35" s="28"/>
      <c r="K35" s="28"/>
      <c r="L35" s="27" t="str">
        <f t="shared" si="3"/>
        <v/>
      </c>
      <c r="M35" s="13" t="str">
        <f>IF(I35="","",メイン_入力!$AC$32)</f>
        <v/>
      </c>
      <c r="N35" s="13" t="str">
        <f t="shared" si="8"/>
        <v/>
      </c>
      <c r="O35" s="272"/>
      <c r="P35" s="13" t="str">
        <f t="shared" si="4"/>
        <v/>
      </c>
      <c r="Q35" s="465" t="str">
        <f t="shared" si="5"/>
        <v/>
      </c>
      <c r="R35" s="465" t="str">
        <f t="shared" si="6"/>
        <v/>
      </c>
      <c r="S35" s="465" t="str">
        <f t="shared" si="7"/>
        <v/>
      </c>
      <c r="T35" s="12"/>
      <c r="U35" s="7"/>
      <c r="V35" s="7"/>
      <c r="W35" s="7"/>
    </row>
    <row r="36" spans="2:23" ht="15" customHeight="1" x14ac:dyDescent="0.2">
      <c r="B36" s="10"/>
      <c r="C36" s="16">
        <v>25</v>
      </c>
      <c r="D36" s="28"/>
      <c r="E36" s="29"/>
      <c r="F36" s="274"/>
      <c r="G36" s="272"/>
      <c r="H36" s="307"/>
      <c r="I36" s="272"/>
      <c r="J36" s="28"/>
      <c r="K36" s="28"/>
      <c r="L36" s="27" t="str">
        <f t="shared" si="3"/>
        <v/>
      </c>
      <c r="M36" s="13" t="str">
        <f>IF(I36="","",メイン_入力!$AC$32)</f>
        <v/>
      </c>
      <c r="N36" s="13" t="str">
        <f t="shared" si="8"/>
        <v/>
      </c>
      <c r="O36" s="272"/>
      <c r="P36" s="13" t="str">
        <f t="shared" si="4"/>
        <v/>
      </c>
      <c r="Q36" s="465" t="str">
        <f t="shared" si="5"/>
        <v/>
      </c>
      <c r="R36" s="465" t="str">
        <f t="shared" si="6"/>
        <v/>
      </c>
      <c r="S36" s="465" t="str">
        <f t="shared" si="7"/>
        <v/>
      </c>
      <c r="T36" s="12"/>
      <c r="U36" s="7"/>
      <c r="V36" s="7"/>
      <c r="W36" s="7"/>
    </row>
    <row r="37" spans="2:23" ht="15" customHeight="1" x14ac:dyDescent="0.2">
      <c r="B37" s="10"/>
      <c r="C37" s="16">
        <v>26</v>
      </c>
      <c r="D37" s="28"/>
      <c r="E37" s="29"/>
      <c r="F37" s="274"/>
      <c r="G37" s="272"/>
      <c r="H37" s="307"/>
      <c r="I37" s="272"/>
      <c r="J37" s="28"/>
      <c r="K37" s="28"/>
      <c r="L37" s="27" t="str">
        <f t="shared" si="3"/>
        <v/>
      </c>
      <c r="M37" s="13" t="str">
        <f>IF(I37="","",メイン_入力!$AC$32)</f>
        <v/>
      </c>
      <c r="N37" s="13" t="str">
        <f t="shared" si="8"/>
        <v/>
      </c>
      <c r="O37" s="272"/>
      <c r="P37" s="13" t="str">
        <f t="shared" si="4"/>
        <v/>
      </c>
      <c r="Q37" s="465" t="str">
        <f t="shared" si="5"/>
        <v/>
      </c>
      <c r="R37" s="465" t="str">
        <f t="shared" si="6"/>
        <v/>
      </c>
      <c r="S37" s="465" t="str">
        <f t="shared" si="7"/>
        <v/>
      </c>
      <c r="T37" s="12"/>
      <c r="U37" s="7"/>
      <c r="V37" s="7"/>
      <c r="W37" s="7"/>
    </row>
    <row r="38" spans="2:23" ht="15" customHeight="1" x14ac:dyDescent="0.2">
      <c r="B38" s="10"/>
      <c r="C38" s="16">
        <v>27</v>
      </c>
      <c r="D38" s="28"/>
      <c r="E38" s="29"/>
      <c r="F38" s="274"/>
      <c r="G38" s="272"/>
      <c r="H38" s="307"/>
      <c r="I38" s="272"/>
      <c r="J38" s="28"/>
      <c r="K38" s="28"/>
      <c r="L38" s="27" t="str">
        <f t="shared" si="3"/>
        <v/>
      </c>
      <c r="M38" s="13" t="str">
        <f>IF(I38="","",メイン_入力!$AC$32)</f>
        <v/>
      </c>
      <c r="N38" s="13" t="str">
        <f t="shared" si="8"/>
        <v/>
      </c>
      <c r="O38" s="272"/>
      <c r="P38" s="13" t="str">
        <f t="shared" si="4"/>
        <v/>
      </c>
      <c r="Q38" s="465" t="str">
        <f t="shared" si="5"/>
        <v/>
      </c>
      <c r="R38" s="465" t="str">
        <f t="shared" si="6"/>
        <v/>
      </c>
      <c r="S38" s="465" t="str">
        <f t="shared" si="7"/>
        <v/>
      </c>
      <c r="T38" s="12"/>
      <c r="U38" s="7"/>
      <c r="V38" s="7"/>
      <c r="W38" s="7"/>
    </row>
    <row r="39" spans="2:23" ht="15" customHeight="1" x14ac:dyDescent="0.2">
      <c r="B39" s="10"/>
      <c r="C39" s="16">
        <v>28</v>
      </c>
      <c r="D39" s="28"/>
      <c r="E39" s="29"/>
      <c r="F39" s="274"/>
      <c r="G39" s="272"/>
      <c r="H39" s="307"/>
      <c r="I39" s="272"/>
      <c r="J39" s="28"/>
      <c r="K39" s="28"/>
      <c r="L39" s="27" t="str">
        <f t="shared" si="3"/>
        <v/>
      </c>
      <c r="M39" s="13" t="str">
        <f>IF(I39="","",メイン_入力!$AC$32)</f>
        <v/>
      </c>
      <c r="N39" s="13" t="str">
        <f t="shared" si="8"/>
        <v/>
      </c>
      <c r="O39" s="272"/>
      <c r="P39" s="13" t="str">
        <f t="shared" si="4"/>
        <v/>
      </c>
      <c r="Q39" s="465" t="str">
        <f t="shared" si="5"/>
        <v/>
      </c>
      <c r="R39" s="465" t="str">
        <f t="shared" si="6"/>
        <v/>
      </c>
      <c r="S39" s="465" t="str">
        <f t="shared" si="7"/>
        <v/>
      </c>
      <c r="T39" s="12"/>
      <c r="U39" s="7"/>
      <c r="V39" s="7"/>
      <c r="W39" s="7"/>
    </row>
    <row r="40" spans="2:23" ht="15" customHeight="1" x14ac:dyDescent="0.2">
      <c r="B40" s="10"/>
      <c r="C40" s="16">
        <v>29</v>
      </c>
      <c r="D40" s="28"/>
      <c r="E40" s="29"/>
      <c r="F40" s="274"/>
      <c r="G40" s="272"/>
      <c r="H40" s="307"/>
      <c r="I40" s="272"/>
      <c r="J40" s="28"/>
      <c r="K40" s="28"/>
      <c r="L40" s="27" t="str">
        <f t="shared" si="3"/>
        <v/>
      </c>
      <c r="M40" s="13" t="str">
        <f>IF(I40="","",メイン_入力!$AC$32)</f>
        <v/>
      </c>
      <c r="N40" s="13" t="str">
        <f t="shared" si="8"/>
        <v/>
      </c>
      <c r="O40" s="272"/>
      <c r="P40" s="13" t="str">
        <f t="shared" si="4"/>
        <v/>
      </c>
      <c r="Q40" s="465" t="str">
        <f t="shared" si="5"/>
        <v/>
      </c>
      <c r="R40" s="465" t="str">
        <f t="shared" si="6"/>
        <v/>
      </c>
      <c r="S40" s="465" t="str">
        <f t="shared" si="7"/>
        <v/>
      </c>
      <c r="T40" s="12"/>
      <c r="U40" s="7"/>
      <c r="V40" s="7"/>
      <c r="W40" s="7"/>
    </row>
    <row r="41" spans="2:23" ht="15" customHeight="1" x14ac:dyDescent="0.2">
      <c r="B41" s="10"/>
      <c r="C41" s="16">
        <v>30</v>
      </c>
      <c r="D41" s="28"/>
      <c r="E41" s="29"/>
      <c r="F41" s="274"/>
      <c r="G41" s="272"/>
      <c r="H41" s="307"/>
      <c r="I41" s="272"/>
      <c r="J41" s="28"/>
      <c r="K41" s="28"/>
      <c r="L41" s="27" t="str">
        <f t="shared" si="3"/>
        <v/>
      </c>
      <c r="M41" s="13" t="str">
        <f>IF(I41="","",メイン_入力!$AC$32)</f>
        <v/>
      </c>
      <c r="N41" s="13" t="str">
        <f t="shared" si="8"/>
        <v/>
      </c>
      <c r="O41" s="272"/>
      <c r="P41" s="13" t="str">
        <f t="shared" si="4"/>
        <v/>
      </c>
      <c r="Q41" s="465" t="str">
        <f t="shared" si="5"/>
        <v/>
      </c>
      <c r="R41" s="465" t="str">
        <f t="shared" si="6"/>
        <v/>
      </c>
      <c r="S41" s="465" t="str">
        <f t="shared" si="7"/>
        <v/>
      </c>
      <c r="T41" s="12"/>
      <c r="U41" s="7"/>
      <c r="V41" s="7"/>
      <c r="W41" s="7"/>
    </row>
    <row r="42" spans="2:23" ht="15" customHeight="1" x14ac:dyDescent="0.2">
      <c r="B42" s="113"/>
      <c r="C42" s="114"/>
      <c r="D42" s="114"/>
      <c r="E42" s="114"/>
      <c r="F42" s="114"/>
      <c r="G42" s="114"/>
      <c r="H42" s="308"/>
      <c r="I42" s="114"/>
      <c r="J42" s="114"/>
      <c r="K42" s="114"/>
      <c r="L42" s="114"/>
      <c r="M42" s="114"/>
      <c r="N42" s="114"/>
      <c r="O42" s="114"/>
      <c r="P42" s="114"/>
      <c r="Q42" s="402"/>
      <c r="R42" s="114"/>
      <c r="S42" s="114"/>
      <c r="T42" s="115"/>
    </row>
    <row r="43" spans="2:23" x14ac:dyDescent="0.2">
      <c r="H43" s="310"/>
      <c r="Q43" s="403"/>
      <c r="T43" s="174" t="s">
        <v>916</v>
      </c>
      <c r="U43" s="155"/>
      <c r="V43" s="155"/>
      <c r="W43" s="155"/>
    </row>
    <row r="44" spans="2:23" x14ac:dyDescent="0.2">
      <c r="B44" s="10"/>
      <c r="C44" s="16">
        <f>C12+30</f>
        <v>31</v>
      </c>
      <c r="D44" s="28"/>
      <c r="E44" s="29"/>
      <c r="F44" s="274"/>
      <c r="G44" s="272"/>
      <c r="H44" s="307"/>
      <c r="I44" s="272"/>
      <c r="J44" s="28"/>
      <c r="K44" s="28"/>
      <c r="L44" s="27" t="str">
        <f t="shared" ref="L44:L73" si="9">IF(I44="","",SUMIF(J44:K44,"○",$X$12:$Y$12))</f>
        <v/>
      </c>
      <c r="M44" s="13" t="str">
        <f>IF(I44="","",メイン_入力!$AC$32)</f>
        <v/>
      </c>
      <c r="N44" s="13" t="str">
        <f>IF(I44="","",H44*I44*(1-L44)*M44)</f>
        <v/>
      </c>
      <c r="O44" s="272"/>
      <c r="P44" s="13" t="str">
        <f t="shared" ref="P44:P73" si="10">IF(L44="","",IF(O44="",N44*L44/(1-L44),O44*L44/(1-L44)))</f>
        <v/>
      </c>
      <c r="Q44" s="465" t="str">
        <f t="shared" ref="Q44:Q73" si="11">IF(ISERROR(P44),"",IF(P44="","",P44*$AN$3/1000))</f>
        <v/>
      </c>
      <c r="R44" s="465" t="str">
        <f t="shared" ref="R44:R73" si="12">IF(ISERROR(P44),"",IF(P44="","",P44*$AN$4/1000))</f>
        <v/>
      </c>
      <c r="S44" s="465" t="str">
        <f t="shared" ref="S44:S73" si="13">IF(ISERROR(P44),"",IF(P44="","",P44*$AN$5/1000))</f>
        <v/>
      </c>
      <c r="T44" s="12"/>
    </row>
    <row r="45" spans="2:23" x14ac:dyDescent="0.2">
      <c r="B45" s="10"/>
      <c r="C45" s="16">
        <f t="shared" ref="C45:C73" si="14">C13+30</f>
        <v>32</v>
      </c>
      <c r="D45" s="28"/>
      <c r="E45" s="29"/>
      <c r="F45" s="274"/>
      <c r="G45" s="272"/>
      <c r="H45" s="307"/>
      <c r="I45" s="272"/>
      <c r="J45" s="28"/>
      <c r="K45" s="28"/>
      <c r="L45" s="27" t="str">
        <f t="shared" si="9"/>
        <v/>
      </c>
      <c r="M45" s="13" t="str">
        <f>IF(I45="","",メイン_入力!$AC$32)</f>
        <v/>
      </c>
      <c r="N45" s="13" t="str">
        <f>IF(I45="","",H45*I45*(1-L45)*M45)</f>
        <v/>
      </c>
      <c r="O45" s="272"/>
      <c r="P45" s="13" t="str">
        <f t="shared" si="10"/>
        <v/>
      </c>
      <c r="Q45" s="465" t="str">
        <f t="shared" si="11"/>
        <v/>
      </c>
      <c r="R45" s="465" t="str">
        <f t="shared" si="12"/>
        <v/>
      </c>
      <c r="S45" s="465" t="str">
        <f t="shared" si="13"/>
        <v/>
      </c>
      <c r="T45" s="12"/>
    </row>
    <row r="46" spans="2:23" x14ac:dyDescent="0.2">
      <c r="B46" s="10"/>
      <c r="C46" s="16">
        <f t="shared" si="14"/>
        <v>33</v>
      </c>
      <c r="D46" s="28"/>
      <c r="E46" s="29"/>
      <c r="F46" s="274"/>
      <c r="G46" s="272"/>
      <c r="H46" s="307"/>
      <c r="I46" s="272"/>
      <c r="J46" s="28"/>
      <c r="K46" s="28"/>
      <c r="L46" s="27" t="str">
        <f t="shared" si="9"/>
        <v/>
      </c>
      <c r="M46" s="13" t="str">
        <f>IF(I46="","",メイン_入力!$AC$32)</f>
        <v/>
      </c>
      <c r="N46" s="13" t="str">
        <f>IF(I46="","",H46*I46*(1-L46)*M46)</f>
        <v/>
      </c>
      <c r="O46" s="272"/>
      <c r="P46" s="13" t="str">
        <f t="shared" si="10"/>
        <v/>
      </c>
      <c r="Q46" s="465" t="str">
        <f t="shared" si="11"/>
        <v/>
      </c>
      <c r="R46" s="465" t="str">
        <f t="shared" si="12"/>
        <v/>
      </c>
      <c r="S46" s="465" t="str">
        <f t="shared" si="13"/>
        <v/>
      </c>
      <c r="T46" s="12"/>
    </row>
    <row r="47" spans="2:23" x14ac:dyDescent="0.2">
      <c r="B47" s="10"/>
      <c r="C47" s="16">
        <f t="shared" si="14"/>
        <v>34</v>
      </c>
      <c r="D47" s="28"/>
      <c r="E47" s="29"/>
      <c r="F47" s="274"/>
      <c r="G47" s="272"/>
      <c r="H47" s="307"/>
      <c r="I47" s="272"/>
      <c r="J47" s="28"/>
      <c r="K47" s="28"/>
      <c r="L47" s="27" t="str">
        <f t="shared" si="9"/>
        <v/>
      </c>
      <c r="M47" s="13" t="str">
        <f>IF(I47="","",メイン_入力!$AC$32)</f>
        <v/>
      </c>
      <c r="N47" s="13" t="str">
        <f>IF(I47="","",H47*I47*(1-L47)*M47)</f>
        <v/>
      </c>
      <c r="O47" s="272"/>
      <c r="P47" s="13" t="str">
        <f t="shared" si="10"/>
        <v/>
      </c>
      <c r="Q47" s="465" t="str">
        <f t="shared" si="11"/>
        <v/>
      </c>
      <c r="R47" s="465" t="str">
        <f t="shared" si="12"/>
        <v/>
      </c>
      <c r="S47" s="465" t="str">
        <f t="shared" si="13"/>
        <v/>
      </c>
      <c r="T47" s="12"/>
    </row>
    <row r="48" spans="2:23" x14ac:dyDescent="0.2">
      <c r="B48" s="10"/>
      <c r="C48" s="16">
        <f t="shared" si="14"/>
        <v>35</v>
      </c>
      <c r="D48" s="28"/>
      <c r="E48" s="29"/>
      <c r="F48" s="274"/>
      <c r="G48" s="272"/>
      <c r="H48" s="307"/>
      <c r="I48" s="272"/>
      <c r="J48" s="28"/>
      <c r="K48" s="28"/>
      <c r="L48" s="27" t="str">
        <f t="shared" si="9"/>
        <v/>
      </c>
      <c r="M48" s="13" t="str">
        <f>IF(I48="","",メイン_入力!$AC$32)</f>
        <v/>
      </c>
      <c r="N48" s="13" t="str">
        <f>IF(I48="","",H48*I48*(1-L48)*M48)</f>
        <v/>
      </c>
      <c r="O48" s="272"/>
      <c r="P48" s="13" t="str">
        <f t="shared" si="10"/>
        <v/>
      </c>
      <c r="Q48" s="465" t="str">
        <f t="shared" si="11"/>
        <v/>
      </c>
      <c r="R48" s="465" t="str">
        <f t="shared" si="12"/>
        <v/>
      </c>
      <c r="S48" s="465" t="str">
        <f t="shared" si="13"/>
        <v/>
      </c>
      <c r="T48" s="12"/>
    </row>
    <row r="49" spans="2:20" x14ac:dyDescent="0.2">
      <c r="B49" s="10"/>
      <c r="C49" s="16">
        <f t="shared" si="14"/>
        <v>36</v>
      </c>
      <c r="D49" s="28"/>
      <c r="E49" s="29"/>
      <c r="F49" s="274"/>
      <c r="G49" s="272"/>
      <c r="H49" s="307"/>
      <c r="I49" s="272"/>
      <c r="J49" s="28"/>
      <c r="K49" s="28"/>
      <c r="L49" s="27" t="str">
        <f t="shared" si="9"/>
        <v/>
      </c>
      <c r="M49" s="13" t="str">
        <f>IF(I49="","",メイン_入力!$AC$32)</f>
        <v/>
      </c>
      <c r="N49" s="13" t="str">
        <f t="shared" ref="N49:N73" si="15">IF(I49="","",H49*I49*(1-L49)*M49)</f>
        <v/>
      </c>
      <c r="O49" s="272"/>
      <c r="P49" s="13" t="str">
        <f t="shared" si="10"/>
        <v/>
      </c>
      <c r="Q49" s="465" t="str">
        <f t="shared" si="11"/>
        <v/>
      </c>
      <c r="R49" s="465" t="str">
        <f t="shared" si="12"/>
        <v/>
      </c>
      <c r="S49" s="465" t="str">
        <f t="shared" si="13"/>
        <v/>
      </c>
      <c r="T49" s="12"/>
    </row>
    <row r="50" spans="2:20" x14ac:dyDescent="0.2">
      <c r="B50" s="10"/>
      <c r="C50" s="16">
        <f t="shared" si="14"/>
        <v>37</v>
      </c>
      <c r="D50" s="28"/>
      <c r="E50" s="29"/>
      <c r="F50" s="274"/>
      <c r="G50" s="272"/>
      <c r="H50" s="307"/>
      <c r="I50" s="272"/>
      <c r="J50" s="28"/>
      <c r="K50" s="28"/>
      <c r="L50" s="27" t="str">
        <f t="shared" si="9"/>
        <v/>
      </c>
      <c r="M50" s="13" t="str">
        <f>IF(I50="","",メイン_入力!$AC$32)</f>
        <v/>
      </c>
      <c r="N50" s="13" t="str">
        <f t="shared" si="15"/>
        <v/>
      </c>
      <c r="O50" s="272"/>
      <c r="P50" s="13" t="str">
        <f t="shared" si="10"/>
        <v/>
      </c>
      <c r="Q50" s="465" t="str">
        <f t="shared" si="11"/>
        <v/>
      </c>
      <c r="R50" s="465" t="str">
        <f t="shared" si="12"/>
        <v/>
      </c>
      <c r="S50" s="465" t="str">
        <f t="shared" si="13"/>
        <v/>
      </c>
      <c r="T50" s="12"/>
    </row>
    <row r="51" spans="2:20" x14ac:dyDescent="0.2">
      <c r="B51" s="10"/>
      <c r="C51" s="16">
        <f t="shared" si="14"/>
        <v>38</v>
      </c>
      <c r="D51" s="28"/>
      <c r="E51" s="29"/>
      <c r="F51" s="274"/>
      <c r="G51" s="272"/>
      <c r="H51" s="307"/>
      <c r="I51" s="272"/>
      <c r="J51" s="28"/>
      <c r="K51" s="28"/>
      <c r="L51" s="27" t="str">
        <f t="shared" si="9"/>
        <v/>
      </c>
      <c r="M51" s="13" t="str">
        <f>IF(I51="","",メイン_入力!$AC$32)</f>
        <v/>
      </c>
      <c r="N51" s="13" t="str">
        <f t="shared" si="15"/>
        <v/>
      </c>
      <c r="O51" s="272"/>
      <c r="P51" s="13" t="str">
        <f t="shared" si="10"/>
        <v/>
      </c>
      <c r="Q51" s="465" t="str">
        <f t="shared" si="11"/>
        <v/>
      </c>
      <c r="R51" s="465" t="str">
        <f t="shared" si="12"/>
        <v/>
      </c>
      <c r="S51" s="465" t="str">
        <f t="shared" si="13"/>
        <v/>
      </c>
      <c r="T51" s="12"/>
    </row>
    <row r="52" spans="2:20" x14ac:dyDescent="0.2">
      <c r="B52" s="10"/>
      <c r="C52" s="16">
        <f t="shared" si="14"/>
        <v>39</v>
      </c>
      <c r="D52" s="28"/>
      <c r="E52" s="29"/>
      <c r="F52" s="274"/>
      <c r="G52" s="272"/>
      <c r="H52" s="307"/>
      <c r="I52" s="272"/>
      <c r="J52" s="28"/>
      <c r="K52" s="28"/>
      <c r="L52" s="27" t="str">
        <f t="shared" si="9"/>
        <v/>
      </c>
      <c r="M52" s="13" t="str">
        <f>IF(I52="","",メイン_入力!$AC$32)</f>
        <v/>
      </c>
      <c r="N52" s="13" t="str">
        <f t="shared" si="15"/>
        <v/>
      </c>
      <c r="O52" s="272"/>
      <c r="P52" s="13" t="str">
        <f t="shared" si="10"/>
        <v/>
      </c>
      <c r="Q52" s="465" t="str">
        <f t="shared" si="11"/>
        <v/>
      </c>
      <c r="R52" s="465" t="str">
        <f t="shared" si="12"/>
        <v/>
      </c>
      <c r="S52" s="465" t="str">
        <f t="shared" si="13"/>
        <v/>
      </c>
      <c r="T52" s="12"/>
    </row>
    <row r="53" spans="2:20" x14ac:dyDescent="0.2">
      <c r="B53" s="10"/>
      <c r="C53" s="16">
        <f t="shared" si="14"/>
        <v>40</v>
      </c>
      <c r="D53" s="28"/>
      <c r="E53" s="29"/>
      <c r="F53" s="274"/>
      <c r="G53" s="272"/>
      <c r="H53" s="307"/>
      <c r="I53" s="272"/>
      <c r="J53" s="28"/>
      <c r="K53" s="28"/>
      <c r="L53" s="27" t="str">
        <f t="shared" si="9"/>
        <v/>
      </c>
      <c r="M53" s="13" t="str">
        <f>IF(I53="","",メイン_入力!$AC$32)</f>
        <v/>
      </c>
      <c r="N53" s="13" t="str">
        <f t="shared" si="15"/>
        <v/>
      </c>
      <c r="O53" s="272"/>
      <c r="P53" s="13" t="str">
        <f t="shared" si="10"/>
        <v/>
      </c>
      <c r="Q53" s="465" t="str">
        <f t="shared" si="11"/>
        <v/>
      </c>
      <c r="R53" s="465" t="str">
        <f t="shared" si="12"/>
        <v/>
      </c>
      <c r="S53" s="465" t="str">
        <f t="shared" si="13"/>
        <v/>
      </c>
      <c r="T53" s="12"/>
    </row>
    <row r="54" spans="2:20" x14ac:dyDescent="0.2">
      <c r="B54" s="10"/>
      <c r="C54" s="16">
        <f t="shared" si="14"/>
        <v>41</v>
      </c>
      <c r="D54" s="28"/>
      <c r="E54" s="29"/>
      <c r="F54" s="274"/>
      <c r="G54" s="272"/>
      <c r="H54" s="307"/>
      <c r="I54" s="272"/>
      <c r="J54" s="28"/>
      <c r="K54" s="28"/>
      <c r="L54" s="27" t="str">
        <f t="shared" si="9"/>
        <v/>
      </c>
      <c r="M54" s="13" t="str">
        <f>IF(I54="","",メイン_入力!$AC$32)</f>
        <v/>
      </c>
      <c r="N54" s="13" t="str">
        <f t="shared" si="15"/>
        <v/>
      </c>
      <c r="O54" s="272"/>
      <c r="P54" s="13" t="str">
        <f t="shared" si="10"/>
        <v/>
      </c>
      <c r="Q54" s="465" t="str">
        <f t="shared" si="11"/>
        <v/>
      </c>
      <c r="R54" s="465" t="str">
        <f t="shared" si="12"/>
        <v/>
      </c>
      <c r="S54" s="465" t="str">
        <f t="shared" si="13"/>
        <v/>
      </c>
      <c r="T54" s="12"/>
    </row>
    <row r="55" spans="2:20" x14ac:dyDescent="0.2">
      <c r="B55" s="10"/>
      <c r="C55" s="16">
        <f t="shared" si="14"/>
        <v>42</v>
      </c>
      <c r="D55" s="28"/>
      <c r="E55" s="29"/>
      <c r="F55" s="274"/>
      <c r="G55" s="272"/>
      <c r="H55" s="307"/>
      <c r="I55" s="272"/>
      <c r="J55" s="28"/>
      <c r="K55" s="28"/>
      <c r="L55" s="27" t="str">
        <f t="shared" si="9"/>
        <v/>
      </c>
      <c r="M55" s="13" t="str">
        <f>IF(I55="","",メイン_入力!$AC$32)</f>
        <v/>
      </c>
      <c r="N55" s="13" t="str">
        <f t="shared" si="15"/>
        <v/>
      </c>
      <c r="O55" s="272"/>
      <c r="P55" s="13" t="str">
        <f t="shared" si="10"/>
        <v/>
      </c>
      <c r="Q55" s="465" t="str">
        <f t="shared" si="11"/>
        <v/>
      </c>
      <c r="R55" s="465" t="str">
        <f t="shared" si="12"/>
        <v/>
      </c>
      <c r="S55" s="465" t="str">
        <f t="shared" si="13"/>
        <v/>
      </c>
      <c r="T55" s="12"/>
    </row>
    <row r="56" spans="2:20" x14ac:dyDescent="0.2">
      <c r="B56" s="10"/>
      <c r="C56" s="16">
        <f t="shared" si="14"/>
        <v>43</v>
      </c>
      <c r="D56" s="28"/>
      <c r="E56" s="29"/>
      <c r="F56" s="274"/>
      <c r="G56" s="272"/>
      <c r="H56" s="307"/>
      <c r="I56" s="272"/>
      <c r="J56" s="28"/>
      <c r="K56" s="28"/>
      <c r="L56" s="27" t="str">
        <f t="shared" si="9"/>
        <v/>
      </c>
      <c r="M56" s="13" t="str">
        <f>IF(I56="","",メイン_入力!$AC$32)</f>
        <v/>
      </c>
      <c r="N56" s="13" t="str">
        <f t="shared" si="15"/>
        <v/>
      </c>
      <c r="O56" s="272"/>
      <c r="P56" s="13" t="str">
        <f t="shared" si="10"/>
        <v/>
      </c>
      <c r="Q56" s="465" t="str">
        <f t="shared" si="11"/>
        <v/>
      </c>
      <c r="R56" s="465" t="str">
        <f t="shared" si="12"/>
        <v/>
      </c>
      <c r="S56" s="465" t="str">
        <f t="shared" si="13"/>
        <v/>
      </c>
      <c r="T56" s="12"/>
    </row>
    <row r="57" spans="2:20" x14ac:dyDescent="0.2">
      <c r="B57" s="10"/>
      <c r="C57" s="16">
        <f t="shared" si="14"/>
        <v>44</v>
      </c>
      <c r="D57" s="28"/>
      <c r="E57" s="29"/>
      <c r="F57" s="274"/>
      <c r="G57" s="272"/>
      <c r="H57" s="307"/>
      <c r="I57" s="272"/>
      <c r="J57" s="28"/>
      <c r="K57" s="28"/>
      <c r="L57" s="27" t="str">
        <f t="shared" si="9"/>
        <v/>
      </c>
      <c r="M57" s="13" t="str">
        <f>IF(I57="","",メイン_入力!$AC$32)</f>
        <v/>
      </c>
      <c r="N57" s="13" t="str">
        <f t="shared" si="15"/>
        <v/>
      </c>
      <c r="O57" s="272"/>
      <c r="P57" s="13" t="str">
        <f t="shared" si="10"/>
        <v/>
      </c>
      <c r="Q57" s="465" t="str">
        <f t="shared" si="11"/>
        <v/>
      </c>
      <c r="R57" s="465" t="str">
        <f t="shared" si="12"/>
        <v/>
      </c>
      <c r="S57" s="465" t="str">
        <f t="shared" si="13"/>
        <v/>
      </c>
      <c r="T57" s="12"/>
    </row>
    <row r="58" spans="2:20" x14ac:dyDescent="0.2">
      <c r="B58" s="10"/>
      <c r="C58" s="16">
        <f t="shared" si="14"/>
        <v>45</v>
      </c>
      <c r="D58" s="28"/>
      <c r="E58" s="29"/>
      <c r="F58" s="274"/>
      <c r="G58" s="272"/>
      <c r="H58" s="307"/>
      <c r="I58" s="272"/>
      <c r="J58" s="28"/>
      <c r="K58" s="28"/>
      <c r="L58" s="27" t="str">
        <f t="shared" si="9"/>
        <v/>
      </c>
      <c r="M58" s="13" t="str">
        <f>IF(I58="","",メイン_入力!$AC$32)</f>
        <v/>
      </c>
      <c r="N58" s="13" t="str">
        <f t="shared" si="15"/>
        <v/>
      </c>
      <c r="O58" s="272"/>
      <c r="P58" s="13" t="str">
        <f t="shared" si="10"/>
        <v/>
      </c>
      <c r="Q58" s="465" t="str">
        <f t="shared" si="11"/>
        <v/>
      </c>
      <c r="R58" s="465" t="str">
        <f t="shared" si="12"/>
        <v/>
      </c>
      <c r="S58" s="465" t="str">
        <f t="shared" si="13"/>
        <v/>
      </c>
      <c r="T58" s="12"/>
    </row>
    <row r="59" spans="2:20" x14ac:dyDescent="0.2">
      <c r="B59" s="10"/>
      <c r="C59" s="16">
        <f t="shared" si="14"/>
        <v>46</v>
      </c>
      <c r="D59" s="28"/>
      <c r="E59" s="29"/>
      <c r="F59" s="274"/>
      <c r="G59" s="272"/>
      <c r="H59" s="307"/>
      <c r="I59" s="272"/>
      <c r="J59" s="28"/>
      <c r="K59" s="28"/>
      <c r="L59" s="27" t="str">
        <f t="shared" si="9"/>
        <v/>
      </c>
      <c r="M59" s="13" t="str">
        <f>IF(I59="","",メイン_入力!$AC$32)</f>
        <v/>
      </c>
      <c r="N59" s="13" t="str">
        <f t="shared" si="15"/>
        <v/>
      </c>
      <c r="O59" s="272"/>
      <c r="P59" s="13" t="str">
        <f t="shared" si="10"/>
        <v/>
      </c>
      <c r="Q59" s="465" t="str">
        <f t="shared" si="11"/>
        <v/>
      </c>
      <c r="R59" s="465" t="str">
        <f t="shared" si="12"/>
        <v/>
      </c>
      <c r="S59" s="465" t="str">
        <f t="shared" si="13"/>
        <v/>
      </c>
      <c r="T59" s="12"/>
    </row>
    <row r="60" spans="2:20" x14ac:dyDescent="0.2">
      <c r="B60" s="10"/>
      <c r="C60" s="16">
        <f t="shared" si="14"/>
        <v>47</v>
      </c>
      <c r="D60" s="28"/>
      <c r="E60" s="29"/>
      <c r="F60" s="274"/>
      <c r="G60" s="272"/>
      <c r="H60" s="307"/>
      <c r="I60" s="272"/>
      <c r="J60" s="28"/>
      <c r="K60" s="28"/>
      <c r="L60" s="27" t="str">
        <f t="shared" si="9"/>
        <v/>
      </c>
      <c r="M60" s="13" t="str">
        <f>IF(I60="","",メイン_入力!$AC$32)</f>
        <v/>
      </c>
      <c r="N60" s="13" t="str">
        <f t="shared" si="15"/>
        <v/>
      </c>
      <c r="O60" s="272"/>
      <c r="P60" s="13" t="str">
        <f t="shared" si="10"/>
        <v/>
      </c>
      <c r="Q60" s="465" t="str">
        <f t="shared" si="11"/>
        <v/>
      </c>
      <c r="R60" s="465" t="str">
        <f t="shared" si="12"/>
        <v/>
      </c>
      <c r="S60" s="465" t="str">
        <f t="shared" si="13"/>
        <v/>
      </c>
      <c r="T60" s="12"/>
    </row>
    <row r="61" spans="2:20" x14ac:dyDescent="0.2">
      <c r="B61" s="10"/>
      <c r="C61" s="16">
        <f t="shared" si="14"/>
        <v>48</v>
      </c>
      <c r="D61" s="28"/>
      <c r="E61" s="29"/>
      <c r="F61" s="274"/>
      <c r="G61" s="272"/>
      <c r="H61" s="307"/>
      <c r="I61" s="272"/>
      <c r="J61" s="28"/>
      <c r="K61" s="28"/>
      <c r="L61" s="27" t="str">
        <f t="shared" si="9"/>
        <v/>
      </c>
      <c r="M61" s="13" t="str">
        <f>IF(I61="","",メイン_入力!$AC$32)</f>
        <v/>
      </c>
      <c r="N61" s="13" t="str">
        <f t="shared" si="15"/>
        <v/>
      </c>
      <c r="O61" s="272"/>
      <c r="P61" s="13" t="str">
        <f t="shared" si="10"/>
        <v/>
      </c>
      <c r="Q61" s="465" t="str">
        <f t="shared" si="11"/>
        <v/>
      </c>
      <c r="R61" s="465" t="str">
        <f t="shared" si="12"/>
        <v/>
      </c>
      <c r="S61" s="465" t="str">
        <f t="shared" si="13"/>
        <v/>
      </c>
      <c r="T61" s="12"/>
    </row>
    <row r="62" spans="2:20" x14ac:dyDescent="0.2">
      <c r="B62" s="10"/>
      <c r="C62" s="16">
        <f t="shared" si="14"/>
        <v>49</v>
      </c>
      <c r="D62" s="28"/>
      <c r="E62" s="29"/>
      <c r="F62" s="274"/>
      <c r="G62" s="272"/>
      <c r="H62" s="307"/>
      <c r="I62" s="272"/>
      <c r="J62" s="28"/>
      <c r="K62" s="28"/>
      <c r="L62" s="27" t="str">
        <f t="shared" si="9"/>
        <v/>
      </c>
      <c r="M62" s="13" t="str">
        <f>IF(I62="","",メイン_入力!$AC$32)</f>
        <v/>
      </c>
      <c r="N62" s="13" t="str">
        <f t="shared" si="15"/>
        <v/>
      </c>
      <c r="O62" s="272"/>
      <c r="P62" s="13" t="str">
        <f t="shared" si="10"/>
        <v/>
      </c>
      <c r="Q62" s="465" t="str">
        <f t="shared" si="11"/>
        <v/>
      </c>
      <c r="R62" s="465" t="str">
        <f t="shared" si="12"/>
        <v/>
      </c>
      <c r="S62" s="465" t="str">
        <f t="shared" si="13"/>
        <v/>
      </c>
      <c r="T62" s="12"/>
    </row>
    <row r="63" spans="2:20" x14ac:dyDescent="0.2">
      <c r="B63" s="10"/>
      <c r="C63" s="16">
        <f t="shared" si="14"/>
        <v>50</v>
      </c>
      <c r="D63" s="28"/>
      <c r="E63" s="29"/>
      <c r="F63" s="274"/>
      <c r="G63" s="272"/>
      <c r="H63" s="307"/>
      <c r="I63" s="272"/>
      <c r="J63" s="28"/>
      <c r="K63" s="28"/>
      <c r="L63" s="27" t="str">
        <f t="shared" si="9"/>
        <v/>
      </c>
      <c r="M63" s="13" t="str">
        <f>IF(I63="","",メイン_入力!$AC$32)</f>
        <v/>
      </c>
      <c r="N63" s="13" t="str">
        <f t="shared" si="15"/>
        <v/>
      </c>
      <c r="O63" s="272"/>
      <c r="P63" s="13" t="str">
        <f t="shared" si="10"/>
        <v/>
      </c>
      <c r="Q63" s="465" t="str">
        <f t="shared" si="11"/>
        <v/>
      </c>
      <c r="R63" s="465" t="str">
        <f t="shared" si="12"/>
        <v/>
      </c>
      <c r="S63" s="465" t="str">
        <f t="shared" si="13"/>
        <v/>
      </c>
      <c r="T63" s="12"/>
    </row>
    <row r="64" spans="2:20" x14ac:dyDescent="0.2">
      <c r="B64" s="10"/>
      <c r="C64" s="16">
        <f t="shared" si="14"/>
        <v>51</v>
      </c>
      <c r="D64" s="28"/>
      <c r="E64" s="29"/>
      <c r="F64" s="274"/>
      <c r="G64" s="272"/>
      <c r="H64" s="307"/>
      <c r="I64" s="272"/>
      <c r="J64" s="28"/>
      <c r="K64" s="28"/>
      <c r="L64" s="27" t="str">
        <f t="shared" si="9"/>
        <v/>
      </c>
      <c r="M64" s="13" t="str">
        <f>IF(I64="","",メイン_入力!$AC$32)</f>
        <v/>
      </c>
      <c r="N64" s="13" t="str">
        <f t="shared" si="15"/>
        <v/>
      </c>
      <c r="O64" s="272"/>
      <c r="P64" s="13" t="str">
        <f t="shared" si="10"/>
        <v/>
      </c>
      <c r="Q64" s="465" t="str">
        <f t="shared" si="11"/>
        <v/>
      </c>
      <c r="R64" s="465" t="str">
        <f t="shared" si="12"/>
        <v/>
      </c>
      <c r="S64" s="465" t="str">
        <f t="shared" si="13"/>
        <v/>
      </c>
      <c r="T64" s="12"/>
    </row>
    <row r="65" spans="2:20" x14ac:dyDescent="0.2">
      <c r="B65" s="10"/>
      <c r="C65" s="16">
        <f t="shared" si="14"/>
        <v>52</v>
      </c>
      <c r="D65" s="28"/>
      <c r="E65" s="29"/>
      <c r="F65" s="274"/>
      <c r="G65" s="272"/>
      <c r="H65" s="307"/>
      <c r="I65" s="272"/>
      <c r="J65" s="28"/>
      <c r="K65" s="28"/>
      <c r="L65" s="27" t="str">
        <f t="shared" si="9"/>
        <v/>
      </c>
      <c r="M65" s="13" t="str">
        <f>IF(I65="","",メイン_入力!$AC$32)</f>
        <v/>
      </c>
      <c r="N65" s="13" t="str">
        <f t="shared" si="15"/>
        <v/>
      </c>
      <c r="O65" s="272"/>
      <c r="P65" s="13" t="str">
        <f t="shared" si="10"/>
        <v/>
      </c>
      <c r="Q65" s="465" t="str">
        <f t="shared" si="11"/>
        <v/>
      </c>
      <c r="R65" s="465" t="str">
        <f t="shared" si="12"/>
        <v/>
      </c>
      <c r="S65" s="465" t="str">
        <f t="shared" si="13"/>
        <v/>
      </c>
      <c r="T65" s="12"/>
    </row>
    <row r="66" spans="2:20" x14ac:dyDescent="0.2">
      <c r="B66" s="10"/>
      <c r="C66" s="16">
        <f t="shared" si="14"/>
        <v>53</v>
      </c>
      <c r="D66" s="28"/>
      <c r="E66" s="29"/>
      <c r="F66" s="274"/>
      <c r="G66" s="272"/>
      <c r="H66" s="307"/>
      <c r="I66" s="272"/>
      <c r="J66" s="28"/>
      <c r="K66" s="28"/>
      <c r="L66" s="27" t="str">
        <f t="shared" si="9"/>
        <v/>
      </c>
      <c r="M66" s="13" t="str">
        <f>IF(I66="","",メイン_入力!$AC$32)</f>
        <v/>
      </c>
      <c r="N66" s="13" t="str">
        <f t="shared" si="15"/>
        <v/>
      </c>
      <c r="O66" s="272"/>
      <c r="P66" s="13" t="str">
        <f t="shared" si="10"/>
        <v/>
      </c>
      <c r="Q66" s="465" t="str">
        <f t="shared" si="11"/>
        <v/>
      </c>
      <c r="R66" s="465" t="str">
        <f t="shared" si="12"/>
        <v/>
      </c>
      <c r="S66" s="465" t="str">
        <f t="shared" si="13"/>
        <v/>
      </c>
      <c r="T66" s="12"/>
    </row>
    <row r="67" spans="2:20" x14ac:dyDescent="0.2">
      <c r="B67" s="10"/>
      <c r="C67" s="16">
        <f t="shared" si="14"/>
        <v>54</v>
      </c>
      <c r="D67" s="28"/>
      <c r="E67" s="29"/>
      <c r="F67" s="274"/>
      <c r="G67" s="272"/>
      <c r="H67" s="307"/>
      <c r="I67" s="272"/>
      <c r="J67" s="28"/>
      <c r="K67" s="28"/>
      <c r="L67" s="27" t="str">
        <f t="shared" si="9"/>
        <v/>
      </c>
      <c r="M67" s="13" t="str">
        <f>IF(I67="","",メイン_入力!$AC$32)</f>
        <v/>
      </c>
      <c r="N67" s="13" t="str">
        <f t="shared" si="15"/>
        <v/>
      </c>
      <c r="O67" s="272"/>
      <c r="P67" s="13" t="str">
        <f t="shared" si="10"/>
        <v/>
      </c>
      <c r="Q67" s="465" t="str">
        <f t="shared" si="11"/>
        <v/>
      </c>
      <c r="R67" s="465" t="str">
        <f t="shared" si="12"/>
        <v/>
      </c>
      <c r="S67" s="465" t="str">
        <f t="shared" si="13"/>
        <v/>
      </c>
      <c r="T67" s="12"/>
    </row>
    <row r="68" spans="2:20" x14ac:dyDescent="0.2">
      <c r="B68" s="10"/>
      <c r="C68" s="16">
        <f t="shared" si="14"/>
        <v>55</v>
      </c>
      <c r="D68" s="28"/>
      <c r="E68" s="29"/>
      <c r="F68" s="274"/>
      <c r="G68" s="272"/>
      <c r="H68" s="307"/>
      <c r="I68" s="272"/>
      <c r="J68" s="28"/>
      <c r="K68" s="28"/>
      <c r="L68" s="27" t="str">
        <f t="shared" si="9"/>
        <v/>
      </c>
      <c r="M68" s="13" t="str">
        <f>IF(I68="","",メイン_入力!$AC$32)</f>
        <v/>
      </c>
      <c r="N68" s="13" t="str">
        <f t="shared" si="15"/>
        <v/>
      </c>
      <c r="O68" s="272"/>
      <c r="P68" s="13" t="str">
        <f t="shared" si="10"/>
        <v/>
      </c>
      <c r="Q68" s="465" t="str">
        <f t="shared" si="11"/>
        <v/>
      </c>
      <c r="R68" s="465" t="str">
        <f t="shared" si="12"/>
        <v/>
      </c>
      <c r="S68" s="465" t="str">
        <f t="shared" si="13"/>
        <v/>
      </c>
      <c r="T68" s="12"/>
    </row>
    <row r="69" spans="2:20" x14ac:dyDescent="0.2">
      <c r="B69" s="10"/>
      <c r="C69" s="16">
        <f t="shared" si="14"/>
        <v>56</v>
      </c>
      <c r="D69" s="28"/>
      <c r="E69" s="29"/>
      <c r="F69" s="274"/>
      <c r="G69" s="272"/>
      <c r="H69" s="307"/>
      <c r="I69" s="272"/>
      <c r="J69" s="28"/>
      <c r="K69" s="28"/>
      <c r="L69" s="27" t="str">
        <f t="shared" si="9"/>
        <v/>
      </c>
      <c r="M69" s="13" t="str">
        <f>IF(I69="","",メイン_入力!$AC$32)</f>
        <v/>
      </c>
      <c r="N69" s="13" t="str">
        <f t="shared" si="15"/>
        <v/>
      </c>
      <c r="O69" s="272"/>
      <c r="P69" s="13" t="str">
        <f t="shared" si="10"/>
        <v/>
      </c>
      <c r="Q69" s="465" t="str">
        <f t="shared" si="11"/>
        <v/>
      </c>
      <c r="R69" s="465" t="str">
        <f t="shared" si="12"/>
        <v/>
      </c>
      <c r="S69" s="465" t="str">
        <f t="shared" si="13"/>
        <v/>
      </c>
      <c r="T69" s="12"/>
    </row>
    <row r="70" spans="2:20" x14ac:dyDescent="0.2">
      <c r="B70" s="10"/>
      <c r="C70" s="16">
        <f t="shared" si="14"/>
        <v>57</v>
      </c>
      <c r="D70" s="28"/>
      <c r="E70" s="29"/>
      <c r="F70" s="274"/>
      <c r="G70" s="272"/>
      <c r="H70" s="307"/>
      <c r="I70" s="272"/>
      <c r="J70" s="28"/>
      <c r="K70" s="28"/>
      <c r="L70" s="27" t="str">
        <f t="shared" si="9"/>
        <v/>
      </c>
      <c r="M70" s="13" t="str">
        <f>IF(I70="","",メイン_入力!$AC$32)</f>
        <v/>
      </c>
      <c r="N70" s="13" t="str">
        <f t="shared" si="15"/>
        <v/>
      </c>
      <c r="O70" s="272"/>
      <c r="P70" s="13" t="str">
        <f t="shared" si="10"/>
        <v/>
      </c>
      <c r="Q70" s="465" t="str">
        <f t="shared" si="11"/>
        <v/>
      </c>
      <c r="R70" s="465" t="str">
        <f t="shared" si="12"/>
        <v/>
      </c>
      <c r="S70" s="465" t="str">
        <f t="shared" si="13"/>
        <v/>
      </c>
      <c r="T70" s="12"/>
    </row>
    <row r="71" spans="2:20" x14ac:dyDescent="0.2">
      <c r="B71" s="10"/>
      <c r="C71" s="16">
        <f t="shared" si="14"/>
        <v>58</v>
      </c>
      <c r="D71" s="28"/>
      <c r="E71" s="29"/>
      <c r="F71" s="274"/>
      <c r="G71" s="272"/>
      <c r="H71" s="307"/>
      <c r="I71" s="272"/>
      <c r="J71" s="28"/>
      <c r="K71" s="28"/>
      <c r="L71" s="27" t="str">
        <f t="shared" si="9"/>
        <v/>
      </c>
      <c r="M71" s="13" t="str">
        <f>IF(I71="","",メイン_入力!$AC$32)</f>
        <v/>
      </c>
      <c r="N71" s="13" t="str">
        <f t="shared" si="15"/>
        <v/>
      </c>
      <c r="O71" s="272"/>
      <c r="P71" s="13" t="str">
        <f t="shared" si="10"/>
        <v/>
      </c>
      <c r="Q71" s="465" t="str">
        <f t="shared" si="11"/>
        <v/>
      </c>
      <c r="R71" s="465" t="str">
        <f t="shared" si="12"/>
        <v/>
      </c>
      <c r="S71" s="465" t="str">
        <f t="shared" si="13"/>
        <v/>
      </c>
      <c r="T71" s="12"/>
    </row>
    <row r="72" spans="2:20" x14ac:dyDescent="0.2">
      <c r="B72" s="10"/>
      <c r="C72" s="16">
        <f t="shared" si="14"/>
        <v>59</v>
      </c>
      <c r="D72" s="28"/>
      <c r="E72" s="29"/>
      <c r="F72" s="274"/>
      <c r="G72" s="272"/>
      <c r="H72" s="307"/>
      <c r="I72" s="272"/>
      <c r="J72" s="28"/>
      <c r="K72" s="28"/>
      <c r="L72" s="27" t="str">
        <f t="shared" si="9"/>
        <v/>
      </c>
      <c r="M72" s="13" t="str">
        <f>IF(I72="","",メイン_入力!$AC$32)</f>
        <v/>
      </c>
      <c r="N72" s="13" t="str">
        <f t="shared" si="15"/>
        <v/>
      </c>
      <c r="O72" s="272"/>
      <c r="P72" s="13" t="str">
        <f t="shared" si="10"/>
        <v/>
      </c>
      <c r="Q72" s="465" t="str">
        <f t="shared" si="11"/>
        <v/>
      </c>
      <c r="R72" s="465" t="str">
        <f t="shared" si="12"/>
        <v/>
      </c>
      <c r="S72" s="465" t="str">
        <f t="shared" si="13"/>
        <v/>
      </c>
      <c r="T72" s="12"/>
    </row>
    <row r="73" spans="2:20" x14ac:dyDescent="0.2">
      <c r="B73" s="10"/>
      <c r="C73" s="16">
        <f t="shared" si="14"/>
        <v>60</v>
      </c>
      <c r="D73" s="28"/>
      <c r="E73" s="29"/>
      <c r="F73" s="274"/>
      <c r="G73" s="272"/>
      <c r="H73" s="307"/>
      <c r="I73" s="272"/>
      <c r="J73" s="28"/>
      <c r="K73" s="28"/>
      <c r="L73" s="27" t="str">
        <f t="shared" si="9"/>
        <v/>
      </c>
      <c r="M73" s="13" t="str">
        <f>IF(I73="","",メイン_入力!$AC$32)</f>
        <v/>
      </c>
      <c r="N73" s="13" t="str">
        <f t="shared" si="15"/>
        <v/>
      </c>
      <c r="O73" s="272"/>
      <c r="P73" s="13" t="str">
        <f t="shared" si="10"/>
        <v/>
      </c>
      <c r="Q73" s="465" t="str">
        <f t="shared" si="11"/>
        <v/>
      </c>
      <c r="R73" s="465" t="str">
        <f t="shared" si="12"/>
        <v/>
      </c>
      <c r="S73" s="465" t="str">
        <f t="shared" si="13"/>
        <v/>
      </c>
      <c r="T73" s="12"/>
    </row>
    <row r="74" spans="2:20" x14ac:dyDescent="0.2">
      <c r="B74" s="113"/>
      <c r="C74" s="114"/>
      <c r="D74" s="114"/>
      <c r="E74" s="114"/>
      <c r="F74" s="114"/>
      <c r="G74" s="114"/>
      <c r="H74" s="308"/>
      <c r="I74" s="114"/>
      <c r="J74" s="114"/>
      <c r="K74" s="114"/>
      <c r="L74" s="114"/>
      <c r="M74" s="114"/>
      <c r="N74" s="114"/>
      <c r="O74" s="114"/>
      <c r="P74" s="114"/>
      <c r="Q74" s="402"/>
      <c r="R74" s="114"/>
      <c r="S74" s="114"/>
      <c r="T74" s="115"/>
    </row>
    <row r="75" spans="2:20" x14ac:dyDescent="0.2">
      <c r="H75" s="310"/>
      <c r="Q75" s="403"/>
      <c r="T75" s="174" t="s">
        <v>916</v>
      </c>
    </row>
    <row r="76" spans="2:20" x14ac:dyDescent="0.2">
      <c r="B76" s="10"/>
      <c r="C76" s="16">
        <f>C44+30</f>
        <v>61</v>
      </c>
      <c r="D76" s="28"/>
      <c r="E76" s="29"/>
      <c r="F76" s="274"/>
      <c r="G76" s="272"/>
      <c r="H76" s="307"/>
      <c r="I76" s="272"/>
      <c r="J76" s="28"/>
      <c r="K76" s="28"/>
      <c r="L76" s="27" t="str">
        <f t="shared" ref="L76:L105" si="16">IF(I76="","",SUMIF(J76:K76,"○",$X$12:$Y$12))</f>
        <v/>
      </c>
      <c r="M76" s="13" t="str">
        <f>IF(I76="","",メイン_入力!$AC$32)</f>
        <v/>
      </c>
      <c r="N76" s="13" t="str">
        <f>IF(I76="","",H76*I76*(1-L76)*M76)</f>
        <v/>
      </c>
      <c r="O76" s="272"/>
      <c r="P76" s="13" t="str">
        <f t="shared" ref="P76:P105" si="17">IF(L76="","",IF(O76="",N76*L76/(1-L76),O76*L76/(1-L76)))</f>
        <v/>
      </c>
      <c r="Q76" s="465" t="str">
        <f t="shared" ref="Q76:Q105" si="18">IF(ISERROR(P76),"",IF(P76="","",P76*$AN$3/1000))</f>
        <v/>
      </c>
      <c r="R76" s="465" t="str">
        <f t="shared" ref="R76:R105" si="19">IF(ISERROR(P76),"",IF(P76="","",P76*$AN$4/1000))</f>
        <v/>
      </c>
      <c r="S76" s="465" t="str">
        <f t="shared" ref="S76:S105" si="20">IF(ISERROR(P76),"",IF(P76="","",P76*$AN$5/1000))</f>
        <v/>
      </c>
      <c r="T76" s="12"/>
    </row>
    <row r="77" spans="2:20" x14ac:dyDescent="0.2">
      <c r="B77" s="10"/>
      <c r="C77" s="16">
        <f t="shared" ref="C77:C105" si="21">C45+30</f>
        <v>62</v>
      </c>
      <c r="D77" s="28"/>
      <c r="E77" s="29"/>
      <c r="F77" s="274"/>
      <c r="G77" s="272"/>
      <c r="H77" s="307"/>
      <c r="I77" s="272"/>
      <c r="J77" s="28"/>
      <c r="K77" s="28"/>
      <c r="L77" s="27" t="str">
        <f t="shared" si="16"/>
        <v/>
      </c>
      <c r="M77" s="13" t="str">
        <f>IF(I77="","",メイン_入力!$AC$32)</f>
        <v/>
      </c>
      <c r="N77" s="13" t="str">
        <f>IF(I77="","",H77*I77*(1-L77)*M77)</f>
        <v/>
      </c>
      <c r="O77" s="272"/>
      <c r="P77" s="13" t="str">
        <f t="shared" si="17"/>
        <v/>
      </c>
      <c r="Q77" s="465" t="str">
        <f t="shared" si="18"/>
        <v/>
      </c>
      <c r="R77" s="465" t="str">
        <f t="shared" si="19"/>
        <v/>
      </c>
      <c r="S77" s="465" t="str">
        <f t="shared" si="20"/>
        <v/>
      </c>
      <c r="T77" s="12"/>
    </row>
    <row r="78" spans="2:20" x14ac:dyDescent="0.2">
      <c r="B78" s="10"/>
      <c r="C78" s="16">
        <f t="shared" si="21"/>
        <v>63</v>
      </c>
      <c r="D78" s="28"/>
      <c r="E78" s="29"/>
      <c r="F78" s="274"/>
      <c r="G78" s="272"/>
      <c r="H78" s="307"/>
      <c r="I78" s="272"/>
      <c r="J78" s="28"/>
      <c r="K78" s="28"/>
      <c r="L78" s="27" t="str">
        <f t="shared" si="16"/>
        <v/>
      </c>
      <c r="M78" s="13" t="str">
        <f>IF(I78="","",メイン_入力!$AC$32)</f>
        <v/>
      </c>
      <c r="N78" s="13" t="str">
        <f>IF(I78="","",H78*I78*(1-L78)*M78)</f>
        <v/>
      </c>
      <c r="O78" s="272"/>
      <c r="P78" s="13" t="str">
        <f t="shared" si="17"/>
        <v/>
      </c>
      <c r="Q78" s="465" t="str">
        <f t="shared" si="18"/>
        <v/>
      </c>
      <c r="R78" s="465" t="str">
        <f t="shared" si="19"/>
        <v/>
      </c>
      <c r="S78" s="465" t="str">
        <f t="shared" si="20"/>
        <v/>
      </c>
      <c r="T78" s="12"/>
    </row>
    <row r="79" spans="2:20" x14ac:dyDescent="0.2">
      <c r="B79" s="10"/>
      <c r="C79" s="16">
        <f t="shared" si="21"/>
        <v>64</v>
      </c>
      <c r="D79" s="28"/>
      <c r="E79" s="29"/>
      <c r="F79" s="274"/>
      <c r="G79" s="272"/>
      <c r="H79" s="307"/>
      <c r="I79" s="272"/>
      <c r="J79" s="28"/>
      <c r="K79" s="28"/>
      <c r="L79" s="27" t="str">
        <f t="shared" si="16"/>
        <v/>
      </c>
      <c r="M79" s="13" t="str">
        <f>IF(I79="","",メイン_入力!$AC$32)</f>
        <v/>
      </c>
      <c r="N79" s="13" t="str">
        <f>IF(I79="","",H79*I79*(1-L79)*M79)</f>
        <v/>
      </c>
      <c r="O79" s="272"/>
      <c r="P79" s="13" t="str">
        <f t="shared" si="17"/>
        <v/>
      </c>
      <c r="Q79" s="465" t="str">
        <f t="shared" si="18"/>
        <v/>
      </c>
      <c r="R79" s="465" t="str">
        <f t="shared" si="19"/>
        <v/>
      </c>
      <c r="S79" s="465" t="str">
        <f t="shared" si="20"/>
        <v/>
      </c>
      <c r="T79" s="12"/>
    </row>
    <row r="80" spans="2:20" x14ac:dyDescent="0.2">
      <c r="B80" s="10"/>
      <c r="C80" s="16">
        <f t="shared" si="21"/>
        <v>65</v>
      </c>
      <c r="D80" s="28"/>
      <c r="E80" s="29"/>
      <c r="F80" s="274"/>
      <c r="G80" s="272"/>
      <c r="H80" s="307"/>
      <c r="I80" s="272"/>
      <c r="J80" s="28"/>
      <c r="K80" s="28"/>
      <c r="L80" s="27" t="str">
        <f t="shared" si="16"/>
        <v/>
      </c>
      <c r="M80" s="13" t="str">
        <f>IF(I80="","",メイン_入力!$AC$32)</f>
        <v/>
      </c>
      <c r="N80" s="13" t="str">
        <f>IF(I80="","",H80*I80*(1-L80)*M80)</f>
        <v/>
      </c>
      <c r="O80" s="272"/>
      <c r="P80" s="13" t="str">
        <f t="shared" si="17"/>
        <v/>
      </c>
      <c r="Q80" s="465" t="str">
        <f t="shared" si="18"/>
        <v/>
      </c>
      <c r="R80" s="465" t="str">
        <f t="shared" si="19"/>
        <v/>
      </c>
      <c r="S80" s="465" t="str">
        <f t="shared" si="20"/>
        <v/>
      </c>
      <c r="T80" s="12"/>
    </row>
    <row r="81" spans="2:20" x14ac:dyDescent="0.2">
      <c r="B81" s="10"/>
      <c r="C81" s="16">
        <f t="shared" si="21"/>
        <v>66</v>
      </c>
      <c r="D81" s="28"/>
      <c r="E81" s="29"/>
      <c r="F81" s="274"/>
      <c r="G81" s="272"/>
      <c r="H81" s="307"/>
      <c r="I81" s="272"/>
      <c r="J81" s="28"/>
      <c r="K81" s="28"/>
      <c r="L81" s="27" t="str">
        <f t="shared" si="16"/>
        <v/>
      </c>
      <c r="M81" s="13" t="str">
        <f>IF(I81="","",メイン_入力!$AC$32)</f>
        <v/>
      </c>
      <c r="N81" s="13" t="str">
        <f t="shared" ref="N81:N105" si="22">IF(I81="","",H81*I81*(1-L81)*M81)</f>
        <v/>
      </c>
      <c r="O81" s="272"/>
      <c r="P81" s="13" t="str">
        <f t="shared" si="17"/>
        <v/>
      </c>
      <c r="Q81" s="465" t="str">
        <f t="shared" si="18"/>
        <v/>
      </c>
      <c r="R81" s="465" t="str">
        <f t="shared" si="19"/>
        <v/>
      </c>
      <c r="S81" s="465" t="str">
        <f t="shared" si="20"/>
        <v/>
      </c>
      <c r="T81" s="12"/>
    </row>
    <row r="82" spans="2:20" x14ac:dyDescent="0.2">
      <c r="B82" s="10"/>
      <c r="C82" s="16">
        <f t="shared" si="21"/>
        <v>67</v>
      </c>
      <c r="D82" s="28"/>
      <c r="E82" s="29"/>
      <c r="F82" s="274"/>
      <c r="G82" s="272"/>
      <c r="H82" s="307"/>
      <c r="I82" s="272"/>
      <c r="J82" s="28"/>
      <c r="K82" s="28"/>
      <c r="L82" s="27" t="str">
        <f t="shared" si="16"/>
        <v/>
      </c>
      <c r="M82" s="13" t="str">
        <f>IF(I82="","",メイン_入力!$AC$32)</f>
        <v/>
      </c>
      <c r="N82" s="13" t="str">
        <f t="shared" si="22"/>
        <v/>
      </c>
      <c r="O82" s="272"/>
      <c r="P82" s="13" t="str">
        <f t="shared" si="17"/>
        <v/>
      </c>
      <c r="Q82" s="465" t="str">
        <f t="shared" si="18"/>
        <v/>
      </c>
      <c r="R82" s="465" t="str">
        <f t="shared" si="19"/>
        <v/>
      </c>
      <c r="S82" s="465" t="str">
        <f t="shared" si="20"/>
        <v/>
      </c>
      <c r="T82" s="12"/>
    </row>
    <row r="83" spans="2:20" x14ac:dyDescent="0.2">
      <c r="B83" s="10"/>
      <c r="C83" s="16">
        <f t="shared" si="21"/>
        <v>68</v>
      </c>
      <c r="D83" s="28"/>
      <c r="E83" s="29"/>
      <c r="F83" s="274"/>
      <c r="G83" s="272"/>
      <c r="H83" s="307"/>
      <c r="I83" s="272"/>
      <c r="J83" s="28"/>
      <c r="K83" s="28"/>
      <c r="L83" s="27" t="str">
        <f t="shared" si="16"/>
        <v/>
      </c>
      <c r="M83" s="13" t="str">
        <f>IF(I83="","",メイン_入力!$AC$32)</f>
        <v/>
      </c>
      <c r="N83" s="13" t="str">
        <f t="shared" si="22"/>
        <v/>
      </c>
      <c r="O83" s="272"/>
      <c r="P83" s="13" t="str">
        <f t="shared" si="17"/>
        <v/>
      </c>
      <c r="Q83" s="465" t="str">
        <f t="shared" si="18"/>
        <v/>
      </c>
      <c r="R83" s="465" t="str">
        <f t="shared" si="19"/>
        <v/>
      </c>
      <c r="S83" s="465" t="str">
        <f t="shared" si="20"/>
        <v/>
      </c>
      <c r="T83" s="12"/>
    </row>
    <row r="84" spans="2:20" x14ac:dyDescent="0.2">
      <c r="B84" s="10"/>
      <c r="C84" s="16">
        <f t="shared" si="21"/>
        <v>69</v>
      </c>
      <c r="D84" s="28"/>
      <c r="E84" s="29"/>
      <c r="F84" s="274"/>
      <c r="G84" s="272"/>
      <c r="H84" s="307"/>
      <c r="I84" s="272"/>
      <c r="J84" s="28"/>
      <c r="K84" s="28"/>
      <c r="L84" s="27" t="str">
        <f t="shared" si="16"/>
        <v/>
      </c>
      <c r="M84" s="13" t="str">
        <f>IF(I84="","",メイン_入力!$AC$32)</f>
        <v/>
      </c>
      <c r="N84" s="13" t="str">
        <f t="shared" si="22"/>
        <v/>
      </c>
      <c r="O84" s="272"/>
      <c r="P84" s="13" t="str">
        <f t="shared" si="17"/>
        <v/>
      </c>
      <c r="Q84" s="465" t="str">
        <f t="shared" si="18"/>
        <v/>
      </c>
      <c r="R84" s="465" t="str">
        <f t="shared" si="19"/>
        <v/>
      </c>
      <c r="S84" s="465" t="str">
        <f t="shared" si="20"/>
        <v/>
      </c>
      <c r="T84" s="12"/>
    </row>
    <row r="85" spans="2:20" x14ac:dyDescent="0.2">
      <c r="B85" s="10"/>
      <c r="C85" s="16">
        <f t="shared" si="21"/>
        <v>70</v>
      </c>
      <c r="D85" s="28"/>
      <c r="E85" s="29"/>
      <c r="F85" s="274"/>
      <c r="G85" s="272"/>
      <c r="H85" s="307"/>
      <c r="I85" s="272"/>
      <c r="J85" s="28"/>
      <c r="K85" s="28"/>
      <c r="L85" s="27" t="str">
        <f t="shared" si="16"/>
        <v/>
      </c>
      <c r="M85" s="13" t="str">
        <f>IF(I85="","",メイン_入力!$AC$32)</f>
        <v/>
      </c>
      <c r="N85" s="13" t="str">
        <f t="shared" si="22"/>
        <v/>
      </c>
      <c r="O85" s="272"/>
      <c r="P85" s="13" t="str">
        <f t="shared" si="17"/>
        <v/>
      </c>
      <c r="Q85" s="465" t="str">
        <f t="shared" si="18"/>
        <v/>
      </c>
      <c r="R85" s="465" t="str">
        <f t="shared" si="19"/>
        <v/>
      </c>
      <c r="S85" s="465" t="str">
        <f t="shared" si="20"/>
        <v/>
      </c>
      <c r="T85" s="12"/>
    </row>
    <row r="86" spans="2:20" x14ac:dyDescent="0.2">
      <c r="B86" s="10"/>
      <c r="C86" s="16">
        <f t="shared" si="21"/>
        <v>71</v>
      </c>
      <c r="D86" s="28"/>
      <c r="E86" s="29"/>
      <c r="F86" s="274"/>
      <c r="G86" s="272"/>
      <c r="H86" s="307"/>
      <c r="I86" s="272"/>
      <c r="J86" s="28"/>
      <c r="K86" s="28"/>
      <c r="L86" s="27" t="str">
        <f t="shared" si="16"/>
        <v/>
      </c>
      <c r="M86" s="13" t="str">
        <f>IF(I86="","",メイン_入力!$AC$32)</f>
        <v/>
      </c>
      <c r="N86" s="13" t="str">
        <f t="shared" si="22"/>
        <v/>
      </c>
      <c r="O86" s="272"/>
      <c r="P86" s="13" t="str">
        <f t="shared" si="17"/>
        <v/>
      </c>
      <c r="Q86" s="465" t="str">
        <f t="shared" si="18"/>
        <v/>
      </c>
      <c r="R86" s="465" t="str">
        <f t="shared" si="19"/>
        <v/>
      </c>
      <c r="S86" s="465" t="str">
        <f t="shared" si="20"/>
        <v/>
      </c>
      <c r="T86" s="12"/>
    </row>
    <row r="87" spans="2:20" x14ac:dyDescent="0.2">
      <c r="B87" s="10"/>
      <c r="C87" s="16">
        <f t="shared" si="21"/>
        <v>72</v>
      </c>
      <c r="D87" s="28"/>
      <c r="E87" s="29"/>
      <c r="F87" s="274"/>
      <c r="G87" s="272"/>
      <c r="H87" s="307"/>
      <c r="I87" s="272"/>
      <c r="J87" s="28"/>
      <c r="K87" s="28"/>
      <c r="L87" s="27" t="str">
        <f t="shared" si="16"/>
        <v/>
      </c>
      <c r="M87" s="13" t="str">
        <f>IF(I87="","",メイン_入力!$AC$32)</f>
        <v/>
      </c>
      <c r="N87" s="13" t="str">
        <f t="shared" si="22"/>
        <v/>
      </c>
      <c r="O87" s="272"/>
      <c r="P87" s="13" t="str">
        <f t="shared" si="17"/>
        <v/>
      </c>
      <c r="Q87" s="465" t="str">
        <f t="shared" si="18"/>
        <v/>
      </c>
      <c r="R87" s="465" t="str">
        <f t="shared" si="19"/>
        <v/>
      </c>
      <c r="S87" s="465" t="str">
        <f t="shared" si="20"/>
        <v/>
      </c>
      <c r="T87" s="12"/>
    </row>
    <row r="88" spans="2:20" x14ac:dyDescent="0.2">
      <c r="B88" s="10"/>
      <c r="C88" s="16">
        <f t="shared" si="21"/>
        <v>73</v>
      </c>
      <c r="D88" s="28"/>
      <c r="E88" s="29"/>
      <c r="F88" s="274"/>
      <c r="G88" s="272"/>
      <c r="H88" s="307"/>
      <c r="I88" s="272"/>
      <c r="J88" s="28"/>
      <c r="K88" s="28"/>
      <c r="L88" s="27" t="str">
        <f t="shared" si="16"/>
        <v/>
      </c>
      <c r="M88" s="13" t="str">
        <f>IF(I88="","",メイン_入力!$AC$32)</f>
        <v/>
      </c>
      <c r="N88" s="13" t="str">
        <f t="shared" si="22"/>
        <v/>
      </c>
      <c r="O88" s="272"/>
      <c r="P88" s="13" t="str">
        <f t="shared" si="17"/>
        <v/>
      </c>
      <c r="Q88" s="465" t="str">
        <f t="shared" si="18"/>
        <v/>
      </c>
      <c r="R88" s="465" t="str">
        <f t="shared" si="19"/>
        <v/>
      </c>
      <c r="S88" s="465" t="str">
        <f t="shared" si="20"/>
        <v/>
      </c>
      <c r="T88" s="12"/>
    </row>
    <row r="89" spans="2:20" x14ac:dyDescent="0.2">
      <c r="B89" s="10"/>
      <c r="C89" s="16">
        <f t="shared" si="21"/>
        <v>74</v>
      </c>
      <c r="D89" s="28"/>
      <c r="E89" s="29"/>
      <c r="F89" s="274"/>
      <c r="G89" s="272"/>
      <c r="H89" s="307"/>
      <c r="I89" s="272"/>
      <c r="J89" s="28"/>
      <c r="K89" s="28"/>
      <c r="L89" s="27" t="str">
        <f t="shared" si="16"/>
        <v/>
      </c>
      <c r="M89" s="13" t="str">
        <f>IF(I89="","",メイン_入力!$AC$32)</f>
        <v/>
      </c>
      <c r="N89" s="13" t="str">
        <f t="shared" si="22"/>
        <v/>
      </c>
      <c r="O89" s="272"/>
      <c r="P89" s="13" t="str">
        <f t="shared" si="17"/>
        <v/>
      </c>
      <c r="Q89" s="465" t="str">
        <f t="shared" si="18"/>
        <v/>
      </c>
      <c r="R89" s="465" t="str">
        <f t="shared" si="19"/>
        <v/>
      </c>
      <c r="S89" s="465" t="str">
        <f t="shared" si="20"/>
        <v/>
      </c>
      <c r="T89" s="12"/>
    </row>
    <row r="90" spans="2:20" x14ac:dyDescent="0.2">
      <c r="B90" s="10"/>
      <c r="C90" s="16">
        <f t="shared" si="21"/>
        <v>75</v>
      </c>
      <c r="D90" s="28"/>
      <c r="E90" s="29"/>
      <c r="F90" s="274"/>
      <c r="G90" s="272"/>
      <c r="H90" s="307"/>
      <c r="I90" s="272"/>
      <c r="J90" s="28"/>
      <c r="K90" s="28"/>
      <c r="L90" s="27" t="str">
        <f t="shared" si="16"/>
        <v/>
      </c>
      <c r="M90" s="13" t="str">
        <f>IF(I90="","",メイン_入力!$AC$32)</f>
        <v/>
      </c>
      <c r="N90" s="13" t="str">
        <f t="shared" si="22"/>
        <v/>
      </c>
      <c r="O90" s="272"/>
      <c r="P90" s="13" t="str">
        <f t="shared" si="17"/>
        <v/>
      </c>
      <c r="Q90" s="465" t="str">
        <f t="shared" si="18"/>
        <v/>
      </c>
      <c r="R90" s="465" t="str">
        <f t="shared" si="19"/>
        <v/>
      </c>
      <c r="S90" s="465" t="str">
        <f t="shared" si="20"/>
        <v/>
      </c>
      <c r="T90" s="12"/>
    </row>
    <row r="91" spans="2:20" x14ac:dyDescent="0.2">
      <c r="B91" s="10"/>
      <c r="C91" s="16">
        <f t="shared" si="21"/>
        <v>76</v>
      </c>
      <c r="D91" s="28"/>
      <c r="E91" s="29"/>
      <c r="F91" s="274"/>
      <c r="G91" s="272"/>
      <c r="H91" s="307"/>
      <c r="I91" s="272"/>
      <c r="J91" s="28"/>
      <c r="K91" s="28"/>
      <c r="L91" s="27" t="str">
        <f t="shared" si="16"/>
        <v/>
      </c>
      <c r="M91" s="13" t="str">
        <f>IF(I91="","",メイン_入力!$AC$32)</f>
        <v/>
      </c>
      <c r="N91" s="13" t="str">
        <f t="shared" si="22"/>
        <v/>
      </c>
      <c r="O91" s="272"/>
      <c r="P91" s="13" t="str">
        <f t="shared" si="17"/>
        <v/>
      </c>
      <c r="Q91" s="465" t="str">
        <f t="shared" si="18"/>
        <v/>
      </c>
      <c r="R91" s="465" t="str">
        <f t="shared" si="19"/>
        <v/>
      </c>
      <c r="S91" s="465" t="str">
        <f t="shared" si="20"/>
        <v/>
      </c>
      <c r="T91" s="12"/>
    </row>
    <row r="92" spans="2:20" x14ac:dyDescent="0.2">
      <c r="B92" s="10"/>
      <c r="C92" s="16">
        <f t="shared" si="21"/>
        <v>77</v>
      </c>
      <c r="D92" s="28"/>
      <c r="E92" s="29"/>
      <c r="F92" s="274"/>
      <c r="G92" s="272"/>
      <c r="H92" s="307"/>
      <c r="I92" s="272"/>
      <c r="J92" s="28"/>
      <c r="K92" s="28"/>
      <c r="L92" s="27" t="str">
        <f t="shared" si="16"/>
        <v/>
      </c>
      <c r="M92" s="13" t="str">
        <f>IF(I92="","",メイン_入力!$AC$32)</f>
        <v/>
      </c>
      <c r="N92" s="13" t="str">
        <f t="shared" si="22"/>
        <v/>
      </c>
      <c r="O92" s="272"/>
      <c r="P92" s="13" t="str">
        <f t="shared" si="17"/>
        <v/>
      </c>
      <c r="Q92" s="465" t="str">
        <f t="shared" si="18"/>
        <v/>
      </c>
      <c r="R92" s="465" t="str">
        <f t="shared" si="19"/>
        <v/>
      </c>
      <c r="S92" s="465" t="str">
        <f t="shared" si="20"/>
        <v/>
      </c>
      <c r="T92" s="12"/>
    </row>
    <row r="93" spans="2:20" x14ac:dyDescent="0.2">
      <c r="B93" s="10"/>
      <c r="C93" s="16">
        <f t="shared" si="21"/>
        <v>78</v>
      </c>
      <c r="D93" s="28"/>
      <c r="E93" s="29"/>
      <c r="F93" s="274"/>
      <c r="G93" s="272"/>
      <c r="H93" s="307"/>
      <c r="I93" s="272"/>
      <c r="J93" s="28"/>
      <c r="K93" s="28"/>
      <c r="L93" s="27" t="str">
        <f t="shared" si="16"/>
        <v/>
      </c>
      <c r="M93" s="13" t="str">
        <f>IF(I93="","",メイン_入力!$AC$32)</f>
        <v/>
      </c>
      <c r="N93" s="13" t="str">
        <f t="shared" si="22"/>
        <v/>
      </c>
      <c r="O93" s="272"/>
      <c r="P93" s="13" t="str">
        <f t="shared" si="17"/>
        <v/>
      </c>
      <c r="Q93" s="465" t="str">
        <f t="shared" si="18"/>
        <v/>
      </c>
      <c r="R93" s="465" t="str">
        <f t="shared" si="19"/>
        <v/>
      </c>
      <c r="S93" s="465" t="str">
        <f t="shared" si="20"/>
        <v/>
      </c>
      <c r="T93" s="12"/>
    </row>
    <row r="94" spans="2:20" x14ac:dyDescent="0.2">
      <c r="B94" s="10"/>
      <c r="C94" s="16">
        <f t="shared" si="21"/>
        <v>79</v>
      </c>
      <c r="D94" s="28"/>
      <c r="E94" s="29"/>
      <c r="F94" s="274"/>
      <c r="G94" s="272"/>
      <c r="H94" s="307"/>
      <c r="I94" s="272"/>
      <c r="J94" s="28"/>
      <c r="K94" s="28"/>
      <c r="L94" s="27" t="str">
        <f t="shared" si="16"/>
        <v/>
      </c>
      <c r="M94" s="13" t="str">
        <f>IF(I94="","",メイン_入力!$AC$32)</f>
        <v/>
      </c>
      <c r="N94" s="13" t="str">
        <f t="shared" si="22"/>
        <v/>
      </c>
      <c r="O94" s="272"/>
      <c r="P94" s="13" t="str">
        <f t="shared" si="17"/>
        <v/>
      </c>
      <c r="Q94" s="465" t="str">
        <f t="shared" si="18"/>
        <v/>
      </c>
      <c r="R94" s="465" t="str">
        <f t="shared" si="19"/>
        <v/>
      </c>
      <c r="S94" s="465" t="str">
        <f t="shared" si="20"/>
        <v/>
      </c>
      <c r="T94" s="12"/>
    </row>
    <row r="95" spans="2:20" x14ac:dyDescent="0.2">
      <c r="B95" s="10"/>
      <c r="C95" s="16">
        <f t="shared" si="21"/>
        <v>80</v>
      </c>
      <c r="D95" s="28"/>
      <c r="E95" s="29"/>
      <c r="F95" s="274"/>
      <c r="G95" s="272"/>
      <c r="H95" s="307"/>
      <c r="I95" s="272"/>
      <c r="J95" s="28"/>
      <c r="K95" s="28"/>
      <c r="L95" s="27" t="str">
        <f t="shared" si="16"/>
        <v/>
      </c>
      <c r="M95" s="13" t="str">
        <f>IF(I95="","",メイン_入力!$AC$32)</f>
        <v/>
      </c>
      <c r="N95" s="13" t="str">
        <f t="shared" si="22"/>
        <v/>
      </c>
      <c r="O95" s="272"/>
      <c r="P95" s="13" t="str">
        <f t="shared" si="17"/>
        <v/>
      </c>
      <c r="Q95" s="465" t="str">
        <f t="shared" si="18"/>
        <v/>
      </c>
      <c r="R95" s="465" t="str">
        <f t="shared" si="19"/>
        <v/>
      </c>
      <c r="S95" s="465" t="str">
        <f t="shared" si="20"/>
        <v/>
      </c>
      <c r="T95" s="12"/>
    </row>
    <row r="96" spans="2:20" x14ac:dyDescent="0.2">
      <c r="B96" s="10"/>
      <c r="C96" s="16">
        <f t="shared" si="21"/>
        <v>81</v>
      </c>
      <c r="D96" s="28"/>
      <c r="E96" s="29"/>
      <c r="F96" s="274"/>
      <c r="G96" s="272"/>
      <c r="H96" s="307"/>
      <c r="I96" s="272"/>
      <c r="J96" s="28"/>
      <c r="K96" s="28"/>
      <c r="L96" s="27" t="str">
        <f t="shared" si="16"/>
        <v/>
      </c>
      <c r="M96" s="13" t="str">
        <f>IF(I96="","",メイン_入力!$AC$32)</f>
        <v/>
      </c>
      <c r="N96" s="13" t="str">
        <f t="shared" si="22"/>
        <v/>
      </c>
      <c r="O96" s="272"/>
      <c r="P96" s="13" t="str">
        <f t="shared" si="17"/>
        <v/>
      </c>
      <c r="Q96" s="465" t="str">
        <f t="shared" si="18"/>
        <v/>
      </c>
      <c r="R96" s="465" t="str">
        <f t="shared" si="19"/>
        <v/>
      </c>
      <c r="S96" s="465" t="str">
        <f t="shared" si="20"/>
        <v/>
      </c>
      <c r="T96" s="12"/>
    </row>
    <row r="97" spans="2:20" x14ac:dyDescent="0.2">
      <c r="B97" s="10"/>
      <c r="C97" s="16">
        <f t="shared" si="21"/>
        <v>82</v>
      </c>
      <c r="D97" s="28"/>
      <c r="E97" s="29"/>
      <c r="F97" s="274"/>
      <c r="G97" s="272"/>
      <c r="H97" s="307"/>
      <c r="I97" s="272"/>
      <c r="J97" s="28"/>
      <c r="K97" s="28"/>
      <c r="L97" s="27" t="str">
        <f t="shared" si="16"/>
        <v/>
      </c>
      <c r="M97" s="13" t="str">
        <f>IF(I97="","",メイン_入力!$AC$32)</f>
        <v/>
      </c>
      <c r="N97" s="13" t="str">
        <f t="shared" si="22"/>
        <v/>
      </c>
      <c r="O97" s="272"/>
      <c r="P97" s="13" t="str">
        <f t="shared" si="17"/>
        <v/>
      </c>
      <c r="Q97" s="465" t="str">
        <f t="shared" si="18"/>
        <v/>
      </c>
      <c r="R97" s="465" t="str">
        <f t="shared" si="19"/>
        <v/>
      </c>
      <c r="S97" s="465" t="str">
        <f t="shared" si="20"/>
        <v/>
      </c>
      <c r="T97" s="12"/>
    </row>
    <row r="98" spans="2:20" x14ac:dyDescent="0.2">
      <c r="B98" s="10"/>
      <c r="C98" s="16">
        <f t="shared" si="21"/>
        <v>83</v>
      </c>
      <c r="D98" s="28"/>
      <c r="E98" s="29"/>
      <c r="F98" s="274"/>
      <c r="G98" s="272"/>
      <c r="H98" s="307"/>
      <c r="I98" s="272"/>
      <c r="J98" s="28"/>
      <c r="K98" s="28"/>
      <c r="L98" s="27" t="str">
        <f t="shared" si="16"/>
        <v/>
      </c>
      <c r="M98" s="13" t="str">
        <f>IF(I98="","",メイン_入力!$AC$32)</f>
        <v/>
      </c>
      <c r="N98" s="13" t="str">
        <f t="shared" si="22"/>
        <v/>
      </c>
      <c r="O98" s="272"/>
      <c r="P98" s="13" t="str">
        <f t="shared" si="17"/>
        <v/>
      </c>
      <c r="Q98" s="465" t="str">
        <f t="shared" si="18"/>
        <v/>
      </c>
      <c r="R98" s="465" t="str">
        <f t="shared" si="19"/>
        <v/>
      </c>
      <c r="S98" s="465" t="str">
        <f t="shared" si="20"/>
        <v/>
      </c>
      <c r="T98" s="12"/>
    </row>
    <row r="99" spans="2:20" x14ac:dyDescent="0.2">
      <c r="B99" s="10"/>
      <c r="C99" s="16">
        <f t="shared" si="21"/>
        <v>84</v>
      </c>
      <c r="D99" s="28"/>
      <c r="E99" s="29"/>
      <c r="F99" s="274"/>
      <c r="G99" s="272"/>
      <c r="H99" s="307"/>
      <c r="I99" s="272"/>
      <c r="J99" s="28"/>
      <c r="K99" s="28"/>
      <c r="L99" s="27" t="str">
        <f t="shared" si="16"/>
        <v/>
      </c>
      <c r="M99" s="13" t="str">
        <f>IF(I99="","",メイン_入力!$AC$32)</f>
        <v/>
      </c>
      <c r="N99" s="13" t="str">
        <f t="shared" si="22"/>
        <v/>
      </c>
      <c r="O99" s="272"/>
      <c r="P99" s="13" t="str">
        <f t="shared" si="17"/>
        <v/>
      </c>
      <c r="Q99" s="465" t="str">
        <f t="shared" si="18"/>
        <v/>
      </c>
      <c r="R99" s="465" t="str">
        <f t="shared" si="19"/>
        <v/>
      </c>
      <c r="S99" s="465" t="str">
        <f t="shared" si="20"/>
        <v/>
      </c>
      <c r="T99" s="12"/>
    </row>
    <row r="100" spans="2:20" x14ac:dyDescent="0.2">
      <c r="B100" s="10"/>
      <c r="C100" s="16">
        <f t="shared" si="21"/>
        <v>85</v>
      </c>
      <c r="D100" s="28"/>
      <c r="E100" s="29"/>
      <c r="F100" s="274"/>
      <c r="G100" s="272"/>
      <c r="H100" s="307"/>
      <c r="I100" s="272"/>
      <c r="J100" s="28"/>
      <c r="K100" s="28"/>
      <c r="L100" s="27" t="str">
        <f t="shared" si="16"/>
        <v/>
      </c>
      <c r="M100" s="13" t="str">
        <f>IF(I100="","",メイン_入力!$AC$32)</f>
        <v/>
      </c>
      <c r="N100" s="13" t="str">
        <f t="shared" si="22"/>
        <v/>
      </c>
      <c r="O100" s="272"/>
      <c r="P100" s="13" t="str">
        <f t="shared" si="17"/>
        <v/>
      </c>
      <c r="Q100" s="465" t="str">
        <f t="shared" si="18"/>
        <v/>
      </c>
      <c r="R100" s="465" t="str">
        <f t="shared" si="19"/>
        <v/>
      </c>
      <c r="S100" s="465" t="str">
        <f t="shared" si="20"/>
        <v/>
      </c>
      <c r="T100" s="12"/>
    </row>
    <row r="101" spans="2:20" x14ac:dyDescent="0.2">
      <c r="B101" s="10"/>
      <c r="C101" s="16">
        <f t="shared" si="21"/>
        <v>86</v>
      </c>
      <c r="D101" s="28"/>
      <c r="E101" s="29"/>
      <c r="F101" s="274"/>
      <c r="G101" s="272"/>
      <c r="H101" s="307"/>
      <c r="I101" s="272"/>
      <c r="J101" s="28"/>
      <c r="K101" s="28"/>
      <c r="L101" s="27" t="str">
        <f t="shared" si="16"/>
        <v/>
      </c>
      <c r="M101" s="13" t="str">
        <f>IF(I101="","",メイン_入力!$AC$32)</f>
        <v/>
      </c>
      <c r="N101" s="13" t="str">
        <f t="shared" si="22"/>
        <v/>
      </c>
      <c r="O101" s="272"/>
      <c r="P101" s="13" t="str">
        <f t="shared" si="17"/>
        <v/>
      </c>
      <c r="Q101" s="465" t="str">
        <f t="shared" si="18"/>
        <v/>
      </c>
      <c r="R101" s="465" t="str">
        <f t="shared" si="19"/>
        <v/>
      </c>
      <c r="S101" s="465" t="str">
        <f t="shared" si="20"/>
        <v/>
      </c>
      <c r="T101" s="12"/>
    </row>
    <row r="102" spans="2:20" x14ac:dyDescent="0.2">
      <c r="B102" s="10"/>
      <c r="C102" s="16">
        <f t="shared" si="21"/>
        <v>87</v>
      </c>
      <c r="D102" s="28"/>
      <c r="E102" s="29"/>
      <c r="F102" s="274"/>
      <c r="G102" s="272"/>
      <c r="H102" s="307"/>
      <c r="I102" s="272"/>
      <c r="J102" s="28"/>
      <c r="K102" s="28"/>
      <c r="L102" s="27" t="str">
        <f t="shared" si="16"/>
        <v/>
      </c>
      <c r="M102" s="13" t="str">
        <f>IF(I102="","",メイン_入力!$AC$32)</f>
        <v/>
      </c>
      <c r="N102" s="13" t="str">
        <f t="shared" si="22"/>
        <v/>
      </c>
      <c r="O102" s="272"/>
      <c r="P102" s="13" t="str">
        <f t="shared" si="17"/>
        <v/>
      </c>
      <c r="Q102" s="465" t="str">
        <f t="shared" si="18"/>
        <v/>
      </c>
      <c r="R102" s="465" t="str">
        <f t="shared" si="19"/>
        <v/>
      </c>
      <c r="S102" s="465" t="str">
        <f t="shared" si="20"/>
        <v/>
      </c>
      <c r="T102" s="12"/>
    </row>
    <row r="103" spans="2:20" x14ac:dyDescent="0.2">
      <c r="B103" s="10"/>
      <c r="C103" s="16">
        <f t="shared" si="21"/>
        <v>88</v>
      </c>
      <c r="D103" s="28"/>
      <c r="E103" s="29"/>
      <c r="F103" s="274"/>
      <c r="G103" s="272"/>
      <c r="H103" s="307"/>
      <c r="I103" s="272"/>
      <c r="J103" s="28"/>
      <c r="K103" s="28"/>
      <c r="L103" s="27" t="str">
        <f t="shared" si="16"/>
        <v/>
      </c>
      <c r="M103" s="13" t="str">
        <f>IF(I103="","",メイン_入力!$AC$32)</f>
        <v/>
      </c>
      <c r="N103" s="13" t="str">
        <f t="shared" si="22"/>
        <v/>
      </c>
      <c r="O103" s="272"/>
      <c r="P103" s="13" t="str">
        <f t="shared" si="17"/>
        <v/>
      </c>
      <c r="Q103" s="465" t="str">
        <f t="shared" si="18"/>
        <v/>
      </c>
      <c r="R103" s="465" t="str">
        <f t="shared" si="19"/>
        <v/>
      </c>
      <c r="S103" s="465" t="str">
        <f t="shared" si="20"/>
        <v/>
      </c>
      <c r="T103" s="12"/>
    </row>
    <row r="104" spans="2:20" x14ac:dyDescent="0.2">
      <c r="B104" s="10"/>
      <c r="C104" s="16">
        <f t="shared" si="21"/>
        <v>89</v>
      </c>
      <c r="D104" s="28"/>
      <c r="E104" s="29"/>
      <c r="F104" s="274"/>
      <c r="G104" s="272"/>
      <c r="H104" s="307"/>
      <c r="I104" s="272"/>
      <c r="J104" s="28"/>
      <c r="K104" s="28"/>
      <c r="L104" s="27" t="str">
        <f t="shared" si="16"/>
        <v/>
      </c>
      <c r="M104" s="13" t="str">
        <f>IF(I104="","",メイン_入力!$AC$32)</f>
        <v/>
      </c>
      <c r="N104" s="13" t="str">
        <f t="shared" si="22"/>
        <v/>
      </c>
      <c r="O104" s="272"/>
      <c r="P104" s="13" t="str">
        <f t="shared" si="17"/>
        <v/>
      </c>
      <c r="Q104" s="465" t="str">
        <f t="shared" si="18"/>
        <v/>
      </c>
      <c r="R104" s="465" t="str">
        <f t="shared" si="19"/>
        <v/>
      </c>
      <c r="S104" s="465" t="str">
        <f t="shared" si="20"/>
        <v/>
      </c>
      <c r="T104" s="12"/>
    </row>
    <row r="105" spans="2:20" x14ac:dyDescent="0.2">
      <c r="B105" s="10"/>
      <c r="C105" s="16">
        <f t="shared" si="21"/>
        <v>90</v>
      </c>
      <c r="D105" s="28"/>
      <c r="E105" s="29"/>
      <c r="F105" s="274"/>
      <c r="G105" s="272"/>
      <c r="H105" s="307"/>
      <c r="I105" s="272"/>
      <c r="J105" s="28"/>
      <c r="K105" s="28"/>
      <c r="L105" s="27" t="str">
        <f t="shared" si="16"/>
        <v/>
      </c>
      <c r="M105" s="13" t="str">
        <f>IF(I105="","",メイン_入力!$AC$32)</f>
        <v/>
      </c>
      <c r="N105" s="13" t="str">
        <f t="shared" si="22"/>
        <v/>
      </c>
      <c r="O105" s="272"/>
      <c r="P105" s="13" t="str">
        <f t="shared" si="17"/>
        <v/>
      </c>
      <c r="Q105" s="465" t="str">
        <f t="shared" si="18"/>
        <v/>
      </c>
      <c r="R105" s="465" t="str">
        <f t="shared" si="19"/>
        <v/>
      </c>
      <c r="S105" s="465" t="str">
        <f t="shared" si="20"/>
        <v/>
      </c>
      <c r="T105" s="12"/>
    </row>
    <row r="106" spans="2:20" x14ac:dyDescent="0.2">
      <c r="B106" s="113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5"/>
    </row>
    <row r="107" spans="2:20" x14ac:dyDescent="0.2">
      <c r="T107" s="174" t="s">
        <v>916</v>
      </c>
    </row>
  </sheetData>
  <sheetProtection password="DD1F" sheet="1" selectLockedCells="1"/>
  <mergeCells count="20">
    <mergeCell ref="C8:C11"/>
    <mergeCell ref="D8:K8"/>
    <mergeCell ref="N9:N11"/>
    <mergeCell ref="O9:O11"/>
    <mergeCell ref="P9:P11"/>
    <mergeCell ref="G9:G11"/>
    <mergeCell ref="D9:D11"/>
    <mergeCell ref="H9:H11"/>
    <mergeCell ref="I9:I11"/>
    <mergeCell ref="E9:E11"/>
    <mergeCell ref="F9:F11"/>
    <mergeCell ref="L8:S8"/>
    <mergeCell ref="Y10:Y11"/>
    <mergeCell ref="J9:K9"/>
    <mergeCell ref="L9:L11"/>
    <mergeCell ref="M9:M11"/>
    <mergeCell ref="J10:J11"/>
    <mergeCell ref="K10:K11"/>
    <mergeCell ref="X10:X11"/>
    <mergeCell ref="Q9:S10"/>
  </mergeCells>
  <phoneticPr fontId="2"/>
  <dataValidations count="2">
    <dataValidation type="list" allowBlank="1" showInputMessage="1" showErrorMessage="1" sqref="J12:K41 J76:K105 J44:K73">
      <formula1>$AB$5:$AC$5</formula1>
    </dataValidation>
    <dataValidation type="list" allowBlank="1" showInputMessage="1" showErrorMessage="1" sqref="D12:D41 D76:D105 D44:D73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2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Y107"/>
  <sheetViews>
    <sheetView showGridLines="0" view="pageBreakPreview" zoomScaleNormal="85" zoomScaleSheetLayoutView="100" workbookViewId="0">
      <selection activeCell="D12" sqref="D12"/>
    </sheetView>
  </sheetViews>
  <sheetFormatPr defaultColWidth="9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8" width="7.6640625" style="102" customWidth="1"/>
    <col min="9" max="9" width="5.6640625" style="102" customWidth="1"/>
    <col min="10" max="10" width="7.6640625" style="102" customWidth="1"/>
    <col min="11" max="12" width="9.6640625" style="102" customWidth="1"/>
    <col min="13" max="13" width="7.109375" style="102" customWidth="1"/>
    <col min="14" max="14" width="9.109375" style="102" customWidth="1"/>
    <col min="15" max="21" width="7.6640625" style="102" customWidth="1"/>
    <col min="22" max="23" width="2.109375" style="102" customWidth="1"/>
    <col min="24" max="24" width="8.6640625" style="102" hidden="1" customWidth="1"/>
    <col min="25" max="32" width="8.6640625" style="7" hidden="1" customWidth="1"/>
    <col min="33" max="33" width="8.6640625" style="103" hidden="1" customWidth="1"/>
    <col min="34" max="51" width="0" style="103" hidden="1" customWidth="1"/>
    <col min="52" max="16384" width="9" style="103"/>
  </cols>
  <sheetData>
    <row r="1" spans="1:51" ht="15" customHeight="1" thickBot="1" x14ac:dyDescent="0.25">
      <c r="Y1" s="2" t="s">
        <v>823</v>
      </c>
      <c r="AN1" s="2" t="s">
        <v>806</v>
      </c>
      <c r="AO1" s="2"/>
      <c r="AQ1" s="7" t="s">
        <v>812</v>
      </c>
    </row>
    <row r="2" spans="1:51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4" t="s">
        <v>398</v>
      </c>
      <c r="Z2" s="4" t="s">
        <v>399</v>
      </c>
      <c r="AA2" s="4" t="s">
        <v>400</v>
      </c>
      <c r="AB2" s="4" t="s">
        <v>651</v>
      </c>
      <c r="AC2" s="4" t="s">
        <v>652</v>
      </c>
      <c r="AD2" s="4" t="s">
        <v>653</v>
      </c>
      <c r="AE2" s="4" t="s">
        <v>431</v>
      </c>
      <c r="AF2" s="4" t="s">
        <v>432</v>
      </c>
      <c r="AG2" s="4"/>
      <c r="AH2" s="4"/>
      <c r="AI2" s="4"/>
      <c r="AJ2" s="4"/>
      <c r="AK2" s="4"/>
      <c r="AL2" s="4"/>
      <c r="AM2" s="7"/>
      <c r="AN2" s="21"/>
      <c r="AO2" s="475" t="s">
        <v>783</v>
      </c>
      <c r="AQ2" s="21"/>
      <c r="AR2" s="4" t="s">
        <v>398</v>
      </c>
      <c r="AS2" s="4" t="s">
        <v>399</v>
      </c>
      <c r="AT2" s="4" t="s">
        <v>400</v>
      </c>
      <c r="AU2" s="4" t="s">
        <v>651</v>
      </c>
      <c r="AV2" s="4" t="s">
        <v>652</v>
      </c>
      <c r="AW2" s="4" t="s">
        <v>653</v>
      </c>
      <c r="AX2" s="4" t="s">
        <v>431</v>
      </c>
      <c r="AY2" s="4" t="s">
        <v>432</v>
      </c>
    </row>
    <row r="3" spans="1:51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AG3" s="2"/>
      <c r="AH3" s="2"/>
      <c r="AI3" s="2"/>
      <c r="AJ3" s="2"/>
      <c r="AK3" s="2"/>
      <c r="AL3" s="2"/>
      <c r="AN3" s="475" t="s">
        <v>755</v>
      </c>
      <c r="AO3" s="475">
        <f>メイン_入力!$AB$99</f>
        <v>0.38200000000000001</v>
      </c>
      <c r="AP3" s="2"/>
      <c r="AQ3" s="475" t="s">
        <v>755</v>
      </c>
      <c r="AR3" s="466">
        <f>SUMIF($D$12:$D$105,AR$2,$S$12:$S$105)</f>
        <v>0</v>
      </c>
      <c r="AS3" s="466">
        <f t="shared" ref="AS3:AY3" si="0">SUMIF($D$12:$D$105,AS$2,$S$12:$S$105)</f>
        <v>0</v>
      </c>
      <c r="AT3" s="466">
        <f t="shared" si="0"/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</row>
    <row r="4" spans="1:51" ht="15" customHeight="1" x14ac:dyDescent="0.2">
      <c r="AG4" s="7"/>
      <c r="AH4" s="7"/>
      <c r="AI4" s="7"/>
      <c r="AJ4" s="7"/>
      <c r="AK4" s="7"/>
      <c r="AL4" s="7"/>
      <c r="AN4" s="475" t="s">
        <v>756</v>
      </c>
      <c r="AO4" s="475">
        <f>メイン_入力!$AB$100</f>
        <v>0.48899999999999999</v>
      </c>
      <c r="AP4" s="102"/>
      <c r="AQ4" s="475" t="s">
        <v>756</v>
      </c>
      <c r="AR4" s="466">
        <f>SUMIF($D$12:$D$105,AR$2,$T$12:$T$105)</f>
        <v>0</v>
      </c>
      <c r="AS4" s="466">
        <f t="shared" ref="AS4:AY4" si="1">SUMIF($D$12:$D$105,AS$2,$T$12:$T$105)</f>
        <v>0</v>
      </c>
      <c r="AT4" s="466">
        <f t="shared" si="1"/>
        <v>0</v>
      </c>
      <c r="AU4" s="466">
        <f t="shared" si="1"/>
        <v>0</v>
      </c>
      <c r="AV4" s="466">
        <f t="shared" si="1"/>
        <v>0</v>
      </c>
      <c r="AW4" s="466">
        <f t="shared" si="1"/>
        <v>0</v>
      </c>
      <c r="AX4" s="466">
        <f t="shared" si="1"/>
        <v>0</v>
      </c>
      <c r="AY4" s="466">
        <f t="shared" si="1"/>
        <v>0</v>
      </c>
    </row>
    <row r="5" spans="1:51" ht="15" customHeight="1" x14ac:dyDescent="0.2">
      <c r="A5" s="123" t="s">
        <v>19</v>
      </c>
      <c r="B5" s="155"/>
      <c r="C5" s="5"/>
      <c r="D5" s="6"/>
      <c r="E5" s="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7"/>
      <c r="S5" s="7"/>
      <c r="T5" s="7"/>
      <c r="U5" s="7"/>
      <c r="V5" s="229"/>
      <c r="W5" s="7"/>
      <c r="X5" s="7"/>
      <c r="Y5" s="4" t="s">
        <v>36</v>
      </c>
      <c r="Z5" s="4" t="s">
        <v>255</v>
      </c>
      <c r="AA5" s="4" t="s">
        <v>616</v>
      </c>
      <c r="AC5" s="4" t="s">
        <v>490</v>
      </c>
      <c r="AD5" s="4"/>
      <c r="AE5" s="103"/>
      <c r="AF5" s="103"/>
      <c r="AN5" s="475" t="s">
        <v>779</v>
      </c>
      <c r="AO5" s="475">
        <f>メイン_入力!$AB$101</f>
        <v>0.48899999999999999</v>
      </c>
      <c r="AQ5" s="475" t="s">
        <v>779</v>
      </c>
      <c r="AR5" s="466">
        <f>SUMIF($D$12:$D$105,AR$2,$U$12:$U$105)</f>
        <v>0</v>
      </c>
      <c r="AS5" s="466">
        <f t="shared" ref="AS5:AY5" si="2">SUMIF($D$12:$D$105,AS$2,$U$12:$U$105)</f>
        <v>0</v>
      </c>
      <c r="AT5" s="466">
        <f t="shared" si="2"/>
        <v>0</v>
      </c>
      <c r="AU5" s="466">
        <f t="shared" si="2"/>
        <v>0</v>
      </c>
      <c r="AV5" s="466">
        <f t="shared" si="2"/>
        <v>0</v>
      </c>
      <c r="AW5" s="466">
        <f t="shared" si="2"/>
        <v>0</v>
      </c>
      <c r="AX5" s="466">
        <f t="shared" si="2"/>
        <v>0</v>
      </c>
      <c r="AY5" s="466">
        <f t="shared" si="2"/>
        <v>0</v>
      </c>
    </row>
    <row r="6" spans="1:51" ht="15" customHeight="1" x14ac:dyDescent="0.2">
      <c r="B6" s="106"/>
      <c r="C6" s="107" t="s">
        <v>573</v>
      </c>
      <c r="D6" s="108" t="s">
        <v>574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8"/>
      <c r="S6" s="8"/>
      <c r="T6" s="8"/>
      <c r="U6" s="8"/>
      <c r="V6" s="9"/>
      <c r="W6" s="7"/>
      <c r="X6" s="7"/>
    </row>
    <row r="7" spans="1:51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1"/>
      <c r="S7" s="11"/>
      <c r="T7" s="11"/>
      <c r="U7" s="11"/>
      <c r="V7" s="12"/>
      <c r="W7" s="7"/>
      <c r="X7" s="7"/>
    </row>
    <row r="8" spans="1:51" ht="15" customHeight="1" x14ac:dyDescent="0.2">
      <c r="B8" s="10"/>
      <c r="C8" s="769" t="s">
        <v>529</v>
      </c>
      <c r="D8" s="783" t="s">
        <v>288</v>
      </c>
      <c r="E8" s="806"/>
      <c r="F8" s="806"/>
      <c r="G8" s="806"/>
      <c r="H8" s="806"/>
      <c r="I8" s="806"/>
      <c r="J8" s="806"/>
      <c r="K8" s="806"/>
      <c r="L8" s="855"/>
      <c r="M8" s="892" t="s">
        <v>705</v>
      </c>
      <c r="N8" s="892"/>
      <c r="O8" s="892"/>
      <c r="P8" s="892"/>
      <c r="Q8" s="892"/>
      <c r="R8" s="892"/>
      <c r="S8" s="892"/>
      <c r="T8" s="892"/>
      <c r="U8" s="892"/>
      <c r="V8" s="12"/>
      <c r="W8" s="7"/>
      <c r="X8" s="7"/>
      <c r="Y8" s="5" t="s">
        <v>575</v>
      </c>
    </row>
    <row r="9" spans="1:51" ht="15" customHeight="1" x14ac:dyDescent="0.2">
      <c r="B9" s="10"/>
      <c r="C9" s="770"/>
      <c r="D9" s="858" t="s">
        <v>276</v>
      </c>
      <c r="E9" s="858" t="s">
        <v>674</v>
      </c>
      <c r="F9" s="858" t="s">
        <v>256</v>
      </c>
      <c r="G9" s="858" t="s">
        <v>565</v>
      </c>
      <c r="H9" s="858" t="s">
        <v>162</v>
      </c>
      <c r="I9" s="858" t="s">
        <v>506</v>
      </c>
      <c r="J9" s="858" t="s">
        <v>416</v>
      </c>
      <c r="K9" s="941" t="s">
        <v>591</v>
      </c>
      <c r="L9" s="942"/>
      <c r="M9" s="858" t="s">
        <v>576</v>
      </c>
      <c r="N9" s="858" t="s">
        <v>34</v>
      </c>
      <c r="O9" s="883" t="s">
        <v>718</v>
      </c>
      <c r="P9" s="940"/>
      <c r="Q9" s="858" t="s">
        <v>279</v>
      </c>
      <c r="R9" s="858" t="s">
        <v>43</v>
      </c>
      <c r="S9" s="882" t="s">
        <v>443</v>
      </c>
      <c r="T9" s="882"/>
      <c r="U9" s="882"/>
      <c r="V9" s="12"/>
      <c r="W9" s="7"/>
      <c r="X9" s="7"/>
      <c r="Y9" s="85">
        <v>0.3</v>
      </c>
    </row>
    <row r="10" spans="1:51" ht="33" customHeight="1" x14ac:dyDescent="0.2">
      <c r="B10" s="10"/>
      <c r="C10" s="770"/>
      <c r="D10" s="890"/>
      <c r="E10" s="890"/>
      <c r="F10" s="890"/>
      <c r="G10" s="890"/>
      <c r="H10" s="890"/>
      <c r="I10" s="890"/>
      <c r="J10" s="890"/>
      <c r="K10" s="858" t="s">
        <v>716</v>
      </c>
      <c r="L10" s="858" t="s">
        <v>717</v>
      </c>
      <c r="M10" s="890"/>
      <c r="N10" s="890"/>
      <c r="O10" s="900"/>
      <c r="P10" s="899"/>
      <c r="Q10" s="890"/>
      <c r="R10" s="890"/>
      <c r="S10" s="882"/>
      <c r="T10" s="882"/>
      <c r="U10" s="882"/>
      <c r="V10" s="12"/>
      <c r="W10" s="7"/>
      <c r="X10" s="7"/>
      <c r="Y10" s="15" t="s">
        <v>577</v>
      </c>
      <c r="AA10" s="4" t="s">
        <v>609</v>
      </c>
      <c r="AB10" s="4" t="s">
        <v>610</v>
      </c>
      <c r="AC10" s="4" t="s">
        <v>611</v>
      </c>
    </row>
    <row r="11" spans="1:51" ht="28.2" customHeight="1" x14ac:dyDescent="0.2">
      <c r="B11" s="10"/>
      <c r="C11" s="860"/>
      <c r="D11" s="860"/>
      <c r="E11" s="860"/>
      <c r="F11" s="860"/>
      <c r="G11" s="860"/>
      <c r="H11" s="860"/>
      <c r="I11" s="860"/>
      <c r="J11" s="860"/>
      <c r="K11" s="859"/>
      <c r="L11" s="859"/>
      <c r="M11" s="860"/>
      <c r="N11" s="860"/>
      <c r="O11" s="179" t="s">
        <v>277</v>
      </c>
      <c r="P11" s="179" t="s">
        <v>302</v>
      </c>
      <c r="Q11" s="860"/>
      <c r="R11" s="860"/>
      <c r="S11" s="376" t="s">
        <v>770</v>
      </c>
      <c r="T11" s="376" t="s">
        <v>771</v>
      </c>
      <c r="U11" s="376" t="s">
        <v>822</v>
      </c>
      <c r="V11" s="12"/>
      <c r="W11" s="7"/>
      <c r="X11" s="7"/>
      <c r="Y11" s="85">
        <v>0.3</v>
      </c>
      <c r="AA11" s="14"/>
      <c r="AB11" s="14"/>
      <c r="AC11" s="14"/>
    </row>
    <row r="12" spans="1:51" ht="15" customHeight="1" x14ac:dyDescent="0.2">
      <c r="B12" s="10"/>
      <c r="C12" s="16">
        <v>1</v>
      </c>
      <c r="D12" s="28"/>
      <c r="E12" s="29"/>
      <c r="F12" s="274"/>
      <c r="G12" s="36"/>
      <c r="H12" s="272"/>
      <c r="I12" s="272"/>
      <c r="J12" s="13">
        <f>H12*I12</f>
        <v>0</v>
      </c>
      <c r="K12" s="28"/>
      <c r="L12" s="28"/>
      <c r="M12" s="89" t="str">
        <f>IF(I12="","",IF(AND(K12&lt;&gt;"",L12="○"),$Y$11,0))</f>
        <v/>
      </c>
      <c r="N12" s="27" t="str">
        <f>IF(I12="","",$Y$9)</f>
        <v/>
      </c>
      <c r="O12" s="13" t="str">
        <f>IF(I12="","",メイン_入力!$AA$32)</f>
        <v/>
      </c>
      <c r="P12" s="13" t="str">
        <f>IF(I12="","",メイン_入力!$AB$32)</f>
        <v/>
      </c>
      <c r="Q12" s="13" t="str">
        <f>IF(I12="","",IF(G12="冷暖房用",H12*I12*(1-M12)*N12*(O12+P12),IF(G12="冷房用",H12*I12*(1-M12)*N12*O12,IF(G12="暖房用",H12*I12*(1-M12)*N12*P12,""))))</f>
        <v/>
      </c>
      <c r="R12" s="13" t="str">
        <f>IF(M12="","",Q12*M12/(1-M12))</f>
        <v/>
      </c>
      <c r="S12" s="19" t="str">
        <f>IF(ISERROR(R12),"",IF(R12="","",R12*$AO$3/1000))</f>
        <v/>
      </c>
      <c r="T12" s="19" t="str">
        <f>IF(ISERROR(R12),"",IF(R12="","",R12*$AO$4/1000))</f>
        <v/>
      </c>
      <c r="U12" s="465" t="str">
        <f>IF(ISERROR(R12),"",IF(R12="","",R12*$AO$5/1000))</f>
        <v/>
      </c>
      <c r="V12" s="12"/>
      <c r="W12" s="7"/>
      <c r="X12" s="7"/>
      <c r="AF12" s="103"/>
    </row>
    <row r="13" spans="1:51" ht="15" customHeight="1" x14ac:dyDescent="0.2">
      <c r="B13" s="10"/>
      <c r="C13" s="16">
        <v>2</v>
      </c>
      <c r="D13" s="28"/>
      <c r="E13" s="29"/>
      <c r="F13" s="274"/>
      <c r="G13" s="36"/>
      <c r="H13" s="272"/>
      <c r="I13" s="272"/>
      <c r="J13" s="464">
        <f t="shared" ref="J13:J41" si="3">H13*I13</f>
        <v>0</v>
      </c>
      <c r="K13" s="28"/>
      <c r="L13" s="28"/>
      <c r="M13" s="89" t="str">
        <f t="shared" ref="M13:M41" si="4">IF(I13="","",IF(AND(K13&lt;&gt;"",L13="○"),$Y$11,0))</f>
        <v/>
      </c>
      <c r="N13" s="27" t="str">
        <f t="shared" ref="N13:N41" si="5">IF(I13="","",$Y$9)</f>
        <v/>
      </c>
      <c r="O13" s="13" t="str">
        <f>IF(I13="","",メイン_入力!$AA$32)</f>
        <v/>
      </c>
      <c r="P13" s="13" t="str">
        <f>IF(I13="","",メイン_入力!$AB$32)</f>
        <v/>
      </c>
      <c r="Q13" s="13" t="str">
        <f t="shared" ref="Q13:Q41" si="6">IF(I13="","",IF(G13="冷暖房用",H13*I13*(1-M13)*N13*(O13+P13),IF(G13="冷房用",H13*I13*(1-M13)*N13*O13,IF(G13="暖房用",H13*I13*(1-M13)*N13*P13,""))))</f>
        <v/>
      </c>
      <c r="R13" s="13" t="str">
        <f t="shared" ref="R13:R41" si="7">IF(M13="","",Q13*M13/(1-M13))</f>
        <v/>
      </c>
      <c r="S13" s="465" t="str">
        <f t="shared" ref="S13:S41" si="8">IF(ISERROR(R13),"",IF(R13="","",R13*$AO$3/1000))</f>
        <v/>
      </c>
      <c r="T13" s="465" t="str">
        <f t="shared" ref="T13:T41" si="9">IF(ISERROR(R13),"",IF(R13="","",R13*$AO$4/1000))</f>
        <v/>
      </c>
      <c r="U13" s="465" t="str">
        <f t="shared" ref="U13:U41" si="10">IF(ISERROR(R13),"",IF(R13="","",R13*$AO$5/1000))</f>
        <v/>
      </c>
      <c r="V13" s="12"/>
      <c r="W13" s="7"/>
      <c r="X13" s="7"/>
      <c r="Y13" s="14"/>
    </row>
    <row r="14" spans="1:51" ht="15" customHeight="1" x14ac:dyDescent="0.2">
      <c r="B14" s="10"/>
      <c r="C14" s="16">
        <v>3</v>
      </c>
      <c r="D14" s="28"/>
      <c r="E14" s="29"/>
      <c r="F14" s="274"/>
      <c r="G14" s="36"/>
      <c r="H14" s="272"/>
      <c r="I14" s="272"/>
      <c r="J14" s="464">
        <f t="shared" si="3"/>
        <v>0</v>
      </c>
      <c r="K14" s="28"/>
      <c r="L14" s="28"/>
      <c r="M14" s="89" t="str">
        <f t="shared" si="4"/>
        <v/>
      </c>
      <c r="N14" s="27" t="str">
        <f t="shared" si="5"/>
        <v/>
      </c>
      <c r="O14" s="13" t="str">
        <f>IF(I14="","",メイン_入力!$AA$32)</f>
        <v/>
      </c>
      <c r="P14" s="13" t="str">
        <f>IF(I14="","",メイン_入力!$AB$32)</f>
        <v/>
      </c>
      <c r="Q14" s="13" t="str">
        <f t="shared" si="6"/>
        <v/>
      </c>
      <c r="R14" s="13" t="str">
        <f t="shared" si="7"/>
        <v/>
      </c>
      <c r="S14" s="465" t="str">
        <f t="shared" si="8"/>
        <v/>
      </c>
      <c r="T14" s="465" t="str">
        <f t="shared" si="9"/>
        <v/>
      </c>
      <c r="U14" s="465" t="str">
        <f t="shared" si="10"/>
        <v/>
      </c>
      <c r="V14" s="12"/>
      <c r="W14" s="7"/>
      <c r="X14" s="7"/>
      <c r="Y14" s="14"/>
    </row>
    <row r="15" spans="1:51" ht="15" customHeight="1" x14ac:dyDescent="0.2">
      <c r="B15" s="10"/>
      <c r="C15" s="16">
        <v>4</v>
      </c>
      <c r="D15" s="28"/>
      <c r="E15" s="29"/>
      <c r="F15" s="274"/>
      <c r="G15" s="36"/>
      <c r="H15" s="272"/>
      <c r="I15" s="272"/>
      <c r="J15" s="464">
        <f t="shared" si="3"/>
        <v>0</v>
      </c>
      <c r="K15" s="28"/>
      <c r="L15" s="28"/>
      <c r="M15" s="89" t="str">
        <f t="shared" si="4"/>
        <v/>
      </c>
      <c r="N15" s="27" t="str">
        <f t="shared" si="5"/>
        <v/>
      </c>
      <c r="O15" s="13" t="str">
        <f>IF(I15="","",メイン_入力!$AA$32)</f>
        <v/>
      </c>
      <c r="P15" s="13" t="str">
        <f>IF(I15="","",メイン_入力!$AB$32)</f>
        <v/>
      </c>
      <c r="Q15" s="13" t="str">
        <f t="shared" si="6"/>
        <v/>
      </c>
      <c r="R15" s="13" t="str">
        <f>IF(M15="","",Q15*M15/(1-M15))</f>
        <v/>
      </c>
      <c r="S15" s="465" t="str">
        <f t="shared" si="8"/>
        <v/>
      </c>
      <c r="T15" s="465" t="str">
        <f t="shared" si="9"/>
        <v/>
      </c>
      <c r="U15" s="465" t="str">
        <f t="shared" si="10"/>
        <v/>
      </c>
      <c r="V15" s="12"/>
      <c r="W15" s="7"/>
      <c r="X15" s="7"/>
      <c r="Y15" s="14"/>
    </row>
    <row r="16" spans="1:51" ht="15" customHeight="1" x14ac:dyDescent="0.2">
      <c r="B16" s="10"/>
      <c r="C16" s="16">
        <v>5</v>
      </c>
      <c r="D16" s="28"/>
      <c r="E16" s="29"/>
      <c r="F16" s="274"/>
      <c r="G16" s="36"/>
      <c r="H16" s="272"/>
      <c r="I16" s="272"/>
      <c r="J16" s="464">
        <f t="shared" si="3"/>
        <v>0</v>
      </c>
      <c r="K16" s="28"/>
      <c r="L16" s="28"/>
      <c r="M16" s="89" t="str">
        <f t="shared" si="4"/>
        <v/>
      </c>
      <c r="N16" s="27" t="str">
        <f t="shared" si="5"/>
        <v/>
      </c>
      <c r="O16" s="13" t="str">
        <f>IF(I16="","",メイン_入力!$AA$32)</f>
        <v/>
      </c>
      <c r="P16" s="13" t="str">
        <f>IF(I16="","",メイン_入力!$AB$32)</f>
        <v/>
      </c>
      <c r="Q16" s="13" t="str">
        <f t="shared" si="6"/>
        <v/>
      </c>
      <c r="R16" s="13" t="str">
        <f t="shared" si="7"/>
        <v/>
      </c>
      <c r="S16" s="465" t="str">
        <f t="shared" si="8"/>
        <v/>
      </c>
      <c r="T16" s="465" t="str">
        <f t="shared" si="9"/>
        <v/>
      </c>
      <c r="U16" s="465" t="str">
        <f t="shared" si="10"/>
        <v/>
      </c>
      <c r="V16" s="12"/>
      <c r="W16" s="7"/>
      <c r="X16" s="7"/>
      <c r="Y16" s="14"/>
    </row>
    <row r="17" spans="2:25" ht="15" customHeight="1" x14ac:dyDescent="0.2">
      <c r="B17" s="10"/>
      <c r="C17" s="16">
        <v>6</v>
      </c>
      <c r="D17" s="28"/>
      <c r="E17" s="29"/>
      <c r="F17" s="274"/>
      <c r="G17" s="36"/>
      <c r="H17" s="272"/>
      <c r="I17" s="272"/>
      <c r="J17" s="464">
        <f t="shared" si="3"/>
        <v>0</v>
      </c>
      <c r="K17" s="28"/>
      <c r="L17" s="28"/>
      <c r="M17" s="89" t="str">
        <f t="shared" si="4"/>
        <v/>
      </c>
      <c r="N17" s="27" t="str">
        <f t="shared" si="5"/>
        <v/>
      </c>
      <c r="O17" s="13" t="str">
        <f>IF(I17="","",メイン_入力!$AA$32)</f>
        <v/>
      </c>
      <c r="P17" s="13" t="str">
        <f>IF(I17="","",メイン_入力!$AB$32)</f>
        <v/>
      </c>
      <c r="Q17" s="13" t="str">
        <f t="shared" si="6"/>
        <v/>
      </c>
      <c r="R17" s="13" t="str">
        <f t="shared" si="7"/>
        <v/>
      </c>
      <c r="S17" s="465" t="str">
        <f t="shared" si="8"/>
        <v/>
      </c>
      <c r="T17" s="465" t="str">
        <f t="shared" si="9"/>
        <v/>
      </c>
      <c r="U17" s="465" t="str">
        <f t="shared" si="10"/>
        <v/>
      </c>
      <c r="V17" s="12"/>
      <c r="W17" s="7"/>
      <c r="X17" s="7"/>
      <c r="Y17" s="14"/>
    </row>
    <row r="18" spans="2:25" ht="15" customHeight="1" x14ac:dyDescent="0.2">
      <c r="B18" s="10"/>
      <c r="C18" s="16">
        <v>7</v>
      </c>
      <c r="D18" s="28"/>
      <c r="E18" s="29"/>
      <c r="F18" s="274"/>
      <c r="G18" s="36"/>
      <c r="H18" s="272"/>
      <c r="I18" s="272"/>
      <c r="J18" s="464">
        <f t="shared" si="3"/>
        <v>0</v>
      </c>
      <c r="K18" s="28"/>
      <c r="L18" s="28"/>
      <c r="M18" s="89" t="str">
        <f t="shared" si="4"/>
        <v/>
      </c>
      <c r="N18" s="27" t="str">
        <f t="shared" si="5"/>
        <v/>
      </c>
      <c r="O18" s="13" t="str">
        <f>IF(I18="","",メイン_入力!$AA$32)</f>
        <v/>
      </c>
      <c r="P18" s="13" t="str">
        <f>IF(I18="","",メイン_入力!$AB$32)</f>
        <v/>
      </c>
      <c r="Q18" s="13" t="str">
        <f t="shared" si="6"/>
        <v/>
      </c>
      <c r="R18" s="13" t="str">
        <f t="shared" si="7"/>
        <v/>
      </c>
      <c r="S18" s="465" t="str">
        <f t="shared" si="8"/>
        <v/>
      </c>
      <c r="T18" s="465" t="str">
        <f t="shared" si="9"/>
        <v/>
      </c>
      <c r="U18" s="465" t="str">
        <f t="shared" si="10"/>
        <v/>
      </c>
      <c r="V18" s="12"/>
      <c r="W18" s="7"/>
      <c r="X18" s="7"/>
      <c r="Y18" s="14"/>
    </row>
    <row r="19" spans="2:25" ht="15" customHeight="1" x14ac:dyDescent="0.2">
      <c r="B19" s="10"/>
      <c r="C19" s="16">
        <v>8</v>
      </c>
      <c r="D19" s="28"/>
      <c r="E19" s="29"/>
      <c r="F19" s="274"/>
      <c r="G19" s="36"/>
      <c r="H19" s="272"/>
      <c r="I19" s="272"/>
      <c r="J19" s="464">
        <f t="shared" si="3"/>
        <v>0</v>
      </c>
      <c r="K19" s="28"/>
      <c r="L19" s="28"/>
      <c r="M19" s="89" t="str">
        <f t="shared" si="4"/>
        <v/>
      </c>
      <c r="N19" s="27" t="str">
        <f t="shared" si="5"/>
        <v/>
      </c>
      <c r="O19" s="13" t="str">
        <f>IF(I19="","",メイン_入力!$AA$32)</f>
        <v/>
      </c>
      <c r="P19" s="13" t="str">
        <f>IF(I19="","",メイン_入力!$AB$32)</f>
        <v/>
      </c>
      <c r="Q19" s="13" t="str">
        <f t="shared" si="6"/>
        <v/>
      </c>
      <c r="R19" s="13" t="str">
        <f t="shared" si="7"/>
        <v/>
      </c>
      <c r="S19" s="465" t="str">
        <f t="shared" si="8"/>
        <v/>
      </c>
      <c r="T19" s="465" t="str">
        <f t="shared" si="9"/>
        <v/>
      </c>
      <c r="U19" s="465" t="str">
        <f t="shared" si="10"/>
        <v/>
      </c>
      <c r="V19" s="12"/>
      <c r="W19" s="7"/>
      <c r="X19" s="7"/>
      <c r="Y19" s="14"/>
    </row>
    <row r="20" spans="2:25" ht="15" customHeight="1" x14ac:dyDescent="0.2">
      <c r="B20" s="10"/>
      <c r="C20" s="16">
        <v>9</v>
      </c>
      <c r="D20" s="28"/>
      <c r="E20" s="29"/>
      <c r="F20" s="274"/>
      <c r="G20" s="36"/>
      <c r="H20" s="272"/>
      <c r="I20" s="272"/>
      <c r="J20" s="464">
        <f t="shared" si="3"/>
        <v>0</v>
      </c>
      <c r="K20" s="28"/>
      <c r="L20" s="28"/>
      <c r="M20" s="89" t="str">
        <f t="shared" si="4"/>
        <v/>
      </c>
      <c r="N20" s="27" t="str">
        <f t="shared" si="5"/>
        <v/>
      </c>
      <c r="O20" s="13" t="str">
        <f>IF(I20="","",メイン_入力!$AA$32)</f>
        <v/>
      </c>
      <c r="P20" s="13" t="str">
        <f>IF(I20="","",メイン_入力!$AB$32)</f>
        <v/>
      </c>
      <c r="Q20" s="13" t="str">
        <f t="shared" si="6"/>
        <v/>
      </c>
      <c r="R20" s="13" t="str">
        <f t="shared" si="7"/>
        <v/>
      </c>
      <c r="S20" s="465" t="str">
        <f t="shared" si="8"/>
        <v/>
      </c>
      <c r="T20" s="465" t="str">
        <f t="shared" si="9"/>
        <v/>
      </c>
      <c r="U20" s="465" t="str">
        <f t="shared" si="10"/>
        <v/>
      </c>
      <c r="V20" s="12"/>
      <c r="W20" s="7"/>
      <c r="X20" s="7"/>
      <c r="Y20" s="14"/>
    </row>
    <row r="21" spans="2:25" ht="15" customHeight="1" x14ac:dyDescent="0.2">
      <c r="B21" s="10"/>
      <c r="C21" s="16">
        <v>10</v>
      </c>
      <c r="D21" s="28"/>
      <c r="E21" s="29"/>
      <c r="F21" s="274"/>
      <c r="G21" s="36"/>
      <c r="H21" s="272"/>
      <c r="I21" s="272"/>
      <c r="J21" s="464">
        <f t="shared" si="3"/>
        <v>0</v>
      </c>
      <c r="K21" s="28"/>
      <c r="L21" s="28"/>
      <c r="M21" s="89" t="str">
        <f t="shared" si="4"/>
        <v/>
      </c>
      <c r="N21" s="27" t="str">
        <f t="shared" si="5"/>
        <v/>
      </c>
      <c r="O21" s="13" t="str">
        <f>IF(I21="","",メイン_入力!$AA$32)</f>
        <v/>
      </c>
      <c r="P21" s="13" t="str">
        <f>IF(I21="","",メイン_入力!$AB$32)</f>
        <v/>
      </c>
      <c r="Q21" s="13" t="str">
        <f t="shared" si="6"/>
        <v/>
      </c>
      <c r="R21" s="13" t="str">
        <f t="shared" si="7"/>
        <v/>
      </c>
      <c r="S21" s="465" t="str">
        <f t="shared" si="8"/>
        <v/>
      </c>
      <c r="T21" s="465" t="str">
        <f t="shared" si="9"/>
        <v/>
      </c>
      <c r="U21" s="465" t="str">
        <f t="shared" si="10"/>
        <v/>
      </c>
      <c r="V21" s="12"/>
      <c r="W21" s="7"/>
      <c r="X21" s="7"/>
      <c r="Y21" s="14"/>
    </row>
    <row r="22" spans="2:25" ht="15" customHeight="1" x14ac:dyDescent="0.2">
      <c r="B22" s="10"/>
      <c r="C22" s="16">
        <v>11</v>
      </c>
      <c r="D22" s="28"/>
      <c r="E22" s="29"/>
      <c r="F22" s="274"/>
      <c r="G22" s="36"/>
      <c r="H22" s="272"/>
      <c r="I22" s="272"/>
      <c r="J22" s="464">
        <f t="shared" si="3"/>
        <v>0</v>
      </c>
      <c r="K22" s="28"/>
      <c r="L22" s="28"/>
      <c r="M22" s="89" t="str">
        <f t="shared" si="4"/>
        <v/>
      </c>
      <c r="N22" s="27" t="str">
        <f t="shared" si="5"/>
        <v/>
      </c>
      <c r="O22" s="13" t="str">
        <f>IF(I22="","",メイン_入力!$AA$32)</f>
        <v/>
      </c>
      <c r="P22" s="13" t="str">
        <f>IF(I22="","",メイン_入力!$AB$32)</f>
        <v/>
      </c>
      <c r="Q22" s="13" t="str">
        <f t="shared" si="6"/>
        <v/>
      </c>
      <c r="R22" s="13" t="str">
        <f t="shared" si="7"/>
        <v/>
      </c>
      <c r="S22" s="465" t="str">
        <f t="shared" si="8"/>
        <v/>
      </c>
      <c r="T22" s="465" t="str">
        <f t="shared" si="9"/>
        <v/>
      </c>
      <c r="U22" s="465" t="str">
        <f t="shared" si="10"/>
        <v/>
      </c>
      <c r="V22" s="12"/>
      <c r="W22" s="7"/>
      <c r="X22" s="7"/>
      <c r="Y22" s="14"/>
    </row>
    <row r="23" spans="2:25" ht="15" customHeight="1" x14ac:dyDescent="0.2">
      <c r="B23" s="10"/>
      <c r="C23" s="16">
        <v>12</v>
      </c>
      <c r="D23" s="28"/>
      <c r="E23" s="29"/>
      <c r="F23" s="274"/>
      <c r="G23" s="36"/>
      <c r="H23" s="272"/>
      <c r="I23" s="272"/>
      <c r="J23" s="464">
        <f t="shared" si="3"/>
        <v>0</v>
      </c>
      <c r="K23" s="28"/>
      <c r="L23" s="28"/>
      <c r="M23" s="89" t="str">
        <f t="shared" si="4"/>
        <v/>
      </c>
      <c r="N23" s="27" t="str">
        <f t="shared" si="5"/>
        <v/>
      </c>
      <c r="O23" s="13" t="str">
        <f>IF(I23="","",メイン_入力!$AA$32)</f>
        <v/>
      </c>
      <c r="P23" s="13" t="str">
        <f>IF(I23="","",メイン_入力!$AB$32)</f>
        <v/>
      </c>
      <c r="Q23" s="13" t="str">
        <f t="shared" si="6"/>
        <v/>
      </c>
      <c r="R23" s="13" t="str">
        <f t="shared" si="7"/>
        <v/>
      </c>
      <c r="S23" s="465" t="str">
        <f t="shared" si="8"/>
        <v/>
      </c>
      <c r="T23" s="465" t="str">
        <f t="shared" si="9"/>
        <v/>
      </c>
      <c r="U23" s="465" t="str">
        <f t="shared" si="10"/>
        <v/>
      </c>
      <c r="V23" s="12"/>
      <c r="W23" s="7"/>
      <c r="X23" s="7"/>
      <c r="Y23" s="14"/>
    </row>
    <row r="24" spans="2:25" ht="15" customHeight="1" x14ac:dyDescent="0.2">
      <c r="B24" s="10"/>
      <c r="C24" s="16">
        <v>13</v>
      </c>
      <c r="D24" s="28"/>
      <c r="E24" s="29"/>
      <c r="F24" s="274"/>
      <c r="G24" s="36"/>
      <c r="H24" s="272"/>
      <c r="I24" s="272"/>
      <c r="J24" s="464">
        <f t="shared" si="3"/>
        <v>0</v>
      </c>
      <c r="K24" s="28"/>
      <c r="L24" s="28"/>
      <c r="M24" s="89" t="str">
        <f t="shared" si="4"/>
        <v/>
      </c>
      <c r="N24" s="27" t="str">
        <f t="shared" si="5"/>
        <v/>
      </c>
      <c r="O24" s="13" t="str">
        <f>IF(I24="","",メイン_入力!$AA$32)</f>
        <v/>
      </c>
      <c r="P24" s="13" t="str">
        <f>IF(I24="","",メイン_入力!$AB$32)</f>
        <v/>
      </c>
      <c r="Q24" s="13" t="str">
        <f t="shared" si="6"/>
        <v/>
      </c>
      <c r="R24" s="13" t="str">
        <f t="shared" si="7"/>
        <v/>
      </c>
      <c r="S24" s="465" t="str">
        <f t="shared" si="8"/>
        <v/>
      </c>
      <c r="T24" s="465" t="str">
        <f t="shared" si="9"/>
        <v/>
      </c>
      <c r="U24" s="465" t="str">
        <f t="shared" si="10"/>
        <v/>
      </c>
      <c r="V24" s="12"/>
      <c r="W24" s="7"/>
      <c r="X24" s="7"/>
      <c r="Y24" s="14"/>
    </row>
    <row r="25" spans="2:25" ht="15" customHeight="1" x14ac:dyDescent="0.2">
      <c r="B25" s="10"/>
      <c r="C25" s="16">
        <v>14</v>
      </c>
      <c r="D25" s="28"/>
      <c r="E25" s="29"/>
      <c r="F25" s="274"/>
      <c r="G25" s="36"/>
      <c r="H25" s="272"/>
      <c r="I25" s="272"/>
      <c r="J25" s="464">
        <f t="shared" si="3"/>
        <v>0</v>
      </c>
      <c r="K25" s="28"/>
      <c r="L25" s="28"/>
      <c r="M25" s="89" t="str">
        <f t="shared" si="4"/>
        <v/>
      </c>
      <c r="N25" s="27" t="str">
        <f t="shared" si="5"/>
        <v/>
      </c>
      <c r="O25" s="13" t="str">
        <f>IF(I25="","",メイン_入力!$AA$32)</f>
        <v/>
      </c>
      <c r="P25" s="13" t="str">
        <f>IF(I25="","",メイン_入力!$AB$32)</f>
        <v/>
      </c>
      <c r="Q25" s="13" t="str">
        <f t="shared" si="6"/>
        <v/>
      </c>
      <c r="R25" s="13" t="str">
        <f t="shared" si="7"/>
        <v/>
      </c>
      <c r="S25" s="465" t="str">
        <f t="shared" si="8"/>
        <v/>
      </c>
      <c r="T25" s="465" t="str">
        <f t="shared" si="9"/>
        <v/>
      </c>
      <c r="U25" s="465" t="str">
        <f t="shared" si="10"/>
        <v/>
      </c>
      <c r="V25" s="12"/>
      <c r="W25" s="7"/>
      <c r="X25" s="7"/>
      <c r="Y25" s="14"/>
    </row>
    <row r="26" spans="2:25" ht="15" customHeight="1" x14ac:dyDescent="0.2">
      <c r="B26" s="10"/>
      <c r="C26" s="16">
        <v>15</v>
      </c>
      <c r="D26" s="28"/>
      <c r="E26" s="29"/>
      <c r="F26" s="274"/>
      <c r="G26" s="36"/>
      <c r="H26" s="272"/>
      <c r="I26" s="272"/>
      <c r="J26" s="464">
        <f t="shared" si="3"/>
        <v>0</v>
      </c>
      <c r="K26" s="28"/>
      <c r="L26" s="28"/>
      <c r="M26" s="89" t="str">
        <f t="shared" si="4"/>
        <v/>
      </c>
      <c r="N26" s="27" t="str">
        <f t="shared" si="5"/>
        <v/>
      </c>
      <c r="O26" s="13" t="str">
        <f>IF(I26="","",メイン_入力!$AA$32)</f>
        <v/>
      </c>
      <c r="P26" s="13" t="str">
        <f>IF(I26="","",メイン_入力!$AB$32)</f>
        <v/>
      </c>
      <c r="Q26" s="13" t="str">
        <f t="shared" si="6"/>
        <v/>
      </c>
      <c r="R26" s="13" t="str">
        <f t="shared" si="7"/>
        <v/>
      </c>
      <c r="S26" s="465" t="str">
        <f t="shared" si="8"/>
        <v/>
      </c>
      <c r="T26" s="465" t="str">
        <f t="shared" si="9"/>
        <v/>
      </c>
      <c r="U26" s="465" t="str">
        <f t="shared" si="10"/>
        <v/>
      </c>
      <c r="V26" s="12"/>
      <c r="W26" s="7"/>
      <c r="X26" s="7"/>
      <c r="Y26" s="14"/>
    </row>
    <row r="27" spans="2:25" ht="15" customHeight="1" x14ac:dyDescent="0.2">
      <c r="B27" s="10"/>
      <c r="C27" s="16">
        <v>16</v>
      </c>
      <c r="D27" s="28"/>
      <c r="E27" s="29"/>
      <c r="F27" s="274"/>
      <c r="G27" s="36"/>
      <c r="H27" s="272"/>
      <c r="I27" s="272"/>
      <c r="J27" s="464">
        <f t="shared" si="3"/>
        <v>0</v>
      </c>
      <c r="K27" s="28"/>
      <c r="L27" s="28"/>
      <c r="M27" s="89" t="str">
        <f t="shared" si="4"/>
        <v/>
      </c>
      <c r="N27" s="27" t="str">
        <f t="shared" si="5"/>
        <v/>
      </c>
      <c r="O27" s="13" t="str">
        <f>IF(I27="","",メイン_入力!$AA$32)</f>
        <v/>
      </c>
      <c r="P27" s="13" t="str">
        <f>IF(I27="","",メイン_入力!$AB$32)</f>
        <v/>
      </c>
      <c r="Q27" s="13" t="str">
        <f t="shared" si="6"/>
        <v/>
      </c>
      <c r="R27" s="13" t="str">
        <f t="shared" si="7"/>
        <v/>
      </c>
      <c r="S27" s="465" t="str">
        <f t="shared" si="8"/>
        <v/>
      </c>
      <c r="T27" s="465" t="str">
        <f t="shared" si="9"/>
        <v/>
      </c>
      <c r="U27" s="465" t="str">
        <f t="shared" si="10"/>
        <v/>
      </c>
      <c r="V27" s="12"/>
      <c r="W27" s="7"/>
      <c r="X27" s="7"/>
      <c r="Y27" s="14"/>
    </row>
    <row r="28" spans="2:25" ht="15" customHeight="1" x14ac:dyDescent="0.2">
      <c r="B28" s="10"/>
      <c r="C28" s="16">
        <v>17</v>
      </c>
      <c r="D28" s="28"/>
      <c r="E28" s="29"/>
      <c r="F28" s="274"/>
      <c r="G28" s="36"/>
      <c r="H28" s="272"/>
      <c r="I28" s="272"/>
      <c r="J28" s="464">
        <f t="shared" si="3"/>
        <v>0</v>
      </c>
      <c r="K28" s="28"/>
      <c r="L28" s="28"/>
      <c r="M28" s="89" t="str">
        <f t="shared" si="4"/>
        <v/>
      </c>
      <c r="N28" s="27" t="str">
        <f t="shared" si="5"/>
        <v/>
      </c>
      <c r="O28" s="13" t="str">
        <f>IF(I28="","",メイン_入力!$AA$32)</f>
        <v/>
      </c>
      <c r="P28" s="13" t="str">
        <f>IF(I28="","",メイン_入力!$AB$32)</f>
        <v/>
      </c>
      <c r="Q28" s="13" t="str">
        <f t="shared" si="6"/>
        <v/>
      </c>
      <c r="R28" s="13" t="str">
        <f t="shared" si="7"/>
        <v/>
      </c>
      <c r="S28" s="465" t="str">
        <f t="shared" si="8"/>
        <v/>
      </c>
      <c r="T28" s="465" t="str">
        <f t="shared" si="9"/>
        <v/>
      </c>
      <c r="U28" s="465" t="str">
        <f t="shared" si="10"/>
        <v/>
      </c>
      <c r="V28" s="12"/>
      <c r="W28" s="7"/>
      <c r="X28" s="7"/>
      <c r="Y28" s="14"/>
    </row>
    <row r="29" spans="2:25" ht="15" customHeight="1" x14ac:dyDescent="0.2">
      <c r="B29" s="10"/>
      <c r="C29" s="16">
        <v>18</v>
      </c>
      <c r="D29" s="28"/>
      <c r="E29" s="29"/>
      <c r="F29" s="274"/>
      <c r="G29" s="36"/>
      <c r="H29" s="272"/>
      <c r="I29" s="272"/>
      <c r="J29" s="464">
        <f t="shared" si="3"/>
        <v>0</v>
      </c>
      <c r="K29" s="28"/>
      <c r="L29" s="28"/>
      <c r="M29" s="89" t="str">
        <f t="shared" si="4"/>
        <v/>
      </c>
      <c r="N29" s="27" t="str">
        <f t="shared" si="5"/>
        <v/>
      </c>
      <c r="O29" s="13" t="str">
        <f>IF(I29="","",メイン_入力!$AA$32)</f>
        <v/>
      </c>
      <c r="P29" s="13" t="str">
        <f>IF(I29="","",メイン_入力!$AB$32)</f>
        <v/>
      </c>
      <c r="Q29" s="13" t="str">
        <f t="shared" si="6"/>
        <v/>
      </c>
      <c r="R29" s="13" t="str">
        <f t="shared" si="7"/>
        <v/>
      </c>
      <c r="S29" s="465" t="str">
        <f t="shared" si="8"/>
        <v/>
      </c>
      <c r="T29" s="465" t="str">
        <f t="shared" si="9"/>
        <v/>
      </c>
      <c r="U29" s="465" t="str">
        <f t="shared" si="10"/>
        <v/>
      </c>
      <c r="V29" s="12"/>
      <c r="W29" s="7"/>
      <c r="X29" s="7"/>
      <c r="Y29" s="14"/>
    </row>
    <row r="30" spans="2:25" ht="15" customHeight="1" x14ac:dyDescent="0.2">
      <c r="B30" s="10"/>
      <c r="C30" s="16">
        <v>19</v>
      </c>
      <c r="D30" s="28"/>
      <c r="E30" s="29"/>
      <c r="F30" s="274"/>
      <c r="G30" s="36"/>
      <c r="H30" s="272"/>
      <c r="I30" s="272"/>
      <c r="J30" s="464">
        <f t="shared" si="3"/>
        <v>0</v>
      </c>
      <c r="K30" s="28"/>
      <c r="L30" s="28"/>
      <c r="M30" s="89" t="str">
        <f t="shared" si="4"/>
        <v/>
      </c>
      <c r="N30" s="27" t="str">
        <f t="shared" si="5"/>
        <v/>
      </c>
      <c r="O30" s="13" t="str">
        <f>IF(I30="","",メイン_入力!$AA$32)</f>
        <v/>
      </c>
      <c r="P30" s="13" t="str">
        <f>IF(I30="","",メイン_入力!$AB$32)</f>
        <v/>
      </c>
      <c r="Q30" s="13" t="str">
        <f t="shared" si="6"/>
        <v/>
      </c>
      <c r="R30" s="13" t="str">
        <f t="shared" si="7"/>
        <v/>
      </c>
      <c r="S30" s="465" t="str">
        <f t="shared" si="8"/>
        <v/>
      </c>
      <c r="T30" s="465" t="str">
        <f t="shared" si="9"/>
        <v/>
      </c>
      <c r="U30" s="465" t="str">
        <f t="shared" si="10"/>
        <v/>
      </c>
      <c r="V30" s="12"/>
      <c r="W30" s="7"/>
      <c r="X30" s="7"/>
      <c r="Y30" s="14"/>
    </row>
    <row r="31" spans="2:25" ht="15" customHeight="1" x14ac:dyDescent="0.2">
      <c r="B31" s="10"/>
      <c r="C31" s="16">
        <v>20</v>
      </c>
      <c r="D31" s="28"/>
      <c r="E31" s="29"/>
      <c r="F31" s="274"/>
      <c r="G31" s="36"/>
      <c r="H31" s="272"/>
      <c r="I31" s="272"/>
      <c r="J31" s="464">
        <f t="shared" si="3"/>
        <v>0</v>
      </c>
      <c r="K31" s="28"/>
      <c r="L31" s="28"/>
      <c r="M31" s="89" t="str">
        <f t="shared" si="4"/>
        <v/>
      </c>
      <c r="N31" s="27" t="str">
        <f t="shared" si="5"/>
        <v/>
      </c>
      <c r="O31" s="13" t="str">
        <f>IF(I31="","",メイン_入力!$AA$32)</f>
        <v/>
      </c>
      <c r="P31" s="13" t="str">
        <f>IF(I31="","",メイン_入力!$AB$32)</f>
        <v/>
      </c>
      <c r="Q31" s="13" t="str">
        <f t="shared" si="6"/>
        <v/>
      </c>
      <c r="R31" s="13" t="str">
        <f t="shared" si="7"/>
        <v/>
      </c>
      <c r="S31" s="465" t="str">
        <f t="shared" si="8"/>
        <v/>
      </c>
      <c r="T31" s="465" t="str">
        <f t="shared" si="9"/>
        <v/>
      </c>
      <c r="U31" s="465" t="str">
        <f t="shared" si="10"/>
        <v/>
      </c>
      <c r="V31" s="12"/>
      <c r="W31" s="7"/>
      <c r="X31" s="7"/>
      <c r="Y31" s="14"/>
    </row>
    <row r="32" spans="2:25" ht="15" customHeight="1" x14ac:dyDescent="0.2">
      <c r="B32" s="10"/>
      <c r="C32" s="16">
        <v>21</v>
      </c>
      <c r="D32" s="28"/>
      <c r="E32" s="29"/>
      <c r="F32" s="274"/>
      <c r="G32" s="36"/>
      <c r="H32" s="272"/>
      <c r="I32" s="272"/>
      <c r="J32" s="464">
        <f t="shared" si="3"/>
        <v>0</v>
      </c>
      <c r="K32" s="28"/>
      <c r="L32" s="28"/>
      <c r="M32" s="89" t="str">
        <f t="shared" si="4"/>
        <v/>
      </c>
      <c r="N32" s="27" t="str">
        <f t="shared" si="5"/>
        <v/>
      </c>
      <c r="O32" s="13" t="str">
        <f>IF(I32="","",メイン_入力!$AA$32)</f>
        <v/>
      </c>
      <c r="P32" s="13" t="str">
        <f>IF(I32="","",メイン_入力!$AB$32)</f>
        <v/>
      </c>
      <c r="Q32" s="13" t="str">
        <f t="shared" si="6"/>
        <v/>
      </c>
      <c r="R32" s="13" t="str">
        <f t="shared" si="7"/>
        <v/>
      </c>
      <c r="S32" s="465" t="str">
        <f t="shared" si="8"/>
        <v/>
      </c>
      <c r="T32" s="465" t="str">
        <f t="shared" si="9"/>
        <v/>
      </c>
      <c r="U32" s="465" t="str">
        <f t="shared" si="10"/>
        <v/>
      </c>
      <c r="V32" s="12"/>
      <c r="W32" s="7"/>
      <c r="X32" s="7"/>
      <c r="Y32" s="14"/>
    </row>
    <row r="33" spans="2:32" ht="15" customHeight="1" x14ac:dyDescent="0.2">
      <c r="B33" s="10"/>
      <c r="C33" s="16">
        <v>22</v>
      </c>
      <c r="D33" s="28"/>
      <c r="E33" s="29"/>
      <c r="F33" s="274"/>
      <c r="G33" s="36"/>
      <c r="H33" s="272"/>
      <c r="I33" s="272"/>
      <c r="J33" s="464">
        <f t="shared" si="3"/>
        <v>0</v>
      </c>
      <c r="K33" s="28"/>
      <c r="L33" s="28"/>
      <c r="M33" s="89" t="str">
        <f t="shared" si="4"/>
        <v/>
      </c>
      <c r="N33" s="27" t="str">
        <f t="shared" si="5"/>
        <v/>
      </c>
      <c r="O33" s="13" t="str">
        <f>IF(I33="","",メイン_入力!$AA$32)</f>
        <v/>
      </c>
      <c r="P33" s="13" t="str">
        <f>IF(I33="","",メイン_入力!$AB$32)</f>
        <v/>
      </c>
      <c r="Q33" s="13" t="str">
        <f t="shared" si="6"/>
        <v/>
      </c>
      <c r="R33" s="13" t="str">
        <f t="shared" si="7"/>
        <v/>
      </c>
      <c r="S33" s="465" t="str">
        <f t="shared" si="8"/>
        <v/>
      </c>
      <c r="T33" s="465" t="str">
        <f t="shared" si="9"/>
        <v/>
      </c>
      <c r="U33" s="465" t="str">
        <f t="shared" si="10"/>
        <v/>
      </c>
      <c r="V33" s="12"/>
      <c r="W33" s="7"/>
      <c r="X33" s="7"/>
      <c r="Y33" s="14"/>
    </row>
    <row r="34" spans="2:32" ht="15" customHeight="1" x14ac:dyDescent="0.2">
      <c r="B34" s="10"/>
      <c r="C34" s="16">
        <v>23</v>
      </c>
      <c r="D34" s="28"/>
      <c r="E34" s="29"/>
      <c r="F34" s="274"/>
      <c r="G34" s="36"/>
      <c r="H34" s="272"/>
      <c r="I34" s="272"/>
      <c r="J34" s="464">
        <f t="shared" si="3"/>
        <v>0</v>
      </c>
      <c r="K34" s="28"/>
      <c r="L34" s="28"/>
      <c r="M34" s="89" t="str">
        <f t="shared" si="4"/>
        <v/>
      </c>
      <c r="N34" s="27" t="str">
        <f t="shared" si="5"/>
        <v/>
      </c>
      <c r="O34" s="13" t="str">
        <f>IF(I34="","",メイン_入力!$AA$32)</f>
        <v/>
      </c>
      <c r="P34" s="13" t="str">
        <f>IF(I34="","",メイン_入力!$AB$32)</f>
        <v/>
      </c>
      <c r="Q34" s="13" t="str">
        <f t="shared" si="6"/>
        <v/>
      </c>
      <c r="R34" s="13" t="str">
        <f t="shared" si="7"/>
        <v/>
      </c>
      <c r="S34" s="465" t="str">
        <f t="shared" si="8"/>
        <v/>
      </c>
      <c r="T34" s="465" t="str">
        <f t="shared" si="9"/>
        <v/>
      </c>
      <c r="U34" s="465" t="str">
        <f t="shared" si="10"/>
        <v/>
      </c>
      <c r="V34" s="12"/>
      <c r="W34" s="7"/>
      <c r="X34" s="7"/>
      <c r="Y34" s="14"/>
    </row>
    <row r="35" spans="2:32" ht="15" customHeight="1" x14ac:dyDescent="0.2">
      <c r="B35" s="10"/>
      <c r="C35" s="16">
        <v>24</v>
      </c>
      <c r="D35" s="28"/>
      <c r="E35" s="29"/>
      <c r="F35" s="274"/>
      <c r="G35" s="36"/>
      <c r="H35" s="272"/>
      <c r="I35" s="272"/>
      <c r="J35" s="464">
        <f t="shared" si="3"/>
        <v>0</v>
      </c>
      <c r="K35" s="28"/>
      <c r="L35" s="28"/>
      <c r="M35" s="89" t="str">
        <f t="shared" si="4"/>
        <v/>
      </c>
      <c r="N35" s="27" t="str">
        <f t="shared" si="5"/>
        <v/>
      </c>
      <c r="O35" s="13" t="str">
        <f>IF(I35="","",メイン_入力!$AA$32)</f>
        <v/>
      </c>
      <c r="P35" s="13" t="str">
        <f>IF(I35="","",メイン_入力!$AB$32)</f>
        <v/>
      </c>
      <c r="Q35" s="13" t="str">
        <f t="shared" si="6"/>
        <v/>
      </c>
      <c r="R35" s="13" t="str">
        <f t="shared" si="7"/>
        <v/>
      </c>
      <c r="S35" s="465" t="str">
        <f t="shared" si="8"/>
        <v/>
      </c>
      <c r="T35" s="465" t="str">
        <f t="shared" si="9"/>
        <v/>
      </c>
      <c r="U35" s="465" t="str">
        <f t="shared" si="10"/>
        <v/>
      </c>
      <c r="V35" s="12"/>
      <c r="W35" s="7"/>
      <c r="X35" s="7"/>
      <c r="Y35" s="14"/>
    </row>
    <row r="36" spans="2:32" ht="15" customHeight="1" x14ac:dyDescent="0.2">
      <c r="B36" s="10"/>
      <c r="C36" s="16">
        <v>25</v>
      </c>
      <c r="D36" s="28"/>
      <c r="E36" s="29"/>
      <c r="F36" s="274"/>
      <c r="G36" s="36"/>
      <c r="H36" s="272"/>
      <c r="I36" s="272"/>
      <c r="J36" s="464">
        <f t="shared" si="3"/>
        <v>0</v>
      </c>
      <c r="K36" s="28"/>
      <c r="L36" s="28"/>
      <c r="M36" s="89" t="str">
        <f t="shared" si="4"/>
        <v/>
      </c>
      <c r="N36" s="27" t="str">
        <f t="shared" si="5"/>
        <v/>
      </c>
      <c r="O36" s="13" t="str">
        <f>IF(I36="","",メイン_入力!$AA$32)</f>
        <v/>
      </c>
      <c r="P36" s="13" t="str">
        <f>IF(I36="","",メイン_入力!$AB$32)</f>
        <v/>
      </c>
      <c r="Q36" s="13" t="str">
        <f t="shared" si="6"/>
        <v/>
      </c>
      <c r="R36" s="13" t="str">
        <f t="shared" si="7"/>
        <v/>
      </c>
      <c r="S36" s="465" t="str">
        <f t="shared" si="8"/>
        <v/>
      </c>
      <c r="T36" s="465" t="str">
        <f t="shared" si="9"/>
        <v/>
      </c>
      <c r="U36" s="465" t="str">
        <f t="shared" si="10"/>
        <v/>
      </c>
      <c r="V36" s="12"/>
      <c r="W36" s="7"/>
      <c r="X36" s="7"/>
      <c r="Y36" s="14"/>
    </row>
    <row r="37" spans="2:32" ht="15" customHeight="1" x14ac:dyDescent="0.2">
      <c r="B37" s="10"/>
      <c r="C37" s="16">
        <v>26</v>
      </c>
      <c r="D37" s="28"/>
      <c r="E37" s="29"/>
      <c r="F37" s="274"/>
      <c r="G37" s="36"/>
      <c r="H37" s="272"/>
      <c r="I37" s="272"/>
      <c r="J37" s="464">
        <f t="shared" si="3"/>
        <v>0</v>
      </c>
      <c r="K37" s="28"/>
      <c r="L37" s="28"/>
      <c r="M37" s="89" t="str">
        <f t="shared" si="4"/>
        <v/>
      </c>
      <c r="N37" s="27" t="str">
        <f t="shared" si="5"/>
        <v/>
      </c>
      <c r="O37" s="13" t="str">
        <f>IF(I37="","",メイン_入力!$AA$32)</f>
        <v/>
      </c>
      <c r="P37" s="13" t="str">
        <f>IF(I37="","",メイン_入力!$AB$32)</f>
        <v/>
      </c>
      <c r="Q37" s="13" t="str">
        <f t="shared" si="6"/>
        <v/>
      </c>
      <c r="R37" s="13" t="str">
        <f t="shared" si="7"/>
        <v/>
      </c>
      <c r="S37" s="465" t="str">
        <f t="shared" si="8"/>
        <v/>
      </c>
      <c r="T37" s="465" t="str">
        <f t="shared" si="9"/>
        <v/>
      </c>
      <c r="U37" s="465" t="str">
        <f t="shared" si="10"/>
        <v/>
      </c>
      <c r="V37" s="12"/>
      <c r="W37" s="7"/>
      <c r="X37" s="7"/>
      <c r="Y37" s="14"/>
    </row>
    <row r="38" spans="2:32" ht="15" customHeight="1" x14ac:dyDescent="0.2">
      <c r="B38" s="10"/>
      <c r="C38" s="16">
        <v>27</v>
      </c>
      <c r="D38" s="28"/>
      <c r="E38" s="29"/>
      <c r="F38" s="274"/>
      <c r="G38" s="36"/>
      <c r="H38" s="272"/>
      <c r="I38" s="272"/>
      <c r="J38" s="464">
        <f t="shared" si="3"/>
        <v>0</v>
      </c>
      <c r="K38" s="28"/>
      <c r="L38" s="28"/>
      <c r="M38" s="89" t="str">
        <f t="shared" si="4"/>
        <v/>
      </c>
      <c r="N38" s="27" t="str">
        <f t="shared" si="5"/>
        <v/>
      </c>
      <c r="O38" s="13" t="str">
        <f>IF(I38="","",メイン_入力!$AA$32)</f>
        <v/>
      </c>
      <c r="P38" s="13" t="str">
        <f>IF(I38="","",メイン_入力!$AB$32)</f>
        <v/>
      </c>
      <c r="Q38" s="13" t="str">
        <f t="shared" si="6"/>
        <v/>
      </c>
      <c r="R38" s="13" t="str">
        <f t="shared" si="7"/>
        <v/>
      </c>
      <c r="S38" s="465" t="str">
        <f t="shared" si="8"/>
        <v/>
      </c>
      <c r="T38" s="465" t="str">
        <f t="shared" si="9"/>
        <v/>
      </c>
      <c r="U38" s="465" t="str">
        <f t="shared" si="10"/>
        <v/>
      </c>
      <c r="V38" s="12"/>
      <c r="W38" s="7"/>
      <c r="X38" s="7"/>
      <c r="Y38" s="14"/>
    </row>
    <row r="39" spans="2:32" ht="15" customHeight="1" x14ac:dyDescent="0.2">
      <c r="B39" s="10"/>
      <c r="C39" s="16">
        <v>28</v>
      </c>
      <c r="D39" s="28"/>
      <c r="E39" s="29"/>
      <c r="F39" s="274"/>
      <c r="G39" s="36"/>
      <c r="H39" s="272"/>
      <c r="I39" s="272"/>
      <c r="J39" s="464">
        <f t="shared" si="3"/>
        <v>0</v>
      </c>
      <c r="K39" s="28"/>
      <c r="L39" s="28"/>
      <c r="M39" s="89" t="str">
        <f t="shared" si="4"/>
        <v/>
      </c>
      <c r="N39" s="27" t="str">
        <f t="shared" si="5"/>
        <v/>
      </c>
      <c r="O39" s="13" t="str">
        <f>IF(I39="","",メイン_入力!$AA$32)</f>
        <v/>
      </c>
      <c r="P39" s="13" t="str">
        <f>IF(I39="","",メイン_入力!$AB$32)</f>
        <v/>
      </c>
      <c r="Q39" s="13" t="str">
        <f t="shared" si="6"/>
        <v/>
      </c>
      <c r="R39" s="13" t="str">
        <f t="shared" si="7"/>
        <v/>
      </c>
      <c r="S39" s="465" t="str">
        <f t="shared" si="8"/>
        <v/>
      </c>
      <c r="T39" s="465" t="str">
        <f t="shared" si="9"/>
        <v/>
      </c>
      <c r="U39" s="465" t="str">
        <f t="shared" si="10"/>
        <v/>
      </c>
      <c r="V39" s="12"/>
      <c r="W39" s="7"/>
      <c r="X39" s="7"/>
      <c r="Y39" s="14"/>
    </row>
    <row r="40" spans="2:32" ht="15" customHeight="1" x14ac:dyDescent="0.2">
      <c r="B40" s="10"/>
      <c r="C40" s="16">
        <v>29</v>
      </c>
      <c r="D40" s="28"/>
      <c r="E40" s="29"/>
      <c r="F40" s="274"/>
      <c r="G40" s="36"/>
      <c r="H40" s="272"/>
      <c r="I40" s="272"/>
      <c r="J40" s="464">
        <f t="shared" si="3"/>
        <v>0</v>
      </c>
      <c r="K40" s="28"/>
      <c r="L40" s="28"/>
      <c r="M40" s="89" t="str">
        <f t="shared" si="4"/>
        <v/>
      </c>
      <c r="N40" s="27" t="str">
        <f t="shared" si="5"/>
        <v/>
      </c>
      <c r="O40" s="13" t="str">
        <f>IF(I40="","",メイン_入力!$AA$32)</f>
        <v/>
      </c>
      <c r="P40" s="13" t="str">
        <f>IF(I40="","",メイン_入力!$AB$32)</f>
        <v/>
      </c>
      <c r="Q40" s="13" t="str">
        <f t="shared" si="6"/>
        <v/>
      </c>
      <c r="R40" s="13" t="str">
        <f t="shared" si="7"/>
        <v/>
      </c>
      <c r="S40" s="465" t="str">
        <f t="shared" si="8"/>
        <v/>
      </c>
      <c r="T40" s="465" t="str">
        <f t="shared" si="9"/>
        <v/>
      </c>
      <c r="U40" s="465" t="str">
        <f t="shared" si="10"/>
        <v/>
      </c>
      <c r="V40" s="12"/>
      <c r="W40" s="7"/>
      <c r="X40" s="7"/>
      <c r="Y40" s="14"/>
    </row>
    <row r="41" spans="2:32" ht="15" customHeight="1" x14ac:dyDescent="0.2">
      <c r="B41" s="10"/>
      <c r="C41" s="16">
        <v>30</v>
      </c>
      <c r="D41" s="28"/>
      <c r="E41" s="29"/>
      <c r="F41" s="274"/>
      <c r="G41" s="36"/>
      <c r="H41" s="272"/>
      <c r="I41" s="272"/>
      <c r="J41" s="464">
        <f t="shared" si="3"/>
        <v>0</v>
      </c>
      <c r="K41" s="28"/>
      <c r="L41" s="28"/>
      <c r="M41" s="89" t="str">
        <f t="shared" si="4"/>
        <v/>
      </c>
      <c r="N41" s="27" t="str">
        <f t="shared" si="5"/>
        <v/>
      </c>
      <c r="O41" s="13" t="str">
        <f>IF(I41="","",メイン_入力!$AA$32)</f>
        <v/>
      </c>
      <c r="P41" s="13" t="str">
        <f>IF(I41="","",メイン_入力!$AB$32)</f>
        <v/>
      </c>
      <c r="Q41" s="13" t="str">
        <f t="shared" si="6"/>
        <v/>
      </c>
      <c r="R41" s="13" t="str">
        <f t="shared" si="7"/>
        <v/>
      </c>
      <c r="S41" s="465" t="str">
        <f t="shared" si="8"/>
        <v/>
      </c>
      <c r="T41" s="465" t="str">
        <f t="shared" si="9"/>
        <v/>
      </c>
      <c r="U41" s="465" t="str">
        <f t="shared" si="10"/>
        <v/>
      </c>
      <c r="V41" s="12"/>
      <c r="W41" s="7"/>
      <c r="X41" s="7"/>
      <c r="Y41" s="14"/>
    </row>
    <row r="42" spans="2:32" ht="15" customHeight="1" x14ac:dyDescent="0.2">
      <c r="B42" s="180"/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2"/>
      <c r="S42" s="407"/>
      <c r="T42" s="182"/>
      <c r="U42" s="182"/>
      <c r="V42" s="183"/>
      <c r="W42" s="7"/>
      <c r="X42" s="7"/>
    </row>
    <row r="43" spans="2:32" x14ac:dyDescent="0.2">
      <c r="S43" s="403"/>
      <c r="V43" s="174" t="s">
        <v>916</v>
      </c>
      <c r="W43" s="155"/>
      <c r="X43" s="155"/>
    </row>
    <row r="44" spans="2:32" ht="15" customHeight="1" x14ac:dyDescent="0.2">
      <c r="B44" s="10"/>
      <c r="C44" s="16">
        <v>31</v>
      </c>
      <c r="D44" s="28"/>
      <c r="E44" s="29"/>
      <c r="F44" s="274"/>
      <c r="G44" s="36"/>
      <c r="H44" s="272"/>
      <c r="I44" s="272"/>
      <c r="J44" s="464">
        <f t="shared" ref="J44:J73" si="11">H44*I44</f>
        <v>0</v>
      </c>
      <c r="K44" s="28"/>
      <c r="L44" s="28"/>
      <c r="M44" s="89" t="str">
        <f>IF(I44="","",IF(AND(K44&lt;&gt;"",L44="○"),$Y$11,0))</f>
        <v/>
      </c>
      <c r="N44" s="27" t="str">
        <f>IF(I44="","",$Y$9)</f>
        <v/>
      </c>
      <c r="O44" s="13" t="str">
        <f>IF(I44="","",メイン_入力!$AA$32)</f>
        <v/>
      </c>
      <c r="P44" s="13" t="str">
        <f>IF(I44="","",メイン_入力!$AB$32)</f>
        <v/>
      </c>
      <c r="Q44" s="13" t="str">
        <f>IF(I44="","",IF(G44="冷暖房用",H44*I44*(1-M44)*N44*(O44+P44),IF(G44="冷房用",H44*I44*(1-M44)*N44*O44,IF(G44="暖房用",H44*I44*(1-M44)*N44*P44,""))))</f>
        <v/>
      </c>
      <c r="R44" s="13" t="str">
        <f t="shared" ref="R44:R73" si="12">IF(M44="","",Q44*M44/(1-M44))</f>
        <v/>
      </c>
      <c r="S44" s="465" t="str">
        <f t="shared" ref="S44:S73" si="13">IF(ISERROR(R44),"",IF(R44="","",R44*$AO$3/1000))</f>
        <v/>
      </c>
      <c r="T44" s="465" t="str">
        <f t="shared" ref="T44:T73" si="14">IF(ISERROR(R44),"",IF(R44="","",R44*$AO$4/1000))</f>
        <v/>
      </c>
      <c r="U44" s="465" t="str">
        <f t="shared" ref="U44:U73" si="15">IF(ISERROR(R44),"",IF(R44="","",R44*$AO$5/1000))</f>
        <v/>
      </c>
      <c r="V44" s="12"/>
      <c r="W44" s="7"/>
      <c r="X44" s="7"/>
      <c r="AF44" s="103"/>
    </row>
    <row r="45" spans="2:32" ht="15" customHeight="1" x14ac:dyDescent="0.2">
      <c r="B45" s="10"/>
      <c r="C45" s="16">
        <v>32</v>
      </c>
      <c r="D45" s="28"/>
      <c r="E45" s="29"/>
      <c r="F45" s="274"/>
      <c r="G45" s="36"/>
      <c r="H45" s="272"/>
      <c r="I45" s="272"/>
      <c r="J45" s="464">
        <f t="shared" si="11"/>
        <v>0</v>
      </c>
      <c r="K45" s="28"/>
      <c r="L45" s="28"/>
      <c r="M45" s="89" t="str">
        <f t="shared" ref="M45:M73" si="16">IF(I45="","",IF(AND(K45&lt;&gt;"",L45="○"),$Y$11,0))</f>
        <v/>
      </c>
      <c r="N45" s="27" t="str">
        <f t="shared" ref="N45:N73" si="17">IF(I45="","",$Y$9)</f>
        <v/>
      </c>
      <c r="O45" s="13" t="str">
        <f>IF(I45="","",メイン_入力!$AA$32)</f>
        <v/>
      </c>
      <c r="P45" s="13" t="str">
        <f>IF(I45="","",メイン_入力!$AB$32)</f>
        <v/>
      </c>
      <c r="Q45" s="13" t="str">
        <f t="shared" ref="Q45:Q73" si="18">IF(I45="","",IF(G45="冷暖房用",H45*I45*(1-M45)*N45*(O45+P45),IF(G45="冷房用",H45*I45*(1-M45)*N45*O45,IF(G45="暖房用",H45*I45*(1-M45)*N45*P45,""))))</f>
        <v/>
      </c>
      <c r="R45" s="13" t="str">
        <f t="shared" si="12"/>
        <v/>
      </c>
      <c r="S45" s="465" t="str">
        <f t="shared" si="13"/>
        <v/>
      </c>
      <c r="T45" s="465" t="str">
        <f t="shared" si="14"/>
        <v/>
      </c>
      <c r="U45" s="465" t="str">
        <f t="shared" si="15"/>
        <v/>
      </c>
      <c r="V45" s="12"/>
      <c r="W45" s="7"/>
      <c r="X45" s="7"/>
      <c r="Y45" s="14"/>
    </row>
    <row r="46" spans="2:32" ht="15" customHeight="1" x14ac:dyDescent="0.2">
      <c r="B46" s="10"/>
      <c r="C46" s="16">
        <v>33</v>
      </c>
      <c r="D46" s="28"/>
      <c r="E46" s="29"/>
      <c r="F46" s="274"/>
      <c r="G46" s="36"/>
      <c r="H46" s="272"/>
      <c r="I46" s="272"/>
      <c r="J46" s="464">
        <f t="shared" si="11"/>
        <v>0</v>
      </c>
      <c r="K46" s="28"/>
      <c r="L46" s="28"/>
      <c r="M46" s="89" t="str">
        <f t="shared" si="16"/>
        <v/>
      </c>
      <c r="N46" s="27" t="str">
        <f t="shared" si="17"/>
        <v/>
      </c>
      <c r="O46" s="13" t="str">
        <f>IF(I46="","",メイン_入力!$AA$32)</f>
        <v/>
      </c>
      <c r="P46" s="13" t="str">
        <f>IF(I46="","",メイン_入力!$AB$32)</f>
        <v/>
      </c>
      <c r="Q46" s="13" t="str">
        <f t="shared" si="18"/>
        <v/>
      </c>
      <c r="R46" s="13" t="str">
        <f t="shared" si="12"/>
        <v/>
      </c>
      <c r="S46" s="465" t="str">
        <f t="shared" si="13"/>
        <v/>
      </c>
      <c r="T46" s="465" t="str">
        <f t="shared" si="14"/>
        <v/>
      </c>
      <c r="U46" s="465" t="str">
        <f t="shared" si="15"/>
        <v/>
      </c>
      <c r="V46" s="12"/>
      <c r="W46" s="7"/>
      <c r="X46" s="7"/>
      <c r="Y46" s="14"/>
    </row>
    <row r="47" spans="2:32" ht="15" customHeight="1" x14ac:dyDescent="0.2">
      <c r="B47" s="10"/>
      <c r="C47" s="16">
        <v>34</v>
      </c>
      <c r="D47" s="28"/>
      <c r="E47" s="29"/>
      <c r="F47" s="274"/>
      <c r="G47" s="36"/>
      <c r="H47" s="272"/>
      <c r="I47" s="272"/>
      <c r="J47" s="464">
        <f t="shared" si="11"/>
        <v>0</v>
      </c>
      <c r="K47" s="28"/>
      <c r="L47" s="28"/>
      <c r="M47" s="89" t="str">
        <f t="shared" si="16"/>
        <v/>
      </c>
      <c r="N47" s="27" t="str">
        <f t="shared" si="17"/>
        <v/>
      </c>
      <c r="O47" s="13" t="str">
        <f>IF(I47="","",メイン_入力!$AA$32)</f>
        <v/>
      </c>
      <c r="P47" s="13" t="str">
        <f>IF(I47="","",メイン_入力!$AB$32)</f>
        <v/>
      </c>
      <c r="Q47" s="13" t="str">
        <f t="shared" si="18"/>
        <v/>
      </c>
      <c r="R47" s="13" t="str">
        <f t="shared" si="12"/>
        <v/>
      </c>
      <c r="S47" s="465" t="str">
        <f t="shared" si="13"/>
        <v/>
      </c>
      <c r="T47" s="465" t="str">
        <f t="shared" si="14"/>
        <v/>
      </c>
      <c r="U47" s="465" t="str">
        <f t="shared" si="15"/>
        <v/>
      </c>
      <c r="V47" s="12"/>
      <c r="W47" s="7"/>
      <c r="X47" s="7"/>
      <c r="Y47" s="14"/>
    </row>
    <row r="48" spans="2:32" ht="15" customHeight="1" x14ac:dyDescent="0.2">
      <c r="B48" s="10"/>
      <c r="C48" s="16">
        <v>35</v>
      </c>
      <c r="D48" s="28"/>
      <c r="E48" s="29"/>
      <c r="F48" s="274"/>
      <c r="G48" s="36"/>
      <c r="H48" s="272"/>
      <c r="I48" s="272"/>
      <c r="J48" s="464">
        <f t="shared" si="11"/>
        <v>0</v>
      </c>
      <c r="K48" s="28"/>
      <c r="L48" s="28"/>
      <c r="M48" s="89" t="str">
        <f t="shared" si="16"/>
        <v/>
      </c>
      <c r="N48" s="27" t="str">
        <f t="shared" si="17"/>
        <v/>
      </c>
      <c r="O48" s="13" t="str">
        <f>IF(I48="","",メイン_入力!$AA$32)</f>
        <v/>
      </c>
      <c r="P48" s="13" t="str">
        <f>IF(I48="","",メイン_入力!$AB$32)</f>
        <v/>
      </c>
      <c r="Q48" s="13" t="str">
        <f t="shared" si="18"/>
        <v/>
      </c>
      <c r="R48" s="13" t="str">
        <f t="shared" si="12"/>
        <v/>
      </c>
      <c r="S48" s="465" t="str">
        <f t="shared" si="13"/>
        <v/>
      </c>
      <c r="T48" s="465" t="str">
        <f t="shared" si="14"/>
        <v/>
      </c>
      <c r="U48" s="465" t="str">
        <f t="shared" si="15"/>
        <v/>
      </c>
      <c r="V48" s="12"/>
      <c r="W48" s="7"/>
      <c r="X48" s="7"/>
      <c r="Y48" s="14"/>
    </row>
    <row r="49" spans="2:25" ht="15" customHeight="1" x14ac:dyDescent="0.2">
      <c r="B49" s="10"/>
      <c r="C49" s="16">
        <v>36</v>
      </c>
      <c r="D49" s="28"/>
      <c r="E49" s="29"/>
      <c r="F49" s="274"/>
      <c r="G49" s="36"/>
      <c r="H49" s="272"/>
      <c r="I49" s="272"/>
      <c r="J49" s="464">
        <f t="shared" si="11"/>
        <v>0</v>
      </c>
      <c r="K49" s="28"/>
      <c r="L49" s="28"/>
      <c r="M49" s="89" t="str">
        <f t="shared" si="16"/>
        <v/>
      </c>
      <c r="N49" s="27" t="str">
        <f t="shared" si="17"/>
        <v/>
      </c>
      <c r="O49" s="13" t="str">
        <f>IF(I49="","",メイン_入力!$AA$32)</f>
        <v/>
      </c>
      <c r="P49" s="13" t="str">
        <f>IF(I49="","",メイン_入力!$AB$32)</f>
        <v/>
      </c>
      <c r="Q49" s="13" t="str">
        <f t="shared" si="18"/>
        <v/>
      </c>
      <c r="R49" s="13" t="str">
        <f t="shared" si="12"/>
        <v/>
      </c>
      <c r="S49" s="465" t="str">
        <f t="shared" si="13"/>
        <v/>
      </c>
      <c r="T49" s="465" t="str">
        <f t="shared" si="14"/>
        <v/>
      </c>
      <c r="U49" s="465" t="str">
        <f t="shared" si="15"/>
        <v/>
      </c>
      <c r="V49" s="12"/>
      <c r="W49" s="7"/>
      <c r="X49" s="7"/>
      <c r="Y49" s="14"/>
    </row>
    <row r="50" spans="2:25" ht="15" customHeight="1" x14ac:dyDescent="0.2">
      <c r="B50" s="10"/>
      <c r="C50" s="16">
        <v>37</v>
      </c>
      <c r="D50" s="28"/>
      <c r="E50" s="29"/>
      <c r="F50" s="274"/>
      <c r="G50" s="36"/>
      <c r="H50" s="272"/>
      <c r="I50" s="272"/>
      <c r="J50" s="464">
        <f t="shared" si="11"/>
        <v>0</v>
      </c>
      <c r="K50" s="28"/>
      <c r="L50" s="28"/>
      <c r="M50" s="89" t="str">
        <f t="shared" si="16"/>
        <v/>
      </c>
      <c r="N50" s="27" t="str">
        <f t="shared" si="17"/>
        <v/>
      </c>
      <c r="O50" s="13" t="str">
        <f>IF(I50="","",メイン_入力!$AA$32)</f>
        <v/>
      </c>
      <c r="P50" s="13" t="str">
        <f>IF(I50="","",メイン_入力!$AB$32)</f>
        <v/>
      </c>
      <c r="Q50" s="13" t="str">
        <f t="shared" si="18"/>
        <v/>
      </c>
      <c r="R50" s="13" t="str">
        <f t="shared" si="12"/>
        <v/>
      </c>
      <c r="S50" s="465" t="str">
        <f t="shared" si="13"/>
        <v/>
      </c>
      <c r="T50" s="465" t="str">
        <f t="shared" si="14"/>
        <v/>
      </c>
      <c r="U50" s="465" t="str">
        <f t="shared" si="15"/>
        <v/>
      </c>
      <c r="V50" s="12"/>
      <c r="W50" s="7"/>
      <c r="X50" s="7"/>
      <c r="Y50" s="14"/>
    </row>
    <row r="51" spans="2:25" ht="15" customHeight="1" x14ac:dyDescent="0.2">
      <c r="B51" s="10"/>
      <c r="C51" s="16">
        <v>38</v>
      </c>
      <c r="D51" s="28"/>
      <c r="E51" s="29"/>
      <c r="F51" s="274"/>
      <c r="G51" s="36"/>
      <c r="H51" s="272"/>
      <c r="I51" s="272"/>
      <c r="J51" s="464">
        <f t="shared" si="11"/>
        <v>0</v>
      </c>
      <c r="K51" s="28"/>
      <c r="L51" s="28"/>
      <c r="M51" s="89" t="str">
        <f t="shared" si="16"/>
        <v/>
      </c>
      <c r="N51" s="27" t="str">
        <f t="shared" si="17"/>
        <v/>
      </c>
      <c r="O51" s="13" t="str">
        <f>IF(I51="","",メイン_入力!$AA$32)</f>
        <v/>
      </c>
      <c r="P51" s="13" t="str">
        <f>IF(I51="","",メイン_入力!$AB$32)</f>
        <v/>
      </c>
      <c r="Q51" s="13" t="str">
        <f t="shared" si="18"/>
        <v/>
      </c>
      <c r="R51" s="13" t="str">
        <f t="shared" si="12"/>
        <v/>
      </c>
      <c r="S51" s="465" t="str">
        <f t="shared" si="13"/>
        <v/>
      </c>
      <c r="T51" s="465" t="str">
        <f t="shared" si="14"/>
        <v/>
      </c>
      <c r="U51" s="465" t="str">
        <f t="shared" si="15"/>
        <v/>
      </c>
      <c r="V51" s="12"/>
      <c r="W51" s="7"/>
      <c r="X51" s="7"/>
      <c r="Y51" s="14"/>
    </row>
    <row r="52" spans="2:25" ht="15" customHeight="1" x14ac:dyDescent="0.2">
      <c r="B52" s="10"/>
      <c r="C52" s="16">
        <v>39</v>
      </c>
      <c r="D52" s="28"/>
      <c r="E52" s="29"/>
      <c r="F52" s="274"/>
      <c r="G52" s="36"/>
      <c r="H52" s="272"/>
      <c r="I52" s="272"/>
      <c r="J52" s="464">
        <f t="shared" si="11"/>
        <v>0</v>
      </c>
      <c r="K52" s="28"/>
      <c r="L52" s="28"/>
      <c r="M52" s="89" t="str">
        <f t="shared" si="16"/>
        <v/>
      </c>
      <c r="N52" s="27" t="str">
        <f t="shared" si="17"/>
        <v/>
      </c>
      <c r="O52" s="13" t="str">
        <f>IF(I52="","",メイン_入力!$AA$32)</f>
        <v/>
      </c>
      <c r="P52" s="13" t="str">
        <f>IF(I52="","",メイン_入力!$AB$32)</f>
        <v/>
      </c>
      <c r="Q52" s="13" t="str">
        <f t="shared" si="18"/>
        <v/>
      </c>
      <c r="R52" s="13" t="str">
        <f t="shared" si="12"/>
        <v/>
      </c>
      <c r="S52" s="465" t="str">
        <f t="shared" si="13"/>
        <v/>
      </c>
      <c r="T52" s="465" t="str">
        <f t="shared" si="14"/>
        <v/>
      </c>
      <c r="U52" s="465" t="str">
        <f t="shared" si="15"/>
        <v/>
      </c>
      <c r="V52" s="12"/>
      <c r="W52" s="7"/>
      <c r="X52" s="7"/>
      <c r="Y52" s="14"/>
    </row>
    <row r="53" spans="2:25" ht="15" customHeight="1" x14ac:dyDescent="0.2">
      <c r="B53" s="10"/>
      <c r="C53" s="16">
        <v>40</v>
      </c>
      <c r="D53" s="28"/>
      <c r="E53" s="29"/>
      <c r="F53" s="274"/>
      <c r="G53" s="36"/>
      <c r="H53" s="272"/>
      <c r="I53" s="272"/>
      <c r="J53" s="464">
        <f t="shared" si="11"/>
        <v>0</v>
      </c>
      <c r="K53" s="28"/>
      <c r="L53" s="28"/>
      <c r="M53" s="89" t="str">
        <f t="shared" si="16"/>
        <v/>
      </c>
      <c r="N53" s="27" t="str">
        <f t="shared" si="17"/>
        <v/>
      </c>
      <c r="O53" s="13" t="str">
        <f>IF(I53="","",メイン_入力!$AA$32)</f>
        <v/>
      </c>
      <c r="P53" s="13" t="str">
        <f>IF(I53="","",メイン_入力!$AB$32)</f>
        <v/>
      </c>
      <c r="Q53" s="13" t="str">
        <f t="shared" si="18"/>
        <v/>
      </c>
      <c r="R53" s="13" t="str">
        <f t="shared" si="12"/>
        <v/>
      </c>
      <c r="S53" s="465" t="str">
        <f t="shared" si="13"/>
        <v/>
      </c>
      <c r="T53" s="465" t="str">
        <f t="shared" si="14"/>
        <v/>
      </c>
      <c r="U53" s="465" t="str">
        <f t="shared" si="15"/>
        <v/>
      </c>
      <c r="V53" s="12"/>
      <c r="W53" s="7"/>
      <c r="X53" s="7"/>
      <c r="Y53" s="14"/>
    </row>
    <row r="54" spans="2:25" ht="15" customHeight="1" x14ac:dyDescent="0.2">
      <c r="B54" s="10"/>
      <c r="C54" s="16">
        <v>41</v>
      </c>
      <c r="D54" s="28"/>
      <c r="E54" s="29"/>
      <c r="F54" s="274"/>
      <c r="G54" s="36"/>
      <c r="H54" s="272"/>
      <c r="I54" s="272"/>
      <c r="J54" s="464">
        <f t="shared" si="11"/>
        <v>0</v>
      </c>
      <c r="K54" s="28"/>
      <c r="L54" s="28"/>
      <c r="M54" s="89" t="str">
        <f t="shared" si="16"/>
        <v/>
      </c>
      <c r="N54" s="27" t="str">
        <f t="shared" si="17"/>
        <v/>
      </c>
      <c r="O54" s="13" t="str">
        <f>IF(I54="","",メイン_入力!$AA$32)</f>
        <v/>
      </c>
      <c r="P54" s="13" t="str">
        <f>IF(I54="","",メイン_入力!$AB$32)</f>
        <v/>
      </c>
      <c r="Q54" s="13" t="str">
        <f t="shared" si="18"/>
        <v/>
      </c>
      <c r="R54" s="13" t="str">
        <f t="shared" si="12"/>
        <v/>
      </c>
      <c r="S54" s="465" t="str">
        <f t="shared" si="13"/>
        <v/>
      </c>
      <c r="T54" s="465" t="str">
        <f t="shared" si="14"/>
        <v/>
      </c>
      <c r="U54" s="465" t="str">
        <f t="shared" si="15"/>
        <v/>
      </c>
      <c r="V54" s="12"/>
      <c r="W54" s="7"/>
      <c r="X54" s="7"/>
      <c r="Y54" s="14"/>
    </row>
    <row r="55" spans="2:25" ht="15" customHeight="1" x14ac:dyDescent="0.2">
      <c r="B55" s="10"/>
      <c r="C55" s="16">
        <v>42</v>
      </c>
      <c r="D55" s="28"/>
      <c r="E55" s="29"/>
      <c r="F55" s="274"/>
      <c r="G55" s="36"/>
      <c r="H55" s="272"/>
      <c r="I55" s="272"/>
      <c r="J55" s="464">
        <f t="shared" si="11"/>
        <v>0</v>
      </c>
      <c r="K55" s="28"/>
      <c r="L55" s="28"/>
      <c r="M55" s="89" t="str">
        <f t="shared" si="16"/>
        <v/>
      </c>
      <c r="N55" s="27" t="str">
        <f t="shared" si="17"/>
        <v/>
      </c>
      <c r="O55" s="13" t="str">
        <f>IF(I55="","",メイン_入力!$AA$32)</f>
        <v/>
      </c>
      <c r="P55" s="13" t="str">
        <f>IF(I55="","",メイン_入力!$AB$32)</f>
        <v/>
      </c>
      <c r="Q55" s="13" t="str">
        <f t="shared" si="18"/>
        <v/>
      </c>
      <c r="R55" s="13" t="str">
        <f t="shared" si="12"/>
        <v/>
      </c>
      <c r="S55" s="465" t="str">
        <f t="shared" si="13"/>
        <v/>
      </c>
      <c r="T55" s="465" t="str">
        <f t="shared" si="14"/>
        <v/>
      </c>
      <c r="U55" s="465" t="str">
        <f t="shared" si="15"/>
        <v/>
      </c>
      <c r="V55" s="12"/>
      <c r="W55" s="7"/>
      <c r="X55" s="7"/>
      <c r="Y55" s="14"/>
    </row>
    <row r="56" spans="2:25" ht="15" customHeight="1" x14ac:dyDescent="0.2">
      <c r="B56" s="10"/>
      <c r="C56" s="16">
        <v>43</v>
      </c>
      <c r="D56" s="28"/>
      <c r="E56" s="29"/>
      <c r="F56" s="274"/>
      <c r="G56" s="36"/>
      <c r="H56" s="272"/>
      <c r="I56" s="272"/>
      <c r="J56" s="464">
        <f t="shared" si="11"/>
        <v>0</v>
      </c>
      <c r="K56" s="28"/>
      <c r="L56" s="28"/>
      <c r="M56" s="89" t="str">
        <f t="shared" si="16"/>
        <v/>
      </c>
      <c r="N56" s="27" t="str">
        <f t="shared" si="17"/>
        <v/>
      </c>
      <c r="O56" s="13" t="str">
        <f>IF(I56="","",メイン_入力!$AA$32)</f>
        <v/>
      </c>
      <c r="P56" s="13" t="str">
        <f>IF(I56="","",メイン_入力!$AB$32)</f>
        <v/>
      </c>
      <c r="Q56" s="13" t="str">
        <f t="shared" si="18"/>
        <v/>
      </c>
      <c r="R56" s="13" t="str">
        <f t="shared" si="12"/>
        <v/>
      </c>
      <c r="S56" s="465" t="str">
        <f t="shared" si="13"/>
        <v/>
      </c>
      <c r="T56" s="465" t="str">
        <f t="shared" si="14"/>
        <v/>
      </c>
      <c r="U56" s="465" t="str">
        <f t="shared" si="15"/>
        <v/>
      </c>
      <c r="V56" s="12"/>
      <c r="W56" s="7"/>
      <c r="X56" s="7"/>
      <c r="Y56" s="14"/>
    </row>
    <row r="57" spans="2:25" ht="15" customHeight="1" x14ac:dyDescent="0.2">
      <c r="B57" s="10"/>
      <c r="C57" s="16">
        <v>44</v>
      </c>
      <c r="D57" s="28"/>
      <c r="E57" s="29"/>
      <c r="F57" s="274"/>
      <c r="G57" s="36"/>
      <c r="H57" s="272"/>
      <c r="I57" s="272"/>
      <c r="J57" s="464">
        <f t="shared" si="11"/>
        <v>0</v>
      </c>
      <c r="K57" s="28"/>
      <c r="L57" s="28"/>
      <c r="M57" s="89" t="str">
        <f t="shared" si="16"/>
        <v/>
      </c>
      <c r="N57" s="27" t="str">
        <f t="shared" si="17"/>
        <v/>
      </c>
      <c r="O57" s="13" t="str">
        <f>IF(I57="","",メイン_入力!$AA$32)</f>
        <v/>
      </c>
      <c r="P57" s="13" t="str">
        <f>IF(I57="","",メイン_入力!$AB$32)</f>
        <v/>
      </c>
      <c r="Q57" s="13" t="str">
        <f t="shared" si="18"/>
        <v/>
      </c>
      <c r="R57" s="13" t="str">
        <f t="shared" si="12"/>
        <v/>
      </c>
      <c r="S57" s="465" t="str">
        <f t="shared" si="13"/>
        <v/>
      </c>
      <c r="T57" s="465" t="str">
        <f t="shared" si="14"/>
        <v/>
      </c>
      <c r="U57" s="465" t="str">
        <f t="shared" si="15"/>
        <v/>
      </c>
      <c r="V57" s="12"/>
      <c r="W57" s="7"/>
      <c r="X57" s="7"/>
      <c r="Y57" s="14"/>
    </row>
    <row r="58" spans="2:25" ht="15" customHeight="1" x14ac:dyDescent="0.2">
      <c r="B58" s="10"/>
      <c r="C58" s="16">
        <v>45</v>
      </c>
      <c r="D58" s="28"/>
      <c r="E58" s="29"/>
      <c r="F58" s="274"/>
      <c r="G58" s="36"/>
      <c r="H58" s="272"/>
      <c r="I58" s="272"/>
      <c r="J58" s="464">
        <f t="shared" si="11"/>
        <v>0</v>
      </c>
      <c r="K58" s="28"/>
      <c r="L58" s="28"/>
      <c r="M58" s="89" t="str">
        <f t="shared" si="16"/>
        <v/>
      </c>
      <c r="N58" s="27" t="str">
        <f t="shared" si="17"/>
        <v/>
      </c>
      <c r="O58" s="13" t="str">
        <f>IF(I58="","",メイン_入力!$AA$32)</f>
        <v/>
      </c>
      <c r="P58" s="13" t="str">
        <f>IF(I58="","",メイン_入力!$AB$32)</f>
        <v/>
      </c>
      <c r="Q58" s="13" t="str">
        <f t="shared" si="18"/>
        <v/>
      </c>
      <c r="R58" s="13" t="str">
        <f t="shared" si="12"/>
        <v/>
      </c>
      <c r="S58" s="465" t="str">
        <f t="shared" si="13"/>
        <v/>
      </c>
      <c r="T58" s="465" t="str">
        <f t="shared" si="14"/>
        <v/>
      </c>
      <c r="U58" s="465" t="str">
        <f t="shared" si="15"/>
        <v/>
      </c>
      <c r="V58" s="12"/>
      <c r="W58" s="7"/>
      <c r="X58" s="7"/>
      <c r="Y58" s="14"/>
    </row>
    <row r="59" spans="2:25" ht="15" customHeight="1" x14ac:dyDescent="0.2">
      <c r="B59" s="10"/>
      <c r="C59" s="16">
        <v>46</v>
      </c>
      <c r="D59" s="28"/>
      <c r="E59" s="29"/>
      <c r="F59" s="274"/>
      <c r="G59" s="36"/>
      <c r="H59" s="272"/>
      <c r="I59" s="272"/>
      <c r="J59" s="464">
        <f t="shared" si="11"/>
        <v>0</v>
      </c>
      <c r="K59" s="28"/>
      <c r="L59" s="28"/>
      <c r="M59" s="89" t="str">
        <f t="shared" si="16"/>
        <v/>
      </c>
      <c r="N59" s="27" t="str">
        <f t="shared" si="17"/>
        <v/>
      </c>
      <c r="O59" s="13" t="str">
        <f>IF(I59="","",メイン_入力!$AA$32)</f>
        <v/>
      </c>
      <c r="P59" s="13" t="str">
        <f>IF(I59="","",メイン_入力!$AB$32)</f>
        <v/>
      </c>
      <c r="Q59" s="13" t="str">
        <f t="shared" si="18"/>
        <v/>
      </c>
      <c r="R59" s="13" t="str">
        <f t="shared" si="12"/>
        <v/>
      </c>
      <c r="S59" s="465" t="str">
        <f t="shared" si="13"/>
        <v/>
      </c>
      <c r="T59" s="465" t="str">
        <f t="shared" si="14"/>
        <v/>
      </c>
      <c r="U59" s="465" t="str">
        <f t="shared" si="15"/>
        <v/>
      </c>
      <c r="V59" s="12"/>
      <c r="W59" s="7"/>
      <c r="X59" s="7"/>
      <c r="Y59" s="14"/>
    </row>
    <row r="60" spans="2:25" ht="15" customHeight="1" x14ac:dyDescent="0.2">
      <c r="B60" s="10"/>
      <c r="C60" s="16">
        <v>47</v>
      </c>
      <c r="D60" s="28"/>
      <c r="E60" s="29"/>
      <c r="F60" s="274"/>
      <c r="G60" s="36"/>
      <c r="H60" s="272"/>
      <c r="I60" s="272"/>
      <c r="J60" s="464">
        <f t="shared" si="11"/>
        <v>0</v>
      </c>
      <c r="K60" s="28"/>
      <c r="L60" s="28"/>
      <c r="M60" s="89" t="str">
        <f t="shared" si="16"/>
        <v/>
      </c>
      <c r="N60" s="27" t="str">
        <f t="shared" si="17"/>
        <v/>
      </c>
      <c r="O60" s="13" t="str">
        <f>IF(I60="","",メイン_入力!$AA$32)</f>
        <v/>
      </c>
      <c r="P60" s="13" t="str">
        <f>IF(I60="","",メイン_入力!$AB$32)</f>
        <v/>
      </c>
      <c r="Q60" s="13" t="str">
        <f t="shared" si="18"/>
        <v/>
      </c>
      <c r="R60" s="13" t="str">
        <f t="shared" si="12"/>
        <v/>
      </c>
      <c r="S60" s="465" t="str">
        <f t="shared" si="13"/>
        <v/>
      </c>
      <c r="T60" s="465" t="str">
        <f t="shared" si="14"/>
        <v/>
      </c>
      <c r="U60" s="465" t="str">
        <f t="shared" si="15"/>
        <v/>
      </c>
      <c r="V60" s="12"/>
      <c r="W60" s="7"/>
      <c r="X60" s="7"/>
      <c r="Y60" s="14"/>
    </row>
    <row r="61" spans="2:25" ht="15" customHeight="1" x14ac:dyDescent="0.2">
      <c r="B61" s="10"/>
      <c r="C61" s="16">
        <v>48</v>
      </c>
      <c r="D61" s="28"/>
      <c r="E61" s="29"/>
      <c r="F61" s="274"/>
      <c r="G61" s="36"/>
      <c r="H61" s="272"/>
      <c r="I61" s="272"/>
      <c r="J61" s="464">
        <f t="shared" si="11"/>
        <v>0</v>
      </c>
      <c r="K61" s="28"/>
      <c r="L61" s="28"/>
      <c r="M61" s="89" t="str">
        <f t="shared" si="16"/>
        <v/>
      </c>
      <c r="N61" s="27" t="str">
        <f t="shared" si="17"/>
        <v/>
      </c>
      <c r="O61" s="13" t="str">
        <f>IF(I61="","",メイン_入力!$AA$32)</f>
        <v/>
      </c>
      <c r="P61" s="13" t="str">
        <f>IF(I61="","",メイン_入力!$AB$32)</f>
        <v/>
      </c>
      <c r="Q61" s="13" t="str">
        <f t="shared" si="18"/>
        <v/>
      </c>
      <c r="R61" s="13" t="str">
        <f t="shared" si="12"/>
        <v/>
      </c>
      <c r="S61" s="465" t="str">
        <f t="shared" si="13"/>
        <v/>
      </c>
      <c r="T61" s="465" t="str">
        <f t="shared" si="14"/>
        <v/>
      </c>
      <c r="U61" s="465" t="str">
        <f t="shared" si="15"/>
        <v/>
      </c>
      <c r="V61" s="12"/>
      <c r="W61" s="7"/>
      <c r="X61" s="7"/>
      <c r="Y61" s="14"/>
    </row>
    <row r="62" spans="2:25" ht="15" customHeight="1" x14ac:dyDescent="0.2">
      <c r="B62" s="10"/>
      <c r="C62" s="16">
        <v>49</v>
      </c>
      <c r="D62" s="28"/>
      <c r="E62" s="29"/>
      <c r="F62" s="274"/>
      <c r="G62" s="36"/>
      <c r="H62" s="272"/>
      <c r="I62" s="272"/>
      <c r="J62" s="464">
        <f t="shared" si="11"/>
        <v>0</v>
      </c>
      <c r="K62" s="28"/>
      <c r="L62" s="28"/>
      <c r="M62" s="89" t="str">
        <f t="shared" si="16"/>
        <v/>
      </c>
      <c r="N62" s="27" t="str">
        <f t="shared" si="17"/>
        <v/>
      </c>
      <c r="O62" s="13" t="str">
        <f>IF(I62="","",メイン_入力!$AA$32)</f>
        <v/>
      </c>
      <c r="P62" s="13" t="str">
        <f>IF(I62="","",メイン_入力!$AB$32)</f>
        <v/>
      </c>
      <c r="Q62" s="13" t="str">
        <f t="shared" si="18"/>
        <v/>
      </c>
      <c r="R62" s="13" t="str">
        <f t="shared" si="12"/>
        <v/>
      </c>
      <c r="S62" s="465" t="str">
        <f t="shared" si="13"/>
        <v/>
      </c>
      <c r="T62" s="465" t="str">
        <f t="shared" si="14"/>
        <v/>
      </c>
      <c r="U62" s="465" t="str">
        <f t="shared" si="15"/>
        <v/>
      </c>
      <c r="V62" s="12"/>
      <c r="W62" s="7"/>
      <c r="X62" s="7"/>
      <c r="Y62" s="14"/>
    </row>
    <row r="63" spans="2:25" ht="15" customHeight="1" x14ac:dyDescent="0.2">
      <c r="B63" s="10"/>
      <c r="C63" s="16">
        <v>50</v>
      </c>
      <c r="D63" s="28"/>
      <c r="E63" s="29"/>
      <c r="F63" s="274"/>
      <c r="G63" s="36"/>
      <c r="H63" s="272"/>
      <c r="I63" s="272"/>
      <c r="J63" s="464">
        <f t="shared" si="11"/>
        <v>0</v>
      </c>
      <c r="K63" s="28"/>
      <c r="L63" s="28"/>
      <c r="M63" s="89" t="str">
        <f t="shared" si="16"/>
        <v/>
      </c>
      <c r="N63" s="27" t="str">
        <f t="shared" si="17"/>
        <v/>
      </c>
      <c r="O63" s="13" t="str">
        <f>IF(I63="","",メイン_入力!$AA$32)</f>
        <v/>
      </c>
      <c r="P63" s="13" t="str">
        <f>IF(I63="","",メイン_入力!$AB$32)</f>
        <v/>
      </c>
      <c r="Q63" s="13" t="str">
        <f t="shared" si="18"/>
        <v/>
      </c>
      <c r="R63" s="13" t="str">
        <f t="shared" si="12"/>
        <v/>
      </c>
      <c r="S63" s="465" t="str">
        <f t="shared" si="13"/>
        <v/>
      </c>
      <c r="T63" s="465" t="str">
        <f t="shared" si="14"/>
        <v/>
      </c>
      <c r="U63" s="465" t="str">
        <f t="shared" si="15"/>
        <v/>
      </c>
      <c r="V63" s="12"/>
      <c r="W63" s="7"/>
      <c r="X63" s="7"/>
      <c r="Y63" s="14"/>
    </row>
    <row r="64" spans="2:25" ht="15" customHeight="1" x14ac:dyDescent="0.2">
      <c r="B64" s="10"/>
      <c r="C64" s="16">
        <v>51</v>
      </c>
      <c r="D64" s="28"/>
      <c r="E64" s="29"/>
      <c r="F64" s="274"/>
      <c r="G64" s="36"/>
      <c r="H64" s="272"/>
      <c r="I64" s="272"/>
      <c r="J64" s="464">
        <f t="shared" si="11"/>
        <v>0</v>
      </c>
      <c r="K64" s="28"/>
      <c r="L64" s="28"/>
      <c r="M64" s="89" t="str">
        <f t="shared" si="16"/>
        <v/>
      </c>
      <c r="N64" s="27" t="str">
        <f t="shared" si="17"/>
        <v/>
      </c>
      <c r="O64" s="13" t="str">
        <f>IF(I64="","",メイン_入力!$AA$32)</f>
        <v/>
      </c>
      <c r="P64" s="13" t="str">
        <f>IF(I64="","",メイン_入力!$AB$32)</f>
        <v/>
      </c>
      <c r="Q64" s="13" t="str">
        <f t="shared" si="18"/>
        <v/>
      </c>
      <c r="R64" s="13" t="str">
        <f t="shared" si="12"/>
        <v/>
      </c>
      <c r="S64" s="465" t="str">
        <f t="shared" si="13"/>
        <v/>
      </c>
      <c r="T64" s="465" t="str">
        <f t="shared" si="14"/>
        <v/>
      </c>
      <c r="U64" s="465" t="str">
        <f t="shared" si="15"/>
        <v/>
      </c>
      <c r="V64" s="12"/>
      <c r="W64" s="7"/>
      <c r="X64" s="7"/>
      <c r="Y64" s="14"/>
    </row>
    <row r="65" spans="2:32" ht="15" customHeight="1" x14ac:dyDescent="0.2">
      <c r="B65" s="10"/>
      <c r="C65" s="16">
        <v>52</v>
      </c>
      <c r="D65" s="28"/>
      <c r="E65" s="29"/>
      <c r="F65" s="274"/>
      <c r="G65" s="36"/>
      <c r="H65" s="272"/>
      <c r="I65" s="272"/>
      <c r="J65" s="464">
        <f t="shared" si="11"/>
        <v>0</v>
      </c>
      <c r="K65" s="28"/>
      <c r="L65" s="28"/>
      <c r="M65" s="89" t="str">
        <f t="shared" si="16"/>
        <v/>
      </c>
      <c r="N65" s="27" t="str">
        <f t="shared" si="17"/>
        <v/>
      </c>
      <c r="O65" s="13" t="str">
        <f>IF(I65="","",メイン_入力!$AA$32)</f>
        <v/>
      </c>
      <c r="P65" s="13" t="str">
        <f>IF(I65="","",メイン_入力!$AB$32)</f>
        <v/>
      </c>
      <c r="Q65" s="13" t="str">
        <f t="shared" si="18"/>
        <v/>
      </c>
      <c r="R65" s="13" t="str">
        <f t="shared" si="12"/>
        <v/>
      </c>
      <c r="S65" s="465" t="str">
        <f t="shared" si="13"/>
        <v/>
      </c>
      <c r="T65" s="465" t="str">
        <f t="shared" si="14"/>
        <v/>
      </c>
      <c r="U65" s="465" t="str">
        <f t="shared" si="15"/>
        <v/>
      </c>
      <c r="V65" s="12"/>
      <c r="W65" s="7"/>
      <c r="X65" s="7"/>
      <c r="Y65" s="14"/>
    </row>
    <row r="66" spans="2:32" ht="15" customHeight="1" x14ac:dyDescent="0.2">
      <c r="B66" s="10"/>
      <c r="C66" s="16">
        <v>53</v>
      </c>
      <c r="D66" s="28"/>
      <c r="E66" s="29"/>
      <c r="F66" s="274"/>
      <c r="G66" s="36"/>
      <c r="H66" s="272"/>
      <c r="I66" s="272"/>
      <c r="J66" s="464">
        <f t="shared" si="11"/>
        <v>0</v>
      </c>
      <c r="K66" s="28"/>
      <c r="L66" s="28"/>
      <c r="M66" s="89" t="str">
        <f t="shared" si="16"/>
        <v/>
      </c>
      <c r="N66" s="27" t="str">
        <f t="shared" si="17"/>
        <v/>
      </c>
      <c r="O66" s="13" t="str">
        <f>IF(I66="","",メイン_入力!$AA$32)</f>
        <v/>
      </c>
      <c r="P66" s="13" t="str">
        <f>IF(I66="","",メイン_入力!$AB$32)</f>
        <v/>
      </c>
      <c r="Q66" s="13" t="str">
        <f t="shared" si="18"/>
        <v/>
      </c>
      <c r="R66" s="13" t="str">
        <f t="shared" si="12"/>
        <v/>
      </c>
      <c r="S66" s="465" t="str">
        <f t="shared" si="13"/>
        <v/>
      </c>
      <c r="T66" s="465" t="str">
        <f t="shared" si="14"/>
        <v/>
      </c>
      <c r="U66" s="465" t="str">
        <f t="shared" si="15"/>
        <v/>
      </c>
      <c r="V66" s="12"/>
      <c r="W66" s="7"/>
      <c r="X66" s="7"/>
      <c r="Y66" s="14"/>
    </row>
    <row r="67" spans="2:32" ht="15" customHeight="1" x14ac:dyDescent="0.2">
      <c r="B67" s="10"/>
      <c r="C67" s="16">
        <v>54</v>
      </c>
      <c r="D67" s="28"/>
      <c r="E67" s="29"/>
      <c r="F67" s="274"/>
      <c r="G67" s="36"/>
      <c r="H67" s="272"/>
      <c r="I67" s="272"/>
      <c r="J67" s="464">
        <f t="shared" si="11"/>
        <v>0</v>
      </c>
      <c r="K67" s="28"/>
      <c r="L67" s="28"/>
      <c r="M67" s="89" t="str">
        <f t="shared" si="16"/>
        <v/>
      </c>
      <c r="N67" s="27" t="str">
        <f t="shared" si="17"/>
        <v/>
      </c>
      <c r="O67" s="13" t="str">
        <f>IF(I67="","",メイン_入力!$AA$32)</f>
        <v/>
      </c>
      <c r="P67" s="13" t="str">
        <f>IF(I67="","",メイン_入力!$AB$32)</f>
        <v/>
      </c>
      <c r="Q67" s="13" t="str">
        <f t="shared" si="18"/>
        <v/>
      </c>
      <c r="R67" s="13" t="str">
        <f t="shared" si="12"/>
        <v/>
      </c>
      <c r="S67" s="465" t="str">
        <f t="shared" si="13"/>
        <v/>
      </c>
      <c r="T67" s="465" t="str">
        <f t="shared" si="14"/>
        <v/>
      </c>
      <c r="U67" s="465" t="str">
        <f t="shared" si="15"/>
        <v/>
      </c>
      <c r="V67" s="12"/>
      <c r="W67" s="7"/>
      <c r="X67" s="7"/>
      <c r="Y67" s="14"/>
    </row>
    <row r="68" spans="2:32" ht="15" customHeight="1" x14ac:dyDescent="0.2">
      <c r="B68" s="10"/>
      <c r="C68" s="16">
        <v>55</v>
      </c>
      <c r="D68" s="28"/>
      <c r="E68" s="29"/>
      <c r="F68" s="274"/>
      <c r="G68" s="36"/>
      <c r="H68" s="272"/>
      <c r="I68" s="272"/>
      <c r="J68" s="464">
        <f t="shared" si="11"/>
        <v>0</v>
      </c>
      <c r="K68" s="28"/>
      <c r="L68" s="28"/>
      <c r="M68" s="89" t="str">
        <f t="shared" si="16"/>
        <v/>
      </c>
      <c r="N68" s="27" t="str">
        <f t="shared" si="17"/>
        <v/>
      </c>
      <c r="O68" s="13" t="str">
        <f>IF(I68="","",メイン_入力!$AA$32)</f>
        <v/>
      </c>
      <c r="P68" s="13" t="str">
        <f>IF(I68="","",メイン_入力!$AB$32)</f>
        <v/>
      </c>
      <c r="Q68" s="13" t="str">
        <f t="shared" si="18"/>
        <v/>
      </c>
      <c r="R68" s="13" t="str">
        <f t="shared" si="12"/>
        <v/>
      </c>
      <c r="S68" s="465" t="str">
        <f t="shared" si="13"/>
        <v/>
      </c>
      <c r="T68" s="465" t="str">
        <f t="shared" si="14"/>
        <v/>
      </c>
      <c r="U68" s="465" t="str">
        <f t="shared" si="15"/>
        <v/>
      </c>
      <c r="V68" s="12"/>
      <c r="W68" s="7"/>
      <c r="X68" s="7"/>
      <c r="Y68" s="14"/>
    </row>
    <row r="69" spans="2:32" ht="15" customHeight="1" x14ac:dyDescent="0.2">
      <c r="B69" s="10"/>
      <c r="C69" s="16">
        <v>56</v>
      </c>
      <c r="D69" s="28"/>
      <c r="E69" s="29"/>
      <c r="F69" s="274"/>
      <c r="G69" s="36"/>
      <c r="H69" s="272"/>
      <c r="I69" s="272"/>
      <c r="J69" s="464">
        <f t="shared" si="11"/>
        <v>0</v>
      </c>
      <c r="K69" s="28"/>
      <c r="L69" s="28"/>
      <c r="M69" s="89" t="str">
        <f t="shared" si="16"/>
        <v/>
      </c>
      <c r="N69" s="27" t="str">
        <f t="shared" si="17"/>
        <v/>
      </c>
      <c r="O69" s="13" t="str">
        <f>IF(I69="","",メイン_入力!$AA$32)</f>
        <v/>
      </c>
      <c r="P69" s="13" t="str">
        <f>IF(I69="","",メイン_入力!$AB$32)</f>
        <v/>
      </c>
      <c r="Q69" s="13" t="str">
        <f t="shared" si="18"/>
        <v/>
      </c>
      <c r="R69" s="13" t="str">
        <f t="shared" si="12"/>
        <v/>
      </c>
      <c r="S69" s="465" t="str">
        <f t="shared" si="13"/>
        <v/>
      </c>
      <c r="T69" s="465" t="str">
        <f t="shared" si="14"/>
        <v/>
      </c>
      <c r="U69" s="465" t="str">
        <f t="shared" si="15"/>
        <v/>
      </c>
      <c r="V69" s="12"/>
      <c r="W69" s="7"/>
      <c r="X69" s="7"/>
      <c r="Y69" s="14"/>
    </row>
    <row r="70" spans="2:32" ht="15" customHeight="1" x14ac:dyDescent="0.2">
      <c r="B70" s="10"/>
      <c r="C70" s="16">
        <v>57</v>
      </c>
      <c r="D70" s="28"/>
      <c r="E70" s="29"/>
      <c r="F70" s="274"/>
      <c r="G70" s="36"/>
      <c r="H70" s="272"/>
      <c r="I70" s="272"/>
      <c r="J70" s="464">
        <f t="shared" si="11"/>
        <v>0</v>
      </c>
      <c r="K70" s="28"/>
      <c r="L70" s="28"/>
      <c r="M70" s="89" t="str">
        <f t="shared" si="16"/>
        <v/>
      </c>
      <c r="N70" s="27" t="str">
        <f t="shared" si="17"/>
        <v/>
      </c>
      <c r="O70" s="13" t="str">
        <f>IF(I70="","",メイン_入力!$AA$32)</f>
        <v/>
      </c>
      <c r="P70" s="13" t="str">
        <f>IF(I70="","",メイン_入力!$AB$32)</f>
        <v/>
      </c>
      <c r="Q70" s="13" t="str">
        <f t="shared" si="18"/>
        <v/>
      </c>
      <c r="R70" s="13" t="str">
        <f t="shared" si="12"/>
        <v/>
      </c>
      <c r="S70" s="465" t="str">
        <f t="shared" si="13"/>
        <v/>
      </c>
      <c r="T70" s="465" t="str">
        <f t="shared" si="14"/>
        <v/>
      </c>
      <c r="U70" s="465" t="str">
        <f t="shared" si="15"/>
        <v/>
      </c>
      <c r="V70" s="12"/>
      <c r="W70" s="7"/>
      <c r="X70" s="7"/>
      <c r="Y70" s="14"/>
    </row>
    <row r="71" spans="2:32" ht="15" customHeight="1" x14ac:dyDescent="0.2">
      <c r="B71" s="10"/>
      <c r="C71" s="16">
        <v>58</v>
      </c>
      <c r="D71" s="28"/>
      <c r="E71" s="29"/>
      <c r="F71" s="274"/>
      <c r="G71" s="36"/>
      <c r="H71" s="272"/>
      <c r="I71" s="272"/>
      <c r="J71" s="464">
        <f t="shared" si="11"/>
        <v>0</v>
      </c>
      <c r="K71" s="28"/>
      <c r="L71" s="28"/>
      <c r="M71" s="89" t="str">
        <f t="shared" si="16"/>
        <v/>
      </c>
      <c r="N71" s="27" t="str">
        <f t="shared" si="17"/>
        <v/>
      </c>
      <c r="O71" s="13" t="str">
        <f>IF(I71="","",メイン_入力!$AA$32)</f>
        <v/>
      </c>
      <c r="P71" s="13" t="str">
        <f>IF(I71="","",メイン_入力!$AB$32)</f>
        <v/>
      </c>
      <c r="Q71" s="13" t="str">
        <f t="shared" si="18"/>
        <v/>
      </c>
      <c r="R71" s="13" t="str">
        <f t="shared" si="12"/>
        <v/>
      </c>
      <c r="S71" s="465" t="str">
        <f t="shared" si="13"/>
        <v/>
      </c>
      <c r="T71" s="465" t="str">
        <f t="shared" si="14"/>
        <v/>
      </c>
      <c r="U71" s="465" t="str">
        <f t="shared" si="15"/>
        <v/>
      </c>
      <c r="V71" s="12"/>
      <c r="W71" s="7"/>
      <c r="X71" s="7"/>
      <c r="Y71" s="14"/>
    </row>
    <row r="72" spans="2:32" ht="15" customHeight="1" x14ac:dyDescent="0.2">
      <c r="B72" s="10"/>
      <c r="C72" s="16">
        <v>59</v>
      </c>
      <c r="D72" s="28"/>
      <c r="E72" s="29"/>
      <c r="F72" s="274"/>
      <c r="G72" s="36"/>
      <c r="H72" s="272"/>
      <c r="I72" s="272"/>
      <c r="J72" s="464">
        <f t="shared" si="11"/>
        <v>0</v>
      </c>
      <c r="K72" s="28"/>
      <c r="L72" s="28"/>
      <c r="M72" s="89" t="str">
        <f t="shared" si="16"/>
        <v/>
      </c>
      <c r="N72" s="27" t="str">
        <f t="shared" si="17"/>
        <v/>
      </c>
      <c r="O72" s="13" t="str">
        <f>IF(I72="","",メイン_入力!$AA$32)</f>
        <v/>
      </c>
      <c r="P72" s="13" t="str">
        <f>IF(I72="","",メイン_入力!$AB$32)</f>
        <v/>
      </c>
      <c r="Q72" s="13" t="str">
        <f t="shared" si="18"/>
        <v/>
      </c>
      <c r="R72" s="13" t="str">
        <f t="shared" si="12"/>
        <v/>
      </c>
      <c r="S72" s="465" t="str">
        <f t="shared" si="13"/>
        <v/>
      </c>
      <c r="T72" s="465" t="str">
        <f t="shared" si="14"/>
        <v/>
      </c>
      <c r="U72" s="465" t="str">
        <f t="shared" si="15"/>
        <v/>
      </c>
      <c r="V72" s="12"/>
      <c r="W72" s="7"/>
      <c r="X72" s="7"/>
      <c r="Y72" s="14"/>
    </row>
    <row r="73" spans="2:32" ht="15" customHeight="1" x14ac:dyDescent="0.2">
      <c r="B73" s="10"/>
      <c r="C73" s="16">
        <v>60</v>
      </c>
      <c r="D73" s="28"/>
      <c r="E73" s="29"/>
      <c r="F73" s="274"/>
      <c r="G73" s="36"/>
      <c r="H73" s="272"/>
      <c r="I73" s="272"/>
      <c r="J73" s="464">
        <f t="shared" si="11"/>
        <v>0</v>
      </c>
      <c r="K73" s="28"/>
      <c r="L73" s="28"/>
      <c r="M73" s="89" t="str">
        <f t="shared" si="16"/>
        <v/>
      </c>
      <c r="N73" s="27" t="str">
        <f t="shared" si="17"/>
        <v/>
      </c>
      <c r="O73" s="13" t="str">
        <f>IF(I73="","",メイン_入力!$AA$32)</f>
        <v/>
      </c>
      <c r="P73" s="13" t="str">
        <f>IF(I73="","",メイン_入力!$AB$32)</f>
        <v/>
      </c>
      <c r="Q73" s="13" t="str">
        <f t="shared" si="18"/>
        <v/>
      </c>
      <c r="R73" s="13" t="str">
        <f t="shared" si="12"/>
        <v/>
      </c>
      <c r="S73" s="465" t="str">
        <f t="shared" si="13"/>
        <v/>
      </c>
      <c r="T73" s="465" t="str">
        <f t="shared" si="14"/>
        <v/>
      </c>
      <c r="U73" s="465" t="str">
        <f t="shared" si="15"/>
        <v/>
      </c>
      <c r="V73" s="12"/>
      <c r="W73" s="7"/>
      <c r="X73" s="7"/>
      <c r="Y73" s="14"/>
    </row>
    <row r="74" spans="2:32" ht="15" customHeight="1" x14ac:dyDescent="0.2">
      <c r="B74" s="180"/>
      <c r="C74" s="181"/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2"/>
      <c r="S74" s="407"/>
      <c r="T74" s="182"/>
      <c r="U74" s="182"/>
      <c r="V74" s="183"/>
      <c r="W74" s="7"/>
      <c r="X74" s="7"/>
    </row>
    <row r="75" spans="2:32" x14ac:dyDescent="0.2">
      <c r="S75" s="403"/>
      <c r="V75" s="174" t="s">
        <v>916</v>
      </c>
      <c r="W75" s="155"/>
      <c r="X75" s="155"/>
    </row>
    <row r="76" spans="2:32" ht="15" customHeight="1" x14ac:dyDescent="0.2">
      <c r="B76" s="10"/>
      <c r="C76" s="16">
        <v>61</v>
      </c>
      <c r="D76" s="28"/>
      <c r="E76" s="29"/>
      <c r="F76" s="274"/>
      <c r="G76" s="36"/>
      <c r="H76" s="272"/>
      <c r="I76" s="272"/>
      <c r="J76" s="464">
        <f t="shared" ref="J76:J105" si="19">H76*I76</f>
        <v>0</v>
      </c>
      <c r="K76" s="28"/>
      <c r="L76" s="28"/>
      <c r="M76" s="89" t="str">
        <f>IF(I76="","",IF(AND(K76&lt;&gt;"",L76="○"),$Y$11,0))</f>
        <v/>
      </c>
      <c r="N76" s="27" t="str">
        <f>IF(I76="","",$Y$9)</f>
        <v/>
      </c>
      <c r="O76" s="13" t="str">
        <f>IF(I76="","",メイン_入力!$AA$32)</f>
        <v/>
      </c>
      <c r="P76" s="13" t="str">
        <f>IF(I76="","",メイン_入力!$AB$32)</f>
        <v/>
      </c>
      <c r="Q76" s="13" t="str">
        <f>IF(I76="","",IF(G76="冷暖房用",H76*I76*(1-M76)*N76*(O76+P76),IF(G76="冷房用",H76*I76*(1-M76)*N76*O76,IF(G76="暖房用",H76*I76*(1-M76)*N76*P76,""))))</f>
        <v/>
      </c>
      <c r="R76" s="13" t="str">
        <f t="shared" ref="R76:R105" si="20">IF(M76="","",Q76*M76/(1-M76))</f>
        <v/>
      </c>
      <c r="S76" s="465" t="str">
        <f t="shared" ref="S76:S105" si="21">IF(ISERROR(R76),"",IF(R76="","",R76*$AO$3/1000))</f>
        <v/>
      </c>
      <c r="T76" s="465" t="str">
        <f t="shared" ref="T76:T105" si="22">IF(ISERROR(R76),"",IF(R76="","",R76*$AO$4/1000))</f>
        <v/>
      </c>
      <c r="U76" s="465" t="str">
        <f t="shared" ref="U76:U105" si="23">IF(ISERROR(R76),"",IF(R76="","",R76*$AO$5/1000))</f>
        <v/>
      </c>
      <c r="V76" s="12"/>
      <c r="W76" s="7"/>
      <c r="X76" s="7"/>
      <c r="AF76" s="103"/>
    </row>
    <row r="77" spans="2:32" ht="15" customHeight="1" x14ac:dyDescent="0.2">
      <c r="B77" s="10"/>
      <c r="C77" s="16">
        <v>62</v>
      </c>
      <c r="D77" s="28"/>
      <c r="E77" s="29"/>
      <c r="F77" s="274"/>
      <c r="G77" s="36"/>
      <c r="H77" s="272"/>
      <c r="I77" s="272"/>
      <c r="J77" s="464">
        <f t="shared" si="19"/>
        <v>0</v>
      </c>
      <c r="K77" s="28"/>
      <c r="L77" s="28"/>
      <c r="M77" s="89" t="str">
        <f t="shared" ref="M77:M105" si="24">IF(I77="","",IF(AND(K77&lt;&gt;"",L77="○"),$Y$11,0))</f>
        <v/>
      </c>
      <c r="N77" s="27" t="str">
        <f t="shared" ref="N77:N105" si="25">IF(I77="","",$Y$9)</f>
        <v/>
      </c>
      <c r="O77" s="13" t="str">
        <f>IF(I77="","",メイン_入力!$AA$32)</f>
        <v/>
      </c>
      <c r="P77" s="13" t="str">
        <f>IF(I77="","",メイン_入力!$AB$32)</f>
        <v/>
      </c>
      <c r="Q77" s="13" t="str">
        <f t="shared" ref="Q77:Q105" si="26">IF(I77="","",IF(G77="冷暖房用",H77*I77*(1-M77)*N77*(O77+P77),IF(G77="冷房用",H77*I77*(1-M77)*N77*O77,IF(G77="暖房用",H77*I77*(1-M77)*N77*P77,""))))</f>
        <v/>
      </c>
      <c r="R77" s="13" t="str">
        <f t="shared" si="20"/>
        <v/>
      </c>
      <c r="S77" s="465" t="str">
        <f t="shared" si="21"/>
        <v/>
      </c>
      <c r="T77" s="465" t="str">
        <f t="shared" si="22"/>
        <v/>
      </c>
      <c r="U77" s="465" t="str">
        <f t="shared" si="23"/>
        <v/>
      </c>
      <c r="V77" s="12"/>
      <c r="W77" s="7"/>
      <c r="X77" s="7"/>
      <c r="Y77" s="14"/>
    </row>
    <row r="78" spans="2:32" ht="15" customHeight="1" x14ac:dyDescent="0.2">
      <c r="B78" s="10"/>
      <c r="C78" s="16">
        <v>63</v>
      </c>
      <c r="D78" s="28"/>
      <c r="E78" s="29"/>
      <c r="F78" s="274"/>
      <c r="G78" s="36"/>
      <c r="H78" s="272"/>
      <c r="I78" s="272"/>
      <c r="J78" s="464">
        <f t="shared" si="19"/>
        <v>0</v>
      </c>
      <c r="K78" s="28"/>
      <c r="L78" s="28"/>
      <c r="M78" s="89" t="str">
        <f t="shared" si="24"/>
        <v/>
      </c>
      <c r="N78" s="27" t="str">
        <f t="shared" si="25"/>
        <v/>
      </c>
      <c r="O78" s="13" t="str">
        <f>IF(I78="","",メイン_入力!$AA$32)</f>
        <v/>
      </c>
      <c r="P78" s="13" t="str">
        <f>IF(I78="","",メイン_入力!$AB$32)</f>
        <v/>
      </c>
      <c r="Q78" s="13" t="str">
        <f t="shared" si="26"/>
        <v/>
      </c>
      <c r="R78" s="13" t="str">
        <f t="shared" si="20"/>
        <v/>
      </c>
      <c r="S78" s="465" t="str">
        <f t="shared" si="21"/>
        <v/>
      </c>
      <c r="T78" s="465" t="str">
        <f t="shared" si="22"/>
        <v/>
      </c>
      <c r="U78" s="465" t="str">
        <f t="shared" si="23"/>
        <v/>
      </c>
      <c r="V78" s="12"/>
      <c r="W78" s="7"/>
      <c r="X78" s="7"/>
      <c r="Y78" s="14"/>
    </row>
    <row r="79" spans="2:32" ht="15" customHeight="1" x14ac:dyDescent="0.2">
      <c r="B79" s="10"/>
      <c r="C79" s="16">
        <v>64</v>
      </c>
      <c r="D79" s="28"/>
      <c r="E79" s="29"/>
      <c r="F79" s="274"/>
      <c r="G79" s="36"/>
      <c r="H79" s="272"/>
      <c r="I79" s="272"/>
      <c r="J79" s="464">
        <f t="shared" si="19"/>
        <v>0</v>
      </c>
      <c r="K79" s="28"/>
      <c r="L79" s="28"/>
      <c r="M79" s="89" t="str">
        <f t="shared" si="24"/>
        <v/>
      </c>
      <c r="N79" s="27" t="str">
        <f t="shared" si="25"/>
        <v/>
      </c>
      <c r="O79" s="13" t="str">
        <f>IF(I79="","",メイン_入力!$AA$32)</f>
        <v/>
      </c>
      <c r="P79" s="13" t="str">
        <f>IF(I79="","",メイン_入力!$AB$32)</f>
        <v/>
      </c>
      <c r="Q79" s="13" t="str">
        <f t="shared" si="26"/>
        <v/>
      </c>
      <c r="R79" s="13" t="str">
        <f t="shared" si="20"/>
        <v/>
      </c>
      <c r="S79" s="465" t="str">
        <f t="shared" si="21"/>
        <v/>
      </c>
      <c r="T79" s="465" t="str">
        <f t="shared" si="22"/>
        <v/>
      </c>
      <c r="U79" s="465" t="str">
        <f t="shared" si="23"/>
        <v/>
      </c>
      <c r="V79" s="12"/>
      <c r="W79" s="7"/>
      <c r="X79" s="7"/>
      <c r="Y79" s="14"/>
    </row>
    <row r="80" spans="2:32" ht="15" customHeight="1" x14ac:dyDescent="0.2">
      <c r="B80" s="10"/>
      <c r="C80" s="16">
        <v>65</v>
      </c>
      <c r="D80" s="28"/>
      <c r="E80" s="29"/>
      <c r="F80" s="274"/>
      <c r="G80" s="36"/>
      <c r="H80" s="272"/>
      <c r="I80" s="272"/>
      <c r="J80" s="464">
        <f t="shared" si="19"/>
        <v>0</v>
      </c>
      <c r="K80" s="28"/>
      <c r="L80" s="28"/>
      <c r="M80" s="89" t="str">
        <f t="shared" si="24"/>
        <v/>
      </c>
      <c r="N80" s="27" t="str">
        <f t="shared" si="25"/>
        <v/>
      </c>
      <c r="O80" s="13" t="str">
        <f>IF(I80="","",メイン_入力!$AA$32)</f>
        <v/>
      </c>
      <c r="P80" s="13" t="str">
        <f>IF(I80="","",メイン_入力!$AB$32)</f>
        <v/>
      </c>
      <c r="Q80" s="13" t="str">
        <f t="shared" si="26"/>
        <v/>
      </c>
      <c r="R80" s="13" t="str">
        <f t="shared" si="20"/>
        <v/>
      </c>
      <c r="S80" s="465" t="str">
        <f t="shared" si="21"/>
        <v/>
      </c>
      <c r="T80" s="465" t="str">
        <f t="shared" si="22"/>
        <v/>
      </c>
      <c r="U80" s="465" t="str">
        <f t="shared" si="23"/>
        <v/>
      </c>
      <c r="V80" s="12"/>
      <c r="W80" s="7"/>
      <c r="X80" s="7"/>
      <c r="Y80" s="14"/>
    </row>
    <row r="81" spans="2:25" ht="15" customHeight="1" x14ac:dyDescent="0.2">
      <c r="B81" s="10"/>
      <c r="C81" s="16">
        <v>66</v>
      </c>
      <c r="D81" s="28"/>
      <c r="E81" s="29"/>
      <c r="F81" s="274"/>
      <c r="G81" s="36"/>
      <c r="H81" s="272"/>
      <c r="I81" s="272"/>
      <c r="J81" s="464">
        <f t="shared" si="19"/>
        <v>0</v>
      </c>
      <c r="K81" s="28"/>
      <c r="L81" s="28"/>
      <c r="M81" s="89" t="str">
        <f t="shared" si="24"/>
        <v/>
      </c>
      <c r="N81" s="27" t="str">
        <f t="shared" si="25"/>
        <v/>
      </c>
      <c r="O81" s="13" t="str">
        <f>IF(I81="","",メイン_入力!$AA$32)</f>
        <v/>
      </c>
      <c r="P81" s="13" t="str">
        <f>IF(I81="","",メイン_入力!$AB$32)</f>
        <v/>
      </c>
      <c r="Q81" s="13" t="str">
        <f t="shared" si="26"/>
        <v/>
      </c>
      <c r="R81" s="13" t="str">
        <f t="shared" si="20"/>
        <v/>
      </c>
      <c r="S81" s="465" t="str">
        <f t="shared" si="21"/>
        <v/>
      </c>
      <c r="T81" s="465" t="str">
        <f t="shared" si="22"/>
        <v/>
      </c>
      <c r="U81" s="465" t="str">
        <f t="shared" si="23"/>
        <v/>
      </c>
      <c r="V81" s="12"/>
      <c r="W81" s="7"/>
      <c r="X81" s="7"/>
      <c r="Y81" s="14"/>
    </row>
    <row r="82" spans="2:25" ht="15" customHeight="1" x14ac:dyDescent="0.2">
      <c r="B82" s="10"/>
      <c r="C82" s="16">
        <v>67</v>
      </c>
      <c r="D82" s="28"/>
      <c r="E82" s="29"/>
      <c r="F82" s="274"/>
      <c r="G82" s="36"/>
      <c r="H82" s="272"/>
      <c r="I82" s="272"/>
      <c r="J82" s="464">
        <f t="shared" si="19"/>
        <v>0</v>
      </c>
      <c r="K82" s="28"/>
      <c r="L82" s="28"/>
      <c r="M82" s="89" t="str">
        <f t="shared" si="24"/>
        <v/>
      </c>
      <c r="N82" s="27" t="str">
        <f t="shared" si="25"/>
        <v/>
      </c>
      <c r="O82" s="13" t="str">
        <f>IF(I82="","",メイン_入力!$AA$32)</f>
        <v/>
      </c>
      <c r="P82" s="13" t="str">
        <f>IF(I82="","",メイン_入力!$AB$32)</f>
        <v/>
      </c>
      <c r="Q82" s="13" t="str">
        <f t="shared" si="26"/>
        <v/>
      </c>
      <c r="R82" s="13" t="str">
        <f t="shared" si="20"/>
        <v/>
      </c>
      <c r="S82" s="465" t="str">
        <f t="shared" si="21"/>
        <v/>
      </c>
      <c r="T82" s="465" t="str">
        <f t="shared" si="22"/>
        <v/>
      </c>
      <c r="U82" s="465" t="str">
        <f t="shared" si="23"/>
        <v/>
      </c>
      <c r="V82" s="12"/>
      <c r="W82" s="7"/>
      <c r="X82" s="7"/>
      <c r="Y82" s="14"/>
    </row>
    <row r="83" spans="2:25" ht="15" customHeight="1" x14ac:dyDescent="0.2">
      <c r="B83" s="10"/>
      <c r="C83" s="16">
        <v>68</v>
      </c>
      <c r="D83" s="28"/>
      <c r="E83" s="29"/>
      <c r="F83" s="274"/>
      <c r="G83" s="36"/>
      <c r="H83" s="272"/>
      <c r="I83" s="272"/>
      <c r="J83" s="464">
        <f t="shared" si="19"/>
        <v>0</v>
      </c>
      <c r="K83" s="28"/>
      <c r="L83" s="28"/>
      <c r="M83" s="89" t="str">
        <f t="shared" si="24"/>
        <v/>
      </c>
      <c r="N83" s="27" t="str">
        <f t="shared" si="25"/>
        <v/>
      </c>
      <c r="O83" s="13" t="str">
        <f>IF(I83="","",メイン_入力!$AA$32)</f>
        <v/>
      </c>
      <c r="P83" s="13" t="str">
        <f>IF(I83="","",メイン_入力!$AB$32)</f>
        <v/>
      </c>
      <c r="Q83" s="13" t="str">
        <f t="shared" si="26"/>
        <v/>
      </c>
      <c r="R83" s="13" t="str">
        <f t="shared" si="20"/>
        <v/>
      </c>
      <c r="S83" s="465" t="str">
        <f t="shared" si="21"/>
        <v/>
      </c>
      <c r="T83" s="465" t="str">
        <f t="shared" si="22"/>
        <v/>
      </c>
      <c r="U83" s="465" t="str">
        <f t="shared" si="23"/>
        <v/>
      </c>
      <c r="V83" s="12"/>
      <c r="W83" s="7"/>
      <c r="X83" s="7"/>
      <c r="Y83" s="14"/>
    </row>
    <row r="84" spans="2:25" ht="15" customHeight="1" x14ac:dyDescent="0.2">
      <c r="B84" s="10"/>
      <c r="C84" s="16">
        <v>69</v>
      </c>
      <c r="D84" s="28"/>
      <c r="E84" s="29"/>
      <c r="F84" s="274"/>
      <c r="G84" s="36"/>
      <c r="H84" s="272"/>
      <c r="I84" s="272"/>
      <c r="J84" s="464">
        <f t="shared" si="19"/>
        <v>0</v>
      </c>
      <c r="K84" s="28"/>
      <c r="L84" s="28"/>
      <c r="M84" s="89" t="str">
        <f t="shared" si="24"/>
        <v/>
      </c>
      <c r="N84" s="27" t="str">
        <f t="shared" si="25"/>
        <v/>
      </c>
      <c r="O84" s="13" t="str">
        <f>IF(I84="","",メイン_入力!$AA$32)</f>
        <v/>
      </c>
      <c r="P84" s="13" t="str">
        <f>IF(I84="","",メイン_入力!$AB$32)</f>
        <v/>
      </c>
      <c r="Q84" s="13" t="str">
        <f t="shared" si="26"/>
        <v/>
      </c>
      <c r="R84" s="13" t="str">
        <f t="shared" si="20"/>
        <v/>
      </c>
      <c r="S84" s="465" t="str">
        <f t="shared" si="21"/>
        <v/>
      </c>
      <c r="T84" s="465" t="str">
        <f t="shared" si="22"/>
        <v/>
      </c>
      <c r="U84" s="465" t="str">
        <f t="shared" si="23"/>
        <v/>
      </c>
      <c r="V84" s="12"/>
      <c r="W84" s="7"/>
      <c r="X84" s="7"/>
      <c r="Y84" s="14"/>
    </row>
    <row r="85" spans="2:25" ht="15" customHeight="1" x14ac:dyDescent="0.2">
      <c r="B85" s="10"/>
      <c r="C85" s="16">
        <v>70</v>
      </c>
      <c r="D85" s="28"/>
      <c r="E85" s="29"/>
      <c r="F85" s="274"/>
      <c r="G85" s="36"/>
      <c r="H85" s="272"/>
      <c r="I85" s="272"/>
      <c r="J85" s="464">
        <f t="shared" si="19"/>
        <v>0</v>
      </c>
      <c r="K85" s="28"/>
      <c r="L85" s="28"/>
      <c r="M85" s="89" t="str">
        <f t="shared" si="24"/>
        <v/>
      </c>
      <c r="N85" s="27" t="str">
        <f t="shared" si="25"/>
        <v/>
      </c>
      <c r="O85" s="13" t="str">
        <f>IF(I85="","",メイン_入力!$AA$32)</f>
        <v/>
      </c>
      <c r="P85" s="13" t="str">
        <f>IF(I85="","",メイン_入力!$AB$32)</f>
        <v/>
      </c>
      <c r="Q85" s="13" t="str">
        <f t="shared" si="26"/>
        <v/>
      </c>
      <c r="R85" s="13" t="str">
        <f t="shared" si="20"/>
        <v/>
      </c>
      <c r="S85" s="465" t="str">
        <f t="shared" si="21"/>
        <v/>
      </c>
      <c r="T85" s="465" t="str">
        <f t="shared" si="22"/>
        <v/>
      </c>
      <c r="U85" s="465" t="str">
        <f t="shared" si="23"/>
        <v/>
      </c>
      <c r="V85" s="12"/>
      <c r="W85" s="7"/>
      <c r="X85" s="7"/>
      <c r="Y85" s="14"/>
    </row>
    <row r="86" spans="2:25" ht="15" customHeight="1" x14ac:dyDescent="0.2">
      <c r="B86" s="10"/>
      <c r="C86" s="16">
        <v>71</v>
      </c>
      <c r="D86" s="28"/>
      <c r="E86" s="29"/>
      <c r="F86" s="274"/>
      <c r="G86" s="36"/>
      <c r="H86" s="272"/>
      <c r="I86" s="272"/>
      <c r="J86" s="464">
        <f t="shared" si="19"/>
        <v>0</v>
      </c>
      <c r="K86" s="28"/>
      <c r="L86" s="28"/>
      <c r="M86" s="89" t="str">
        <f t="shared" si="24"/>
        <v/>
      </c>
      <c r="N86" s="27" t="str">
        <f t="shared" si="25"/>
        <v/>
      </c>
      <c r="O86" s="13" t="str">
        <f>IF(I86="","",メイン_入力!$AA$32)</f>
        <v/>
      </c>
      <c r="P86" s="13" t="str">
        <f>IF(I86="","",メイン_入力!$AB$32)</f>
        <v/>
      </c>
      <c r="Q86" s="13" t="str">
        <f t="shared" si="26"/>
        <v/>
      </c>
      <c r="R86" s="13" t="str">
        <f t="shared" si="20"/>
        <v/>
      </c>
      <c r="S86" s="465" t="str">
        <f t="shared" si="21"/>
        <v/>
      </c>
      <c r="T86" s="465" t="str">
        <f t="shared" si="22"/>
        <v/>
      </c>
      <c r="U86" s="465" t="str">
        <f t="shared" si="23"/>
        <v/>
      </c>
      <c r="V86" s="12"/>
      <c r="W86" s="7"/>
      <c r="X86" s="7"/>
      <c r="Y86" s="14"/>
    </row>
    <row r="87" spans="2:25" ht="15" customHeight="1" x14ac:dyDescent="0.2">
      <c r="B87" s="10"/>
      <c r="C87" s="16">
        <v>72</v>
      </c>
      <c r="D87" s="28"/>
      <c r="E87" s="29"/>
      <c r="F87" s="274"/>
      <c r="G87" s="36"/>
      <c r="H87" s="272"/>
      <c r="I87" s="272"/>
      <c r="J87" s="464">
        <f t="shared" si="19"/>
        <v>0</v>
      </c>
      <c r="K87" s="28"/>
      <c r="L87" s="28"/>
      <c r="M87" s="89" t="str">
        <f t="shared" si="24"/>
        <v/>
      </c>
      <c r="N87" s="27" t="str">
        <f t="shared" si="25"/>
        <v/>
      </c>
      <c r="O87" s="13" t="str">
        <f>IF(I87="","",メイン_入力!$AA$32)</f>
        <v/>
      </c>
      <c r="P87" s="13" t="str">
        <f>IF(I87="","",メイン_入力!$AB$32)</f>
        <v/>
      </c>
      <c r="Q87" s="13" t="str">
        <f t="shared" si="26"/>
        <v/>
      </c>
      <c r="R87" s="13" t="str">
        <f t="shared" si="20"/>
        <v/>
      </c>
      <c r="S87" s="465" t="str">
        <f t="shared" si="21"/>
        <v/>
      </c>
      <c r="T87" s="465" t="str">
        <f t="shared" si="22"/>
        <v/>
      </c>
      <c r="U87" s="465" t="str">
        <f t="shared" si="23"/>
        <v/>
      </c>
      <c r="V87" s="12"/>
      <c r="W87" s="7"/>
      <c r="X87" s="7"/>
      <c r="Y87" s="14"/>
    </row>
    <row r="88" spans="2:25" ht="15" customHeight="1" x14ac:dyDescent="0.2">
      <c r="B88" s="10"/>
      <c r="C88" s="16">
        <v>73</v>
      </c>
      <c r="D88" s="28"/>
      <c r="E88" s="29"/>
      <c r="F88" s="274"/>
      <c r="G88" s="36"/>
      <c r="H88" s="272"/>
      <c r="I88" s="272"/>
      <c r="J88" s="464">
        <f t="shared" si="19"/>
        <v>0</v>
      </c>
      <c r="K88" s="28"/>
      <c r="L88" s="28"/>
      <c r="M88" s="89" t="str">
        <f t="shared" si="24"/>
        <v/>
      </c>
      <c r="N88" s="27" t="str">
        <f t="shared" si="25"/>
        <v/>
      </c>
      <c r="O88" s="13" t="str">
        <f>IF(I88="","",メイン_入力!$AA$32)</f>
        <v/>
      </c>
      <c r="P88" s="13" t="str">
        <f>IF(I88="","",メイン_入力!$AB$32)</f>
        <v/>
      </c>
      <c r="Q88" s="13" t="str">
        <f t="shared" si="26"/>
        <v/>
      </c>
      <c r="R88" s="13" t="str">
        <f t="shared" si="20"/>
        <v/>
      </c>
      <c r="S88" s="465" t="str">
        <f t="shared" si="21"/>
        <v/>
      </c>
      <c r="T88" s="465" t="str">
        <f t="shared" si="22"/>
        <v/>
      </c>
      <c r="U88" s="465" t="str">
        <f t="shared" si="23"/>
        <v/>
      </c>
      <c r="V88" s="12"/>
      <c r="W88" s="7"/>
      <c r="X88" s="7"/>
      <c r="Y88" s="14"/>
    </row>
    <row r="89" spans="2:25" ht="15" customHeight="1" x14ac:dyDescent="0.2">
      <c r="B89" s="10"/>
      <c r="C89" s="16">
        <v>74</v>
      </c>
      <c r="D89" s="28"/>
      <c r="E89" s="29"/>
      <c r="F89" s="274"/>
      <c r="G89" s="36"/>
      <c r="H89" s="272"/>
      <c r="I89" s="272"/>
      <c r="J89" s="464">
        <f t="shared" si="19"/>
        <v>0</v>
      </c>
      <c r="K89" s="28"/>
      <c r="L89" s="28"/>
      <c r="M89" s="89" t="str">
        <f t="shared" si="24"/>
        <v/>
      </c>
      <c r="N89" s="27" t="str">
        <f t="shared" si="25"/>
        <v/>
      </c>
      <c r="O89" s="13" t="str">
        <f>IF(I89="","",メイン_入力!$AA$32)</f>
        <v/>
      </c>
      <c r="P89" s="13" t="str">
        <f>IF(I89="","",メイン_入力!$AB$32)</f>
        <v/>
      </c>
      <c r="Q89" s="13" t="str">
        <f t="shared" si="26"/>
        <v/>
      </c>
      <c r="R89" s="13" t="str">
        <f t="shared" si="20"/>
        <v/>
      </c>
      <c r="S89" s="465" t="str">
        <f t="shared" si="21"/>
        <v/>
      </c>
      <c r="T89" s="465" t="str">
        <f t="shared" si="22"/>
        <v/>
      </c>
      <c r="U89" s="465" t="str">
        <f t="shared" si="23"/>
        <v/>
      </c>
      <c r="V89" s="12"/>
      <c r="W89" s="7"/>
      <c r="X89" s="7"/>
      <c r="Y89" s="14"/>
    </row>
    <row r="90" spans="2:25" ht="15" customHeight="1" x14ac:dyDescent="0.2">
      <c r="B90" s="10"/>
      <c r="C90" s="16">
        <v>75</v>
      </c>
      <c r="D90" s="28"/>
      <c r="E90" s="29"/>
      <c r="F90" s="274"/>
      <c r="G90" s="36"/>
      <c r="H90" s="272"/>
      <c r="I90" s="272"/>
      <c r="J90" s="464">
        <f t="shared" si="19"/>
        <v>0</v>
      </c>
      <c r="K90" s="28"/>
      <c r="L90" s="28"/>
      <c r="M90" s="89" t="str">
        <f t="shared" si="24"/>
        <v/>
      </c>
      <c r="N90" s="27" t="str">
        <f t="shared" si="25"/>
        <v/>
      </c>
      <c r="O90" s="13" t="str">
        <f>IF(I90="","",メイン_入力!$AA$32)</f>
        <v/>
      </c>
      <c r="P90" s="13" t="str">
        <f>IF(I90="","",メイン_入力!$AB$32)</f>
        <v/>
      </c>
      <c r="Q90" s="13" t="str">
        <f t="shared" si="26"/>
        <v/>
      </c>
      <c r="R90" s="13" t="str">
        <f t="shared" si="20"/>
        <v/>
      </c>
      <c r="S90" s="465" t="str">
        <f t="shared" si="21"/>
        <v/>
      </c>
      <c r="T90" s="465" t="str">
        <f t="shared" si="22"/>
        <v/>
      </c>
      <c r="U90" s="465" t="str">
        <f t="shared" si="23"/>
        <v/>
      </c>
      <c r="V90" s="12"/>
      <c r="W90" s="7"/>
      <c r="X90" s="7"/>
      <c r="Y90" s="14"/>
    </row>
    <row r="91" spans="2:25" ht="15" customHeight="1" x14ac:dyDescent="0.2">
      <c r="B91" s="10"/>
      <c r="C91" s="16">
        <v>76</v>
      </c>
      <c r="D91" s="28"/>
      <c r="E91" s="29"/>
      <c r="F91" s="274"/>
      <c r="G91" s="36"/>
      <c r="H91" s="272"/>
      <c r="I91" s="272"/>
      <c r="J91" s="464">
        <f t="shared" si="19"/>
        <v>0</v>
      </c>
      <c r="K91" s="28"/>
      <c r="L91" s="28"/>
      <c r="M91" s="89" t="str">
        <f t="shared" si="24"/>
        <v/>
      </c>
      <c r="N91" s="27" t="str">
        <f t="shared" si="25"/>
        <v/>
      </c>
      <c r="O91" s="13" t="str">
        <f>IF(I91="","",メイン_入力!$AA$32)</f>
        <v/>
      </c>
      <c r="P91" s="13" t="str">
        <f>IF(I91="","",メイン_入力!$AB$32)</f>
        <v/>
      </c>
      <c r="Q91" s="13" t="str">
        <f t="shared" si="26"/>
        <v/>
      </c>
      <c r="R91" s="13" t="str">
        <f t="shared" si="20"/>
        <v/>
      </c>
      <c r="S91" s="465" t="str">
        <f t="shared" si="21"/>
        <v/>
      </c>
      <c r="T91" s="465" t="str">
        <f t="shared" si="22"/>
        <v/>
      </c>
      <c r="U91" s="465" t="str">
        <f t="shared" si="23"/>
        <v/>
      </c>
      <c r="V91" s="12"/>
      <c r="W91" s="7"/>
      <c r="X91" s="7"/>
      <c r="Y91" s="14"/>
    </row>
    <row r="92" spans="2:25" ht="15" customHeight="1" x14ac:dyDescent="0.2">
      <c r="B92" s="10"/>
      <c r="C92" s="16">
        <v>77</v>
      </c>
      <c r="D92" s="28"/>
      <c r="E92" s="29"/>
      <c r="F92" s="274"/>
      <c r="G92" s="36"/>
      <c r="H92" s="272"/>
      <c r="I92" s="272"/>
      <c r="J92" s="464">
        <f t="shared" si="19"/>
        <v>0</v>
      </c>
      <c r="K92" s="28"/>
      <c r="L92" s="28"/>
      <c r="M92" s="89" t="str">
        <f t="shared" si="24"/>
        <v/>
      </c>
      <c r="N92" s="27" t="str">
        <f t="shared" si="25"/>
        <v/>
      </c>
      <c r="O92" s="13" t="str">
        <f>IF(I92="","",メイン_入力!$AA$32)</f>
        <v/>
      </c>
      <c r="P92" s="13" t="str">
        <f>IF(I92="","",メイン_入力!$AB$32)</f>
        <v/>
      </c>
      <c r="Q92" s="13" t="str">
        <f t="shared" si="26"/>
        <v/>
      </c>
      <c r="R92" s="13" t="str">
        <f t="shared" si="20"/>
        <v/>
      </c>
      <c r="S92" s="465" t="str">
        <f t="shared" si="21"/>
        <v/>
      </c>
      <c r="T92" s="465" t="str">
        <f t="shared" si="22"/>
        <v/>
      </c>
      <c r="U92" s="465" t="str">
        <f t="shared" si="23"/>
        <v/>
      </c>
      <c r="V92" s="12"/>
      <c r="W92" s="7"/>
      <c r="X92" s="7"/>
      <c r="Y92" s="14"/>
    </row>
    <row r="93" spans="2:25" ht="15" customHeight="1" x14ac:dyDescent="0.2">
      <c r="B93" s="10"/>
      <c r="C93" s="16">
        <v>78</v>
      </c>
      <c r="D93" s="28"/>
      <c r="E93" s="29"/>
      <c r="F93" s="274"/>
      <c r="G93" s="36"/>
      <c r="H93" s="272"/>
      <c r="I93" s="272"/>
      <c r="J93" s="464">
        <f t="shared" si="19"/>
        <v>0</v>
      </c>
      <c r="K93" s="28"/>
      <c r="L93" s="28"/>
      <c r="M93" s="89" t="str">
        <f t="shared" si="24"/>
        <v/>
      </c>
      <c r="N93" s="27" t="str">
        <f t="shared" si="25"/>
        <v/>
      </c>
      <c r="O93" s="13" t="str">
        <f>IF(I93="","",メイン_入力!$AA$32)</f>
        <v/>
      </c>
      <c r="P93" s="13" t="str">
        <f>IF(I93="","",メイン_入力!$AB$32)</f>
        <v/>
      </c>
      <c r="Q93" s="13" t="str">
        <f t="shared" si="26"/>
        <v/>
      </c>
      <c r="R93" s="13" t="str">
        <f t="shared" si="20"/>
        <v/>
      </c>
      <c r="S93" s="465" t="str">
        <f t="shared" si="21"/>
        <v/>
      </c>
      <c r="T93" s="465" t="str">
        <f t="shared" si="22"/>
        <v/>
      </c>
      <c r="U93" s="465" t="str">
        <f t="shared" si="23"/>
        <v/>
      </c>
      <c r="V93" s="12"/>
      <c r="W93" s="7"/>
      <c r="X93" s="7"/>
      <c r="Y93" s="14"/>
    </row>
    <row r="94" spans="2:25" ht="15" customHeight="1" x14ac:dyDescent="0.2">
      <c r="B94" s="10"/>
      <c r="C94" s="16">
        <v>79</v>
      </c>
      <c r="D94" s="28"/>
      <c r="E94" s="29"/>
      <c r="F94" s="274"/>
      <c r="G94" s="36"/>
      <c r="H94" s="272"/>
      <c r="I94" s="272"/>
      <c r="J94" s="464">
        <f t="shared" si="19"/>
        <v>0</v>
      </c>
      <c r="K94" s="28"/>
      <c r="L94" s="28"/>
      <c r="M94" s="89" t="str">
        <f t="shared" si="24"/>
        <v/>
      </c>
      <c r="N94" s="27" t="str">
        <f t="shared" si="25"/>
        <v/>
      </c>
      <c r="O94" s="13" t="str">
        <f>IF(I94="","",メイン_入力!$AA$32)</f>
        <v/>
      </c>
      <c r="P94" s="13" t="str">
        <f>IF(I94="","",メイン_入力!$AB$32)</f>
        <v/>
      </c>
      <c r="Q94" s="13" t="str">
        <f t="shared" si="26"/>
        <v/>
      </c>
      <c r="R94" s="13" t="str">
        <f t="shared" si="20"/>
        <v/>
      </c>
      <c r="S94" s="465" t="str">
        <f t="shared" si="21"/>
        <v/>
      </c>
      <c r="T94" s="465" t="str">
        <f t="shared" si="22"/>
        <v/>
      </c>
      <c r="U94" s="465" t="str">
        <f t="shared" si="23"/>
        <v/>
      </c>
      <c r="V94" s="12"/>
      <c r="W94" s="7"/>
      <c r="X94" s="7"/>
      <c r="Y94" s="14"/>
    </row>
    <row r="95" spans="2:25" ht="15" customHeight="1" x14ac:dyDescent="0.2">
      <c r="B95" s="10"/>
      <c r="C95" s="16">
        <v>80</v>
      </c>
      <c r="D95" s="28"/>
      <c r="E95" s="29"/>
      <c r="F95" s="274"/>
      <c r="G95" s="36"/>
      <c r="H95" s="272"/>
      <c r="I95" s="272"/>
      <c r="J95" s="464">
        <f t="shared" si="19"/>
        <v>0</v>
      </c>
      <c r="K95" s="28"/>
      <c r="L95" s="28"/>
      <c r="M95" s="89" t="str">
        <f t="shared" si="24"/>
        <v/>
      </c>
      <c r="N95" s="27" t="str">
        <f t="shared" si="25"/>
        <v/>
      </c>
      <c r="O95" s="13" t="str">
        <f>IF(I95="","",メイン_入力!$AA$32)</f>
        <v/>
      </c>
      <c r="P95" s="13" t="str">
        <f>IF(I95="","",メイン_入力!$AB$32)</f>
        <v/>
      </c>
      <c r="Q95" s="13" t="str">
        <f t="shared" si="26"/>
        <v/>
      </c>
      <c r="R95" s="13" t="str">
        <f t="shared" si="20"/>
        <v/>
      </c>
      <c r="S95" s="465" t="str">
        <f t="shared" si="21"/>
        <v/>
      </c>
      <c r="T95" s="465" t="str">
        <f t="shared" si="22"/>
        <v/>
      </c>
      <c r="U95" s="465" t="str">
        <f t="shared" si="23"/>
        <v/>
      </c>
      <c r="V95" s="12"/>
      <c r="W95" s="7"/>
      <c r="X95" s="7"/>
      <c r="Y95" s="14"/>
    </row>
    <row r="96" spans="2:25" ht="15" customHeight="1" x14ac:dyDescent="0.2">
      <c r="B96" s="10"/>
      <c r="C96" s="16">
        <v>81</v>
      </c>
      <c r="D96" s="28"/>
      <c r="E96" s="29"/>
      <c r="F96" s="274"/>
      <c r="G96" s="36"/>
      <c r="H96" s="272"/>
      <c r="I96" s="272"/>
      <c r="J96" s="464">
        <f t="shared" si="19"/>
        <v>0</v>
      </c>
      <c r="K96" s="28"/>
      <c r="L96" s="28"/>
      <c r="M96" s="89" t="str">
        <f t="shared" si="24"/>
        <v/>
      </c>
      <c r="N96" s="27" t="str">
        <f t="shared" si="25"/>
        <v/>
      </c>
      <c r="O96" s="13" t="str">
        <f>IF(I96="","",メイン_入力!$AA$32)</f>
        <v/>
      </c>
      <c r="P96" s="13" t="str">
        <f>IF(I96="","",メイン_入力!$AB$32)</f>
        <v/>
      </c>
      <c r="Q96" s="13" t="str">
        <f t="shared" si="26"/>
        <v/>
      </c>
      <c r="R96" s="13" t="str">
        <f t="shared" si="20"/>
        <v/>
      </c>
      <c r="S96" s="465" t="str">
        <f t="shared" si="21"/>
        <v/>
      </c>
      <c r="T96" s="465" t="str">
        <f t="shared" si="22"/>
        <v/>
      </c>
      <c r="U96" s="465" t="str">
        <f t="shared" si="23"/>
        <v/>
      </c>
      <c r="V96" s="12"/>
      <c r="W96" s="7"/>
      <c r="X96" s="7"/>
      <c r="Y96" s="14"/>
    </row>
    <row r="97" spans="2:25" ht="15" customHeight="1" x14ac:dyDescent="0.2">
      <c r="B97" s="10"/>
      <c r="C97" s="16">
        <v>82</v>
      </c>
      <c r="D97" s="28"/>
      <c r="E97" s="29"/>
      <c r="F97" s="274"/>
      <c r="G97" s="36"/>
      <c r="H97" s="272"/>
      <c r="I97" s="272"/>
      <c r="J97" s="464">
        <f t="shared" si="19"/>
        <v>0</v>
      </c>
      <c r="K97" s="28"/>
      <c r="L97" s="28"/>
      <c r="M97" s="89" t="str">
        <f t="shared" si="24"/>
        <v/>
      </c>
      <c r="N97" s="27" t="str">
        <f t="shared" si="25"/>
        <v/>
      </c>
      <c r="O97" s="13" t="str">
        <f>IF(I97="","",メイン_入力!$AA$32)</f>
        <v/>
      </c>
      <c r="P97" s="13" t="str">
        <f>IF(I97="","",メイン_入力!$AB$32)</f>
        <v/>
      </c>
      <c r="Q97" s="13" t="str">
        <f t="shared" si="26"/>
        <v/>
      </c>
      <c r="R97" s="13" t="str">
        <f t="shared" si="20"/>
        <v/>
      </c>
      <c r="S97" s="465" t="str">
        <f t="shared" si="21"/>
        <v/>
      </c>
      <c r="T97" s="465" t="str">
        <f t="shared" si="22"/>
        <v/>
      </c>
      <c r="U97" s="465" t="str">
        <f t="shared" si="23"/>
        <v/>
      </c>
      <c r="V97" s="12"/>
      <c r="W97" s="7"/>
      <c r="X97" s="7"/>
      <c r="Y97" s="14"/>
    </row>
    <row r="98" spans="2:25" ht="15" customHeight="1" x14ac:dyDescent="0.2">
      <c r="B98" s="10"/>
      <c r="C98" s="16">
        <v>83</v>
      </c>
      <c r="D98" s="28"/>
      <c r="E98" s="29"/>
      <c r="F98" s="274"/>
      <c r="G98" s="36"/>
      <c r="H98" s="272"/>
      <c r="I98" s="272"/>
      <c r="J98" s="464">
        <f t="shared" si="19"/>
        <v>0</v>
      </c>
      <c r="K98" s="28"/>
      <c r="L98" s="28"/>
      <c r="M98" s="89" t="str">
        <f t="shared" si="24"/>
        <v/>
      </c>
      <c r="N98" s="27" t="str">
        <f t="shared" si="25"/>
        <v/>
      </c>
      <c r="O98" s="13" t="str">
        <f>IF(I98="","",メイン_入力!$AA$32)</f>
        <v/>
      </c>
      <c r="P98" s="13" t="str">
        <f>IF(I98="","",メイン_入力!$AB$32)</f>
        <v/>
      </c>
      <c r="Q98" s="13" t="str">
        <f t="shared" si="26"/>
        <v/>
      </c>
      <c r="R98" s="13" t="str">
        <f t="shared" si="20"/>
        <v/>
      </c>
      <c r="S98" s="465" t="str">
        <f t="shared" si="21"/>
        <v/>
      </c>
      <c r="T98" s="465" t="str">
        <f t="shared" si="22"/>
        <v/>
      </c>
      <c r="U98" s="465" t="str">
        <f t="shared" si="23"/>
        <v/>
      </c>
      <c r="V98" s="12"/>
      <c r="W98" s="7"/>
      <c r="X98" s="7"/>
      <c r="Y98" s="14"/>
    </row>
    <row r="99" spans="2:25" ht="15" customHeight="1" x14ac:dyDescent="0.2">
      <c r="B99" s="10"/>
      <c r="C99" s="16">
        <v>84</v>
      </c>
      <c r="D99" s="28"/>
      <c r="E99" s="29"/>
      <c r="F99" s="274"/>
      <c r="G99" s="36"/>
      <c r="H99" s="272"/>
      <c r="I99" s="272"/>
      <c r="J99" s="464">
        <f t="shared" si="19"/>
        <v>0</v>
      </c>
      <c r="K99" s="28"/>
      <c r="L99" s="28"/>
      <c r="M99" s="89" t="str">
        <f t="shared" si="24"/>
        <v/>
      </c>
      <c r="N99" s="27" t="str">
        <f t="shared" si="25"/>
        <v/>
      </c>
      <c r="O99" s="13" t="str">
        <f>IF(I99="","",メイン_入力!$AA$32)</f>
        <v/>
      </c>
      <c r="P99" s="13" t="str">
        <f>IF(I99="","",メイン_入力!$AB$32)</f>
        <v/>
      </c>
      <c r="Q99" s="13" t="str">
        <f t="shared" si="26"/>
        <v/>
      </c>
      <c r="R99" s="13" t="str">
        <f t="shared" si="20"/>
        <v/>
      </c>
      <c r="S99" s="465" t="str">
        <f t="shared" si="21"/>
        <v/>
      </c>
      <c r="T99" s="465" t="str">
        <f t="shared" si="22"/>
        <v/>
      </c>
      <c r="U99" s="465" t="str">
        <f t="shared" si="23"/>
        <v/>
      </c>
      <c r="V99" s="12"/>
      <c r="W99" s="7"/>
      <c r="X99" s="7"/>
      <c r="Y99" s="14"/>
    </row>
    <row r="100" spans="2:25" ht="15" customHeight="1" x14ac:dyDescent="0.2">
      <c r="B100" s="10"/>
      <c r="C100" s="16">
        <v>85</v>
      </c>
      <c r="D100" s="28"/>
      <c r="E100" s="29"/>
      <c r="F100" s="274"/>
      <c r="G100" s="36"/>
      <c r="H100" s="272"/>
      <c r="I100" s="272"/>
      <c r="J100" s="464">
        <f t="shared" si="19"/>
        <v>0</v>
      </c>
      <c r="K100" s="28"/>
      <c r="L100" s="28"/>
      <c r="M100" s="89" t="str">
        <f t="shared" si="24"/>
        <v/>
      </c>
      <c r="N100" s="27" t="str">
        <f t="shared" si="25"/>
        <v/>
      </c>
      <c r="O100" s="13" t="str">
        <f>IF(I100="","",メイン_入力!$AA$32)</f>
        <v/>
      </c>
      <c r="P100" s="13" t="str">
        <f>IF(I100="","",メイン_入力!$AB$32)</f>
        <v/>
      </c>
      <c r="Q100" s="13" t="str">
        <f t="shared" si="26"/>
        <v/>
      </c>
      <c r="R100" s="13" t="str">
        <f t="shared" si="20"/>
        <v/>
      </c>
      <c r="S100" s="465" t="str">
        <f t="shared" si="21"/>
        <v/>
      </c>
      <c r="T100" s="465" t="str">
        <f t="shared" si="22"/>
        <v/>
      </c>
      <c r="U100" s="465" t="str">
        <f t="shared" si="23"/>
        <v/>
      </c>
      <c r="V100" s="12"/>
      <c r="W100" s="7"/>
      <c r="X100" s="7"/>
      <c r="Y100" s="14"/>
    </row>
    <row r="101" spans="2:25" ht="15" customHeight="1" x14ac:dyDescent="0.2">
      <c r="B101" s="10"/>
      <c r="C101" s="16">
        <v>86</v>
      </c>
      <c r="D101" s="28"/>
      <c r="E101" s="29"/>
      <c r="F101" s="274"/>
      <c r="G101" s="36"/>
      <c r="H101" s="272"/>
      <c r="I101" s="272"/>
      <c r="J101" s="464">
        <f t="shared" si="19"/>
        <v>0</v>
      </c>
      <c r="K101" s="28"/>
      <c r="L101" s="28"/>
      <c r="M101" s="89" t="str">
        <f t="shared" si="24"/>
        <v/>
      </c>
      <c r="N101" s="27" t="str">
        <f t="shared" si="25"/>
        <v/>
      </c>
      <c r="O101" s="13" t="str">
        <f>IF(I101="","",メイン_入力!$AA$32)</f>
        <v/>
      </c>
      <c r="P101" s="13" t="str">
        <f>IF(I101="","",メイン_入力!$AB$32)</f>
        <v/>
      </c>
      <c r="Q101" s="13" t="str">
        <f t="shared" si="26"/>
        <v/>
      </c>
      <c r="R101" s="13" t="str">
        <f t="shared" si="20"/>
        <v/>
      </c>
      <c r="S101" s="465" t="str">
        <f t="shared" si="21"/>
        <v/>
      </c>
      <c r="T101" s="465" t="str">
        <f t="shared" si="22"/>
        <v/>
      </c>
      <c r="U101" s="465" t="str">
        <f t="shared" si="23"/>
        <v/>
      </c>
      <c r="V101" s="12"/>
      <c r="W101" s="7"/>
      <c r="X101" s="7"/>
      <c r="Y101" s="14"/>
    </row>
    <row r="102" spans="2:25" ht="15" customHeight="1" x14ac:dyDescent="0.2">
      <c r="B102" s="10"/>
      <c r="C102" s="16">
        <v>87</v>
      </c>
      <c r="D102" s="28"/>
      <c r="E102" s="29"/>
      <c r="F102" s="274"/>
      <c r="G102" s="36"/>
      <c r="H102" s="272"/>
      <c r="I102" s="272"/>
      <c r="J102" s="464">
        <f t="shared" si="19"/>
        <v>0</v>
      </c>
      <c r="K102" s="28"/>
      <c r="L102" s="28"/>
      <c r="M102" s="89" t="str">
        <f t="shared" si="24"/>
        <v/>
      </c>
      <c r="N102" s="27" t="str">
        <f t="shared" si="25"/>
        <v/>
      </c>
      <c r="O102" s="13" t="str">
        <f>IF(I102="","",メイン_入力!$AA$32)</f>
        <v/>
      </c>
      <c r="P102" s="13" t="str">
        <f>IF(I102="","",メイン_入力!$AB$32)</f>
        <v/>
      </c>
      <c r="Q102" s="13" t="str">
        <f t="shared" si="26"/>
        <v/>
      </c>
      <c r="R102" s="13" t="str">
        <f t="shared" si="20"/>
        <v/>
      </c>
      <c r="S102" s="465" t="str">
        <f t="shared" si="21"/>
        <v/>
      </c>
      <c r="T102" s="465" t="str">
        <f t="shared" si="22"/>
        <v/>
      </c>
      <c r="U102" s="465" t="str">
        <f t="shared" si="23"/>
        <v/>
      </c>
      <c r="V102" s="12"/>
      <c r="W102" s="7"/>
      <c r="X102" s="7"/>
      <c r="Y102" s="14"/>
    </row>
    <row r="103" spans="2:25" ht="15" customHeight="1" x14ac:dyDescent="0.2">
      <c r="B103" s="10"/>
      <c r="C103" s="16">
        <v>88</v>
      </c>
      <c r="D103" s="28"/>
      <c r="E103" s="29"/>
      <c r="F103" s="274"/>
      <c r="G103" s="36"/>
      <c r="H103" s="272"/>
      <c r="I103" s="272"/>
      <c r="J103" s="464">
        <f t="shared" si="19"/>
        <v>0</v>
      </c>
      <c r="K103" s="28"/>
      <c r="L103" s="28"/>
      <c r="M103" s="89" t="str">
        <f t="shared" si="24"/>
        <v/>
      </c>
      <c r="N103" s="27" t="str">
        <f t="shared" si="25"/>
        <v/>
      </c>
      <c r="O103" s="13" t="str">
        <f>IF(I103="","",メイン_入力!$AA$32)</f>
        <v/>
      </c>
      <c r="P103" s="13" t="str">
        <f>IF(I103="","",メイン_入力!$AB$32)</f>
        <v/>
      </c>
      <c r="Q103" s="13" t="str">
        <f t="shared" si="26"/>
        <v/>
      </c>
      <c r="R103" s="13" t="str">
        <f t="shared" si="20"/>
        <v/>
      </c>
      <c r="S103" s="465" t="str">
        <f t="shared" si="21"/>
        <v/>
      </c>
      <c r="T103" s="465" t="str">
        <f t="shared" si="22"/>
        <v/>
      </c>
      <c r="U103" s="465" t="str">
        <f t="shared" si="23"/>
        <v/>
      </c>
      <c r="V103" s="12"/>
      <c r="W103" s="7"/>
      <c r="X103" s="7"/>
      <c r="Y103" s="14"/>
    </row>
    <row r="104" spans="2:25" ht="15" customHeight="1" x14ac:dyDescent="0.2">
      <c r="B104" s="10"/>
      <c r="C104" s="16">
        <v>89</v>
      </c>
      <c r="D104" s="28"/>
      <c r="E104" s="29"/>
      <c r="F104" s="274"/>
      <c r="G104" s="36"/>
      <c r="H104" s="272"/>
      <c r="I104" s="272"/>
      <c r="J104" s="464">
        <f t="shared" si="19"/>
        <v>0</v>
      </c>
      <c r="K104" s="28"/>
      <c r="L104" s="28"/>
      <c r="M104" s="89" t="str">
        <f t="shared" si="24"/>
        <v/>
      </c>
      <c r="N104" s="27" t="str">
        <f t="shared" si="25"/>
        <v/>
      </c>
      <c r="O104" s="13" t="str">
        <f>IF(I104="","",メイン_入力!$AA$32)</f>
        <v/>
      </c>
      <c r="P104" s="13" t="str">
        <f>IF(I104="","",メイン_入力!$AB$32)</f>
        <v/>
      </c>
      <c r="Q104" s="13" t="str">
        <f t="shared" si="26"/>
        <v/>
      </c>
      <c r="R104" s="13" t="str">
        <f t="shared" si="20"/>
        <v/>
      </c>
      <c r="S104" s="465" t="str">
        <f t="shared" si="21"/>
        <v/>
      </c>
      <c r="T104" s="465" t="str">
        <f t="shared" si="22"/>
        <v/>
      </c>
      <c r="U104" s="465" t="str">
        <f t="shared" si="23"/>
        <v/>
      </c>
      <c r="V104" s="12"/>
      <c r="W104" s="7"/>
      <c r="X104" s="7"/>
      <c r="Y104" s="14"/>
    </row>
    <row r="105" spans="2:25" ht="15" customHeight="1" x14ac:dyDescent="0.2">
      <c r="B105" s="10"/>
      <c r="C105" s="16">
        <v>90</v>
      </c>
      <c r="D105" s="28"/>
      <c r="E105" s="29"/>
      <c r="F105" s="274"/>
      <c r="G105" s="36"/>
      <c r="H105" s="272"/>
      <c r="I105" s="272"/>
      <c r="J105" s="464">
        <f t="shared" si="19"/>
        <v>0</v>
      </c>
      <c r="K105" s="28"/>
      <c r="L105" s="28"/>
      <c r="M105" s="89" t="str">
        <f t="shared" si="24"/>
        <v/>
      </c>
      <c r="N105" s="27" t="str">
        <f t="shared" si="25"/>
        <v/>
      </c>
      <c r="O105" s="13" t="str">
        <f>IF(I105="","",メイン_入力!$AA$32)</f>
        <v/>
      </c>
      <c r="P105" s="13" t="str">
        <f>IF(I105="","",メイン_入力!$AB$32)</f>
        <v/>
      </c>
      <c r="Q105" s="13" t="str">
        <f t="shared" si="26"/>
        <v/>
      </c>
      <c r="R105" s="13" t="str">
        <f t="shared" si="20"/>
        <v/>
      </c>
      <c r="S105" s="465" t="str">
        <f t="shared" si="21"/>
        <v/>
      </c>
      <c r="T105" s="465" t="str">
        <f t="shared" si="22"/>
        <v/>
      </c>
      <c r="U105" s="465" t="str">
        <f t="shared" si="23"/>
        <v/>
      </c>
      <c r="V105" s="12"/>
      <c r="W105" s="7"/>
      <c r="X105" s="7"/>
      <c r="Y105" s="14"/>
    </row>
    <row r="106" spans="2:25" ht="15" customHeight="1" x14ac:dyDescent="0.2">
      <c r="B106" s="180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2"/>
      <c r="S106" s="182"/>
      <c r="T106" s="182"/>
      <c r="U106" s="182"/>
      <c r="V106" s="183"/>
      <c r="W106" s="7"/>
      <c r="X106" s="7"/>
    </row>
    <row r="107" spans="2:25" x14ac:dyDescent="0.2">
      <c r="V107" s="174" t="s">
        <v>916</v>
      </c>
      <c r="W107" s="155"/>
      <c r="X107" s="155"/>
    </row>
  </sheetData>
  <sheetProtection password="DD1F" sheet="1" selectLockedCells="1"/>
  <mergeCells count="19">
    <mergeCell ref="G9:G11"/>
    <mergeCell ref="L10:L11"/>
    <mergeCell ref="F9:F11"/>
    <mergeCell ref="S9:U10"/>
    <mergeCell ref="M8:U8"/>
    <mergeCell ref="D8:L8"/>
    <mergeCell ref="C8:C11"/>
    <mergeCell ref="O9:P10"/>
    <mergeCell ref="Q9:Q11"/>
    <mergeCell ref="R9:R11"/>
    <mergeCell ref="H9:H11"/>
    <mergeCell ref="I9:I11"/>
    <mergeCell ref="J9:J11"/>
    <mergeCell ref="M9:M11"/>
    <mergeCell ref="N9:N11"/>
    <mergeCell ref="K10:K11"/>
    <mergeCell ref="D9:D11"/>
    <mergeCell ref="E9:E11"/>
    <mergeCell ref="K9:L9"/>
  </mergeCells>
  <phoneticPr fontId="2"/>
  <dataValidations count="3">
    <dataValidation type="list" allowBlank="1" showInputMessage="1" showErrorMessage="1" sqref="K12:L41 K44:L73 K76:L105">
      <formula1>$AC$5:$AD$5</formula1>
    </dataValidation>
    <dataValidation type="list" allowBlank="1" showInputMessage="1" showErrorMessage="1" sqref="G12:G41 G44:G73 G76:G105">
      <formula1>$AA$10:$AD$10</formula1>
    </dataValidation>
    <dataValidation type="list" allowBlank="1" showInputMessage="1" showErrorMessage="1" sqref="D44:D73 D12:D41 D76:D105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2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Y43"/>
  <sheetViews>
    <sheetView showGridLines="0" view="pageBreakPreview" zoomScaleNormal="85" zoomScaleSheetLayoutView="100" workbookViewId="0">
      <selection activeCell="D15" sqref="D15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7" width="12.6640625" style="102" customWidth="1"/>
    <col min="8" max="9" width="7.6640625" style="102" customWidth="1"/>
    <col min="10" max="10" width="5.6640625" style="102" customWidth="1"/>
    <col min="11" max="13" width="9" style="102" customWidth="1"/>
    <col min="14" max="14" width="7.109375" style="102" customWidth="1"/>
    <col min="15" max="21" width="7.6640625" style="102" customWidth="1"/>
    <col min="22" max="23" width="2.109375" style="102" customWidth="1"/>
    <col min="24" max="24" width="8.6640625" style="102" hidden="1" customWidth="1"/>
    <col min="25" max="32" width="8.6640625" style="7" hidden="1" customWidth="1"/>
    <col min="33" max="33" width="8.6640625" style="103" hidden="1" customWidth="1"/>
    <col min="34" max="51" width="0" style="103" hidden="1" customWidth="1"/>
    <col min="52" max="16384" width="9" style="103" hidden="1"/>
  </cols>
  <sheetData>
    <row r="1" spans="1:51" ht="15" customHeight="1" thickBot="1" x14ac:dyDescent="0.25">
      <c r="Y1" s="7" t="s">
        <v>823</v>
      </c>
      <c r="AN1" s="2" t="s">
        <v>806</v>
      </c>
      <c r="AO1" s="2"/>
      <c r="AQ1" s="7" t="s">
        <v>812</v>
      </c>
    </row>
    <row r="2" spans="1:51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4" t="s">
        <v>398</v>
      </c>
      <c r="Z2" s="4" t="s">
        <v>399</v>
      </c>
      <c r="AA2" s="4" t="s">
        <v>400</v>
      </c>
      <c r="AB2" s="4" t="s">
        <v>651</v>
      </c>
      <c r="AC2" s="4" t="s">
        <v>652</v>
      </c>
      <c r="AD2" s="4" t="s">
        <v>653</v>
      </c>
      <c r="AE2" s="4" t="s">
        <v>431</v>
      </c>
      <c r="AF2" s="4" t="s">
        <v>432</v>
      </c>
      <c r="AG2" s="4"/>
      <c r="AH2" s="4"/>
      <c r="AI2" s="4"/>
      <c r="AJ2" s="4"/>
      <c r="AK2" s="4"/>
      <c r="AL2" s="4"/>
      <c r="AM2" s="7"/>
      <c r="AN2" s="21"/>
      <c r="AO2" s="475" t="s">
        <v>783</v>
      </c>
      <c r="AQ2" s="21"/>
      <c r="AR2" s="4" t="s">
        <v>398</v>
      </c>
      <c r="AS2" s="4" t="s">
        <v>399</v>
      </c>
      <c r="AT2" s="4" t="s">
        <v>400</v>
      </c>
      <c r="AU2" s="4" t="s">
        <v>651</v>
      </c>
      <c r="AV2" s="4" t="s">
        <v>652</v>
      </c>
      <c r="AW2" s="4" t="s">
        <v>653</v>
      </c>
      <c r="AX2" s="4" t="s">
        <v>431</v>
      </c>
      <c r="AY2" s="4" t="s">
        <v>432</v>
      </c>
    </row>
    <row r="3" spans="1:51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AG3" s="2"/>
      <c r="AH3" s="2"/>
      <c r="AI3" s="2"/>
      <c r="AJ3" s="2"/>
      <c r="AK3" s="2"/>
      <c r="AL3" s="2"/>
      <c r="AN3" s="475" t="s">
        <v>755</v>
      </c>
      <c r="AO3" s="475">
        <f>メイン_入力!$AB$99</f>
        <v>0.38200000000000001</v>
      </c>
      <c r="AP3" s="2"/>
      <c r="AQ3" s="475" t="s">
        <v>755</v>
      </c>
      <c r="AR3" s="466">
        <f>SUMIF($D$12:$D$41,AR$2,$S$12:$S$41)</f>
        <v>0</v>
      </c>
      <c r="AS3" s="466">
        <f t="shared" ref="AS3:AY3" si="0">SUMIF($D$12:$D$41,AS$2,$S$12:$S$41)</f>
        <v>0</v>
      </c>
      <c r="AT3" s="466">
        <f t="shared" si="0"/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</row>
    <row r="4" spans="1:51" ht="15" customHeight="1" x14ac:dyDescent="0.2">
      <c r="AG4" s="7"/>
      <c r="AH4" s="7"/>
      <c r="AI4" s="7"/>
      <c r="AJ4" s="7"/>
      <c r="AK4" s="7"/>
      <c r="AL4" s="7"/>
      <c r="AN4" s="475" t="s">
        <v>756</v>
      </c>
      <c r="AO4" s="475">
        <f>メイン_入力!$AB$100</f>
        <v>0.48899999999999999</v>
      </c>
      <c r="AP4" s="102"/>
      <c r="AQ4" s="475" t="s">
        <v>756</v>
      </c>
      <c r="AR4" s="466">
        <f>SUMIF($D$12:$D$41,AR$2,$T$12:$T$41)</f>
        <v>0</v>
      </c>
      <c r="AS4" s="466">
        <f t="shared" ref="AS4:AY4" si="1">SUMIF($D$12:$D$41,AS$2,$T$12:$T$41)</f>
        <v>0</v>
      </c>
      <c r="AT4" s="466">
        <f t="shared" si="1"/>
        <v>0</v>
      </c>
      <c r="AU4" s="466">
        <f t="shared" si="1"/>
        <v>0</v>
      </c>
      <c r="AV4" s="466">
        <f t="shared" si="1"/>
        <v>0</v>
      </c>
      <c r="AW4" s="466">
        <f t="shared" si="1"/>
        <v>0</v>
      </c>
      <c r="AX4" s="466">
        <f t="shared" si="1"/>
        <v>0</v>
      </c>
      <c r="AY4" s="466">
        <f t="shared" si="1"/>
        <v>0</v>
      </c>
    </row>
    <row r="5" spans="1:51" ht="15" customHeight="1" x14ac:dyDescent="0.2">
      <c r="A5" s="123" t="s">
        <v>23</v>
      </c>
      <c r="B5" s="155"/>
      <c r="C5" s="5"/>
      <c r="D5" s="6"/>
      <c r="E5" s="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7"/>
      <c r="S5" s="7"/>
      <c r="T5" s="7"/>
      <c r="U5" s="7"/>
      <c r="V5" s="229"/>
      <c r="W5" s="7"/>
      <c r="X5" s="7"/>
      <c r="Y5" s="4" t="s">
        <v>36</v>
      </c>
      <c r="Z5" s="4" t="s">
        <v>255</v>
      </c>
      <c r="AA5" s="4" t="s">
        <v>616</v>
      </c>
      <c r="AC5" s="4" t="s">
        <v>490</v>
      </c>
      <c r="AD5" s="4"/>
      <c r="AE5" s="103"/>
      <c r="AF5" s="103"/>
      <c r="AN5" s="475" t="s">
        <v>779</v>
      </c>
      <c r="AO5" s="475">
        <f>メイン_入力!$AB$101</f>
        <v>0.48899999999999999</v>
      </c>
      <c r="AQ5" s="475" t="s">
        <v>779</v>
      </c>
      <c r="AR5" s="466">
        <f>SUMIF($D$12:$D$41,AR$2,$U$12:$U$41)</f>
        <v>0</v>
      </c>
      <c r="AS5" s="466">
        <f t="shared" ref="AS5:AY5" si="2">SUMIF($D$12:$D$41,AS$2,$U$12:$U$41)</f>
        <v>0</v>
      </c>
      <c r="AT5" s="466">
        <f t="shared" si="2"/>
        <v>0</v>
      </c>
      <c r="AU5" s="466">
        <f t="shared" si="2"/>
        <v>0</v>
      </c>
      <c r="AV5" s="466">
        <f t="shared" si="2"/>
        <v>0</v>
      </c>
      <c r="AW5" s="466">
        <f t="shared" si="2"/>
        <v>0</v>
      </c>
      <c r="AX5" s="466">
        <f t="shared" si="2"/>
        <v>0</v>
      </c>
      <c r="AY5" s="466">
        <f t="shared" si="2"/>
        <v>0</v>
      </c>
    </row>
    <row r="6" spans="1:51" ht="15" customHeight="1" x14ac:dyDescent="0.2">
      <c r="B6" s="106"/>
      <c r="C6" s="107" t="s">
        <v>563</v>
      </c>
      <c r="D6" s="108" t="s">
        <v>564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8"/>
      <c r="S6" s="8"/>
      <c r="T6" s="8"/>
      <c r="U6" s="8"/>
      <c r="V6" s="9"/>
      <c r="W6" s="7"/>
      <c r="X6" s="7"/>
    </row>
    <row r="7" spans="1:51" ht="15" customHeight="1" x14ac:dyDescent="0.2">
      <c r="B7" s="10"/>
      <c r="C7" s="178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1"/>
      <c r="S7" s="11"/>
      <c r="T7" s="11"/>
      <c r="U7" s="11"/>
      <c r="V7" s="12"/>
      <c r="W7" s="7"/>
      <c r="X7" s="7"/>
    </row>
    <row r="8" spans="1:51" ht="15" customHeight="1" x14ac:dyDescent="0.2">
      <c r="B8" s="10"/>
      <c r="C8" s="792" t="s">
        <v>529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55"/>
      <c r="N8" s="892" t="s">
        <v>705</v>
      </c>
      <c r="O8" s="892"/>
      <c r="P8" s="892"/>
      <c r="Q8" s="892"/>
      <c r="R8" s="892"/>
      <c r="S8" s="892"/>
      <c r="T8" s="892"/>
      <c r="U8" s="892"/>
      <c r="V8" s="12"/>
      <c r="W8" s="7"/>
      <c r="X8" s="7"/>
    </row>
    <row r="9" spans="1:51" ht="15" customHeight="1" x14ac:dyDescent="0.2">
      <c r="B9" s="10"/>
      <c r="C9" s="793"/>
      <c r="D9" s="890" t="s">
        <v>276</v>
      </c>
      <c r="E9" s="890" t="s">
        <v>674</v>
      </c>
      <c r="F9" s="872" t="s">
        <v>256</v>
      </c>
      <c r="G9" s="872" t="s">
        <v>565</v>
      </c>
      <c r="H9" s="890" t="s">
        <v>680</v>
      </c>
      <c r="I9" s="890" t="s">
        <v>712</v>
      </c>
      <c r="J9" s="890" t="s">
        <v>566</v>
      </c>
      <c r="K9" s="874" t="s">
        <v>567</v>
      </c>
      <c r="L9" s="886"/>
      <c r="M9" s="886"/>
      <c r="N9" s="890" t="s">
        <v>325</v>
      </c>
      <c r="O9" s="890" t="s">
        <v>723</v>
      </c>
      <c r="P9" s="890" t="s">
        <v>279</v>
      </c>
      <c r="Q9" s="890" t="s">
        <v>278</v>
      </c>
      <c r="R9" s="890" t="s">
        <v>43</v>
      </c>
      <c r="S9" s="872" t="s">
        <v>443</v>
      </c>
      <c r="T9" s="912"/>
      <c r="U9" s="873"/>
      <c r="V9" s="12"/>
      <c r="W9" s="7"/>
      <c r="X9" s="7"/>
    </row>
    <row r="10" spans="1:51" ht="51.75" customHeight="1" x14ac:dyDescent="0.2">
      <c r="B10" s="10"/>
      <c r="C10" s="793"/>
      <c r="D10" s="890"/>
      <c r="E10" s="890"/>
      <c r="F10" s="872"/>
      <c r="G10" s="872"/>
      <c r="H10" s="890"/>
      <c r="I10" s="890"/>
      <c r="J10" s="890"/>
      <c r="K10" s="882" t="s">
        <v>458</v>
      </c>
      <c r="L10" s="882" t="s">
        <v>568</v>
      </c>
      <c r="M10" s="771" t="s">
        <v>742</v>
      </c>
      <c r="N10" s="890"/>
      <c r="O10" s="890"/>
      <c r="P10" s="890"/>
      <c r="Q10" s="890"/>
      <c r="R10" s="890"/>
      <c r="S10" s="874"/>
      <c r="T10" s="886"/>
      <c r="U10" s="875"/>
      <c r="V10" s="12"/>
      <c r="W10" s="7"/>
      <c r="X10" s="7"/>
    </row>
    <row r="11" spans="1:51" ht="28.2" customHeight="1" x14ac:dyDescent="0.2">
      <c r="B11" s="10"/>
      <c r="C11" s="793"/>
      <c r="D11" s="890"/>
      <c r="E11" s="890"/>
      <c r="F11" s="872"/>
      <c r="G11" s="872"/>
      <c r="H11" s="890"/>
      <c r="I11" s="890"/>
      <c r="J11" s="890"/>
      <c r="K11" s="882"/>
      <c r="L11" s="882"/>
      <c r="M11" s="840"/>
      <c r="N11" s="890"/>
      <c r="O11" s="890"/>
      <c r="P11" s="859"/>
      <c r="Q11" s="890"/>
      <c r="R11" s="890"/>
      <c r="S11" s="376" t="s">
        <v>770</v>
      </c>
      <c r="T11" s="376" t="s">
        <v>771</v>
      </c>
      <c r="U11" s="376" t="s">
        <v>822</v>
      </c>
      <c r="V11" s="12"/>
      <c r="W11" s="7"/>
      <c r="X11" s="7"/>
      <c r="Y11" s="15" t="s">
        <v>569</v>
      </c>
      <c r="Z11" s="15" t="s">
        <v>570</v>
      </c>
      <c r="AA11" s="172" t="s">
        <v>743</v>
      </c>
      <c r="AC11" s="172" t="s">
        <v>571</v>
      </c>
      <c r="AD11" s="172" t="s">
        <v>572</v>
      </c>
      <c r="AE11" s="172" t="s">
        <v>403</v>
      </c>
    </row>
    <row r="12" spans="1:51" ht="15" customHeight="1" x14ac:dyDescent="0.2">
      <c r="B12" s="10"/>
      <c r="C12" s="16">
        <v>1</v>
      </c>
      <c r="D12" s="28"/>
      <c r="E12" s="29"/>
      <c r="F12" s="274"/>
      <c r="G12" s="36"/>
      <c r="H12" s="303"/>
      <c r="I12" s="303"/>
      <c r="J12" s="272"/>
      <c r="K12" s="28"/>
      <c r="L12" s="28"/>
      <c r="M12" s="28"/>
      <c r="N12" s="27" t="str">
        <f>IF(J12="","",SUMIF(K12:M12,"○",$Y$12:$AA$12))</f>
        <v/>
      </c>
      <c r="O12" s="13" t="str">
        <f>IF(J12="","",メイン_入力!$AD$32)</f>
        <v/>
      </c>
      <c r="P12" s="13" t="str">
        <f t="shared" ref="P12:P41" si="3">IF(J12="","",IF(G12="ｴﾚﾍﾞｰﾀｰ機械室",(H12+I12*0.3)*J12*(1-N12)*O12,(H12+I12)*J12*(1-N12)*O12))</f>
        <v/>
      </c>
      <c r="Q12" s="272"/>
      <c r="R12" s="13" t="str">
        <f>IF(N12="","",IF(Q12="",P12*N12/(1-N12),Q12*N12/(1-N12)))</f>
        <v/>
      </c>
      <c r="S12" s="19" t="str">
        <f>IF(ISERROR(R12),"",IF(R12="","",R12*$AO$3/1000))</f>
        <v/>
      </c>
      <c r="T12" s="19" t="str">
        <f>IF(ISERROR(R12),"",IF(R12="","",R12*$AO$4/1000))</f>
        <v/>
      </c>
      <c r="U12" s="465" t="str">
        <f t="shared" ref="U12:U13" si="4">IF(ISERROR(R12),"",IF(R12="","",R12*$AO$5/1000))</f>
        <v/>
      </c>
      <c r="V12" s="12"/>
      <c r="W12" s="7"/>
      <c r="X12" s="7"/>
      <c r="Y12" s="85">
        <v>0.3</v>
      </c>
      <c r="Z12" s="85">
        <v>0.35</v>
      </c>
      <c r="AA12" s="85">
        <v>0.5</v>
      </c>
      <c r="AC12" s="14"/>
      <c r="AD12" s="14"/>
      <c r="AE12" s="14"/>
      <c r="AF12" s="14"/>
    </row>
    <row r="13" spans="1:51" ht="15" customHeight="1" x14ac:dyDescent="0.2">
      <c r="B13" s="10"/>
      <c r="C13" s="16">
        <v>2</v>
      </c>
      <c r="D13" s="28"/>
      <c r="E13" s="29"/>
      <c r="F13" s="274"/>
      <c r="G13" s="36"/>
      <c r="H13" s="303"/>
      <c r="I13" s="303"/>
      <c r="J13" s="272"/>
      <c r="K13" s="28"/>
      <c r="L13" s="28"/>
      <c r="M13" s="28"/>
      <c r="N13" s="27" t="str">
        <f t="shared" ref="N13:N41" si="5">IF(J13="","",SUMIF(K13:M13,"○",$Y$12:$AA$12))</f>
        <v/>
      </c>
      <c r="O13" s="13" t="str">
        <f>IF(J13="","",メイン_入力!$AD$32)</f>
        <v/>
      </c>
      <c r="P13" s="13" t="str">
        <f t="shared" si="3"/>
        <v/>
      </c>
      <c r="Q13" s="272"/>
      <c r="R13" s="13" t="str">
        <f t="shared" ref="R13:R41" si="6">IF(N13="","",IF(Q13="",P13*N13/(1-N13),Q13*N13/(1-N13)))</f>
        <v/>
      </c>
      <c r="S13" s="465" t="str">
        <f t="shared" ref="S13:S41" si="7">IF(ISERROR(R13),"",IF(R13="","",R13*$AO$3/1000))</f>
        <v/>
      </c>
      <c r="T13" s="465" t="str">
        <f t="shared" ref="T13:T41" si="8">IF(ISERROR(R13),"",IF(R13="","",R13*$AO$4/1000))</f>
        <v/>
      </c>
      <c r="U13" s="465" t="str">
        <f t="shared" si="4"/>
        <v/>
      </c>
      <c r="V13" s="12"/>
      <c r="W13" s="7"/>
      <c r="X13" s="7"/>
      <c r="Y13" s="11"/>
      <c r="Z13" s="11"/>
      <c r="AA13" s="11"/>
      <c r="AC13" s="14"/>
      <c r="AD13" s="14"/>
      <c r="AE13" s="14"/>
      <c r="AF13" s="14"/>
    </row>
    <row r="14" spans="1:51" ht="15" customHeight="1" x14ac:dyDescent="0.2">
      <c r="B14" s="10"/>
      <c r="C14" s="16">
        <v>3</v>
      </c>
      <c r="D14" s="28"/>
      <c r="E14" s="29"/>
      <c r="F14" s="274"/>
      <c r="G14" s="36"/>
      <c r="H14" s="303"/>
      <c r="I14" s="303"/>
      <c r="J14" s="272"/>
      <c r="K14" s="28"/>
      <c r="L14" s="28"/>
      <c r="M14" s="28"/>
      <c r="N14" s="27" t="str">
        <f t="shared" si="5"/>
        <v/>
      </c>
      <c r="O14" s="13" t="str">
        <f>IF(J14="","",メイン_入力!$AD$32)</f>
        <v/>
      </c>
      <c r="P14" s="13" t="str">
        <f>IF(J14="","",IF(G14="ｴﾚﾍﾞｰﾀｰ機械室",(H14+I14*0.3)*J14*(1-N14)*O14,(H14+I14)*J14*(1-N14)*O14))</f>
        <v/>
      </c>
      <c r="Q14" s="272"/>
      <c r="R14" s="13" t="str">
        <f t="shared" si="6"/>
        <v/>
      </c>
      <c r="S14" s="465" t="str">
        <f t="shared" si="7"/>
        <v/>
      </c>
      <c r="T14" s="465" t="str">
        <f t="shared" si="8"/>
        <v/>
      </c>
      <c r="U14" s="465" t="str">
        <f>IF(ISERROR(R14),"",IF(R14="","",R14*$AO$5/1000))</f>
        <v/>
      </c>
      <c r="V14" s="12"/>
      <c r="W14" s="7"/>
      <c r="X14" s="7"/>
      <c r="Y14" s="11"/>
      <c r="Z14" s="11"/>
      <c r="AA14" s="11"/>
      <c r="AC14" s="14"/>
      <c r="AD14" s="14"/>
      <c r="AE14" s="14"/>
      <c r="AF14" s="14"/>
    </row>
    <row r="15" spans="1:51" ht="15" customHeight="1" x14ac:dyDescent="0.2">
      <c r="B15" s="10"/>
      <c r="C15" s="16">
        <v>4</v>
      </c>
      <c r="D15" s="28"/>
      <c r="E15" s="29"/>
      <c r="F15" s="274"/>
      <c r="G15" s="36"/>
      <c r="H15" s="303"/>
      <c r="I15" s="303"/>
      <c r="J15" s="272"/>
      <c r="K15" s="28"/>
      <c r="L15" s="28"/>
      <c r="M15" s="28"/>
      <c r="N15" s="27" t="str">
        <f t="shared" si="5"/>
        <v/>
      </c>
      <c r="O15" s="13" t="str">
        <f>IF(J15="","",メイン_入力!$AD$32)</f>
        <v/>
      </c>
      <c r="P15" s="13" t="str">
        <f t="shared" si="3"/>
        <v/>
      </c>
      <c r="Q15" s="272"/>
      <c r="R15" s="13" t="str">
        <f t="shared" si="6"/>
        <v/>
      </c>
      <c r="S15" s="465" t="str">
        <f t="shared" si="7"/>
        <v/>
      </c>
      <c r="T15" s="465" t="str">
        <f t="shared" si="8"/>
        <v/>
      </c>
      <c r="U15" s="465" t="str">
        <f t="shared" ref="U15:U41" si="9">IF(ISERROR(R15),"",IF(R15="","",R15*$AO$5/1000))</f>
        <v/>
      </c>
      <c r="V15" s="12"/>
      <c r="W15" s="7"/>
      <c r="X15" s="7"/>
      <c r="Y15" s="11"/>
      <c r="Z15" s="11"/>
      <c r="AA15" s="11"/>
      <c r="AC15" s="14"/>
      <c r="AD15" s="14"/>
      <c r="AE15" s="14"/>
      <c r="AF15" s="14"/>
    </row>
    <row r="16" spans="1:51" ht="15" customHeight="1" x14ac:dyDescent="0.2">
      <c r="B16" s="10"/>
      <c r="C16" s="16">
        <v>5</v>
      </c>
      <c r="D16" s="28"/>
      <c r="E16" s="29"/>
      <c r="F16" s="274"/>
      <c r="G16" s="36"/>
      <c r="H16" s="303"/>
      <c r="I16" s="303"/>
      <c r="J16" s="272"/>
      <c r="K16" s="28"/>
      <c r="L16" s="28"/>
      <c r="M16" s="28"/>
      <c r="N16" s="27" t="str">
        <f t="shared" si="5"/>
        <v/>
      </c>
      <c r="O16" s="13" t="str">
        <f>IF(J16="","",メイン_入力!$AD$32)</f>
        <v/>
      </c>
      <c r="P16" s="13" t="str">
        <f t="shared" si="3"/>
        <v/>
      </c>
      <c r="Q16" s="272"/>
      <c r="R16" s="13" t="str">
        <f t="shared" si="6"/>
        <v/>
      </c>
      <c r="S16" s="465" t="str">
        <f t="shared" si="7"/>
        <v/>
      </c>
      <c r="T16" s="465" t="str">
        <f t="shared" si="8"/>
        <v/>
      </c>
      <c r="U16" s="465" t="str">
        <f t="shared" si="9"/>
        <v/>
      </c>
      <c r="V16" s="12"/>
      <c r="W16" s="7"/>
      <c r="X16" s="7"/>
      <c r="AD16" s="14"/>
      <c r="AE16" s="14"/>
      <c r="AF16" s="14"/>
    </row>
    <row r="17" spans="2:32" ht="15" customHeight="1" x14ac:dyDescent="0.2">
      <c r="B17" s="10"/>
      <c r="C17" s="16">
        <v>6</v>
      </c>
      <c r="D17" s="28"/>
      <c r="E17" s="29"/>
      <c r="F17" s="274"/>
      <c r="G17" s="36"/>
      <c r="H17" s="303"/>
      <c r="I17" s="303"/>
      <c r="J17" s="272"/>
      <c r="K17" s="28"/>
      <c r="L17" s="28"/>
      <c r="M17" s="28"/>
      <c r="N17" s="27" t="str">
        <f t="shared" si="5"/>
        <v/>
      </c>
      <c r="O17" s="13" t="str">
        <f>IF(J17="","",メイン_入力!$AD$32)</f>
        <v/>
      </c>
      <c r="P17" s="13" t="str">
        <f t="shared" si="3"/>
        <v/>
      </c>
      <c r="Q17" s="272"/>
      <c r="R17" s="13" t="str">
        <f t="shared" si="6"/>
        <v/>
      </c>
      <c r="S17" s="465" t="str">
        <f t="shared" si="7"/>
        <v/>
      </c>
      <c r="T17" s="465" t="str">
        <f t="shared" si="8"/>
        <v/>
      </c>
      <c r="U17" s="465" t="str">
        <f t="shared" si="9"/>
        <v/>
      </c>
      <c r="V17" s="12"/>
      <c r="W17" s="7"/>
      <c r="X17" s="7"/>
      <c r="AD17" s="14"/>
      <c r="AE17" s="14"/>
      <c r="AF17" s="14"/>
    </row>
    <row r="18" spans="2:32" ht="15" customHeight="1" x14ac:dyDescent="0.2">
      <c r="B18" s="10"/>
      <c r="C18" s="16">
        <v>7</v>
      </c>
      <c r="D18" s="28"/>
      <c r="E18" s="29"/>
      <c r="F18" s="274"/>
      <c r="G18" s="36"/>
      <c r="H18" s="303"/>
      <c r="I18" s="303"/>
      <c r="J18" s="272"/>
      <c r="K18" s="28"/>
      <c r="L18" s="28"/>
      <c r="M18" s="28"/>
      <c r="N18" s="27" t="str">
        <f t="shared" si="5"/>
        <v/>
      </c>
      <c r="O18" s="13" t="str">
        <f>IF(J18="","",メイン_入力!$AD$32)</f>
        <v/>
      </c>
      <c r="P18" s="13" t="str">
        <f t="shared" si="3"/>
        <v/>
      </c>
      <c r="Q18" s="272"/>
      <c r="R18" s="13" t="str">
        <f t="shared" si="6"/>
        <v/>
      </c>
      <c r="S18" s="465" t="str">
        <f t="shared" si="7"/>
        <v/>
      </c>
      <c r="T18" s="465" t="str">
        <f t="shared" si="8"/>
        <v/>
      </c>
      <c r="U18" s="465" t="str">
        <f t="shared" si="9"/>
        <v/>
      </c>
      <c r="V18" s="12"/>
      <c r="W18" s="7"/>
      <c r="X18" s="7"/>
      <c r="AD18" s="14"/>
      <c r="AE18" s="14"/>
      <c r="AF18" s="14"/>
    </row>
    <row r="19" spans="2:32" ht="15" customHeight="1" x14ac:dyDescent="0.2">
      <c r="B19" s="10"/>
      <c r="C19" s="16">
        <v>8</v>
      </c>
      <c r="D19" s="28"/>
      <c r="E19" s="29"/>
      <c r="F19" s="274"/>
      <c r="G19" s="36"/>
      <c r="H19" s="303"/>
      <c r="I19" s="303"/>
      <c r="J19" s="272"/>
      <c r="K19" s="28"/>
      <c r="L19" s="28"/>
      <c r="M19" s="28"/>
      <c r="N19" s="27" t="str">
        <f t="shared" si="5"/>
        <v/>
      </c>
      <c r="O19" s="13" t="str">
        <f>IF(J19="","",メイン_入力!$AD$32)</f>
        <v/>
      </c>
      <c r="P19" s="13" t="str">
        <f t="shared" si="3"/>
        <v/>
      </c>
      <c r="Q19" s="272"/>
      <c r="R19" s="13" t="str">
        <f t="shared" si="6"/>
        <v/>
      </c>
      <c r="S19" s="465" t="str">
        <f t="shared" si="7"/>
        <v/>
      </c>
      <c r="T19" s="465" t="str">
        <f t="shared" si="8"/>
        <v/>
      </c>
      <c r="U19" s="465" t="str">
        <f t="shared" si="9"/>
        <v/>
      </c>
      <c r="V19" s="12"/>
      <c r="W19" s="7"/>
      <c r="X19" s="7"/>
      <c r="AD19" s="14"/>
      <c r="AE19" s="14"/>
      <c r="AF19" s="14"/>
    </row>
    <row r="20" spans="2:32" ht="15" customHeight="1" x14ac:dyDescent="0.2">
      <c r="B20" s="10"/>
      <c r="C20" s="16">
        <v>9</v>
      </c>
      <c r="D20" s="28"/>
      <c r="E20" s="29"/>
      <c r="F20" s="274"/>
      <c r="G20" s="36"/>
      <c r="H20" s="303"/>
      <c r="I20" s="303"/>
      <c r="J20" s="272"/>
      <c r="K20" s="28"/>
      <c r="L20" s="28"/>
      <c r="M20" s="28"/>
      <c r="N20" s="27" t="str">
        <f t="shared" si="5"/>
        <v/>
      </c>
      <c r="O20" s="13" t="str">
        <f>IF(J20="","",メイン_入力!$AD$32)</f>
        <v/>
      </c>
      <c r="P20" s="13" t="str">
        <f t="shared" si="3"/>
        <v/>
      </c>
      <c r="Q20" s="272"/>
      <c r="R20" s="13" t="str">
        <f t="shared" si="6"/>
        <v/>
      </c>
      <c r="S20" s="465" t="str">
        <f t="shared" si="7"/>
        <v/>
      </c>
      <c r="T20" s="465" t="str">
        <f t="shared" si="8"/>
        <v/>
      </c>
      <c r="U20" s="465" t="str">
        <f t="shared" si="9"/>
        <v/>
      </c>
      <c r="V20" s="12"/>
      <c r="W20" s="7"/>
      <c r="X20" s="7"/>
      <c r="AD20" s="14"/>
      <c r="AE20" s="14"/>
      <c r="AF20" s="14"/>
    </row>
    <row r="21" spans="2:32" ht="15" customHeight="1" x14ac:dyDescent="0.2">
      <c r="B21" s="10"/>
      <c r="C21" s="16">
        <v>10</v>
      </c>
      <c r="D21" s="28"/>
      <c r="E21" s="29"/>
      <c r="F21" s="274"/>
      <c r="G21" s="36"/>
      <c r="H21" s="303"/>
      <c r="I21" s="303"/>
      <c r="J21" s="272"/>
      <c r="K21" s="28"/>
      <c r="L21" s="28"/>
      <c r="M21" s="28"/>
      <c r="N21" s="27" t="str">
        <f t="shared" si="5"/>
        <v/>
      </c>
      <c r="O21" s="13" t="str">
        <f>IF(J21="","",メイン_入力!$AD$32)</f>
        <v/>
      </c>
      <c r="P21" s="13" t="str">
        <f t="shared" si="3"/>
        <v/>
      </c>
      <c r="Q21" s="272"/>
      <c r="R21" s="13" t="str">
        <f t="shared" si="6"/>
        <v/>
      </c>
      <c r="S21" s="465" t="str">
        <f t="shared" si="7"/>
        <v/>
      </c>
      <c r="T21" s="465" t="str">
        <f t="shared" si="8"/>
        <v/>
      </c>
      <c r="U21" s="465" t="str">
        <f t="shared" si="9"/>
        <v/>
      </c>
      <c r="V21" s="12"/>
      <c r="W21" s="7"/>
      <c r="X21" s="7"/>
      <c r="AD21" s="14"/>
      <c r="AE21" s="14"/>
      <c r="AF21" s="14"/>
    </row>
    <row r="22" spans="2:32" ht="15" customHeight="1" x14ac:dyDescent="0.2">
      <c r="B22" s="10"/>
      <c r="C22" s="16">
        <v>11</v>
      </c>
      <c r="D22" s="28"/>
      <c r="E22" s="29"/>
      <c r="F22" s="274"/>
      <c r="G22" s="36"/>
      <c r="H22" s="303"/>
      <c r="I22" s="303"/>
      <c r="J22" s="272"/>
      <c r="K22" s="28"/>
      <c r="L22" s="28"/>
      <c r="M22" s="28"/>
      <c r="N22" s="27" t="str">
        <f t="shared" si="5"/>
        <v/>
      </c>
      <c r="O22" s="13" t="str">
        <f>IF(J22="","",メイン_入力!$AD$32)</f>
        <v/>
      </c>
      <c r="P22" s="13" t="str">
        <f t="shared" si="3"/>
        <v/>
      </c>
      <c r="Q22" s="272"/>
      <c r="R22" s="13" t="str">
        <f t="shared" si="6"/>
        <v/>
      </c>
      <c r="S22" s="465" t="str">
        <f t="shared" si="7"/>
        <v/>
      </c>
      <c r="T22" s="465" t="str">
        <f t="shared" si="8"/>
        <v/>
      </c>
      <c r="U22" s="465" t="str">
        <f t="shared" si="9"/>
        <v/>
      </c>
      <c r="V22" s="12"/>
      <c r="W22" s="7"/>
      <c r="X22" s="7"/>
      <c r="AD22" s="14"/>
      <c r="AE22" s="14"/>
      <c r="AF22" s="14"/>
    </row>
    <row r="23" spans="2:32" ht="15" customHeight="1" x14ac:dyDescent="0.2">
      <c r="B23" s="10"/>
      <c r="C23" s="16">
        <v>12</v>
      </c>
      <c r="D23" s="28"/>
      <c r="E23" s="29"/>
      <c r="F23" s="274"/>
      <c r="G23" s="36"/>
      <c r="H23" s="303"/>
      <c r="I23" s="303"/>
      <c r="J23" s="272"/>
      <c r="K23" s="28"/>
      <c r="L23" s="28"/>
      <c r="M23" s="28"/>
      <c r="N23" s="27" t="str">
        <f t="shared" si="5"/>
        <v/>
      </c>
      <c r="O23" s="13" t="str">
        <f>IF(J23="","",メイン_入力!$AD$32)</f>
        <v/>
      </c>
      <c r="P23" s="13" t="str">
        <f t="shared" si="3"/>
        <v/>
      </c>
      <c r="Q23" s="272"/>
      <c r="R23" s="13" t="str">
        <f t="shared" si="6"/>
        <v/>
      </c>
      <c r="S23" s="465" t="str">
        <f t="shared" si="7"/>
        <v/>
      </c>
      <c r="T23" s="465" t="str">
        <f t="shared" si="8"/>
        <v/>
      </c>
      <c r="U23" s="465" t="str">
        <f t="shared" si="9"/>
        <v/>
      </c>
      <c r="V23" s="12"/>
      <c r="W23" s="7"/>
      <c r="X23" s="7"/>
      <c r="AD23" s="14"/>
      <c r="AE23" s="14"/>
      <c r="AF23" s="14"/>
    </row>
    <row r="24" spans="2:32" ht="15" customHeight="1" x14ac:dyDescent="0.2">
      <c r="B24" s="10"/>
      <c r="C24" s="16">
        <v>13</v>
      </c>
      <c r="D24" s="28"/>
      <c r="E24" s="29"/>
      <c r="F24" s="274"/>
      <c r="G24" s="36"/>
      <c r="H24" s="303"/>
      <c r="I24" s="303"/>
      <c r="J24" s="272"/>
      <c r="K24" s="28"/>
      <c r="L24" s="28"/>
      <c r="M24" s="28"/>
      <c r="N24" s="27" t="str">
        <f t="shared" si="5"/>
        <v/>
      </c>
      <c r="O24" s="13" t="str">
        <f>IF(J24="","",メイン_入力!$AD$32)</f>
        <v/>
      </c>
      <c r="P24" s="13" t="str">
        <f t="shared" si="3"/>
        <v/>
      </c>
      <c r="Q24" s="272"/>
      <c r="R24" s="13" t="str">
        <f t="shared" si="6"/>
        <v/>
      </c>
      <c r="S24" s="465" t="str">
        <f t="shared" si="7"/>
        <v/>
      </c>
      <c r="T24" s="465" t="str">
        <f t="shared" si="8"/>
        <v/>
      </c>
      <c r="U24" s="465" t="str">
        <f t="shared" si="9"/>
        <v/>
      </c>
      <c r="V24" s="12"/>
      <c r="W24" s="7"/>
      <c r="X24" s="7"/>
      <c r="AD24" s="14"/>
      <c r="AE24" s="14"/>
      <c r="AF24" s="14"/>
    </row>
    <row r="25" spans="2:32" ht="15" customHeight="1" x14ac:dyDescent="0.2">
      <c r="B25" s="10"/>
      <c r="C25" s="16">
        <v>14</v>
      </c>
      <c r="D25" s="28"/>
      <c r="E25" s="29"/>
      <c r="F25" s="274"/>
      <c r="G25" s="36"/>
      <c r="H25" s="303"/>
      <c r="I25" s="303"/>
      <c r="J25" s="272"/>
      <c r="K25" s="28"/>
      <c r="L25" s="28"/>
      <c r="M25" s="28"/>
      <c r="N25" s="27" t="str">
        <f t="shared" si="5"/>
        <v/>
      </c>
      <c r="O25" s="13" t="str">
        <f>IF(J25="","",メイン_入力!$AD$32)</f>
        <v/>
      </c>
      <c r="P25" s="13" t="str">
        <f t="shared" si="3"/>
        <v/>
      </c>
      <c r="Q25" s="272"/>
      <c r="R25" s="13" t="str">
        <f t="shared" si="6"/>
        <v/>
      </c>
      <c r="S25" s="465" t="str">
        <f t="shared" si="7"/>
        <v/>
      </c>
      <c r="T25" s="465" t="str">
        <f t="shared" si="8"/>
        <v/>
      </c>
      <c r="U25" s="465" t="str">
        <f t="shared" si="9"/>
        <v/>
      </c>
      <c r="V25" s="12"/>
      <c r="W25" s="7"/>
      <c r="X25" s="7"/>
      <c r="AD25" s="14"/>
      <c r="AE25" s="14"/>
      <c r="AF25" s="14"/>
    </row>
    <row r="26" spans="2:32" ht="15" customHeight="1" x14ac:dyDescent="0.2">
      <c r="B26" s="10"/>
      <c r="C26" s="16">
        <v>15</v>
      </c>
      <c r="D26" s="28"/>
      <c r="E26" s="29"/>
      <c r="F26" s="274"/>
      <c r="G26" s="36"/>
      <c r="H26" s="303"/>
      <c r="I26" s="303"/>
      <c r="J26" s="272"/>
      <c r="K26" s="28"/>
      <c r="L26" s="28"/>
      <c r="M26" s="28"/>
      <c r="N26" s="27" t="str">
        <f t="shared" si="5"/>
        <v/>
      </c>
      <c r="O26" s="13" t="str">
        <f>IF(J26="","",メイン_入力!$AD$32)</f>
        <v/>
      </c>
      <c r="P26" s="13" t="str">
        <f t="shared" si="3"/>
        <v/>
      </c>
      <c r="Q26" s="272"/>
      <c r="R26" s="13" t="str">
        <f t="shared" si="6"/>
        <v/>
      </c>
      <c r="S26" s="465" t="str">
        <f t="shared" si="7"/>
        <v/>
      </c>
      <c r="T26" s="465" t="str">
        <f t="shared" si="8"/>
        <v/>
      </c>
      <c r="U26" s="465" t="str">
        <f t="shared" si="9"/>
        <v/>
      </c>
      <c r="V26" s="12"/>
      <c r="W26" s="7"/>
      <c r="X26" s="7"/>
      <c r="AD26" s="14"/>
      <c r="AE26" s="14"/>
      <c r="AF26" s="14"/>
    </row>
    <row r="27" spans="2:32" ht="15" customHeight="1" x14ac:dyDescent="0.2">
      <c r="B27" s="10"/>
      <c r="C27" s="16">
        <v>16</v>
      </c>
      <c r="D27" s="28"/>
      <c r="E27" s="29"/>
      <c r="F27" s="274"/>
      <c r="G27" s="36"/>
      <c r="H27" s="303"/>
      <c r="I27" s="303"/>
      <c r="J27" s="272"/>
      <c r="K27" s="28"/>
      <c r="L27" s="28"/>
      <c r="M27" s="28"/>
      <c r="N27" s="27" t="str">
        <f t="shared" si="5"/>
        <v/>
      </c>
      <c r="O27" s="13" t="str">
        <f>IF(J27="","",メイン_入力!$AD$32)</f>
        <v/>
      </c>
      <c r="P27" s="13" t="str">
        <f t="shared" si="3"/>
        <v/>
      </c>
      <c r="Q27" s="272"/>
      <c r="R27" s="13" t="str">
        <f t="shared" si="6"/>
        <v/>
      </c>
      <c r="S27" s="465" t="str">
        <f t="shared" si="7"/>
        <v/>
      </c>
      <c r="T27" s="465" t="str">
        <f t="shared" si="8"/>
        <v/>
      </c>
      <c r="U27" s="465" t="str">
        <f t="shared" si="9"/>
        <v/>
      </c>
      <c r="V27" s="12"/>
      <c r="W27" s="7"/>
      <c r="X27" s="7"/>
      <c r="AD27" s="14"/>
      <c r="AE27" s="14"/>
      <c r="AF27" s="14"/>
    </row>
    <row r="28" spans="2:32" ht="15" customHeight="1" x14ac:dyDescent="0.2">
      <c r="B28" s="10"/>
      <c r="C28" s="16">
        <v>17</v>
      </c>
      <c r="D28" s="28"/>
      <c r="E28" s="29"/>
      <c r="F28" s="274"/>
      <c r="G28" s="36"/>
      <c r="H28" s="303"/>
      <c r="I28" s="303"/>
      <c r="J28" s="272"/>
      <c r="K28" s="28"/>
      <c r="L28" s="28"/>
      <c r="M28" s="28"/>
      <c r="N28" s="27" t="str">
        <f t="shared" si="5"/>
        <v/>
      </c>
      <c r="O28" s="13" t="str">
        <f>IF(J28="","",メイン_入力!$AD$32)</f>
        <v/>
      </c>
      <c r="P28" s="13" t="str">
        <f t="shared" si="3"/>
        <v/>
      </c>
      <c r="Q28" s="272"/>
      <c r="R28" s="13" t="str">
        <f t="shared" si="6"/>
        <v/>
      </c>
      <c r="S28" s="465" t="str">
        <f t="shared" si="7"/>
        <v/>
      </c>
      <c r="T28" s="465" t="str">
        <f t="shared" si="8"/>
        <v/>
      </c>
      <c r="U28" s="465" t="str">
        <f t="shared" si="9"/>
        <v/>
      </c>
      <c r="V28" s="12"/>
      <c r="W28" s="7"/>
      <c r="X28" s="7"/>
      <c r="AD28" s="14"/>
      <c r="AE28" s="14"/>
      <c r="AF28" s="14"/>
    </row>
    <row r="29" spans="2:32" ht="15" customHeight="1" x14ac:dyDescent="0.2">
      <c r="B29" s="10"/>
      <c r="C29" s="16">
        <v>18</v>
      </c>
      <c r="D29" s="28"/>
      <c r="E29" s="29"/>
      <c r="F29" s="274"/>
      <c r="G29" s="36"/>
      <c r="H29" s="303"/>
      <c r="I29" s="303"/>
      <c r="J29" s="272"/>
      <c r="K29" s="28"/>
      <c r="L29" s="28"/>
      <c r="M29" s="28"/>
      <c r="N29" s="27" t="str">
        <f t="shared" si="5"/>
        <v/>
      </c>
      <c r="O29" s="13" t="str">
        <f>IF(J29="","",メイン_入力!$AD$32)</f>
        <v/>
      </c>
      <c r="P29" s="13" t="str">
        <f t="shared" si="3"/>
        <v/>
      </c>
      <c r="Q29" s="272"/>
      <c r="R29" s="13" t="str">
        <f t="shared" si="6"/>
        <v/>
      </c>
      <c r="S29" s="465" t="str">
        <f t="shared" si="7"/>
        <v/>
      </c>
      <c r="T29" s="465" t="str">
        <f t="shared" si="8"/>
        <v/>
      </c>
      <c r="U29" s="465" t="str">
        <f t="shared" si="9"/>
        <v/>
      </c>
      <c r="V29" s="12"/>
      <c r="W29" s="7"/>
      <c r="X29" s="7"/>
      <c r="AD29" s="14"/>
      <c r="AE29" s="14"/>
      <c r="AF29" s="14"/>
    </row>
    <row r="30" spans="2:32" ht="15" customHeight="1" x14ac:dyDescent="0.2">
      <c r="B30" s="10"/>
      <c r="C30" s="16">
        <v>19</v>
      </c>
      <c r="D30" s="28"/>
      <c r="E30" s="29"/>
      <c r="F30" s="274"/>
      <c r="G30" s="36"/>
      <c r="H30" s="303"/>
      <c r="I30" s="303"/>
      <c r="J30" s="272"/>
      <c r="K30" s="28"/>
      <c r="L30" s="28"/>
      <c r="M30" s="28"/>
      <c r="N30" s="27" t="str">
        <f t="shared" si="5"/>
        <v/>
      </c>
      <c r="O30" s="13" t="str">
        <f>IF(J30="","",メイン_入力!$AD$32)</f>
        <v/>
      </c>
      <c r="P30" s="13" t="str">
        <f t="shared" si="3"/>
        <v/>
      </c>
      <c r="Q30" s="272"/>
      <c r="R30" s="13" t="str">
        <f t="shared" si="6"/>
        <v/>
      </c>
      <c r="S30" s="465" t="str">
        <f t="shared" si="7"/>
        <v/>
      </c>
      <c r="T30" s="465" t="str">
        <f t="shared" si="8"/>
        <v/>
      </c>
      <c r="U30" s="465" t="str">
        <f t="shared" si="9"/>
        <v/>
      </c>
      <c r="V30" s="12"/>
      <c r="W30" s="7"/>
      <c r="X30" s="7"/>
      <c r="AD30" s="14"/>
      <c r="AE30" s="14"/>
      <c r="AF30" s="14"/>
    </row>
    <row r="31" spans="2:32" ht="15" customHeight="1" x14ac:dyDescent="0.2">
      <c r="B31" s="10"/>
      <c r="C31" s="16">
        <v>20</v>
      </c>
      <c r="D31" s="28"/>
      <c r="E31" s="29"/>
      <c r="F31" s="274"/>
      <c r="G31" s="36"/>
      <c r="H31" s="303"/>
      <c r="I31" s="303"/>
      <c r="J31" s="272"/>
      <c r="K31" s="28"/>
      <c r="L31" s="28"/>
      <c r="M31" s="28"/>
      <c r="N31" s="27" t="str">
        <f t="shared" si="5"/>
        <v/>
      </c>
      <c r="O31" s="13" t="str">
        <f>IF(J31="","",メイン_入力!$AD$32)</f>
        <v/>
      </c>
      <c r="P31" s="13" t="str">
        <f t="shared" si="3"/>
        <v/>
      </c>
      <c r="Q31" s="272"/>
      <c r="R31" s="13" t="str">
        <f t="shared" si="6"/>
        <v/>
      </c>
      <c r="S31" s="465" t="str">
        <f t="shared" si="7"/>
        <v/>
      </c>
      <c r="T31" s="465" t="str">
        <f t="shared" si="8"/>
        <v/>
      </c>
      <c r="U31" s="465" t="str">
        <f t="shared" si="9"/>
        <v/>
      </c>
      <c r="V31" s="12"/>
      <c r="W31" s="7"/>
      <c r="X31" s="7"/>
      <c r="AD31" s="14"/>
      <c r="AE31" s="14"/>
      <c r="AF31" s="14"/>
    </row>
    <row r="32" spans="2:32" ht="15" customHeight="1" x14ac:dyDescent="0.2">
      <c r="B32" s="10"/>
      <c r="C32" s="16">
        <v>21</v>
      </c>
      <c r="D32" s="28"/>
      <c r="E32" s="29"/>
      <c r="F32" s="274"/>
      <c r="G32" s="36"/>
      <c r="H32" s="303"/>
      <c r="I32" s="303"/>
      <c r="J32" s="272"/>
      <c r="K32" s="28"/>
      <c r="L32" s="28"/>
      <c r="M32" s="28"/>
      <c r="N32" s="27" t="str">
        <f t="shared" si="5"/>
        <v/>
      </c>
      <c r="O32" s="13" t="str">
        <f>IF(J32="","",メイン_入力!$AD$32)</f>
        <v/>
      </c>
      <c r="P32" s="13" t="str">
        <f t="shared" si="3"/>
        <v/>
      </c>
      <c r="Q32" s="272"/>
      <c r="R32" s="13" t="str">
        <f t="shared" si="6"/>
        <v/>
      </c>
      <c r="S32" s="465" t="str">
        <f t="shared" si="7"/>
        <v/>
      </c>
      <c r="T32" s="465" t="str">
        <f t="shared" si="8"/>
        <v/>
      </c>
      <c r="U32" s="465" t="str">
        <f t="shared" si="9"/>
        <v/>
      </c>
      <c r="V32" s="12"/>
      <c r="W32" s="7"/>
      <c r="X32" s="7"/>
      <c r="AD32" s="14"/>
      <c r="AE32" s="14"/>
      <c r="AF32" s="14"/>
    </row>
    <row r="33" spans="2:32" ht="15" customHeight="1" x14ac:dyDescent="0.2">
      <c r="B33" s="10"/>
      <c r="C33" s="16">
        <v>22</v>
      </c>
      <c r="D33" s="28"/>
      <c r="E33" s="29"/>
      <c r="F33" s="274"/>
      <c r="G33" s="36"/>
      <c r="H33" s="303"/>
      <c r="I33" s="303"/>
      <c r="J33" s="272"/>
      <c r="K33" s="28"/>
      <c r="L33" s="28"/>
      <c r="M33" s="28"/>
      <c r="N33" s="27" t="str">
        <f t="shared" si="5"/>
        <v/>
      </c>
      <c r="O33" s="13" t="str">
        <f>IF(J33="","",メイン_入力!$AD$32)</f>
        <v/>
      </c>
      <c r="P33" s="13" t="str">
        <f t="shared" si="3"/>
        <v/>
      </c>
      <c r="Q33" s="272"/>
      <c r="R33" s="13" t="str">
        <f t="shared" si="6"/>
        <v/>
      </c>
      <c r="S33" s="465" t="str">
        <f t="shared" si="7"/>
        <v/>
      </c>
      <c r="T33" s="465" t="str">
        <f t="shared" si="8"/>
        <v/>
      </c>
      <c r="U33" s="465" t="str">
        <f t="shared" si="9"/>
        <v/>
      </c>
      <c r="V33" s="12"/>
      <c r="W33" s="7"/>
      <c r="X33" s="7"/>
      <c r="AD33" s="14"/>
      <c r="AE33" s="14"/>
      <c r="AF33" s="14"/>
    </row>
    <row r="34" spans="2:32" ht="15" customHeight="1" x14ac:dyDescent="0.2">
      <c r="B34" s="10"/>
      <c r="C34" s="16">
        <v>23</v>
      </c>
      <c r="D34" s="28"/>
      <c r="E34" s="29"/>
      <c r="F34" s="274"/>
      <c r="G34" s="36"/>
      <c r="H34" s="303"/>
      <c r="I34" s="303"/>
      <c r="J34" s="272"/>
      <c r="K34" s="28"/>
      <c r="L34" s="28"/>
      <c r="M34" s="28"/>
      <c r="N34" s="27" t="str">
        <f t="shared" si="5"/>
        <v/>
      </c>
      <c r="O34" s="13" t="str">
        <f>IF(J34="","",メイン_入力!$AD$32)</f>
        <v/>
      </c>
      <c r="P34" s="13" t="str">
        <f t="shared" si="3"/>
        <v/>
      </c>
      <c r="Q34" s="272"/>
      <c r="R34" s="13" t="str">
        <f t="shared" si="6"/>
        <v/>
      </c>
      <c r="S34" s="465" t="str">
        <f t="shared" si="7"/>
        <v/>
      </c>
      <c r="T34" s="465" t="str">
        <f t="shared" si="8"/>
        <v/>
      </c>
      <c r="U34" s="465" t="str">
        <f t="shared" si="9"/>
        <v/>
      </c>
      <c r="V34" s="12"/>
      <c r="W34" s="7"/>
      <c r="X34" s="7"/>
      <c r="AD34" s="14"/>
      <c r="AE34" s="14"/>
      <c r="AF34" s="14"/>
    </row>
    <row r="35" spans="2:32" ht="15" customHeight="1" x14ac:dyDescent="0.2">
      <c r="B35" s="10"/>
      <c r="C35" s="16">
        <v>24</v>
      </c>
      <c r="D35" s="28"/>
      <c r="E35" s="29"/>
      <c r="F35" s="274"/>
      <c r="G35" s="36"/>
      <c r="H35" s="303"/>
      <c r="I35" s="303"/>
      <c r="J35" s="272"/>
      <c r="K35" s="28"/>
      <c r="L35" s="28"/>
      <c r="M35" s="28"/>
      <c r="N35" s="27" t="str">
        <f t="shared" si="5"/>
        <v/>
      </c>
      <c r="O35" s="13" t="str">
        <f>IF(J35="","",メイン_入力!$AD$32)</f>
        <v/>
      </c>
      <c r="P35" s="13" t="str">
        <f t="shared" si="3"/>
        <v/>
      </c>
      <c r="Q35" s="272"/>
      <c r="R35" s="13" t="str">
        <f t="shared" si="6"/>
        <v/>
      </c>
      <c r="S35" s="465" t="str">
        <f t="shared" si="7"/>
        <v/>
      </c>
      <c r="T35" s="465" t="str">
        <f t="shared" si="8"/>
        <v/>
      </c>
      <c r="U35" s="465" t="str">
        <f t="shared" si="9"/>
        <v/>
      </c>
      <c r="V35" s="12"/>
      <c r="W35" s="7"/>
      <c r="X35" s="7"/>
      <c r="AD35" s="14"/>
      <c r="AE35" s="14"/>
      <c r="AF35" s="14"/>
    </row>
    <row r="36" spans="2:32" ht="15" customHeight="1" x14ac:dyDescent="0.2">
      <c r="B36" s="10"/>
      <c r="C36" s="16">
        <v>25</v>
      </c>
      <c r="D36" s="28"/>
      <c r="E36" s="29"/>
      <c r="F36" s="274"/>
      <c r="G36" s="36"/>
      <c r="H36" s="303"/>
      <c r="I36" s="303"/>
      <c r="J36" s="272"/>
      <c r="K36" s="28"/>
      <c r="L36" s="28"/>
      <c r="M36" s="28"/>
      <c r="N36" s="27" t="str">
        <f t="shared" si="5"/>
        <v/>
      </c>
      <c r="O36" s="13" t="str">
        <f>IF(J36="","",メイン_入力!$AD$32)</f>
        <v/>
      </c>
      <c r="P36" s="13" t="str">
        <f t="shared" si="3"/>
        <v/>
      </c>
      <c r="Q36" s="272"/>
      <c r="R36" s="13" t="str">
        <f t="shared" si="6"/>
        <v/>
      </c>
      <c r="S36" s="465" t="str">
        <f t="shared" si="7"/>
        <v/>
      </c>
      <c r="T36" s="465" t="str">
        <f t="shared" si="8"/>
        <v/>
      </c>
      <c r="U36" s="465" t="str">
        <f t="shared" si="9"/>
        <v/>
      </c>
      <c r="V36" s="12"/>
      <c r="W36" s="7"/>
      <c r="X36" s="7"/>
      <c r="AD36" s="14"/>
      <c r="AE36" s="14"/>
      <c r="AF36" s="14"/>
    </row>
    <row r="37" spans="2:32" ht="15" customHeight="1" x14ac:dyDescent="0.2">
      <c r="B37" s="10"/>
      <c r="C37" s="16">
        <v>26</v>
      </c>
      <c r="D37" s="28"/>
      <c r="E37" s="29"/>
      <c r="F37" s="274"/>
      <c r="G37" s="36"/>
      <c r="H37" s="303"/>
      <c r="I37" s="303"/>
      <c r="J37" s="272"/>
      <c r="K37" s="28"/>
      <c r="L37" s="28"/>
      <c r="M37" s="28"/>
      <c r="N37" s="27" t="str">
        <f t="shared" si="5"/>
        <v/>
      </c>
      <c r="O37" s="13" t="str">
        <f>IF(J37="","",メイン_入力!$AD$32)</f>
        <v/>
      </c>
      <c r="P37" s="13" t="str">
        <f t="shared" si="3"/>
        <v/>
      </c>
      <c r="Q37" s="272"/>
      <c r="R37" s="13" t="str">
        <f t="shared" si="6"/>
        <v/>
      </c>
      <c r="S37" s="465" t="str">
        <f t="shared" si="7"/>
        <v/>
      </c>
      <c r="T37" s="465" t="str">
        <f t="shared" si="8"/>
        <v/>
      </c>
      <c r="U37" s="465" t="str">
        <f t="shared" si="9"/>
        <v/>
      </c>
      <c r="V37" s="12"/>
      <c r="W37" s="7"/>
      <c r="X37" s="7"/>
      <c r="AD37" s="14"/>
      <c r="AE37" s="14"/>
      <c r="AF37" s="14"/>
    </row>
    <row r="38" spans="2:32" ht="15" customHeight="1" x14ac:dyDescent="0.2">
      <c r="B38" s="10"/>
      <c r="C38" s="16">
        <v>27</v>
      </c>
      <c r="D38" s="28"/>
      <c r="E38" s="29"/>
      <c r="F38" s="274"/>
      <c r="G38" s="36"/>
      <c r="H38" s="303"/>
      <c r="I38" s="303"/>
      <c r="J38" s="272"/>
      <c r="K38" s="28"/>
      <c r="L38" s="28"/>
      <c r="M38" s="28"/>
      <c r="N38" s="27" t="str">
        <f t="shared" si="5"/>
        <v/>
      </c>
      <c r="O38" s="13" t="str">
        <f>IF(J38="","",メイン_入力!$AD$32)</f>
        <v/>
      </c>
      <c r="P38" s="13" t="str">
        <f t="shared" si="3"/>
        <v/>
      </c>
      <c r="Q38" s="272"/>
      <c r="R38" s="13" t="str">
        <f t="shared" si="6"/>
        <v/>
      </c>
      <c r="S38" s="465" t="str">
        <f t="shared" si="7"/>
        <v/>
      </c>
      <c r="T38" s="465" t="str">
        <f t="shared" si="8"/>
        <v/>
      </c>
      <c r="U38" s="465" t="str">
        <f t="shared" si="9"/>
        <v/>
      </c>
      <c r="V38" s="12"/>
      <c r="W38" s="7"/>
      <c r="X38" s="7"/>
      <c r="AD38" s="14"/>
      <c r="AE38" s="14"/>
      <c r="AF38" s="14"/>
    </row>
    <row r="39" spans="2:32" ht="15" customHeight="1" x14ac:dyDescent="0.2">
      <c r="B39" s="10"/>
      <c r="C39" s="16">
        <v>28</v>
      </c>
      <c r="D39" s="28"/>
      <c r="E39" s="29"/>
      <c r="F39" s="274"/>
      <c r="G39" s="36"/>
      <c r="H39" s="303"/>
      <c r="I39" s="303"/>
      <c r="J39" s="272"/>
      <c r="K39" s="28"/>
      <c r="L39" s="28"/>
      <c r="M39" s="28"/>
      <c r="N39" s="27" t="str">
        <f t="shared" si="5"/>
        <v/>
      </c>
      <c r="O39" s="13" t="str">
        <f>IF(J39="","",メイン_入力!$AD$32)</f>
        <v/>
      </c>
      <c r="P39" s="13" t="str">
        <f t="shared" si="3"/>
        <v/>
      </c>
      <c r="Q39" s="272"/>
      <c r="R39" s="13" t="str">
        <f t="shared" si="6"/>
        <v/>
      </c>
      <c r="S39" s="465" t="str">
        <f t="shared" si="7"/>
        <v/>
      </c>
      <c r="T39" s="465" t="str">
        <f t="shared" si="8"/>
        <v/>
      </c>
      <c r="U39" s="465" t="str">
        <f t="shared" si="9"/>
        <v/>
      </c>
      <c r="V39" s="12"/>
      <c r="W39" s="7"/>
      <c r="X39" s="7"/>
      <c r="AD39" s="14"/>
      <c r="AE39" s="14"/>
      <c r="AF39" s="14"/>
    </row>
    <row r="40" spans="2:32" ht="15" customHeight="1" x14ac:dyDescent="0.2">
      <c r="B40" s="10"/>
      <c r="C40" s="16">
        <v>29</v>
      </c>
      <c r="D40" s="28"/>
      <c r="E40" s="29"/>
      <c r="F40" s="274"/>
      <c r="G40" s="36"/>
      <c r="H40" s="303"/>
      <c r="I40" s="303"/>
      <c r="J40" s="272"/>
      <c r="K40" s="28"/>
      <c r="L40" s="28"/>
      <c r="M40" s="28"/>
      <c r="N40" s="27" t="str">
        <f t="shared" si="5"/>
        <v/>
      </c>
      <c r="O40" s="13" t="str">
        <f>IF(J40="","",メイン_入力!$AD$32)</f>
        <v/>
      </c>
      <c r="P40" s="13" t="str">
        <f t="shared" si="3"/>
        <v/>
      </c>
      <c r="Q40" s="272"/>
      <c r="R40" s="13" t="str">
        <f t="shared" si="6"/>
        <v/>
      </c>
      <c r="S40" s="465" t="str">
        <f t="shared" si="7"/>
        <v/>
      </c>
      <c r="T40" s="465" t="str">
        <f t="shared" si="8"/>
        <v/>
      </c>
      <c r="U40" s="465" t="str">
        <f t="shared" si="9"/>
        <v/>
      </c>
      <c r="V40" s="12"/>
      <c r="W40" s="7"/>
      <c r="X40" s="7"/>
      <c r="AD40" s="14"/>
      <c r="AE40" s="14"/>
      <c r="AF40" s="14"/>
    </row>
    <row r="41" spans="2:32" ht="15" customHeight="1" x14ac:dyDescent="0.2">
      <c r="B41" s="10"/>
      <c r="C41" s="16">
        <v>30</v>
      </c>
      <c r="D41" s="28"/>
      <c r="E41" s="29"/>
      <c r="F41" s="274"/>
      <c r="G41" s="36"/>
      <c r="H41" s="303"/>
      <c r="I41" s="303"/>
      <c r="J41" s="272"/>
      <c r="K41" s="28"/>
      <c r="L41" s="28"/>
      <c r="M41" s="28"/>
      <c r="N41" s="27" t="str">
        <f t="shared" si="5"/>
        <v/>
      </c>
      <c r="O41" s="13" t="str">
        <f>IF(J41="","",メイン_入力!$AD$32)</f>
        <v/>
      </c>
      <c r="P41" s="13" t="str">
        <f t="shared" si="3"/>
        <v/>
      </c>
      <c r="Q41" s="272"/>
      <c r="R41" s="13" t="str">
        <f t="shared" si="6"/>
        <v/>
      </c>
      <c r="S41" s="465" t="str">
        <f t="shared" si="7"/>
        <v/>
      </c>
      <c r="T41" s="465" t="str">
        <f t="shared" si="8"/>
        <v/>
      </c>
      <c r="U41" s="465" t="str">
        <f t="shared" si="9"/>
        <v/>
      </c>
      <c r="V41" s="12"/>
      <c r="W41" s="7"/>
      <c r="X41" s="7"/>
      <c r="AD41" s="14"/>
      <c r="AE41" s="14"/>
      <c r="AF41" s="14"/>
    </row>
    <row r="42" spans="2:32" ht="15" customHeight="1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5"/>
    </row>
    <row r="43" spans="2:32" x14ac:dyDescent="0.2">
      <c r="V43" s="174" t="s">
        <v>916</v>
      </c>
      <c r="W43" s="155"/>
      <c r="X43" s="155"/>
    </row>
  </sheetData>
  <sheetProtection algorithmName="SHA-512" hashValue="WVujtV8yXMh6FAi6swXcyGxe8YUr8bSGQ+wi2YPJEmdhmMmA9LLDghgb/NZoa4fupS129Tt07E5fAqS8bPuw1A==" saltValue="rm75rKuTr2y1Qpn+0MR8yA==" spinCount="100000" sheet="1" selectLockedCells="1"/>
  <mergeCells count="20">
    <mergeCell ref="K9:M9"/>
    <mergeCell ref="N9:N11"/>
    <mergeCell ref="D8:M8"/>
    <mergeCell ref="N8:U8"/>
    <mergeCell ref="I9:I11"/>
    <mergeCell ref="J9:J11"/>
    <mergeCell ref="K10:K11"/>
    <mergeCell ref="S9:U10"/>
    <mergeCell ref="C8:C11"/>
    <mergeCell ref="O9:O11"/>
    <mergeCell ref="P9:P11"/>
    <mergeCell ref="Q9:Q11"/>
    <mergeCell ref="R9:R11"/>
    <mergeCell ref="G9:G11"/>
    <mergeCell ref="H9:H11"/>
    <mergeCell ref="D9:D11"/>
    <mergeCell ref="E9:E11"/>
    <mergeCell ref="F9:F11"/>
    <mergeCell ref="L10:L11"/>
    <mergeCell ref="M10:M11"/>
  </mergeCells>
  <phoneticPr fontId="2"/>
  <conditionalFormatting sqref="K12:K41">
    <cfRule type="expression" dxfId="64" priority="3">
      <formula>AND(K12="○",COUNTIF(K12:M12,"○")&gt;1)</formula>
    </cfRule>
  </conditionalFormatting>
  <conditionalFormatting sqref="L12:L41">
    <cfRule type="expression" dxfId="63" priority="2">
      <formula>AND(L12="○",COUNTIF(K12:M12,"○")&gt;1)</formula>
    </cfRule>
  </conditionalFormatting>
  <conditionalFormatting sqref="M12:M41">
    <cfRule type="expression" dxfId="62" priority="1">
      <formula>AND(M12="○",COUNTIF(K12:M12,"○")&gt;1)</formula>
    </cfRule>
  </conditionalFormatting>
  <dataValidations count="3">
    <dataValidation type="list" allowBlank="1" showInputMessage="1" showErrorMessage="1" sqref="K12:M41">
      <formula1>$AC$5:$AD$5</formula1>
    </dataValidation>
    <dataValidation type="list" allowBlank="1" showInputMessage="1" showErrorMessage="1" sqref="G12:G41">
      <formula1>$AC$11:$AF$11</formula1>
    </dataValidation>
    <dataValidation type="list" allowBlank="1" showInputMessage="1" showErrorMessage="1" sqref="D12:D41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/>
  <dimension ref="A1:DC174"/>
  <sheetViews>
    <sheetView showGridLines="0" view="pageBreakPreview" topLeftCell="A3" zoomScaleNormal="85" zoomScaleSheetLayoutView="100" workbookViewId="0">
      <selection activeCell="D14" sqref="D14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4" width="5.6640625" style="102" customWidth="1"/>
    <col min="5" max="5" width="5" style="102" bestFit="1" customWidth="1"/>
    <col min="6" max="6" width="7.44140625" style="102" customWidth="1"/>
    <col min="7" max="7" width="20" style="102" customWidth="1"/>
    <col min="8" max="11" width="7.6640625" style="102" customWidth="1"/>
    <col min="12" max="15" width="4.109375" style="102" customWidth="1"/>
    <col min="16" max="16" width="6.88671875" style="102" customWidth="1"/>
    <col min="17" max="17" width="5" style="102" customWidth="1"/>
    <col min="18" max="19" width="6.88671875" style="102" customWidth="1"/>
    <col min="20" max="20" width="4.6640625" style="102" customWidth="1"/>
    <col min="21" max="21" width="6.21875" style="102" customWidth="1"/>
    <col min="22" max="22" width="5.6640625" style="102" customWidth="1"/>
    <col min="23" max="25" width="7.6640625" style="102" customWidth="1"/>
    <col min="26" max="28" width="5.6640625" style="102" customWidth="1"/>
    <col min="29" max="30" width="2.109375" style="102" customWidth="1"/>
    <col min="31" max="32" width="2.109375" style="102" hidden="1" customWidth="1"/>
    <col min="33" max="34" width="9" style="102" hidden="1" customWidth="1"/>
    <col min="35" max="35" width="8.6640625" style="102" hidden="1" customWidth="1"/>
    <col min="36" max="43" width="8.6640625" style="2" hidden="1" customWidth="1"/>
    <col min="44" max="16384" width="8.6640625" style="103" hidden="1"/>
  </cols>
  <sheetData>
    <row r="1" spans="1:107" ht="15" customHeight="1" thickBot="1" x14ac:dyDescent="0.25">
      <c r="AJ1" s="2" t="s">
        <v>823</v>
      </c>
      <c r="AV1" s="7" t="s">
        <v>826</v>
      </c>
      <c r="BQ1" s="7"/>
      <c r="CD1" s="2" t="s">
        <v>806</v>
      </c>
      <c r="CE1" s="2"/>
      <c r="CG1" s="7" t="s">
        <v>812</v>
      </c>
    </row>
    <row r="2" spans="1:107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4" t="s">
        <v>398</v>
      </c>
      <c r="AK2" s="4" t="s">
        <v>399</v>
      </c>
      <c r="AL2" s="4" t="s">
        <v>400</v>
      </c>
      <c r="AM2" s="4" t="s">
        <v>651</v>
      </c>
      <c r="AN2" s="4" t="s">
        <v>652</v>
      </c>
      <c r="AO2" s="4" t="s">
        <v>653</v>
      </c>
      <c r="AP2" s="4" t="s">
        <v>431</v>
      </c>
      <c r="AQ2" s="4" t="s">
        <v>432</v>
      </c>
      <c r="AR2" s="573"/>
      <c r="AS2" s="301"/>
      <c r="AT2" s="14"/>
      <c r="AU2" s="14"/>
      <c r="AV2" s="7" t="s">
        <v>867</v>
      </c>
      <c r="BE2" s="7" t="s">
        <v>868</v>
      </c>
      <c r="BQ2" s="7" t="s">
        <v>869</v>
      </c>
      <c r="CB2" s="2"/>
      <c r="CC2" s="2"/>
      <c r="CD2" s="21"/>
      <c r="CE2" s="475" t="s">
        <v>783</v>
      </c>
      <c r="CF2"/>
      <c r="CG2" s="21"/>
      <c r="CH2" s="4" t="s">
        <v>398</v>
      </c>
      <c r="CI2" s="4" t="s">
        <v>399</v>
      </c>
      <c r="CJ2" s="4" t="s">
        <v>400</v>
      </c>
      <c r="CK2" s="4" t="s">
        <v>651</v>
      </c>
      <c r="CL2" s="4" t="s">
        <v>652</v>
      </c>
      <c r="CM2" s="4" t="s">
        <v>653</v>
      </c>
      <c r="CN2" s="4" t="s">
        <v>431</v>
      </c>
      <c r="CO2" s="4" t="s">
        <v>432</v>
      </c>
    </row>
    <row r="3" spans="1:107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7" t="s">
        <v>126</v>
      </c>
      <c r="AH3" s="7" t="s">
        <v>127</v>
      </c>
      <c r="AI3" s="103"/>
      <c r="AR3" s="574"/>
      <c r="AS3" s="109"/>
      <c r="AT3" s="109"/>
      <c r="AU3" s="109"/>
      <c r="AV3" s="576" t="s">
        <v>70</v>
      </c>
      <c r="AW3" s="658" t="s">
        <v>71</v>
      </c>
      <c r="AX3" s="659"/>
      <c r="AY3" s="659"/>
      <c r="AZ3" s="659"/>
      <c r="BA3" s="659"/>
      <c r="BB3" s="659"/>
      <c r="BC3" s="660"/>
      <c r="BD3" s="14"/>
      <c r="BE3" s="576" t="s">
        <v>70</v>
      </c>
      <c r="BF3" s="578" t="s">
        <v>71</v>
      </c>
      <c r="BG3" s="577"/>
      <c r="BH3" s="577"/>
      <c r="BI3" s="577"/>
      <c r="BJ3" s="577"/>
      <c r="BK3" s="577"/>
      <c r="BL3" s="577"/>
      <c r="BM3" s="577"/>
      <c r="BN3" s="577"/>
      <c r="BO3" s="657"/>
      <c r="BQ3" s="576" t="s">
        <v>70</v>
      </c>
      <c r="BR3" s="578" t="s">
        <v>71</v>
      </c>
      <c r="BS3" s="577"/>
      <c r="BT3" s="577"/>
      <c r="BU3" s="577"/>
      <c r="BV3" s="577"/>
      <c r="BW3" s="577"/>
      <c r="BX3" s="577"/>
      <c r="BY3" s="577"/>
      <c r="BZ3" s="577"/>
      <c r="CA3" s="657"/>
      <c r="CB3" s="511"/>
      <c r="CC3" s="575"/>
      <c r="CD3" s="475" t="s">
        <v>755</v>
      </c>
      <c r="CE3" s="475">
        <f>メイン_入力!$AB$99</f>
        <v>0.38200000000000001</v>
      </c>
      <c r="CG3" s="542" t="s">
        <v>755</v>
      </c>
      <c r="CH3" s="541">
        <f>SUMIF($D$14:$D$171,CH$2,$Z$14:$Z$171)</f>
        <v>0</v>
      </c>
      <c r="CI3" s="541">
        <f t="shared" ref="CI3:CO3" si="0">SUMIF($D$14:$D$171,CI$2,$Z$14:$Z$171)</f>
        <v>0</v>
      </c>
      <c r="CJ3" s="541">
        <f t="shared" si="0"/>
        <v>0</v>
      </c>
      <c r="CK3" s="541">
        <f t="shared" si="0"/>
        <v>0</v>
      </c>
      <c r="CL3" s="541">
        <f t="shared" si="0"/>
        <v>0</v>
      </c>
      <c r="CM3" s="541">
        <f t="shared" si="0"/>
        <v>0</v>
      </c>
      <c r="CN3" s="541">
        <f t="shared" si="0"/>
        <v>0</v>
      </c>
      <c r="CO3" s="541">
        <f t="shared" si="0"/>
        <v>0</v>
      </c>
      <c r="CP3" s="2"/>
      <c r="CQ3" s="2"/>
      <c r="CR3" s="2"/>
      <c r="CS3" s="2"/>
      <c r="CT3" s="2"/>
      <c r="CU3" s="2"/>
    </row>
    <row r="4" spans="1:107" ht="15" customHeight="1" x14ac:dyDescent="0.2">
      <c r="AG4" s="2">
        <f t="array" ref="AG4">SUM(IF(G14:G171&lt;&gt;"",IF(T14:T171&lt;&gt;"",1,0),0))</f>
        <v>0</v>
      </c>
      <c r="AH4" s="2">
        <f t="array" ref="AH4">SUM(IF(T14:T171&lt;&gt;"",1,0))</f>
        <v>0</v>
      </c>
      <c r="AI4" s="323" t="s">
        <v>123</v>
      </c>
      <c r="AJ4" s="324">
        <f t="array" ref="AJ4">SUM(IF($T$14:$T$171&lt;&gt;"",IF($D$14:$D$171=AJ$2,1,0),0))</f>
        <v>0</v>
      </c>
      <c r="AK4" s="325">
        <f t="array" ref="AK4">SUM(IF($T$14:$T$171&lt;&gt;"",IF($D$14:$D$171=AK$2,1,0),0))</f>
        <v>0</v>
      </c>
      <c r="AL4" s="325">
        <f t="array" ref="AL4">SUM(IF($T$14:$T$171&lt;&gt;"",IF($D$14:$D$171=AL$2,1,0),0))</f>
        <v>0</v>
      </c>
      <c r="AM4" s="325">
        <f t="array" ref="AM4">SUM(IF($T$14:$T$171&lt;&gt;"",IF($D$14:$D$171=AM$2,1,0),0))</f>
        <v>0</v>
      </c>
      <c r="AN4" s="325">
        <f t="array" ref="AN4">SUM(IF($T$14:$T$171&lt;&gt;"",IF($D$14:$D$171=AN$2,1,0),0))</f>
        <v>0</v>
      </c>
      <c r="AO4" s="325">
        <f t="array" ref="AO4">SUM(IF($T$14:$T$171&lt;&gt;"",IF($D$14:$D$171=AO$2,1,0),0))</f>
        <v>0</v>
      </c>
      <c r="AP4" s="325">
        <f t="array" ref="AP4">SUM(IF($T$14:$T$171&lt;&gt;"",IF($D$14:$D$171=AP$2,1,0),0))</f>
        <v>0</v>
      </c>
      <c r="AQ4" s="325">
        <f t="array" ref="AQ4">SUM(IF($T$14:$T$171&lt;&gt;"",IF($D$14:$D$171=AQ$2,1,0),0))</f>
        <v>0</v>
      </c>
      <c r="AR4" s="325"/>
      <c r="AS4" s="327"/>
      <c r="AT4" s="92"/>
      <c r="AU4" s="92"/>
      <c r="AV4" s="576"/>
      <c r="AW4" s="562">
        <v>0</v>
      </c>
      <c r="AX4" s="562">
        <v>30</v>
      </c>
      <c r="AY4" s="562">
        <v>45</v>
      </c>
      <c r="AZ4" s="562">
        <v>60</v>
      </c>
      <c r="BA4" s="562">
        <v>65</v>
      </c>
      <c r="BB4" s="562">
        <v>80</v>
      </c>
      <c r="BC4" s="562">
        <v>90</v>
      </c>
      <c r="BD4" s="109"/>
      <c r="BE4" s="576"/>
      <c r="BF4" s="708">
        <v>0</v>
      </c>
      <c r="BG4" s="708">
        <v>30</v>
      </c>
      <c r="BH4" s="708">
        <v>45</v>
      </c>
      <c r="BI4" s="708">
        <v>60</v>
      </c>
      <c r="BJ4" s="708">
        <v>65</v>
      </c>
      <c r="BK4" s="708">
        <v>80</v>
      </c>
      <c r="BL4" s="708">
        <v>90</v>
      </c>
      <c r="BM4" s="708">
        <v>100</v>
      </c>
      <c r="BN4" s="707">
        <v>120</v>
      </c>
      <c r="BO4" s="707">
        <v>140</v>
      </c>
      <c r="BQ4" s="576"/>
      <c r="BR4" s="708">
        <v>0</v>
      </c>
      <c r="BS4" s="708">
        <v>30</v>
      </c>
      <c r="BT4" s="708">
        <v>45</v>
      </c>
      <c r="BU4" s="708">
        <v>60</v>
      </c>
      <c r="BV4" s="708">
        <v>65</v>
      </c>
      <c r="BW4" s="708">
        <v>80</v>
      </c>
      <c r="BX4" s="708">
        <v>90</v>
      </c>
      <c r="BY4" s="708">
        <v>100</v>
      </c>
      <c r="BZ4" s="707">
        <v>120</v>
      </c>
      <c r="CA4" s="707">
        <v>140</v>
      </c>
      <c r="CB4" s="511"/>
      <c r="CC4" s="575"/>
      <c r="CD4" s="475" t="s">
        <v>756</v>
      </c>
      <c r="CE4" s="475">
        <f>メイン_入力!$AB$100</f>
        <v>0.48899999999999999</v>
      </c>
      <c r="CG4" s="542" t="s">
        <v>756</v>
      </c>
      <c r="CH4" s="541">
        <f>SUMIF($D$14:$D$171,CH$2,$AA$14:$AA$171)</f>
        <v>0</v>
      </c>
      <c r="CI4" s="541">
        <f t="shared" ref="CI4:CO4" si="1">SUMIF($D$14:$D$171,CI$2,$AA$14:$AA$171)</f>
        <v>0</v>
      </c>
      <c r="CJ4" s="541">
        <f t="shared" si="1"/>
        <v>0</v>
      </c>
      <c r="CK4" s="541">
        <f t="shared" si="1"/>
        <v>0</v>
      </c>
      <c r="CL4" s="541">
        <f t="shared" si="1"/>
        <v>0</v>
      </c>
      <c r="CM4" s="541">
        <f t="shared" si="1"/>
        <v>0</v>
      </c>
      <c r="CN4" s="541">
        <f t="shared" si="1"/>
        <v>0</v>
      </c>
      <c r="CO4" s="541">
        <f t="shared" si="1"/>
        <v>0</v>
      </c>
    </row>
    <row r="5" spans="1:107" ht="15" customHeight="1" x14ac:dyDescent="0.2">
      <c r="A5" s="123" t="s">
        <v>24</v>
      </c>
      <c r="B5" s="155"/>
      <c r="C5" s="5"/>
      <c r="D5" s="6"/>
      <c r="E5" s="3"/>
      <c r="F5" s="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7"/>
      <c r="Z5" s="7"/>
      <c r="AA5" s="7"/>
      <c r="AB5" s="7"/>
      <c r="AC5" s="229"/>
      <c r="AD5" s="7"/>
      <c r="AE5" s="7"/>
      <c r="AF5" s="7"/>
      <c r="AG5" s="321" t="s">
        <v>125</v>
      </c>
      <c r="AH5" s="2" t="b">
        <f>OR(AG4=AH4,AG4=0)</f>
        <v>1</v>
      </c>
      <c r="AI5" s="7" t="s">
        <v>124</v>
      </c>
      <c r="AJ5" s="327">
        <f t="array" ref="AJ5">SUM(IF($G$14:$G$171&lt;&gt;"",IF($D$14:$D$171=AJ$2,IF($T$14:$T$171&lt;&gt;"",1,0),0),0))</f>
        <v>0</v>
      </c>
      <c r="AK5" s="92">
        <f t="array" ref="AK5">SUM(IF($G$14:$G$171&lt;&gt;"",IF($D$14:$D$171=AK$2,IF($T$14:$T$171&lt;&gt;"",1,0),0),0))</f>
        <v>0</v>
      </c>
      <c r="AL5" s="92">
        <f t="array" ref="AL5">SUM(IF($G$14:$G$171&lt;&gt;"",IF($D$14:$D$171=AL$2,IF($T$14:$T$171&lt;&gt;"",1,0),0),0))</f>
        <v>0</v>
      </c>
      <c r="AM5" s="92">
        <f t="array" ref="AM5">SUM(IF($G$14:$G$171&lt;&gt;"",IF($D$14:$D$171=AM$2,IF($T$14:$T$171&lt;&gt;"",1,0),0),0))</f>
        <v>0</v>
      </c>
      <c r="AN5" s="92">
        <f t="array" ref="AN5">SUM(IF($G$14:$G$171&lt;&gt;"",IF($D$14:$D$171=AN$2,IF($T$14:$T$171&lt;&gt;"",1,0),0),0))</f>
        <v>0</v>
      </c>
      <c r="AO5" s="92">
        <f t="array" ref="AO5">SUM(IF($G$14:$G$171&lt;&gt;"",IF($D$14:$D$171=AO$2,IF($T$14:$T$171&lt;&gt;"",1,0),0),0))</f>
        <v>0</v>
      </c>
      <c r="AP5" s="92">
        <f t="array" ref="AP5">SUM(IF($G$14:$G$171&lt;&gt;"",IF($D$14:$D$171=AP$2,IF($T$14:$T$171&lt;&gt;"",1,0),0),0))</f>
        <v>0</v>
      </c>
      <c r="AQ5" s="92">
        <f t="array" ref="AQ5">SUM(IF($G$14:$G$171&lt;&gt;"",IF($D$14:$D$171=AQ$2,IF($T$14:$T$171&lt;&gt;"",1,0),0),0))</f>
        <v>0</v>
      </c>
      <c r="AR5" s="92"/>
      <c r="AS5" s="327"/>
      <c r="AT5" s="92"/>
      <c r="AU5" s="92"/>
      <c r="AV5" s="280">
        <v>0</v>
      </c>
      <c r="AW5" s="562">
        <v>0.5</v>
      </c>
      <c r="AX5" s="704">
        <f>$AW$5</f>
        <v>0.5</v>
      </c>
      <c r="AY5" s="704">
        <f t="shared" ref="AY5:BC5" si="2">$AW$5</f>
        <v>0.5</v>
      </c>
      <c r="AZ5" s="704">
        <f t="shared" si="2"/>
        <v>0.5</v>
      </c>
      <c r="BA5" s="704">
        <f t="shared" si="2"/>
        <v>0.5</v>
      </c>
      <c r="BB5" s="704">
        <f t="shared" si="2"/>
        <v>0.5</v>
      </c>
      <c r="BC5" s="704">
        <f t="shared" si="2"/>
        <v>0.5</v>
      </c>
      <c r="BD5" s="92"/>
      <c r="BE5" s="280">
        <v>0</v>
      </c>
      <c r="BF5" s="708">
        <v>0.5</v>
      </c>
      <c r="BG5" s="704">
        <v>0.5</v>
      </c>
      <c r="BH5" s="704">
        <v>0.5</v>
      </c>
      <c r="BI5" s="704">
        <v>0.5</v>
      </c>
      <c r="BJ5" s="704">
        <v>0.5</v>
      </c>
      <c r="BK5" s="704">
        <v>0.5</v>
      </c>
      <c r="BL5" s="704">
        <v>0.5</v>
      </c>
      <c r="BM5" s="704">
        <v>0.5</v>
      </c>
      <c r="BN5" s="704">
        <v>0.5</v>
      </c>
      <c r="BO5" s="704">
        <v>0.5</v>
      </c>
      <c r="BQ5" s="280">
        <v>0</v>
      </c>
      <c r="BR5" s="708">
        <v>0.5</v>
      </c>
      <c r="BS5" s="704">
        <v>0.5</v>
      </c>
      <c r="BT5" s="704">
        <v>0.5</v>
      </c>
      <c r="BU5" s="704">
        <v>0.5</v>
      </c>
      <c r="BV5" s="704">
        <v>0.5</v>
      </c>
      <c r="BW5" s="704">
        <v>0.5</v>
      </c>
      <c r="BX5" s="704">
        <v>0.5</v>
      </c>
      <c r="BY5" s="704">
        <v>0.5</v>
      </c>
      <c r="BZ5" s="704">
        <v>0.5</v>
      </c>
      <c r="CA5" s="704">
        <v>0.5</v>
      </c>
      <c r="CB5" s="511"/>
      <c r="CC5" s="575"/>
      <c r="CD5" s="475" t="s">
        <v>779</v>
      </c>
      <c r="CE5" s="475">
        <f>メイン_入力!$AB$101</f>
        <v>0.48899999999999999</v>
      </c>
      <c r="CG5" s="542" t="s">
        <v>779</v>
      </c>
      <c r="CH5" s="541">
        <f>SUMIF($D$14:$D$171,CH$2,$AB$14:$AB$171)</f>
        <v>0</v>
      </c>
      <c r="CI5" s="541">
        <f t="shared" ref="CI5:CO5" si="3">SUMIF($D$14:$D$171,CI$2,$AB$14:$AB$171)</f>
        <v>0</v>
      </c>
      <c r="CJ5" s="541">
        <f t="shared" si="3"/>
        <v>0</v>
      </c>
      <c r="CK5" s="541">
        <f t="shared" si="3"/>
        <v>0</v>
      </c>
      <c r="CL5" s="541">
        <f t="shared" si="3"/>
        <v>0</v>
      </c>
      <c r="CM5" s="541">
        <f t="shared" si="3"/>
        <v>0</v>
      </c>
      <c r="CN5" s="541">
        <f t="shared" si="3"/>
        <v>0</v>
      </c>
      <c r="CO5" s="541">
        <f t="shared" si="3"/>
        <v>0</v>
      </c>
    </row>
    <row r="6" spans="1:107" ht="15" customHeight="1" x14ac:dyDescent="0.2">
      <c r="B6" s="106"/>
      <c r="C6" s="107" t="s">
        <v>331</v>
      </c>
      <c r="D6" s="108" t="s">
        <v>332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8"/>
      <c r="Z6" s="8"/>
      <c r="AA6" s="8"/>
      <c r="AB6" s="8"/>
      <c r="AC6" s="9"/>
      <c r="AD6" s="7"/>
      <c r="AE6" s="7"/>
      <c r="AF6" s="7"/>
      <c r="AG6" s="103"/>
      <c r="AH6" s="103"/>
      <c r="AI6" s="321" t="s">
        <v>125</v>
      </c>
      <c r="AJ6" s="329" t="b">
        <f>OR(AJ5=AJ4,AJ5=0)</f>
        <v>1</v>
      </c>
      <c r="AK6" s="135" t="b">
        <f t="shared" ref="AK6:AO6" si="4">OR(AK5=AK4,AK5=0)</f>
        <v>1</v>
      </c>
      <c r="AL6" s="135" t="b">
        <f t="shared" si="4"/>
        <v>1</v>
      </c>
      <c r="AM6" s="135" t="b">
        <f t="shared" si="4"/>
        <v>1</v>
      </c>
      <c r="AN6" s="135" t="b">
        <f t="shared" si="4"/>
        <v>1</v>
      </c>
      <c r="AO6" s="135" t="b">
        <f t="shared" si="4"/>
        <v>1</v>
      </c>
      <c r="AP6" s="135" t="b">
        <f t="shared" ref="AP6:AQ6" si="5">OR(AP5=AP4,AP5=0)</f>
        <v>1</v>
      </c>
      <c r="AQ6" s="135" t="b">
        <f t="shared" si="5"/>
        <v>1</v>
      </c>
      <c r="AR6" s="135"/>
      <c r="AS6" s="327"/>
      <c r="AT6" s="92"/>
      <c r="AU6" s="92"/>
      <c r="AV6" s="280">
        <v>600</v>
      </c>
      <c r="AW6" s="562">
        <v>0</v>
      </c>
      <c r="AX6" s="562">
        <v>0.15</v>
      </c>
      <c r="AY6" s="562">
        <v>0.3</v>
      </c>
      <c r="AZ6" s="704">
        <f>$AY$6</f>
        <v>0.3</v>
      </c>
      <c r="BA6" s="562">
        <v>0.45</v>
      </c>
      <c r="BB6" s="562">
        <v>0.5</v>
      </c>
      <c r="BC6" s="704">
        <f>$BB$6</f>
        <v>0.5</v>
      </c>
      <c r="BD6" s="92"/>
      <c r="BE6" s="280">
        <v>600</v>
      </c>
      <c r="BF6" s="708">
        <v>0</v>
      </c>
      <c r="BG6" s="703">
        <v>0.15</v>
      </c>
      <c r="BH6" s="708">
        <v>0.3</v>
      </c>
      <c r="BI6" s="704">
        <v>0.3</v>
      </c>
      <c r="BJ6" s="708">
        <v>0.45</v>
      </c>
      <c r="BK6" s="708">
        <v>0.5</v>
      </c>
      <c r="BL6" s="704">
        <v>0.5</v>
      </c>
      <c r="BM6" s="708">
        <v>0.6</v>
      </c>
      <c r="BN6" s="707">
        <v>0.7</v>
      </c>
      <c r="BO6" s="705">
        <v>0.7</v>
      </c>
      <c r="BQ6" s="280">
        <v>600</v>
      </c>
      <c r="BR6" s="708">
        <v>0</v>
      </c>
      <c r="BS6" s="703">
        <v>0</v>
      </c>
      <c r="BT6" s="708">
        <v>0.3</v>
      </c>
      <c r="BU6" s="704">
        <v>0.3</v>
      </c>
      <c r="BV6" s="708">
        <v>0.45</v>
      </c>
      <c r="BW6" s="708">
        <v>0.5</v>
      </c>
      <c r="BX6" s="704">
        <v>0.5</v>
      </c>
      <c r="BY6" s="708">
        <v>0.6</v>
      </c>
      <c r="BZ6" s="707">
        <v>0.7</v>
      </c>
      <c r="CA6" s="705">
        <v>0.7</v>
      </c>
    </row>
    <row r="7" spans="1:107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1"/>
      <c r="Z7" s="11"/>
      <c r="AA7" s="11"/>
      <c r="AB7" s="11"/>
      <c r="AC7" s="12"/>
      <c r="AD7" s="7"/>
      <c r="AE7" s="7"/>
      <c r="AF7" s="7"/>
      <c r="AG7" s="103"/>
      <c r="AH7" s="103"/>
      <c r="AI7" s="322"/>
      <c r="AV7" s="280">
        <v>2200</v>
      </c>
      <c r="AW7" s="562">
        <v>0</v>
      </c>
      <c r="AX7" s="704">
        <f>$AW$7</f>
        <v>0</v>
      </c>
      <c r="AY7" s="704">
        <f>$AW$7</f>
        <v>0</v>
      </c>
      <c r="AZ7" s="562">
        <v>0.25</v>
      </c>
      <c r="BA7" s="704">
        <f>$AZ$7</f>
        <v>0.25</v>
      </c>
      <c r="BB7" s="704">
        <f>$AZ$7</f>
        <v>0.25</v>
      </c>
      <c r="BC7" s="562">
        <v>0.45</v>
      </c>
      <c r="BD7" s="92"/>
      <c r="BE7" s="280">
        <v>2200</v>
      </c>
      <c r="BF7" s="708">
        <v>0</v>
      </c>
      <c r="BG7" s="704">
        <v>0</v>
      </c>
      <c r="BH7" s="704">
        <v>0</v>
      </c>
      <c r="BI7" s="708">
        <v>0.25</v>
      </c>
      <c r="BJ7" s="704">
        <v>0.25</v>
      </c>
      <c r="BK7" s="704">
        <v>0.25</v>
      </c>
      <c r="BL7" s="708">
        <v>0.45</v>
      </c>
      <c r="BM7" s="704">
        <v>0.45</v>
      </c>
      <c r="BN7" s="707">
        <v>0.5</v>
      </c>
      <c r="BO7" s="707">
        <v>0.6</v>
      </c>
      <c r="BQ7" s="280">
        <v>2200</v>
      </c>
      <c r="BR7" s="708">
        <v>0</v>
      </c>
      <c r="BS7" s="704">
        <v>0</v>
      </c>
      <c r="BT7" s="704">
        <v>0</v>
      </c>
      <c r="BU7" s="708">
        <v>0.25</v>
      </c>
      <c r="BV7" s="704">
        <v>0.25</v>
      </c>
      <c r="BW7" s="704">
        <v>0.25</v>
      </c>
      <c r="BX7" s="708">
        <v>0.45</v>
      </c>
      <c r="BY7" s="704">
        <v>0.45</v>
      </c>
      <c r="BZ7" s="707">
        <v>0.5</v>
      </c>
      <c r="CA7" s="707">
        <v>0.6</v>
      </c>
      <c r="CG7" s="7" t="s">
        <v>866</v>
      </c>
      <c r="CN7" s="112"/>
    </row>
    <row r="8" spans="1:107" ht="15" customHeight="1" x14ac:dyDescent="0.2">
      <c r="B8" s="10"/>
      <c r="C8" s="792" t="s">
        <v>524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06"/>
      <c r="P8" s="806"/>
      <c r="Q8" s="806"/>
      <c r="R8" s="806"/>
      <c r="S8" s="806"/>
      <c r="T8" s="806"/>
      <c r="U8" s="892" t="s">
        <v>705</v>
      </c>
      <c r="V8" s="892"/>
      <c r="W8" s="892"/>
      <c r="X8" s="892"/>
      <c r="Y8" s="892"/>
      <c r="Z8" s="892"/>
      <c r="AA8" s="892"/>
      <c r="AB8" s="892"/>
      <c r="AC8" s="12"/>
      <c r="AD8" s="7"/>
      <c r="AE8" s="7"/>
      <c r="AF8" s="7"/>
      <c r="AG8" s="103"/>
      <c r="AH8" s="103"/>
      <c r="AI8" s="103"/>
      <c r="CG8" s="4" t="s">
        <v>620</v>
      </c>
      <c r="CH8" s="26" t="s">
        <v>114</v>
      </c>
      <c r="CI8" s="4" t="s">
        <v>113</v>
      </c>
      <c r="CJ8" s="4" t="s">
        <v>621</v>
      </c>
      <c r="CK8" s="4" t="s">
        <v>101</v>
      </c>
      <c r="CL8" s="4" t="s">
        <v>403</v>
      </c>
      <c r="CM8" s="4" t="s">
        <v>275</v>
      </c>
      <c r="CN8" s="4" t="s">
        <v>660</v>
      </c>
      <c r="CO8" s="4" t="s">
        <v>661</v>
      </c>
      <c r="CP8" s="4" t="s">
        <v>662</v>
      </c>
      <c r="CQ8" s="4" t="s">
        <v>623</v>
      </c>
      <c r="CR8" s="4" t="s">
        <v>663</v>
      </c>
      <c r="CS8" s="4" t="s">
        <v>676</v>
      </c>
      <c r="CT8" s="4" t="s">
        <v>624</v>
      </c>
      <c r="CU8" s="4" t="s">
        <v>622</v>
      </c>
      <c r="CV8" s="4" t="s">
        <v>664</v>
      </c>
      <c r="CW8" s="4" t="s">
        <v>665</v>
      </c>
      <c r="CX8" s="4" t="s">
        <v>666</v>
      </c>
      <c r="CY8" s="4" t="s">
        <v>667</v>
      </c>
      <c r="CZ8" s="4" t="s">
        <v>668</v>
      </c>
      <c r="DA8" s="4" t="s">
        <v>669</v>
      </c>
      <c r="DB8" s="4" t="s">
        <v>673</v>
      </c>
      <c r="DC8" s="4"/>
    </row>
    <row r="9" spans="1:107" ht="15" customHeight="1" x14ac:dyDescent="0.2">
      <c r="B9" s="10"/>
      <c r="C9" s="793"/>
      <c r="D9" s="858" t="s">
        <v>276</v>
      </c>
      <c r="E9" s="858" t="s">
        <v>100</v>
      </c>
      <c r="F9" s="858" t="s">
        <v>118</v>
      </c>
      <c r="G9" s="858" t="s">
        <v>386</v>
      </c>
      <c r="H9" s="879" t="s">
        <v>333</v>
      </c>
      <c r="I9" s="906"/>
      <c r="J9" s="906"/>
      <c r="K9" s="906"/>
      <c r="L9" s="906"/>
      <c r="M9" s="906"/>
      <c r="N9" s="906"/>
      <c r="O9" s="906"/>
      <c r="P9" s="906"/>
      <c r="Q9" s="906"/>
      <c r="R9" s="906"/>
      <c r="S9" s="906"/>
      <c r="T9" s="906"/>
      <c r="U9" s="890" t="s">
        <v>325</v>
      </c>
      <c r="V9" s="890" t="s">
        <v>122</v>
      </c>
      <c r="W9" s="890" t="s">
        <v>279</v>
      </c>
      <c r="X9" s="890" t="s">
        <v>278</v>
      </c>
      <c r="Y9" s="890" t="s">
        <v>43</v>
      </c>
      <c r="Z9" s="882" t="s">
        <v>443</v>
      </c>
      <c r="AA9" s="882"/>
      <c r="AB9" s="882"/>
      <c r="AC9" s="12"/>
      <c r="AD9" s="7"/>
      <c r="AE9" s="7"/>
      <c r="AF9" s="7"/>
      <c r="AG9" s="103"/>
      <c r="AH9" s="103"/>
      <c r="AI9" s="103"/>
      <c r="AJ9" s="4" t="s">
        <v>329</v>
      </c>
      <c r="AK9" s="4"/>
      <c r="AQ9" s="92"/>
      <c r="CG9" s="110">
        <v>3000</v>
      </c>
      <c r="CH9" s="110">
        <v>8760</v>
      </c>
      <c r="CI9" s="110">
        <v>3000</v>
      </c>
      <c r="CJ9" s="110">
        <v>3000</v>
      </c>
      <c r="CK9" s="110">
        <v>500</v>
      </c>
      <c r="CL9" s="110">
        <v>3000</v>
      </c>
      <c r="CM9" s="110">
        <v>3000</v>
      </c>
      <c r="CN9" s="110">
        <v>1500</v>
      </c>
      <c r="CO9" s="110">
        <v>500</v>
      </c>
      <c r="CP9" s="110">
        <v>4500</v>
      </c>
      <c r="CQ9" s="110">
        <v>3000</v>
      </c>
      <c r="CR9" s="110">
        <v>4500</v>
      </c>
      <c r="CS9" s="110">
        <v>4500</v>
      </c>
      <c r="CT9" s="110">
        <v>8760</v>
      </c>
      <c r="CU9" s="110">
        <v>3000</v>
      </c>
      <c r="CV9" s="110">
        <v>1500</v>
      </c>
      <c r="CW9" s="110">
        <v>3000</v>
      </c>
      <c r="CX9" s="110">
        <v>1500</v>
      </c>
      <c r="CY9" s="110">
        <v>3000</v>
      </c>
      <c r="CZ9" s="110">
        <v>1500</v>
      </c>
      <c r="DA9" s="110">
        <v>3000</v>
      </c>
      <c r="DB9" s="110">
        <v>3000</v>
      </c>
      <c r="DC9" s="304">
        <v>3000</v>
      </c>
    </row>
    <row r="10" spans="1:107" ht="15" customHeight="1" x14ac:dyDescent="0.2">
      <c r="B10" s="10"/>
      <c r="C10" s="793"/>
      <c r="D10" s="890"/>
      <c r="E10" s="890"/>
      <c r="F10" s="890"/>
      <c r="G10" s="890"/>
      <c r="H10" s="879" t="s">
        <v>289</v>
      </c>
      <c r="I10" s="906"/>
      <c r="J10" s="906"/>
      <c r="K10" s="906"/>
      <c r="L10" s="906"/>
      <c r="M10" s="906"/>
      <c r="N10" s="906"/>
      <c r="O10" s="880"/>
      <c r="P10" s="858" t="s">
        <v>32</v>
      </c>
      <c r="Q10" s="858" t="s">
        <v>163</v>
      </c>
      <c r="R10" s="858" t="s">
        <v>164</v>
      </c>
      <c r="S10" s="858" t="s">
        <v>165</v>
      </c>
      <c r="T10" s="858" t="s">
        <v>430</v>
      </c>
      <c r="U10" s="890"/>
      <c r="V10" s="890"/>
      <c r="W10" s="890"/>
      <c r="X10" s="890"/>
      <c r="Y10" s="890"/>
      <c r="Z10" s="882"/>
      <c r="AA10" s="882"/>
      <c r="AB10" s="882"/>
      <c r="AC10" s="12"/>
      <c r="AD10" s="7"/>
      <c r="AE10" s="7"/>
      <c r="AF10" s="7"/>
      <c r="AG10" s="103"/>
      <c r="AH10" s="103"/>
      <c r="AI10" s="103"/>
      <c r="AN10" s="92"/>
      <c r="AO10" s="109"/>
      <c r="AP10" s="92"/>
      <c r="AQ10" s="92"/>
      <c r="AR10" s="109"/>
      <c r="AS10" s="109"/>
      <c r="AT10" s="109"/>
      <c r="AU10" s="109"/>
      <c r="BD10" s="109"/>
    </row>
    <row r="11" spans="1:107" ht="35.25" customHeight="1" x14ac:dyDescent="0.2">
      <c r="B11" s="10"/>
      <c r="C11" s="793"/>
      <c r="D11" s="890"/>
      <c r="E11" s="890"/>
      <c r="F11" s="890"/>
      <c r="G11" s="890"/>
      <c r="H11" s="943" t="s">
        <v>63</v>
      </c>
      <c r="I11" s="943" t="s">
        <v>64</v>
      </c>
      <c r="J11" s="943" t="s">
        <v>121</v>
      </c>
      <c r="K11" s="943" t="s">
        <v>369</v>
      </c>
      <c r="L11" s="946" t="s">
        <v>62</v>
      </c>
      <c r="M11" s="947"/>
      <c r="N11" s="946" t="s">
        <v>65</v>
      </c>
      <c r="O11" s="947"/>
      <c r="P11" s="890"/>
      <c r="Q11" s="890"/>
      <c r="R11" s="890"/>
      <c r="S11" s="890"/>
      <c r="T11" s="890"/>
      <c r="U11" s="890"/>
      <c r="V11" s="890"/>
      <c r="W11" s="890"/>
      <c r="X11" s="890"/>
      <c r="Y11" s="890"/>
      <c r="Z11" s="882"/>
      <c r="AA11" s="882"/>
      <c r="AB11" s="882"/>
      <c r="AC11" s="12"/>
      <c r="AD11" s="7"/>
      <c r="AE11" s="7"/>
      <c r="AF11" s="7"/>
      <c r="AI11" s="103"/>
      <c r="AR11" s="14"/>
      <c r="AS11" s="14"/>
      <c r="AT11" s="14"/>
      <c r="AU11" s="14"/>
      <c r="BD11" s="14"/>
      <c r="CG11" s="26" t="s">
        <v>294</v>
      </c>
      <c r="CH11" s="26" t="s">
        <v>304</v>
      </c>
      <c r="CI11" s="26" t="s">
        <v>334</v>
      </c>
      <c r="CJ11" s="26" t="s">
        <v>599</v>
      </c>
      <c r="CK11" s="26" t="s">
        <v>335</v>
      </c>
    </row>
    <row r="12" spans="1:107" ht="9" customHeight="1" x14ac:dyDescent="0.2">
      <c r="B12" s="10"/>
      <c r="C12" s="793"/>
      <c r="D12" s="890"/>
      <c r="E12" s="890"/>
      <c r="F12" s="890"/>
      <c r="G12" s="890"/>
      <c r="H12" s="944"/>
      <c r="I12" s="944"/>
      <c r="J12" s="944"/>
      <c r="K12" s="944"/>
      <c r="L12" s="948" t="s">
        <v>117</v>
      </c>
      <c r="M12" s="948" t="s">
        <v>116</v>
      </c>
      <c r="N12" s="948" t="s">
        <v>115</v>
      </c>
      <c r="O12" s="948" t="s">
        <v>116</v>
      </c>
      <c r="P12" s="890"/>
      <c r="Q12" s="890"/>
      <c r="R12" s="890"/>
      <c r="S12" s="890"/>
      <c r="T12" s="890"/>
      <c r="U12" s="890"/>
      <c r="V12" s="890"/>
      <c r="W12" s="890"/>
      <c r="X12" s="890"/>
      <c r="Y12" s="890"/>
      <c r="Z12" s="882"/>
      <c r="AA12" s="882"/>
      <c r="AB12" s="882"/>
      <c r="AC12" s="12"/>
      <c r="AD12" s="7"/>
      <c r="AE12" s="7"/>
      <c r="AF12" s="7"/>
      <c r="AG12" s="103"/>
      <c r="AH12" s="103"/>
      <c r="AI12" s="103"/>
      <c r="AJ12" s="92"/>
      <c r="AK12" s="92"/>
      <c r="AL12" s="92"/>
      <c r="AM12" s="92"/>
      <c r="AN12" s="92"/>
      <c r="AP12" s="14"/>
      <c r="AQ12" s="14"/>
      <c r="AR12" s="14"/>
      <c r="AS12" s="14"/>
      <c r="AT12" s="14"/>
      <c r="AU12" s="14"/>
      <c r="BD12" s="14"/>
      <c r="CG12" s="25">
        <v>0.25</v>
      </c>
      <c r="CH12" s="25">
        <v>0.15</v>
      </c>
      <c r="CI12" s="25">
        <v>0.25</v>
      </c>
      <c r="CJ12" s="25">
        <v>0.25</v>
      </c>
      <c r="CK12" s="25" t="s">
        <v>119</v>
      </c>
    </row>
    <row r="13" spans="1:107" ht="36.75" customHeight="1" x14ac:dyDescent="0.2">
      <c r="B13" s="10"/>
      <c r="C13" s="794"/>
      <c r="D13" s="859"/>
      <c r="E13" s="859"/>
      <c r="F13" s="859"/>
      <c r="G13" s="859"/>
      <c r="H13" s="945"/>
      <c r="I13" s="945"/>
      <c r="J13" s="945"/>
      <c r="K13" s="945"/>
      <c r="L13" s="948"/>
      <c r="M13" s="948"/>
      <c r="N13" s="948"/>
      <c r="O13" s="948"/>
      <c r="P13" s="859"/>
      <c r="Q13" s="859"/>
      <c r="R13" s="859"/>
      <c r="S13" s="859"/>
      <c r="T13" s="859"/>
      <c r="U13" s="859"/>
      <c r="V13" s="859"/>
      <c r="W13" s="859"/>
      <c r="X13" s="859"/>
      <c r="Y13" s="859"/>
      <c r="Z13" s="376" t="s">
        <v>760</v>
      </c>
      <c r="AA13" s="376" t="s">
        <v>761</v>
      </c>
      <c r="AB13" s="376" t="s">
        <v>810</v>
      </c>
      <c r="AC13" s="12"/>
      <c r="AD13" s="7"/>
      <c r="AE13" s="7"/>
      <c r="AF13" s="7"/>
      <c r="AG13" s="646" t="s">
        <v>870</v>
      </c>
      <c r="AH13" s="646" t="s">
        <v>871</v>
      </c>
      <c r="AI13" s="103"/>
      <c r="AJ13" s="92"/>
      <c r="AK13" s="92"/>
      <c r="AL13" s="92"/>
      <c r="AM13" s="92"/>
      <c r="AN13" s="92"/>
      <c r="AP13" s="14"/>
      <c r="AQ13" s="14"/>
      <c r="AR13" s="14"/>
      <c r="AS13" s="14"/>
      <c r="AT13" s="14"/>
      <c r="AU13" s="14"/>
      <c r="BD13" s="14"/>
    </row>
    <row r="14" spans="1:107" ht="15" customHeight="1" x14ac:dyDescent="0.2">
      <c r="B14" s="10"/>
      <c r="C14" s="16">
        <v>1</v>
      </c>
      <c r="D14" s="28"/>
      <c r="E14" s="29"/>
      <c r="F14" s="29"/>
      <c r="G14" s="35"/>
      <c r="H14" s="28"/>
      <c r="I14" s="28"/>
      <c r="J14" s="28"/>
      <c r="K14" s="28"/>
      <c r="L14" s="28"/>
      <c r="M14" s="28"/>
      <c r="N14" s="28"/>
      <c r="O14" s="28"/>
      <c r="P14" s="169"/>
      <c r="Q14" s="31"/>
      <c r="R14" s="31"/>
      <c r="S14" s="169"/>
      <c r="T14" s="272"/>
      <c r="U14" s="89" t="str">
        <f t="shared" ref="U14" si="6">IF(OR(AND(E14&gt;2014,M14="○"),AND(E14&gt;2014,O14="○")),0,IF(T14=0,"",IF(COUNTIF(H14:O14,"○")&gt;=2,0,IF(COUNTIF(H14:O14,"○")=1,IF(COUNTIF(L14:O14,"○")=1,AH14,INDEX($CG$12:$CJ$12,1,MATCH("○",H14:K14,0))),0))))</f>
        <v/>
      </c>
      <c r="V14" s="13" t="str">
        <f t="shared" ref="V14" si="7">IF(T14="","",IF(G14="",$DC$9,HLOOKUP(G14,$CG$8:$DB$9,2,0)))</f>
        <v/>
      </c>
      <c r="W14" s="13">
        <f t="shared" ref="W14" si="8">IF(T14="",0,S14*T14*V14/1000)</f>
        <v>0</v>
      </c>
      <c r="X14" s="272"/>
      <c r="Y14" s="464" t="str">
        <f t="shared" ref="Y14:Y43" si="9">IF(OR(U14="",NOT($AH$5)),"",IF(X14="",W14,X14)*U14/(1-U14))</f>
        <v/>
      </c>
      <c r="Z14" s="19" t="str">
        <f>IF(ISERROR(Y14),"",IF(Y14="","",Y14*$CE$3/1000))</f>
        <v/>
      </c>
      <c r="AA14" s="19" t="str">
        <f>IF(ISERROR(Y14),"",IF(Y14="","",Y14*$CE$4/1000))</f>
        <v/>
      </c>
      <c r="AB14" s="465" t="str">
        <f>IF(ISERROR(Y14),"",IF(Y14="","",Y14*$CE$5/1000))</f>
        <v/>
      </c>
      <c r="AC14" s="12"/>
      <c r="AD14" s="7"/>
      <c r="AE14" s="7"/>
      <c r="AF14" s="7"/>
      <c r="AG14" s="475" t="e">
        <f>R14/S14*IF(OR(M14="○",O14="○"),0.9,1)</f>
        <v>#DIV/0!</v>
      </c>
      <c r="AH14" s="466" t="e">
        <f>IF(E14&lt;=2014,IF(OR(L14="○",M14="○"),INDEX($AW$7:$BC$7,1,MATCH(AG14,$AW$4:$BC$4,1)),INDEX($AW$5:$BC$7,MATCH(R14,$AV$5:$AV$7,1),MATCH(AG14,$AW$4:$BC$4,1))),IF(E14&lt;=2019,IF(OR(L14="○",M14="○"),INDEX($BF$7:$BO$7,1,MATCH(AG14,$BF$4:$BO$4,1)),INDEX($BF$5:$BO$7,MATCH(R14,$BE$5:$BE$7,1),MATCH(AG14,$BF$4:$BO$4,1))),IF(OR(L14="○",M14="○"),INDEX($BR$7:$CA$7,1,MATCH(AG14,$BR$4:$CA$4,1)),INDEX($BR$5:$CA$7,MATCH(R14,$BQ$5:$BQ$7,1),MATCH(AG14,$BR$4:$CA$4,1)))))</f>
        <v>#DIV/0!</v>
      </c>
    </row>
    <row r="15" spans="1:107" ht="15" customHeight="1" x14ac:dyDescent="0.2">
      <c r="B15" s="10"/>
      <c r="C15" s="16">
        <v>2</v>
      </c>
      <c r="D15" s="28"/>
      <c r="E15" s="29"/>
      <c r="F15" s="29"/>
      <c r="G15" s="35"/>
      <c r="H15" s="28"/>
      <c r="I15" s="28"/>
      <c r="J15" s="28"/>
      <c r="K15" s="28"/>
      <c r="L15" s="28"/>
      <c r="M15" s="28"/>
      <c r="N15" s="28"/>
      <c r="O15" s="28"/>
      <c r="P15" s="169"/>
      <c r="Q15" s="31"/>
      <c r="R15" s="31"/>
      <c r="S15" s="169"/>
      <c r="T15" s="272"/>
      <c r="U15" s="89" t="str">
        <f t="shared" ref="U15:U43" si="10">IF(OR(AND(E15&gt;2014,M15="○"),AND(E15&gt;2014,O15="○")),0,IF(T15=0,"",IF(COUNTIF(H15:O15,"○")&gt;=2,0,IF(COUNTIF(H15:O15,"○")=1,IF(COUNTIF(L15:O15,"○")=1,AH15,INDEX($CG$12:$CJ$12,1,MATCH("○",H15:K15,0))),0))))</f>
        <v/>
      </c>
      <c r="V15" s="13" t="str">
        <f t="shared" ref="V15:V43" si="11">IF(T15="","",IF(G15="",$DC$9,HLOOKUP(G15,$CG$8:$DB$9,2,0)))</f>
        <v/>
      </c>
      <c r="W15" s="13">
        <f t="shared" ref="W15:W43" si="12">IF(T15="",0,S15*T15*V15/1000)</f>
        <v>0</v>
      </c>
      <c r="X15" s="272"/>
      <c r="Y15" s="13" t="str">
        <f t="shared" si="9"/>
        <v/>
      </c>
      <c r="Z15" s="465" t="str">
        <f t="shared" ref="Z15:Z43" si="13">IF(ISERROR(Y15),"",IF(Y15="","",Y15*$CE$3/1000))</f>
        <v/>
      </c>
      <c r="AA15" s="465" t="str">
        <f t="shared" ref="AA15:AA43" si="14">IF(ISERROR(Y15),"",IF(Y15="","",Y15*$CE$4/1000))</f>
        <v/>
      </c>
      <c r="AB15" s="465" t="str">
        <f t="shared" ref="AB15:AB43" si="15">IF(ISERROR(Y15),"",IF(Y15="","",Y15*$CE$5/1000))</f>
        <v/>
      </c>
      <c r="AC15" s="12"/>
      <c r="AD15" s="7"/>
      <c r="AE15" s="7"/>
      <c r="AF15" s="7"/>
      <c r="AG15" s="475" t="e">
        <f t="shared" ref="AG15:AG43" si="16">R15/S15*IF(OR(M15="○",O15="○"),0.9,1)</f>
        <v>#DIV/0!</v>
      </c>
      <c r="AH15" s="466" t="e">
        <f t="shared" ref="AH15:AH43" si="17">IF(E15&lt;=2014,IF(OR(L15="○",M15="○"),INDEX($AW$7:$BC$7,1,MATCH(AG15,$AW$4:$BC$4,1)),INDEX($AW$5:$BC$7,MATCH(R15,$AV$5:$AV$7,1),MATCH(AG15,$AW$4:$BC$4,1))),IF(E15&lt;=2019,IF(OR(L15="○",M15="○"),INDEX($BF$7:$BO$7,1,MATCH(AG15,$BF$4:$BO$4,1)),INDEX($BF$5:$BO$7,MATCH(R15,$BE$5:$BE$7,1),MATCH(AG15,$BF$4:$BO$4,1))),IF(OR(L15="○",M15="○"),INDEX($BR$7:$CA$7,1,MATCH(AG15,$BR$4:$CA$4,1)),INDEX($BR$5:$CA$7,MATCH(R15,$BQ$5:$BQ$7,1),MATCH(AG15,$BR$4:$CA$4,1)))))</f>
        <v>#DIV/0!</v>
      </c>
      <c r="AI15" s="103"/>
      <c r="AP15" s="14"/>
      <c r="AQ15" s="14"/>
      <c r="AR15" s="14"/>
      <c r="AS15" s="14"/>
      <c r="AT15" s="14"/>
      <c r="AU15" s="14"/>
      <c r="BD15" s="14"/>
    </row>
    <row r="16" spans="1:107" ht="15" customHeight="1" x14ac:dyDescent="0.2">
      <c r="B16" s="10"/>
      <c r="C16" s="16">
        <v>3</v>
      </c>
      <c r="D16" s="28"/>
      <c r="E16" s="29"/>
      <c r="F16" s="29"/>
      <c r="G16" s="35"/>
      <c r="H16" s="28"/>
      <c r="I16" s="28"/>
      <c r="J16" s="28"/>
      <c r="K16" s="28"/>
      <c r="L16" s="28"/>
      <c r="M16" s="28"/>
      <c r="N16" s="28"/>
      <c r="O16" s="28"/>
      <c r="P16" s="169"/>
      <c r="Q16" s="31"/>
      <c r="R16" s="31"/>
      <c r="S16" s="169"/>
      <c r="T16" s="272"/>
      <c r="U16" s="89" t="str">
        <f t="shared" si="10"/>
        <v/>
      </c>
      <c r="V16" s="13" t="str">
        <f t="shared" si="11"/>
        <v/>
      </c>
      <c r="W16" s="13">
        <f t="shared" si="12"/>
        <v>0</v>
      </c>
      <c r="X16" s="272"/>
      <c r="Y16" s="13" t="str">
        <f t="shared" si="9"/>
        <v/>
      </c>
      <c r="Z16" s="465" t="str">
        <f t="shared" si="13"/>
        <v/>
      </c>
      <c r="AA16" s="465" t="str">
        <f t="shared" si="14"/>
        <v/>
      </c>
      <c r="AB16" s="465" t="str">
        <f t="shared" si="15"/>
        <v/>
      </c>
      <c r="AC16" s="12"/>
      <c r="AD16" s="7"/>
      <c r="AE16" s="7"/>
      <c r="AF16" s="7"/>
      <c r="AG16" s="475" t="e">
        <f t="shared" si="16"/>
        <v>#DIV/0!</v>
      </c>
      <c r="AH16" s="466" t="e">
        <f t="shared" si="17"/>
        <v>#DIV/0!</v>
      </c>
      <c r="AI16" s="103"/>
      <c r="AJ16"/>
      <c r="AK16"/>
      <c r="AL16"/>
      <c r="AQ16" s="14"/>
      <c r="AR16" s="14"/>
    </row>
    <row r="17" spans="2:47" ht="15" customHeight="1" x14ac:dyDescent="0.2">
      <c r="B17" s="10"/>
      <c r="C17" s="16">
        <v>4</v>
      </c>
      <c r="D17" s="28"/>
      <c r="E17" s="29"/>
      <c r="F17" s="29"/>
      <c r="G17" s="35"/>
      <c r="H17" s="28"/>
      <c r="I17" s="28"/>
      <c r="J17" s="28"/>
      <c r="K17" s="28"/>
      <c r="L17" s="28"/>
      <c r="M17" s="28"/>
      <c r="N17" s="28"/>
      <c r="O17" s="28"/>
      <c r="P17" s="169"/>
      <c r="Q17" s="31"/>
      <c r="R17" s="31"/>
      <c r="S17" s="169"/>
      <c r="T17" s="272"/>
      <c r="U17" s="89" t="str">
        <f t="shared" si="10"/>
        <v/>
      </c>
      <c r="V17" s="13" t="str">
        <f t="shared" si="11"/>
        <v/>
      </c>
      <c r="W17" s="13">
        <f t="shared" si="12"/>
        <v>0</v>
      </c>
      <c r="X17" s="272"/>
      <c r="Y17" s="13" t="str">
        <f t="shared" si="9"/>
        <v/>
      </c>
      <c r="Z17" s="465" t="str">
        <f t="shared" si="13"/>
        <v/>
      </c>
      <c r="AA17" s="465" t="str">
        <f t="shared" si="14"/>
        <v/>
      </c>
      <c r="AB17" s="465" t="str">
        <f t="shared" si="15"/>
        <v/>
      </c>
      <c r="AC17" s="12"/>
      <c r="AD17" s="7"/>
      <c r="AE17" s="7"/>
      <c r="AF17" s="7"/>
      <c r="AG17" s="475" t="e">
        <f t="shared" si="16"/>
        <v>#DIV/0!</v>
      </c>
      <c r="AH17" s="466" t="e">
        <f t="shared" si="17"/>
        <v>#DIV/0!</v>
      </c>
      <c r="AI17" s="103"/>
    </row>
    <row r="18" spans="2:47" ht="15" customHeight="1" x14ac:dyDescent="0.2">
      <c r="B18" s="10"/>
      <c r="C18" s="16">
        <v>5</v>
      </c>
      <c r="D18" s="28"/>
      <c r="E18" s="29"/>
      <c r="F18" s="29"/>
      <c r="G18" s="35"/>
      <c r="H18" s="28"/>
      <c r="I18" s="28"/>
      <c r="J18" s="28"/>
      <c r="K18" s="28"/>
      <c r="L18" s="28"/>
      <c r="M18" s="28"/>
      <c r="N18" s="28"/>
      <c r="O18" s="28"/>
      <c r="P18" s="169"/>
      <c r="Q18" s="31"/>
      <c r="R18" s="31"/>
      <c r="S18" s="169"/>
      <c r="T18" s="272"/>
      <c r="U18" s="89" t="str">
        <f t="shared" si="10"/>
        <v/>
      </c>
      <c r="V18" s="13" t="str">
        <f t="shared" si="11"/>
        <v/>
      </c>
      <c r="W18" s="13">
        <f t="shared" si="12"/>
        <v>0</v>
      </c>
      <c r="X18" s="272"/>
      <c r="Y18" s="13" t="str">
        <f t="shared" si="9"/>
        <v/>
      </c>
      <c r="Z18" s="465" t="str">
        <f t="shared" si="13"/>
        <v/>
      </c>
      <c r="AA18" s="465" t="str">
        <f t="shared" si="14"/>
        <v/>
      </c>
      <c r="AB18" s="465" t="str">
        <f t="shared" si="15"/>
        <v/>
      </c>
      <c r="AC18" s="12"/>
      <c r="AD18" s="7"/>
      <c r="AE18" s="7"/>
      <c r="AF18" s="7"/>
      <c r="AG18" s="475" t="e">
        <f t="shared" si="16"/>
        <v>#DIV/0!</v>
      </c>
      <c r="AH18" s="466" t="e">
        <f>IF(E18&lt;=2014,IF(OR(L18="○",M18="○"),INDEX($AW$7:$BC$7,1,MATCH(AG18,$AW$4:$BC$4,1)),INDEX($AW$5:$BC$7,MATCH(R18,$AV$5:$AV$7,1),MATCH(AG18,$AW$4:$BC$4,1))),IF(E18&lt;=2019,IF(OR(L18="○",M18="○"),INDEX($BF$7:$BO$7,1,MATCH(AG18,$BF$4:$BO$4,1)),INDEX($BF$5:$BO$7,MATCH(R18,$BE$5:$BE$7,1),MATCH(AG18,$BF$4:$BO$4,1))),IF(OR(L18="○",M18="○"),INDEX($BR$7:$CA$7,1,MATCH(AG18,$BR$4:$CA$4,1)),INDEX($BR$5:$CA$7,MATCH(R18,$BQ$5:$BQ$7,1),MATCH(AG18,$BR$4:$CA$4,1)))))</f>
        <v>#DIV/0!</v>
      </c>
      <c r="AI18" s="103"/>
      <c r="AJ18" s="14"/>
      <c r="AK18" s="14"/>
      <c r="AL18" s="14"/>
      <c r="AM18" s="14"/>
      <c r="AN18" s="14"/>
      <c r="AO18" s="14"/>
      <c r="AP18" s="14"/>
      <c r="AQ18" s="14"/>
      <c r="AR18" s="14"/>
    </row>
    <row r="19" spans="2:47" ht="15" customHeight="1" x14ac:dyDescent="0.2">
      <c r="B19" s="10"/>
      <c r="C19" s="16">
        <v>6</v>
      </c>
      <c r="D19" s="28"/>
      <c r="E19" s="29"/>
      <c r="F19" s="29"/>
      <c r="G19" s="35"/>
      <c r="H19" s="28"/>
      <c r="I19" s="28"/>
      <c r="J19" s="28"/>
      <c r="K19" s="28"/>
      <c r="L19" s="28"/>
      <c r="M19" s="28"/>
      <c r="N19" s="28"/>
      <c r="O19" s="28"/>
      <c r="P19" s="169"/>
      <c r="Q19" s="31"/>
      <c r="R19" s="31"/>
      <c r="S19" s="169"/>
      <c r="T19" s="272"/>
      <c r="U19" s="89" t="str">
        <f t="shared" si="10"/>
        <v/>
      </c>
      <c r="V19" s="13" t="str">
        <f t="shared" si="11"/>
        <v/>
      </c>
      <c r="W19" s="13">
        <f t="shared" si="12"/>
        <v>0</v>
      </c>
      <c r="X19" s="272"/>
      <c r="Y19" s="13" t="str">
        <f t="shared" si="9"/>
        <v/>
      </c>
      <c r="Z19" s="465" t="str">
        <f t="shared" si="13"/>
        <v/>
      </c>
      <c r="AA19" s="465" t="str">
        <f t="shared" si="14"/>
        <v/>
      </c>
      <c r="AB19" s="465" t="str">
        <f t="shared" si="15"/>
        <v/>
      </c>
      <c r="AC19" s="12"/>
      <c r="AD19" s="7"/>
      <c r="AE19" s="7"/>
      <c r="AF19" s="7"/>
      <c r="AG19" s="475" t="e">
        <f t="shared" si="16"/>
        <v>#DIV/0!</v>
      </c>
      <c r="AH19" s="466" t="e">
        <f t="shared" si="17"/>
        <v>#DIV/0!</v>
      </c>
      <c r="AI19" s="103"/>
      <c r="AJ19" s="14"/>
      <c r="AK19" s="14"/>
      <c r="AL19" s="14"/>
      <c r="AN19" s="14"/>
      <c r="AO19" s="14"/>
      <c r="AP19" s="14"/>
      <c r="AQ19" s="14"/>
      <c r="AR19" s="14"/>
    </row>
    <row r="20" spans="2:47" ht="15" customHeight="1" x14ac:dyDescent="0.2">
      <c r="B20" s="10"/>
      <c r="C20" s="16">
        <v>7</v>
      </c>
      <c r="D20" s="28"/>
      <c r="E20" s="29"/>
      <c r="F20" s="29"/>
      <c r="G20" s="35"/>
      <c r="H20" s="28"/>
      <c r="I20" s="28"/>
      <c r="J20" s="28"/>
      <c r="K20" s="28"/>
      <c r="L20" s="28"/>
      <c r="M20" s="28"/>
      <c r="N20" s="28"/>
      <c r="O20" s="28"/>
      <c r="P20" s="169"/>
      <c r="Q20" s="31"/>
      <c r="R20" s="31"/>
      <c r="S20" s="169"/>
      <c r="T20" s="272"/>
      <c r="U20" s="89" t="str">
        <f t="shared" si="10"/>
        <v/>
      </c>
      <c r="V20" s="13" t="str">
        <f t="shared" si="11"/>
        <v/>
      </c>
      <c r="W20" s="13">
        <f t="shared" si="12"/>
        <v>0</v>
      </c>
      <c r="X20" s="272"/>
      <c r="Y20" s="13" t="str">
        <f t="shared" si="9"/>
        <v/>
      </c>
      <c r="Z20" s="465" t="str">
        <f t="shared" si="13"/>
        <v/>
      </c>
      <c r="AA20" s="465" t="str">
        <f t="shared" si="14"/>
        <v/>
      </c>
      <c r="AB20" s="465" t="str">
        <f t="shared" si="15"/>
        <v/>
      </c>
      <c r="AC20" s="12"/>
      <c r="AD20" s="7"/>
      <c r="AE20" s="7"/>
      <c r="AF20" s="7"/>
      <c r="AG20" s="475" t="e">
        <f t="shared" si="16"/>
        <v>#DIV/0!</v>
      </c>
      <c r="AH20" s="466" t="e">
        <f t="shared" si="17"/>
        <v>#DIV/0!</v>
      </c>
      <c r="AI20" s="103"/>
      <c r="AR20" s="2"/>
    </row>
    <row r="21" spans="2:47" ht="15" customHeight="1" x14ac:dyDescent="0.2">
      <c r="B21" s="10"/>
      <c r="C21" s="16">
        <v>8</v>
      </c>
      <c r="D21" s="28"/>
      <c r="E21" s="29"/>
      <c r="F21" s="29"/>
      <c r="G21" s="35"/>
      <c r="H21" s="28"/>
      <c r="I21" s="28"/>
      <c r="J21" s="28"/>
      <c r="K21" s="28"/>
      <c r="L21" s="28"/>
      <c r="M21" s="28"/>
      <c r="N21" s="28"/>
      <c r="O21" s="28"/>
      <c r="P21" s="169"/>
      <c r="Q21" s="31"/>
      <c r="R21" s="31"/>
      <c r="S21" s="169"/>
      <c r="T21" s="272"/>
      <c r="U21" s="89" t="str">
        <f t="shared" si="10"/>
        <v/>
      </c>
      <c r="V21" s="13" t="str">
        <f t="shared" si="11"/>
        <v/>
      </c>
      <c r="W21" s="13">
        <f t="shared" si="12"/>
        <v>0</v>
      </c>
      <c r="X21" s="272"/>
      <c r="Y21" s="13" t="str">
        <f t="shared" si="9"/>
        <v/>
      </c>
      <c r="Z21" s="465" t="str">
        <f t="shared" si="13"/>
        <v/>
      </c>
      <c r="AA21" s="465" t="str">
        <f t="shared" si="14"/>
        <v/>
      </c>
      <c r="AB21" s="465" t="str">
        <f t="shared" si="15"/>
        <v/>
      </c>
      <c r="AC21" s="12"/>
      <c r="AD21" s="7"/>
      <c r="AE21" s="7"/>
      <c r="AF21" s="7"/>
      <c r="AG21" s="475" t="e">
        <f t="shared" si="16"/>
        <v>#DIV/0!</v>
      </c>
      <c r="AH21" s="466" t="e">
        <f t="shared" si="17"/>
        <v>#DIV/0!</v>
      </c>
      <c r="AI21" s="103"/>
      <c r="AR21" s="2"/>
      <c r="AS21" s="14"/>
      <c r="AT21" s="2"/>
      <c r="AU21" s="2"/>
    </row>
    <row r="22" spans="2:47" ht="15" customHeight="1" x14ac:dyDescent="0.2">
      <c r="B22" s="10"/>
      <c r="C22" s="16">
        <v>9</v>
      </c>
      <c r="D22" s="28"/>
      <c r="E22" s="29"/>
      <c r="F22" s="29"/>
      <c r="G22" s="35"/>
      <c r="H22" s="28"/>
      <c r="I22" s="28"/>
      <c r="J22" s="28"/>
      <c r="K22" s="28"/>
      <c r="L22" s="28"/>
      <c r="M22" s="28"/>
      <c r="N22" s="28"/>
      <c r="O22" s="28"/>
      <c r="P22" s="169"/>
      <c r="Q22" s="31"/>
      <c r="R22" s="31"/>
      <c r="S22" s="169"/>
      <c r="T22" s="272"/>
      <c r="U22" s="89" t="str">
        <f t="shared" si="10"/>
        <v/>
      </c>
      <c r="V22" s="13" t="str">
        <f t="shared" si="11"/>
        <v/>
      </c>
      <c r="W22" s="13">
        <f t="shared" si="12"/>
        <v>0</v>
      </c>
      <c r="X22" s="272"/>
      <c r="Y22" s="13" t="str">
        <f t="shared" si="9"/>
        <v/>
      </c>
      <c r="Z22" s="465" t="str">
        <f t="shared" si="13"/>
        <v/>
      </c>
      <c r="AA22" s="465" t="str">
        <f t="shared" si="14"/>
        <v/>
      </c>
      <c r="AB22" s="465" t="str">
        <f t="shared" si="15"/>
        <v/>
      </c>
      <c r="AC22" s="12"/>
      <c r="AD22" s="7"/>
      <c r="AE22" s="7"/>
      <c r="AF22" s="7"/>
      <c r="AG22" s="475" t="e">
        <f t="shared" si="16"/>
        <v>#DIV/0!</v>
      </c>
      <c r="AH22" s="466" t="e">
        <f t="shared" si="17"/>
        <v>#DIV/0!</v>
      </c>
      <c r="AI22" s="103"/>
      <c r="AR22" s="2"/>
      <c r="AS22" s="2"/>
      <c r="AT22" s="2"/>
      <c r="AU22" s="2"/>
    </row>
    <row r="23" spans="2:47" ht="15" customHeight="1" x14ac:dyDescent="0.2">
      <c r="B23" s="10"/>
      <c r="C23" s="16">
        <v>10</v>
      </c>
      <c r="D23" s="28"/>
      <c r="E23" s="29"/>
      <c r="F23" s="29"/>
      <c r="G23" s="35"/>
      <c r="H23" s="28"/>
      <c r="I23" s="28"/>
      <c r="J23" s="28"/>
      <c r="K23" s="28"/>
      <c r="L23" s="28"/>
      <c r="M23" s="28"/>
      <c r="N23" s="28"/>
      <c r="O23" s="28"/>
      <c r="P23" s="169"/>
      <c r="Q23" s="31"/>
      <c r="R23" s="31"/>
      <c r="S23" s="169"/>
      <c r="T23" s="272"/>
      <c r="U23" s="89" t="str">
        <f t="shared" si="10"/>
        <v/>
      </c>
      <c r="V23" s="13" t="str">
        <f t="shared" si="11"/>
        <v/>
      </c>
      <c r="W23" s="13">
        <f t="shared" si="12"/>
        <v>0</v>
      </c>
      <c r="X23" s="272"/>
      <c r="Y23" s="13" t="str">
        <f t="shared" si="9"/>
        <v/>
      </c>
      <c r="Z23" s="465" t="str">
        <f t="shared" si="13"/>
        <v/>
      </c>
      <c r="AA23" s="465" t="str">
        <f t="shared" si="14"/>
        <v/>
      </c>
      <c r="AB23" s="465" t="str">
        <f t="shared" si="15"/>
        <v/>
      </c>
      <c r="AC23" s="12"/>
      <c r="AD23" s="7"/>
      <c r="AE23" s="7"/>
      <c r="AF23" s="7"/>
      <c r="AG23" s="475" t="e">
        <f t="shared" si="16"/>
        <v>#DIV/0!</v>
      </c>
      <c r="AH23" s="466" t="e">
        <f t="shared" si="17"/>
        <v>#DIV/0!</v>
      </c>
      <c r="AI23" s="103"/>
      <c r="AR23" s="2"/>
      <c r="AS23" s="2"/>
      <c r="AT23" s="2"/>
      <c r="AU23" s="2"/>
    </row>
    <row r="24" spans="2:47" ht="15" customHeight="1" x14ac:dyDescent="0.2">
      <c r="B24" s="10"/>
      <c r="C24" s="16">
        <v>11</v>
      </c>
      <c r="D24" s="28"/>
      <c r="E24" s="29"/>
      <c r="F24" s="29"/>
      <c r="G24" s="35"/>
      <c r="H24" s="28"/>
      <c r="I24" s="28"/>
      <c r="J24" s="28"/>
      <c r="K24" s="28"/>
      <c r="L24" s="28"/>
      <c r="M24" s="28"/>
      <c r="N24" s="28"/>
      <c r="O24" s="28"/>
      <c r="P24" s="169"/>
      <c r="Q24" s="31"/>
      <c r="R24" s="31"/>
      <c r="S24" s="169"/>
      <c r="T24" s="272"/>
      <c r="U24" s="89" t="str">
        <f t="shared" si="10"/>
        <v/>
      </c>
      <c r="V24" s="13" t="str">
        <f t="shared" si="11"/>
        <v/>
      </c>
      <c r="W24" s="13">
        <f t="shared" si="12"/>
        <v>0</v>
      </c>
      <c r="X24" s="272"/>
      <c r="Y24" s="13" t="str">
        <f t="shared" si="9"/>
        <v/>
      </c>
      <c r="Z24" s="465" t="str">
        <f t="shared" si="13"/>
        <v/>
      </c>
      <c r="AA24" s="465" t="str">
        <f t="shared" si="14"/>
        <v/>
      </c>
      <c r="AB24" s="465" t="str">
        <f t="shared" si="15"/>
        <v/>
      </c>
      <c r="AC24" s="12"/>
      <c r="AD24" s="7"/>
      <c r="AE24" s="7"/>
      <c r="AF24" s="7"/>
      <c r="AG24" s="475" t="e">
        <f t="shared" si="16"/>
        <v>#DIV/0!</v>
      </c>
      <c r="AH24" s="466" t="e">
        <f t="shared" si="17"/>
        <v>#DIV/0!</v>
      </c>
      <c r="AI24" s="103"/>
      <c r="AR24" s="2"/>
      <c r="AS24" s="2"/>
      <c r="AT24" s="2"/>
      <c r="AU24" s="2"/>
    </row>
    <row r="25" spans="2:47" ht="15" customHeight="1" x14ac:dyDescent="0.2">
      <c r="B25" s="10"/>
      <c r="C25" s="16">
        <v>12</v>
      </c>
      <c r="D25" s="28"/>
      <c r="E25" s="29"/>
      <c r="F25" s="29"/>
      <c r="G25" s="35"/>
      <c r="H25" s="28"/>
      <c r="I25" s="28"/>
      <c r="J25" s="28"/>
      <c r="K25" s="28"/>
      <c r="L25" s="28"/>
      <c r="M25" s="28"/>
      <c r="N25" s="28"/>
      <c r="O25" s="28"/>
      <c r="P25" s="169"/>
      <c r="Q25" s="31"/>
      <c r="R25" s="31"/>
      <c r="S25" s="169"/>
      <c r="T25" s="272"/>
      <c r="U25" s="89" t="str">
        <f t="shared" si="10"/>
        <v/>
      </c>
      <c r="V25" s="13" t="str">
        <f t="shared" si="11"/>
        <v/>
      </c>
      <c r="W25" s="13">
        <f t="shared" si="12"/>
        <v>0</v>
      </c>
      <c r="X25" s="272"/>
      <c r="Y25" s="13" t="str">
        <f t="shared" si="9"/>
        <v/>
      </c>
      <c r="Z25" s="465" t="str">
        <f t="shared" si="13"/>
        <v/>
      </c>
      <c r="AA25" s="465" t="str">
        <f t="shared" si="14"/>
        <v/>
      </c>
      <c r="AB25" s="465" t="str">
        <f t="shared" si="15"/>
        <v/>
      </c>
      <c r="AC25" s="12"/>
      <c r="AD25" s="7"/>
      <c r="AE25" s="7"/>
      <c r="AF25" s="7"/>
      <c r="AG25" s="475" t="e">
        <f t="shared" si="16"/>
        <v>#DIV/0!</v>
      </c>
      <c r="AH25" s="466" t="e">
        <f t="shared" si="17"/>
        <v>#DIV/0!</v>
      </c>
      <c r="AI25" s="103"/>
      <c r="AR25" s="2"/>
      <c r="AS25" s="2"/>
      <c r="AT25" s="2"/>
      <c r="AU25" s="2"/>
    </row>
    <row r="26" spans="2:47" ht="15" customHeight="1" x14ac:dyDescent="0.2">
      <c r="B26" s="10"/>
      <c r="C26" s="16">
        <v>13</v>
      </c>
      <c r="D26" s="28"/>
      <c r="E26" s="29"/>
      <c r="F26" s="29"/>
      <c r="G26" s="35"/>
      <c r="H26" s="28"/>
      <c r="I26" s="28"/>
      <c r="J26" s="28"/>
      <c r="K26" s="28"/>
      <c r="L26" s="28"/>
      <c r="M26" s="28"/>
      <c r="N26" s="28"/>
      <c r="O26" s="28"/>
      <c r="P26" s="169"/>
      <c r="Q26" s="31"/>
      <c r="R26" s="31"/>
      <c r="S26" s="169"/>
      <c r="T26" s="272"/>
      <c r="U26" s="89" t="str">
        <f t="shared" si="10"/>
        <v/>
      </c>
      <c r="V26" s="13" t="str">
        <f t="shared" si="11"/>
        <v/>
      </c>
      <c r="W26" s="13">
        <f t="shared" si="12"/>
        <v>0</v>
      </c>
      <c r="X26" s="272"/>
      <c r="Y26" s="13" t="str">
        <f t="shared" si="9"/>
        <v/>
      </c>
      <c r="Z26" s="465" t="str">
        <f t="shared" si="13"/>
        <v/>
      </c>
      <c r="AA26" s="465" t="str">
        <f t="shared" si="14"/>
        <v/>
      </c>
      <c r="AB26" s="465" t="str">
        <f t="shared" si="15"/>
        <v/>
      </c>
      <c r="AC26" s="12"/>
      <c r="AD26" s="7"/>
      <c r="AE26" s="7"/>
      <c r="AF26" s="7"/>
      <c r="AG26" s="475" t="e">
        <f t="shared" si="16"/>
        <v>#DIV/0!</v>
      </c>
      <c r="AH26" s="466" t="e">
        <f t="shared" si="17"/>
        <v>#DIV/0!</v>
      </c>
      <c r="AI26" s="103"/>
      <c r="AR26" s="2"/>
      <c r="AS26" s="2"/>
      <c r="AT26" s="2"/>
      <c r="AU26" s="2"/>
    </row>
    <row r="27" spans="2:47" ht="15" customHeight="1" x14ac:dyDescent="0.2">
      <c r="B27" s="10"/>
      <c r="C27" s="16">
        <v>14</v>
      </c>
      <c r="D27" s="28"/>
      <c r="E27" s="29"/>
      <c r="F27" s="29"/>
      <c r="G27" s="35"/>
      <c r="H27" s="28"/>
      <c r="I27" s="28"/>
      <c r="J27" s="28"/>
      <c r="K27" s="28"/>
      <c r="L27" s="28"/>
      <c r="M27" s="28"/>
      <c r="N27" s="28"/>
      <c r="O27" s="28"/>
      <c r="P27" s="169"/>
      <c r="Q27" s="31"/>
      <c r="R27" s="31"/>
      <c r="S27" s="169"/>
      <c r="T27" s="272"/>
      <c r="U27" s="89" t="str">
        <f t="shared" si="10"/>
        <v/>
      </c>
      <c r="V27" s="13" t="str">
        <f t="shared" si="11"/>
        <v/>
      </c>
      <c r="W27" s="13">
        <f t="shared" si="12"/>
        <v>0</v>
      </c>
      <c r="X27" s="272"/>
      <c r="Y27" s="13" t="str">
        <f t="shared" si="9"/>
        <v/>
      </c>
      <c r="Z27" s="465" t="str">
        <f t="shared" si="13"/>
        <v/>
      </c>
      <c r="AA27" s="465" t="str">
        <f t="shared" si="14"/>
        <v/>
      </c>
      <c r="AB27" s="465" t="str">
        <f t="shared" si="15"/>
        <v/>
      </c>
      <c r="AC27" s="12"/>
      <c r="AD27" s="7"/>
      <c r="AE27" s="7"/>
      <c r="AF27" s="7"/>
      <c r="AG27" s="475" t="e">
        <f t="shared" si="16"/>
        <v>#DIV/0!</v>
      </c>
      <c r="AH27" s="466" t="e">
        <f t="shared" si="17"/>
        <v>#DIV/0!</v>
      </c>
      <c r="AI27" s="103"/>
      <c r="AR27" s="2"/>
      <c r="AS27" s="2"/>
      <c r="AT27" s="2"/>
      <c r="AU27" s="2"/>
    </row>
    <row r="28" spans="2:47" ht="15" customHeight="1" x14ac:dyDescent="0.2">
      <c r="B28" s="10"/>
      <c r="C28" s="16">
        <v>15</v>
      </c>
      <c r="D28" s="28"/>
      <c r="E28" s="29"/>
      <c r="F28" s="29"/>
      <c r="G28" s="35"/>
      <c r="H28" s="28"/>
      <c r="I28" s="28"/>
      <c r="J28" s="28"/>
      <c r="K28" s="28"/>
      <c r="L28" s="28"/>
      <c r="M28" s="28"/>
      <c r="N28" s="28"/>
      <c r="O28" s="28"/>
      <c r="P28" s="169"/>
      <c r="Q28" s="31"/>
      <c r="R28" s="31"/>
      <c r="S28" s="169"/>
      <c r="T28" s="272"/>
      <c r="U28" s="89" t="str">
        <f t="shared" si="10"/>
        <v/>
      </c>
      <c r="V28" s="13" t="str">
        <f t="shared" si="11"/>
        <v/>
      </c>
      <c r="W28" s="13">
        <f t="shared" si="12"/>
        <v>0</v>
      </c>
      <c r="X28" s="272"/>
      <c r="Y28" s="13" t="str">
        <f t="shared" si="9"/>
        <v/>
      </c>
      <c r="Z28" s="465" t="str">
        <f t="shared" si="13"/>
        <v/>
      </c>
      <c r="AA28" s="465" t="str">
        <f t="shared" si="14"/>
        <v/>
      </c>
      <c r="AB28" s="465" t="str">
        <f t="shared" si="15"/>
        <v/>
      </c>
      <c r="AC28" s="12"/>
      <c r="AD28" s="7"/>
      <c r="AE28" s="7"/>
      <c r="AF28" s="7"/>
      <c r="AG28" s="475" t="e">
        <f t="shared" si="16"/>
        <v>#DIV/0!</v>
      </c>
      <c r="AH28" s="466" t="e">
        <f t="shared" si="17"/>
        <v>#DIV/0!</v>
      </c>
      <c r="AI28" s="103"/>
      <c r="AR28" s="2"/>
      <c r="AS28" s="2"/>
      <c r="AT28" s="2"/>
      <c r="AU28" s="2"/>
    </row>
    <row r="29" spans="2:47" ht="15" customHeight="1" x14ac:dyDescent="0.2">
      <c r="B29" s="10"/>
      <c r="C29" s="16">
        <v>16</v>
      </c>
      <c r="D29" s="28"/>
      <c r="E29" s="29"/>
      <c r="F29" s="29"/>
      <c r="G29" s="35"/>
      <c r="H29" s="28"/>
      <c r="I29" s="28"/>
      <c r="J29" s="28"/>
      <c r="K29" s="28"/>
      <c r="L29" s="28"/>
      <c r="M29" s="28"/>
      <c r="N29" s="28"/>
      <c r="O29" s="28"/>
      <c r="P29" s="169"/>
      <c r="Q29" s="31"/>
      <c r="R29" s="31"/>
      <c r="S29" s="169"/>
      <c r="T29" s="272"/>
      <c r="U29" s="89" t="str">
        <f t="shared" si="10"/>
        <v/>
      </c>
      <c r="V29" s="13" t="str">
        <f t="shared" si="11"/>
        <v/>
      </c>
      <c r="W29" s="13">
        <f t="shared" si="12"/>
        <v>0</v>
      </c>
      <c r="X29" s="272"/>
      <c r="Y29" s="13" t="str">
        <f t="shared" si="9"/>
        <v/>
      </c>
      <c r="Z29" s="465" t="str">
        <f t="shared" si="13"/>
        <v/>
      </c>
      <c r="AA29" s="465" t="str">
        <f t="shared" si="14"/>
        <v/>
      </c>
      <c r="AB29" s="465" t="str">
        <f t="shared" si="15"/>
        <v/>
      </c>
      <c r="AC29" s="12"/>
      <c r="AD29" s="7"/>
      <c r="AE29" s="7"/>
      <c r="AF29" s="7"/>
      <c r="AG29" s="475" t="e">
        <f t="shared" si="16"/>
        <v>#DIV/0!</v>
      </c>
      <c r="AH29" s="466" t="e">
        <f t="shared" si="17"/>
        <v>#DIV/0!</v>
      </c>
      <c r="AI29" s="103"/>
      <c r="AR29" s="2"/>
      <c r="AS29" s="2"/>
      <c r="AT29" s="2"/>
      <c r="AU29" s="2"/>
    </row>
    <row r="30" spans="2:47" ht="15" customHeight="1" x14ac:dyDescent="0.2">
      <c r="B30" s="10"/>
      <c r="C30" s="16">
        <v>17</v>
      </c>
      <c r="D30" s="28"/>
      <c r="E30" s="29"/>
      <c r="F30" s="29"/>
      <c r="G30" s="35"/>
      <c r="H30" s="28"/>
      <c r="I30" s="28"/>
      <c r="J30" s="28"/>
      <c r="K30" s="28"/>
      <c r="L30" s="28"/>
      <c r="M30" s="28"/>
      <c r="N30" s="28"/>
      <c r="O30" s="28"/>
      <c r="P30" s="169"/>
      <c r="Q30" s="31"/>
      <c r="R30" s="31"/>
      <c r="S30" s="169"/>
      <c r="T30" s="272"/>
      <c r="U30" s="89" t="str">
        <f t="shared" si="10"/>
        <v/>
      </c>
      <c r="V30" s="13" t="str">
        <f t="shared" si="11"/>
        <v/>
      </c>
      <c r="W30" s="13">
        <f t="shared" si="12"/>
        <v>0</v>
      </c>
      <c r="X30" s="272"/>
      <c r="Y30" s="13" t="str">
        <f t="shared" si="9"/>
        <v/>
      </c>
      <c r="Z30" s="465" t="str">
        <f t="shared" si="13"/>
        <v/>
      </c>
      <c r="AA30" s="465" t="str">
        <f t="shared" si="14"/>
        <v/>
      </c>
      <c r="AB30" s="465" t="str">
        <f t="shared" si="15"/>
        <v/>
      </c>
      <c r="AC30" s="12"/>
      <c r="AD30" s="7"/>
      <c r="AE30" s="7"/>
      <c r="AF30" s="7"/>
      <c r="AG30" s="475" t="e">
        <f t="shared" si="16"/>
        <v>#DIV/0!</v>
      </c>
      <c r="AH30" s="466" t="e">
        <f t="shared" si="17"/>
        <v>#DIV/0!</v>
      </c>
      <c r="AI30" s="103"/>
      <c r="AR30" s="2"/>
      <c r="AS30" s="2"/>
      <c r="AT30" s="2"/>
      <c r="AU30" s="2"/>
    </row>
    <row r="31" spans="2:47" ht="15" customHeight="1" x14ac:dyDescent="0.2">
      <c r="B31" s="10"/>
      <c r="C31" s="16">
        <v>18</v>
      </c>
      <c r="D31" s="28"/>
      <c r="E31" s="29"/>
      <c r="F31" s="29"/>
      <c r="G31" s="35"/>
      <c r="H31" s="28"/>
      <c r="I31" s="28"/>
      <c r="J31" s="28"/>
      <c r="K31" s="28"/>
      <c r="L31" s="28"/>
      <c r="M31" s="28"/>
      <c r="N31" s="28"/>
      <c r="O31" s="28"/>
      <c r="P31" s="169"/>
      <c r="Q31" s="31"/>
      <c r="R31" s="31"/>
      <c r="S31" s="169"/>
      <c r="T31" s="272"/>
      <c r="U31" s="89" t="str">
        <f t="shared" si="10"/>
        <v/>
      </c>
      <c r="V31" s="13" t="str">
        <f t="shared" si="11"/>
        <v/>
      </c>
      <c r="W31" s="13">
        <f t="shared" si="12"/>
        <v>0</v>
      </c>
      <c r="X31" s="272"/>
      <c r="Y31" s="13" t="str">
        <f t="shared" si="9"/>
        <v/>
      </c>
      <c r="Z31" s="465" t="str">
        <f t="shared" si="13"/>
        <v/>
      </c>
      <c r="AA31" s="465" t="str">
        <f t="shared" si="14"/>
        <v/>
      </c>
      <c r="AB31" s="465" t="str">
        <f t="shared" si="15"/>
        <v/>
      </c>
      <c r="AC31" s="12"/>
      <c r="AD31" s="7"/>
      <c r="AE31" s="7"/>
      <c r="AF31" s="7"/>
      <c r="AG31" s="475" t="e">
        <f t="shared" si="16"/>
        <v>#DIV/0!</v>
      </c>
      <c r="AH31" s="466" t="e">
        <f t="shared" si="17"/>
        <v>#DIV/0!</v>
      </c>
      <c r="AI31" s="103"/>
      <c r="AR31" s="2"/>
      <c r="AS31" s="2"/>
      <c r="AT31" s="2"/>
      <c r="AU31" s="2"/>
    </row>
    <row r="32" spans="2:47" ht="15" customHeight="1" x14ac:dyDescent="0.2">
      <c r="B32" s="10"/>
      <c r="C32" s="16">
        <v>19</v>
      </c>
      <c r="D32" s="28"/>
      <c r="E32" s="29"/>
      <c r="F32" s="29"/>
      <c r="G32" s="35"/>
      <c r="H32" s="28"/>
      <c r="I32" s="28"/>
      <c r="J32" s="28"/>
      <c r="K32" s="28"/>
      <c r="L32" s="28"/>
      <c r="M32" s="28"/>
      <c r="N32" s="28"/>
      <c r="O32" s="28"/>
      <c r="P32" s="169"/>
      <c r="Q32" s="31"/>
      <c r="R32" s="31"/>
      <c r="S32" s="169"/>
      <c r="T32" s="272"/>
      <c r="U32" s="89" t="str">
        <f t="shared" si="10"/>
        <v/>
      </c>
      <c r="V32" s="13" t="str">
        <f t="shared" si="11"/>
        <v/>
      </c>
      <c r="W32" s="13">
        <f t="shared" si="12"/>
        <v>0</v>
      </c>
      <c r="X32" s="272"/>
      <c r="Y32" s="13" t="str">
        <f t="shared" si="9"/>
        <v/>
      </c>
      <c r="Z32" s="465" t="str">
        <f t="shared" si="13"/>
        <v/>
      </c>
      <c r="AA32" s="465" t="str">
        <f t="shared" si="14"/>
        <v/>
      </c>
      <c r="AB32" s="465" t="str">
        <f t="shared" si="15"/>
        <v/>
      </c>
      <c r="AC32" s="12"/>
      <c r="AD32" s="7"/>
      <c r="AE32" s="7"/>
      <c r="AF32" s="7"/>
      <c r="AG32" s="475" t="e">
        <f t="shared" si="16"/>
        <v>#DIV/0!</v>
      </c>
      <c r="AH32" s="466" t="e">
        <f t="shared" si="17"/>
        <v>#DIV/0!</v>
      </c>
      <c r="AI32" s="103"/>
      <c r="AR32" s="2"/>
      <c r="AS32" s="2"/>
      <c r="AT32" s="2"/>
      <c r="AU32" s="2"/>
    </row>
    <row r="33" spans="2:47" ht="15" customHeight="1" x14ac:dyDescent="0.2">
      <c r="B33" s="10"/>
      <c r="C33" s="16">
        <v>20</v>
      </c>
      <c r="D33" s="28"/>
      <c r="E33" s="29"/>
      <c r="F33" s="29"/>
      <c r="G33" s="35"/>
      <c r="H33" s="28"/>
      <c r="I33" s="28"/>
      <c r="J33" s="28"/>
      <c r="K33" s="28"/>
      <c r="L33" s="28"/>
      <c r="M33" s="28"/>
      <c r="N33" s="28"/>
      <c r="O33" s="28"/>
      <c r="P33" s="169"/>
      <c r="Q33" s="31"/>
      <c r="R33" s="31"/>
      <c r="S33" s="169"/>
      <c r="T33" s="272"/>
      <c r="U33" s="89" t="str">
        <f t="shared" si="10"/>
        <v/>
      </c>
      <c r="V33" s="13" t="str">
        <f t="shared" si="11"/>
        <v/>
      </c>
      <c r="W33" s="13">
        <f t="shared" si="12"/>
        <v>0</v>
      </c>
      <c r="X33" s="272"/>
      <c r="Y33" s="13" t="str">
        <f t="shared" si="9"/>
        <v/>
      </c>
      <c r="Z33" s="465" t="str">
        <f t="shared" si="13"/>
        <v/>
      </c>
      <c r="AA33" s="465" t="str">
        <f t="shared" si="14"/>
        <v/>
      </c>
      <c r="AB33" s="465" t="str">
        <f t="shared" si="15"/>
        <v/>
      </c>
      <c r="AC33" s="12"/>
      <c r="AD33" s="7"/>
      <c r="AE33" s="7"/>
      <c r="AF33" s="7"/>
      <c r="AG33" s="475" t="e">
        <f t="shared" si="16"/>
        <v>#DIV/0!</v>
      </c>
      <c r="AH33" s="466" t="e">
        <f t="shared" si="17"/>
        <v>#DIV/0!</v>
      </c>
      <c r="AI33" s="103"/>
      <c r="AR33" s="2"/>
      <c r="AS33" s="2"/>
      <c r="AT33" s="2"/>
      <c r="AU33" s="2"/>
    </row>
    <row r="34" spans="2:47" ht="15" customHeight="1" x14ac:dyDescent="0.2">
      <c r="B34" s="10"/>
      <c r="C34" s="16">
        <v>21</v>
      </c>
      <c r="D34" s="28"/>
      <c r="E34" s="29"/>
      <c r="F34" s="29"/>
      <c r="G34" s="35"/>
      <c r="H34" s="28"/>
      <c r="I34" s="28"/>
      <c r="J34" s="28"/>
      <c r="K34" s="28"/>
      <c r="L34" s="28"/>
      <c r="M34" s="28"/>
      <c r="N34" s="28"/>
      <c r="O34" s="28"/>
      <c r="P34" s="169"/>
      <c r="Q34" s="31"/>
      <c r="R34" s="31"/>
      <c r="S34" s="169"/>
      <c r="T34" s="272"/>
      <c r="U34" s="89" t="str">
        <f t="shared" si="10"/>
        <v/>
      </c>
      <c r="V34" s="13" t="str">
        <f t="shared" si="11"/>
        <v/>
      </c>
      <c r="W34" s="13">
        <f t="shared" si="12"/>
        <v>0</v>
      </c>
      <c r="X34" s="272"/>
      <c r="Y34" s="13" t="str">
        <f t="shared" si="9"/>
        <v/>
      </c>
      <c r="Z34" s="465" t="str">
        <f t="shared" si="13"/>
        <v/>
      </c>
      <c r="AA34" s="465" t="str">
        <f t="shared" si="14"/>
        <v/>
      </c>
      <c r="AB34" s="465" t="str">
        <f t="shared" si="15"/>
        <v/>
      </c>
      <c r="AC34" s="12"/>
      <c r="AD34" s="7"/>
      <c r="AE34" s="7"/>
      <c r="AF34" s="7"/>
      <c r="AG34" s="475" t="e">
        <f t="shared" si="16"/>
        <v>#DIV/0!</v>
      </c>
      <c r="AH34" s="466" t="e">
        <f t="shared" si="17"/>
        <v>#DIV/0!</v>
      </c>
      <c r="AI34" s="103"/>
      <c r="AR34" s="2"/>
      <c r="AS34" s="2"/>
      <c r="AT34" s="2"/>
      <c r="AU34" s="2"/>
    </row>
    <row r="35" spans="2:47" ht="15" customHeight="1" x14ac:dyDescent="0.2">
      <c r="B35" s="10"/>
      <c r="C35" s="16">
        <v>22</v>
      </c>
      <c r="D35" s="28"/>
      <c r="E35" s="29"/>
      <c r="F35" s="29"/>
      <c r="G35" s="35"/>
      <c r="H35" s="28"/>
      <c r="I35" s="28"/>
      <c r="J35" s="28"/>
      <c r="K35" s="28"/>
      <c r="L35" s="28"/>
      <c r="M35" s="28"/>
      <c r="N35" s="28"/>
      <c r="O35" s="28"/>
      <c r="P35" s="169"/>
      <c r="Q35" s="31"/>
      <c r="R35" s="31"/>
      <c r="S35" s="169"/>
      <c r="T35" s="272"/>
      <c r="U35" s="89" t="str">
        <f t="shared" si="10"/>
        <v/>
      </c>
      <c r="V35" s="13" t="str">
        <f t="shared" si="11"/>
        <v/>
      </c>
      <c r="W35" s="13">
        <f t="shared" si="12"/>
        <v>0</v>
      </c>
      <c r="X35" s="272"/>
      <c r="Y35" s="13" t="str">
        <f t="shared" si="9"/>
        <v/>
      </c>
      <c r="Z35" s="465" t="str">
        <f t="shared" si="13"/>
        <v/>
      </c>
      <c r="AA35" s="465" t="str">
        <f t="shared" si="14"/>
        <v/>
      </c>
      <c r="AB35" s="465" t="str">
        <f t="shared" si="15"/>
        <v/>
      </c>
      <c r="AC35" s="12"/>
      <c r="AD35" s="7"/>
      <c r="AE35" s="7"/>
      <c r="AF35" s="7"/>
      <c r="AG35" s="475" t="e">
        <f t="shared" si="16"/>
        <v>#DIV/0!</v>
      </c>
      <c r="AH35" s="466" t="e">
        <f t="shared" si="17"/>
        <v>#DIV/0!</v>
      </c>
      <c r="AI35" s="103"/>
      <c r="AR35" s="2"/>
      <c r="AS35" s="2"/>
      <c r="AT35" s="2"/>
      <c r="AU35" s="2"/>
    </row>
    <row r="36" spans="2:47" ht="15" customHeight="1" x14ac:dyDescent="0.2">
      <c r="B36" s="10"/>
      <c r="C36" s="16">
        <v>23</v>
      </c>
      <c r="D36" s="28"/>
      <c r="E36" s="29"/>
      <c r="F36" s="29"/>
      <c r="G36" s="35"/>
      <c r="H36" s="28"/>
      <c r="I36" s="28"/>
      <c r="J36" s="28"/>
      <c r="K36" s="28"/>
      <c r="L36" s="28"/>
      <c r="M36" s="28"/>
      <c r="N36" s="28"/>
      <c r="O36" s="28"/>
      <c r="P36" s="169"/>
      <c r="Q36" s="31"/>
      <c r="R36" s="31"/>
      <c r="S36" s="169"/>
      <c r="T36" s="272"/>
      <c r="U36" s="89" t="str">
        <f t="shared" si="10"/>
        <v/>
      </c>
      <c r="V36" s="13" t="str">
        <f t="shared" si="11"/>
        <v/>
      </c>
      <c r="W36" s="13">
        <f t="shared" si="12"/>
        <v>0</v>
      </c>
      <c r="X36" s="272"/>
      <c r="Y36" s="13" t="str">
        <f t="shared" si="9"/>
        <v/>
      </c>
      <c r="Z36" s="465" t="str">
        <f t="shared" si="13"/>
        <v/>
      </c>
      <c r="AA36" s="465" t="str">
        <f t="shared" si="14"/>
        <v/>
      </c>
      <c r="AB36" s="465" t="str">
        <f t="shared" si="15"/>
        <v/>
      </c>
      <c r="AC36" s="12"/>
      <c r="AD36" s="7"/>
      <c r="AE36" s="7"/>
      <c r="AF36" s="7"/>
      <c r="AG36" s="475" t="e">
        <f t="shared" si="16"/>
        <v>#DIV/0!</v>
      </c>
      <c r="AH36" s="466" t="e">
        <f t="shared" si="17"/>
        <v>#DIV/0!</v>
      </c>
      <c r="AI36" s="103"/>
      <c r="AR36" s="2"/>
      <c r="AS36" s="2"/>
      <c r="AT36" s="2"/>
      <c r="AU36" s="2"/>
    </row>
    <row r="37" spans="2:47" ht="15" customHeight="1" x14ac:dyDescent="0.2">
      <c r="B37" s="10"/>
      <c r="C37" s="16">
        <v>24</v>
      </c>
      <c r="D37" s="28"/>
      <c r="E37" s="29"/>
      <c r="F37" s="29"/>
      <c r="G37" s="35"/>
      <c r="H37" s="28"/>
      <c r="I37" s="28"/>
      <c r="J37" s="28"/>
      <c r="K37" s="28"/>
      <c r="L37" s="28"/>
      <c r="M37" s="28"/>
      <c r="N37" s="28"/>
      <c r="O37" s="28"/>
      <c r="P37" s="169"/>
      <c r="Q37" s="31"/>
      <c r="R37" s="31"/>
      <c r="S37" s="169"/>
      <c r="T37" s="272"/>
      <c r="U37" s="89" t="str">
        <f t="shared" si="10"/>
        <v/>
      </c>
      <c r="V37" s="13" t="str">
        <f t="shared" si="11"/>
        <v/>
      </c>
      <c r="W37" s="13">
        <f t="shared" si="12"/>
        <v>0</v>
      </c>
      <c r="X37" s="272"/>
      <c r="Y37" s="13" t="str">
        <f t="shared" si="9"/>
        <v/>
      </c>
      <c r="Z37" s="465" t="str">
        <f t="shared" si="13"/>
        <v/>
      </c>
      <c r="AA37" s="465" t="str">
        <f t="shared" si="14"/>
        <v/>
      </c>
      <c r="AB37" s="465" t="str">
        <f t="shared" si="15"/>
        <v/>
      </c>
      <c r="AC37" s="12"/>
      <c r="AD37" s="7"/>
      <c r="AE37" s="7"/>
      <c r="AF37" s="7"/>
      <c r="AG37" s="475" t="e">
        <f t="shared" si="16"/>
        <v>#DIV/0!</v>
      </c>
      <c r="AH37" s="466" t="e">
        <f t="shared" si="17"/>
        <v>#DIV/0!</v>
      </c>
      <c r="AI37" s="103"/>
      <c r="AR37" s="2"/>
      <c r="AS37" s="2"/>
      <c r="AT37" s="2"/>
      <c r="AU37" s="2"/>
    </row>
    <row r="38" spans="2:47" ht="15" customHeight="1" x14ac:dyDescent="0.2">
      <c r="B38" s="10"/>
      <c r="C38" s="16">
        <v>25</v>
      </c>
      <c r="D38" s="28"/>
      <c r="E38" s="29"/>
      <c r="F38" s="29"/>
      <c r="G38" s="35"/>
      <c r="H38" s="28"/>
      <c r="I38" s="28"/>
      <c r="J38" s="28"/>
      <c r="K38" s="28"/>
      <c r="L38" s="28"/>
      <c r="M38" s="28"/>
      <c r="N38" s="28"/>
      <c r="O38" s="28"/>
      <c r="P38" s="169"/>
      <c r="Q38" s="31"/>
      <c r="R38" s="31"/>
      <c r="S38" s="169"/>
      <c r="T38" s="272"/>
      <c r="U38" s="89" t="str">
        <f t="shared" si="10"/>
        <v/>
      </c>
      <c r="V38" s="13" t="str">
        <f t="shared" si="11"/>
        <v/>
      </c>
      <c r="W38" s="13">
        <f t="shared" si="12"/>
        <v>0</v>
      </c>
      <c r="X38" s="272"/>
      <c r="Y38" s="13" t="str">
        <f t="shared" si="9"/>
        <v/>
      </c>
      <c r="Z38" s="465" t="str">
        <f t="shared" si="13"/>
        <v/>
      </c>
      <c r="AA38" s="465" t="str">
        <f t="shared" si="14"/>
        <v/>
      </c>
      <c r="AB38" s="465" t="str">
        <f t="shared" si="15"/>
        <v/>
      </c>
      <c r="AC38" s="12"/>
      <c r="AD38" s="7"/>
      <c r="AE38" s="7"/>
      <c r="AF38" s="7"/>
      <c r="AG38" s="475" t="e">
        <f t="shared" si="16"/>
        <v>#DIV/0!</v>
      </c>
      <c r="AH38" s="466" t="e">
        <f t="shared" si="17"/>
        <v>#DIV/0!</v>
      </c>
      <c r="AI38" s="103"/>
      <c r="AR38" s="2"/>
      <c r="AS38" s="2"/>
      <c r="AT38" s="2"/>
      <c r="AU38" s="2"/>
    </row>
    <row r="39" spans="2:47" ht="15" customHeight="1" x14ac:dyDescent="0.2">
      <c r="B39" s="10"/>
      <c r="C39" s="16">
        <v>26</v>
      </c>
      <c r="D39" s="28"/>
      <c r="E39" s="29"/>
      <c r="F39" s="29"/>
      <c r="G39" s="35"/>
      <c r="H39" s="28"/>
      <c r="I39" s="28"/>
      <c r="J39" s="28"/>
      <c r="K39" s="28"/>
      <c r="L39" s="28"/>
      <c r="M39" s="28"/>
      <c r="N39" s="28"/>
      <c r="O39" s="28"/>
      <c r="P39" s="169"/>
      <c r="Q39" s="31"/>
      <c r="R39" s="31"/>
      <c r="S39" s="169"/>
      <c r="T39" s="272"/>
      <c r="U39" s="89" t="str">
        <f t="shared" si="10"/>
        <v/>
      </c>
      <c r="V39" s="13" t="str">
        <f t="shared" si="11"/>
        <v/>
      </c>
      <c r="W39" s="13">
        <f t="shared" si="12"/>
        <v>0</v>
      </c>
      <c r="X39" s="272"/>
      <c r="Y39" s="13" t="str">
        <f t="shared" si="9"/>
        <v/>
      </c>
      <c r="Z39" s="465" t="str">
        <f t="shared" si="13"/>
        <v/>
      </c>
      <c r="AA39" s="465" t="str">
        <f t="shared" si="14"/>
        <v/>
      </c>
      <c r="AB39" s="465" t="str">
        <f t="shared" si="15"/>
        <v/>
      </c>
      <c r="AC39" s="12"/>
      <c r="AD39" s="7"/>
      <c r="AE39" s="7"/>
      <c r="AF39" s="7"/>
      <c r="AG39" s="475" t="e">
        <f t="shared" si="16"/>
        <v>#DIV/0!</v>
      </c>
      <c r="AH39" s="466" t="e">
        <f t="shared" si="17"/>
        <v>#DIV/0!</v>
      </c>
      <c r="AI39" s="103"/>
      <c r="AR39" s="2"/>
      <c r="AS39" s="2"/>
      <c r="AT39" s="2"/>
      <c r="AU39" s="2"/>
    </row>
    <row r="40" spans="2:47" ht="15" customHeight="1" x14ac:dyDescent="0.2">
      <c r="B40" s="10"/>
      <c r="C40" s="16">
        <v>27</v>
      </c>
      <c r="D40" s="28"/>
      <c r="E40" s="29"/>
      <c r="F40" s="29"/>
      <c r="G40" s="35"/>
      <c r="H40" s="28"/>
      <c r="I40" s="28"/>
      <c r="J40" s="28"/>
      <c r="K40" s="28"/>
      <c r="L40" s="28"/>
      <c r="M40" s="28"/>
      <c r="N40" s="28"/>
      <c r="O40" s="28"/>
      <c r="P40" s="169"/>
      <c r="Q40" s="31"/>
      <c r="R40" s="31"/>
      <c r="S40" s="169"/>
      <c r="T40" s="272"/>
      <c r="U40" s="89" t="str">
        <f t="shared" si="10"/>
        <v/>
      </c>
      <c r="V40" s="13" t="str">
        <f t="shared" si="11"/>
        <v/>
      </c>
      <c r="W40" s="13">
        <f t="shared" si="12"/>
        <v>0</v>
      </c>
      <c r="X40" s="272"/>
      <c r="Y40" s="13" t="str">
        <f t="shared" si="9"/>
        <v/>
      </c>
      <c r="Z40" s="465" t="str">
        <f t="shared" si="13"/>
        <v/>
      </c>
      <c r="AA40" s="465" t="str">
        <f t="shared" si="14"/>
        <v/>
      </c>
      <c r="AB40" s="465" t="str">
        <f t="shared" si="15"/>
        <v/>
      </c>
      <c r="AC40" s="12"/>
      <c r="AD40" s="7"/>
      <c r="AE40" s="7"/>
      <c r="AF40" s="7"/>
      <c r="AG40" s="475" t="e">
        <f t="shared" si="16"/>
        <v>#DIV/0!</v>
      </c>
      <c r="AH40" s="466" t="e">
        <f t="shared" si="17"/>
        <v>#DIV/0!</v>
      </c>
      <c r="AI40" s="103"/>
      <c r="AR40" s="2"/>
      <c r="AS40" s="2"/>
      <c r="AT40" s="2"/>
      <c r="AU40" s="2"/>
    </row>
    <row r="41" spans="2:47" ht="15" customHeight="1" x14ac:dyDescent="0.2">
      <c r="B41" s="10"/>
      <c r="C41" s="16">
        <v>28</v>
      </c>
      <c r="D41" s="28"/>
      <c r="E41" s="29"/>
      <c r="F41" s="29"/>
      <c r="G41" s="35"/>
      <c r="H41" s="28"/>
      <c r="I41" s="28"/>
      <c r="J41" s="28"/>
      <c r="K41" s="28"/>
      <c r="L41" s="28"/>
      <c r="M41" s="28"/>
      <c r="N41" s="28"/>
      <c r="O41" s="28"/>
      <c r="P41" s="169"/>
      <c r="Q41" s="31"/>
      <c r="R41" s="31"/>
      <c r="S41" s="169"/>
      <c r="T41" s="272"/>
      <c r="U41" s="89" t="str">
        <f t="shared" si="10"/>
        <v/>
      </c>
      <c r="V41" s="13" t="str">
        <f t="shared" si="11"/>
        <v/>
      </c>
      <c r="W41" s="13">
        <f t="shared" si="12"/>
        <v>0</v>
      </c>
      <c r="X41" s="272"/>
      <c r="Y41" s="13" t="str">
        <f t="shared" si="9"/>
        <v/>
      </c>
      <c r="Z41" s="465" t="str">
        <f t="shared" si="13"/>
        <v/>
      </c>
      <c r="AA41" s="465" t="str">
        <f t="shared" si="14"/>
        <v/>
      </c>
      <c r="AB41" s="465" t="str">
        <f t="shared" si="15"/>
        <v/>
      </c>
      <c r="AC41" s="12"/>
      <c r="AD41" s="7"/>
      <c r="AE41" s="7"/>
      <c r="AF41" s="7"/>
      <c r="AG41" s="475" t="e">
        <f t="shared" si="16"/>
        <v>#DIV/0!</v>
      </c>
      <c r="AH41" s="466" t="e">
        <f t="shared" si="17"/>
        <v>#DIV/0!</v>
      </c>
      <c r="AI41" s="103"/>
      <c r="AR41" s="2"/>
      <c r="AS41" s="2"/>
      <c r="AT41" s="2"/>
      <c r="AU41" s="2"/>
    </row>
    <row r="42" spans="2:47" ht="15" customHeight="1" x14ac:dyDescent="0.2">
      <c r="B42" s="10"/>
      <c r="C42" s="16">
        <v>29</v>
      </c>
      <c r="D42" s="28"/>
      <c r="E42" s="29"/>
      <c r="F42" s="29"/>
      <c r="G42" s="35"/>
      <c r="H42" s="28"/>
      <c r="I42" s="28"/>
      <c r="J42" s="28"/>
      <c r="K42" s="28"/>
      <c r="L42" s="28"/>
      <c r="M42" s="28"/>
      <c r="N42" s="28"/>
      <c r="O42" s="28"/>
      <c r="P42" s="169"/>
      <c r="Q42" s="31"/>
      <c r="R42" s="31"/>
      <c r="S42" s="169"/>
      <c r="T42" s="272"/>
      <c r="U42" s="89" t="str">
        <f t="shared" si="10"/>
        <v/>
      </c>
      <c r="V42" s="13" t="str">
        <f t="shared" si="11"/>
        <v/>
      </c>
      <c r="W42" s="13">
        <f t="shared" si="12"/>
        <v>0</v>
      </c>
      <c r="X42" s="272"/>
      <c r="Y42" s="13" t="str">
        <f t="shared" si="9"/>
        <v/>
      </c>
      <c r="Z42" s="465" t="str">
        <f t="shared" si="13"/>
        <v/>
      </c>
      <c r="AA42" s="465" t="str">
        <f t="shared" si="14"/>
        <v/>
      </c>
      <c r="AB42" s="465" t="str">
        <f t="shared" si="15"/>
        <v/>
      </c>
      <c r="AC42" s="12"/>
      <c r="AD42" s="7"/>
      <c r="AE42" s="7"/>
      <c r="AF42" s="7"/>
      <c r="AG42" s="475" t="e">
        <f t="shared" si="16"/>
        <v>#DIV/0!</v>
      </c>
      <c r="AH42" s="466" t="e">
        <f t="shared" si="17"/>
        <v>#DIV/0!</v>
      </c>
      <c r="AI42" s="103"/>
      <c r="AQ42" s="14"/>
      <c r="AR42" s="14"/>
    </row>
    <row r="43" spans="2:47" ht="15" customHeight="1" x14ac:dyDescent="0.2">
      <c r="B43" s="10"/>
      <c r="C43" s="16">
        <v>30</v>
      </c>
      <c r="D43" s="28"/>
      <c r="E43" s="29"/>
      <c r="F43" s="29"/>
      <c r="G43" s="35"/>
      <c r="H43" s="28"/>
      <c r="I43" s="28"/>
      <c r="J43" s="28"/>
      <c r="K43" s="28"/>
      <c r="L43" s="28"/>
      <c r="M43" s="28"/>
      <c r="N43" s="28"/>
      <c r="O43" s="28"/>
      <c r="P43" s="169"/>
      <c r="Q43" s="31"/>
      <c r="R43" s="31"/>
      <c r="S43" s="169"/>
      <c r="T43" s="272"/>
      <c r="U43" s="89" t="str">
        <f t="shared" si="10"/>
        <v/>
      </c>
      <c r="V43" s="13" t="str">
        <f t="shared" si="11"/>
        <v/>
      </c>
      <c r="W43" s="13">
        <f t="shared" si="12"/>
        <v>0</v>
      </c>
      <c r="X43" s="272"/>
      <c r="Y43" s="13" t="str">
        <f t="shared" si="9"/>
        <v/>
      </c>
      <c r="Z43" s="465" t="str">
        <f t="shared" si="13"/>
        <v/>
      </c>
      <c r="AA43" s="465" t="str">
        <f t="shared" si="14"/>
        <v/>
      </c>
      <c r="AB43" s="465" t="str">
        <f t="shared" si="15"/>
        <v/>
      </c>
      <c r="AC43" s="12"/>
      <c r="AD43" s="7"/>
      <c r="AE43" s="7"/>
      <c r="AF43" s="7"/>
      <c r="AG43" s="475" t="e">
        <f t="shared" si="16"/>
        <v>#DIV/0!</v>
      </c>
      <c r="AH43" s="466" t="e">
        <f t="shared" si="17"/>
        <v>#DIV/0!</v>
      </c>
    </row>
    <row r="44" spans="2:47" ht="15" customHeight="1" x14ac:dyDescent="0.2">
      <c r="B44" s="113"/>
      <c r="C44" s="114"/>
      <c r="D44" s="114"/>
      <c r="E44" s="114"/>
      <c r="F44" s="114"/>
      <c r="G44" s="114"/>
      <c r="H44" s="147"/>
      <c r="I44" s="147"/>
      <c r="J44" s="147"/>
      <c r="K44" s="147"/>
      <c r="L44" s="147"/>
      <c r="M44" s="147"/>
      <c r="N44" s="147"/>
      <c r="O44" s="147"/>
      <c r="P44" s="314"/>
      <c r="Q44" s="114"/>
      <c r="R44" s="114"/>
      <c r="S44" s="314"/>
      <c r="T44" s="114"/>
      <c r="U44" s="114"/>
      <c r="V44" s="114"/>
      <c r="W44" s="114"/>
      <c r="X44" s="114"/>
      <c r="Y44" s="114"/>
      <c r="Z44" s="402"/>
      <c r="AA44" s="402"/>
      <c r="AB44" s="402"/>
      <c r="AC44" s="115"/>
      <c r="AG44" s="7"/>
      <c r="AH44" s="7"/>
      <c r="AI44" s="155"/>
    </row>
    <row r="45" spans="2:47" x14ac:dyDescent="0.2">
      <c r="H45" s="148"/>
      <c r="I45" s="148"/>
      <c r="J45" s="148"/>
      <c r="K45" s="148"/>
      <c r="L45" s="148"/>
      <c r="M45" s="148"/>
      <c r="N45" s="148"/>
      <c r="O45" s="148"/>
      <c r="P45" s="315"/>
      <c r="S45" s="315"/>
      <c r="Z45" s="403"/>
      <c r="AA45" s="403"/>
      <c r="AB45" s="403"/>
      <c r="AC45" s="174" t="s">
        <v>916</v>
      </c>
      <c r="AD45" s="155"/>
      <c r="AE45" s="155"/>
      <c r="AF45" s="155"/>
      <c r="AG45" s="7"/>
      <c r="AH45" s="7"/>
      <c r="AI45" s="103"/>
    </row>
    <row r="46" spans="2:47" x14ac:dyDescent="0.2">
      <c r="B46" s="10"/>
      <c r="C46" s="16">
        <v>31</v>
      </c>
      <c r="D46" s="28"/>
      <c r="E46" s="29"/>
      <c r="F46" s="29"/>
      <c r="G46" s="35"/>
      <c r="H46" s="28"/>
      <c r="I46" s="28"/>
      <c r="J46" s="28"/>
      <c r="K46" s="28"/>
      <c r="L46" s="28"/>
      <c r="M46" s="28"/>
      <c r="N46" s="28"/>
      <c r="O46" s="28"/>
      <c r="P46" s="169"/>
      <c r="Q46" s="31"/>
      <c r="R46" s="31"/>
      <c r="S46" s="169"/>
      <c r="T46" s="272"/>
      <c r="U46" s="89" t="str">
        <f t="shared" ref="U46:U75" si="18">IF(OR(AND(E46&gt;2014,M46="○"),AND(E46&gt;2014,O46="○")),0,IF(T46=0,"",IF(COUNTIF(H46:O46,"○")&gt;=2,0,IF(COUNTIF(H46:O46,"○")=1,IF(COUNTIF(L46:O46,"○")=1,AH46,INDEX($CG$12:$CJ$12,1,MATCH("○",H46:K46,0))),0))))</f>
        <v/>
      </c>
      <c r="V46" s="13" t="str">
        <f t="shared" ref="V46:V75" si="19">IF(T46="","",IF(G46="",$DC$9,HLOOKUP(G46,$CG$8:$DB$9,2,0)))</f>
        <v/>
      </c>
      <c r="W46" s="13">
        <f t="shared" ref="W46:W75" si="20">IF(T46="",0,S46*T46*V46/1000)</f>
        <v>0</v>
      </c>
      <c r="X46" s="272"/>
      <c r="Y46" s="13" t="str">
        <f>IF(OR(U46="",NOT($AH$5)),"",IF(X46="",W46,X46)*U46/(1-U46))</f>
        <v/>
      </c>
      <c r="Z46" s="465" t="str">
        <f t="shared" ref="Z46:Z75" si="21">IF(ISERROR(Y46),"",IF(Y46="","",Y46*$CE$3/1000))</f>
        <v/>
      </c>
      <c r="AA46" s="465" t="str">
        <f t="shared" ref="AA46:AA75" si="22">IF(ISERROR(Y46),"",IF(Y46="","",Y46*$CE$4/1000))</f>
        <v/>
      </c>
      <c r="AB46" s="465" t="str">
        <f t="shared" ref="AB46:AB75" si="23">IF(ISERROR(Y46),"",IF(Y46="","",Y46*$CE$5/1000))</f>
        <v/>
      </c>
      <c r="AC46" s="12"/>
      <c r="AD46" s="7"/>
      <c r="AE46" s="7"/>
      <c r="AF46" s="7"/>
      <c r="AG46" s="475" t="e">
        <f t="shared" ref="AG46:AG75" si="24">R46/S46*IF(OR(M46="○",O46="○"),0.9,1)</f>
        <v>#DIV/0!</v>
      </c>
      <c r="AH46" s="466" t="e">
        <f t="shared" ref="AH46:AH75" si="25">IF(E46&lt;=2014,IF(OR(L46="○",M46="○"),INDEX($AW$7:$BC$7,1,MATCH(AG46,$AW$4:$BC$4,1)),INDEX($AW$5:$BC$7,MATCH(R46,$AV$5:$AV$7,1),MATCH(AG46,$AW$4:$BC$4,1))),IF(E46&lt;=2019,IF(OR(L46="○",M46="○"),INDEX($BF$7:$BO$7,1,MATCH(AG46,$BF$4:$BO$4,1)),INDEX($BF$5:$BO$7,MATCH(R46,$BE$5:$BE$7,1),MATCH(AG46,$BF$4:$BO$4,1))),IF(OR(L46="○",M46="○"),INDEX($BR$7:$CA$7,1,MATCH(AG46,$BR$4:$CA$4,1)),INDEX($BR$5:$CA$7,MATCH(R46,$BQ$5:$BQ$7,1),MATCH(AG46,$BR$4:$CA$4,1)))))</f>
        <v>#DIV/0!</v>
      </c>
      <c r="AI46" s="103"/>
    </row>
    <row r="47" spans="2:47" x14ac:dyDescent="0.2">
      <c r="B47" s="10"/>
      <c r="C47" s="16">
        <v>32</v>
      </c>
      <c r="D47" s="28"/>
      <c r="E47" s="29"/>
      <c r="F47" s="29"/>
      <c r="G47" s="35"/>
      <c r="H47" s="28"/>
      <c r="I47" s="28"/>
      <c r="J47" s="28"/>
      <c r="K47" s="28"/>
      <c r="L47" s="28"/>
      <c r="M47" s="28"/>
      <c r="N47" s="28"/>
      <c r="O47" s="28"/>
      <c r="P47" s="169"/>
      <c r="Q47" s="31"/>
      <c r="R47" s="31"/>
      <c r="S47" s="169"/>
      <c r="T47" s="272"/>
      <c r="U47" s="89" t="str">
        <f t="shared" si="18"/>
        <v/>
      </c>
      <c r="V47" s="13" t="str">
        <f t="shared" si="19"/>
        <v/>
      </c>
      <c r="W47" s="13">
        <f t="shared" si="20"/>
        <v>0</v>
      </c>
      <c r="X47" s="272"/>
      <c r="Y47" s="13" t="str">
        <f t="shared" ref="Y47:Y75" si="26">IF(OR(U47="",NOT($AH$5)),"",IF(X47="",W47,X47)*U47/(1-U47))</f>
        <v/>
      </c>
      <c r="Z47" s="465" t="str">
        <f t="shared" si="21"/>
        <v/>
      </c>
      <c r="AA47" s="465" t="str">
        <f t="shared" si="22"/>
        <v/>
      </c>
      <c r="AB47" s="465" t="str">
        <f t="shared" si="23"/>
        <v/>
      </c>
      <c r="AC47" s="12"/>
      <c r="AD47" s="7"/>
      <c r="AE47" s="7"/>
      <c r="AF47" s="7"/>
      <c r="AG47" s="475" t="e">
        <f t="shared" si="24"/>
        <v>#DIV/0!</v>
      </c>
      <c r="AH47" s="466" t="e">
        <f t="shared" si="25"/>
        <v>#DIV/0!</v>
      </c>
      <c r="AI47" s="103"/>
    </row>
    <row r="48" spans="2:47" x14ac:dyDescent="0.2">
      <c r="B48" s="10"/>
      <c r="C48" s="16">
        <v>33</v>
      </c>
      <c r="D48" s="28"/>
      <c r="E48" s="29"/>
      <c r="F48" s="29"/>
      <c r="G48" s="35"/>
      <c r="H48" s="28"/>
      <c r="I48" s="28"/>
      <c r="J48" s="28"/>
      <c r="K48" s="28"/>
      <c r="L48" s="28"/>
      <c r="M48" s="28"/>
      <c r="N48" s="28"/>
      <c r="O48" s="28"/>
      <c r="P48" s="169"/>
      <c r="Q48" s="31"/>
      <c r="R48" s="31"/>
      <c r="S48" s="169"/>
      <c r="T48" s="272"/>
      <c r="U48" s="89" t="str">
        <f t="shared" si="18"/>
        <v/>
      </c>
      <c r="V48" s="13" t="str">
        <f t="shared" si="19"/>
        <v/>
      </c>
      <c r="W48" s="13">
        <f t="shared" si="20"/>
        <v>0</v>
      </c>
      <c r="X48" s="272"/>
      <c r="Y48" s="13" t="str">
        <f t="shared" si="26"/>
        <v/>
      </c>
      <c r="Z48" s="465" t="str">
        <f t="shared" si="21"/>
        <v/>
      </c>
      <c r="AA48" s="465" t="str">
        <f t="shared" si="22"/>
        <v/>
      </c>
      <c r="AB48" s="465" t="str">
        <f t="shared" si="23"/>
        <v/>
      </c>
      <c r="AC48" s="12"/>
      <c r="AD48" s="7"/>
      <c r="AE48" s="7"/>
      <c r="AF48" s="7"/>
      <c r="AG48" s="475" t="e">
        <f t="shared" si="24"/>
        <v>#DIV/0!</v>
      </c>
      <c r="AH48" s="466" t="e">
        <f t="shared" si="25"/>
        <v>#DIV/0!</v>
      </c>
      <c r="AI48" s="103"/>
    </row>
    <row r="49" spans="2:35" x14ac:dyDescent="0.2">
      <c r="B49" s="10"/>
      <c r="C49" s="16">
        <v>34</v>
      </c>
      <c r="D49" s="28"/>
      <c r="E49" s="29"/>
      <c r="F49" s="29"/>
      <c r="G49" s="35"/>
      <c r="H49" s="28"/>
      <c r="I49" s="28"/>
      <c r="J49" s="28"/>
      <c r="K49" s="28"/>
      <c r="L49" s="28"/>
      <c r="M49" s="28"/>
      <c r="N49" s="28"/>
      <c r="O49" s="28"/>
      <c r="P49" s="169"/>
      <c r="Q49" s="31"/>
      <c r="R49" s="31"/>
      <c r="S49" s="169"/>
      <c r="T49" s="272"/>
      <c r="U49" s="89" t="str">
        <f t="shared" si="18"/>
        <v/>
      </c>
      <c r="V49" s="13" t="str">
        <f t="shared" si="19"/>
        <v/>
      </c>
      <c r="W49" s="13">
        <f t="shared" si="20"/>
        <v>0</v>
      </c>
      <c r="X49" s="272"/>
      <c r="Y49" s="13" t="str">
        <f t="shared" si="26"/>
        <v/>
      </c>
      <c r="Z49" s="465" t="str">
        <f t="shared" si="21"/>
        <v/>
      </c>
      <c r="AA49" s="465" t="str">
        <f t="shared" si="22"/>
        <v/>
      </c>
      <c r="AB49" s="465" t="str">
        <f t="shared" si="23"/>
        <v/>
      </c>
      <c r="AC49" s="12"/>
      <c r="AD49" s="7"/>
      <c r="AE49" s="7"/>
      <c r="AF49" s="7"/>
      <c r="AG49" s="475" t="e">
        <f t="shared" si="24"/>
        <v>#DIV/0!</v>
      </c>
      <c r="AH49" s="466" t="e">
        <f t="shared" si="25"/>
        <v>#DIV/0!</v>
      </c>
      <c r="AI49" s="103"/>
    </row>
    <row r="50" spans="2:35" x14ac:dyDescent="0.2">
      <c r="B50" s="10"/>
      <c r="C50" s="16">
        <v>35</v>
      </c>
      <c r="D50" s="28"/>
      <c r="E50" s="29"/>
      <c r="F50" s="29"/>
      <c r="G50" s="35"/>
      <c r="H50" s="28"/>
      <c r="I50" s="28"/>
      <c r="J50" s="28"/>
      <c r="K50" s="28"/>
      <c r="L50" s="28"/>
      <c r="M50" s="28"/>
      <c r="N50" s="28"/>
      <c r="O50" s="28"/>
      <c r="P50" s="169"/>
      <c r="Q50" s="31"/>
      <c r="R50" s="31"/>
      <c r="S50" s="169"/>
      <c r="T50" s="272"/>
      <c r="U50" s="89" t="str">
        <f t="shared" si="18"/>
        <v/>
      </c>
      <c r="V50" s="13" t="str">
        <f t="shared" si="19"/>
        <v/>
      </c>
      <c r="W50" s="13">
        <f t="shared" si="20"/>
        <v>0</v>
      </c>
      <c r="X50" s="272"/>
      <c r="Y50" s="13" t="str">
        <f t="shared" si="26"/>
        <v/>
      </c>
      <c r="Z50" s="465" t="str">
        <f t="shared" si="21"/>
        <v/>
      </c>
      <c r="AA50" s="465" t="str">
        <f t="shared" si="22"/>
        <v/>
      </c>
      <c r="AB50" s="465" t="str">
        <f t="shared" si="23"/>
        <v/>
      </c>
      <c r="AC50" s="12"/>
      <c r="AD50" s="7"/>
      <c r="AE50" s="7"/>
      <c r="AF50" s="7"/>
      <c r="AG50" s="475" t="e">
        <f t="shared" si="24"/>
        <v>#DIV/0!</v>
      </c>
      <c r="AH50" s="466" t="e">
        <f t="shared" si="25"/>
        <v>#DIV/0!</v>
      </c>
      <c r="AI50" s="103"/>
    </row>
    <row r="51" spans="2:35" x14ac:dyDescent="0.2">
      <c r="B51" s="10"/>
      <c r="C51" s="16">
        <v>36</v>
      </c>
      <c r="D51" s="28"/>
      <c r="E51" s="29"/>
      <c r="F51" s="29"/>
      <c r="G51" s="35"/>
      <c r="H51" s="28"/>
      <c r="I51" s="28"/>
      <c r="J51" s="28"/>
      <c r="K51" s="28"/>
      <c r="L51" s="28"/>
      <c r="M51" s="28"/>
      <c r="N51" s="28"/>
      <c r="O51" s="28"/>
      <c r="P51" s="169"/>
      <c r="Q51" s="31"/>
      <c r="R51" s="31"/>
      <c r="S51" s="169"/>
      <c r="T51" s="272"/>
      <c r="U51" s="89" t="str">
        <f t="shared" si="18"/>
        <v/>
      </c>
      <c r="V51" s="13" t="str">
        <f t="shared" si="19"/>
        <v/>
      </c>
      <c r="W51" s="13">
        <f t="shared" si="20"/>
        <v>0</v>
      </c>
      <c r="X51" s="272"/>
      <c r="Y51" s="13" t="str">
        <f t="shared" si="26"/>
        <v/>
      </c>
      <c r="Z51" s="465" t="str">
        <f t="shared" si="21"/>
        <v/>
      </c>
      <c r="AA51" s="465" t="str">
        <f t="shared" si="22"/>
        <v/>
      </c>
      <c r="AB51" s="465" t="str">
        <f t="shared" si="23"/>
        <v/>
      </c>
      <c r="AC51" s="12"/>
      <c r="AD51" s="7"/>
      <c r="AE51" s="7"/>
      <c r="AF51" s="7"/>
      <c r="AG51" s="475" t="e">
        <f t="shared" si="24"/>
        <v>#DIV/0!</v>
      </c>
      <c r="AH51" s="466" t="e">
        <f t="shared" si="25"/>
        <v>#DIV/0!</v>
      </c>
      <c r="AI51" s="103"/>
    </row>
    <row r="52" spans="2:35" x14ac:dyDescent="0.2">
      <c r="B52" s="10"/>
      <c r="C52" s="16">
        <v>37</v>
      </c>
      <c r="D52" s="28"/>
      <c r="E52" s="29"/>
      <c r="F52" s="29"/>
      <c r="G52" s="35"/>
      <c r="H52" s="28"/>
      <c r="I52" s="28"/>
      <c r="J52" s="28"/>
      <c r="K52" s="28"/>
      <c r="L52" s="28"/>
      <c r="M52" s="28"/>
      <c r="N52" s="28"/>
      <c r="O52" s="28"/>
      <c r="P52" s="169"/>
      <c r="Q52" s="31"/>
      <c r="R52" s="31"/>
      <c r="S52" s="169"/>
      <c r="T52" s="272"/>
      <c r="U52" s="89" t="str">
        <f t="shared" si="18"/>
        <v/>
      </c>
      <c r="V52" s="13" t="str">
        <f t="shared" si="19"/>
        <v/>
      </c>
      <c r="W52" s="13">
        <f t="shared" si="20"/>
        <v>0</v>
      </c>
      <c r="X52" s="272"/>
      <c r="Y52" s="13" t="str">
        <f t="shared" si="26"/>
        <v/>
      </c>
      <c r="Z52" s="465" t="str">
        <f t="shared" si="21"/>
        <v/>
      </c>
      <c r="AA52" s="465" t="str">
        <f t="shared" si="22"/>
        <v/>
      </c>
      <c r="AB52" s="465" t="str">
        <f t="shared" si="23"/>
        <v/>
      </c>
      <c r="AC52" s="12"/>
      <c r="AD52" s="7"/>
      <c r="AE52" s="7"/>
      <c r="AF52" s="7"/>
      <c r="AG52" s="475" t="e">
        <f t="shared" si="24"/>
        <v>#DIV/0!</v>
      </c>
      <c r="AH52" s="466" t="e">
        <f t="shared" si="25"/>
        <v>#DIV/0!</v>
      </c>
      <c r="AI52" s="103"/>
    </row>
    <row r="53" spans="2:35" x14ac:dyDescent="0.2">
      <c r="B53" s="10"/>
      <c r="C53" s="16">
        <v>38</v>
      </c>
      <c r="D53" s="28"/>
      <c r="E53" s="29"/>
      <c r="F53" s="29"/>
      <c r="G53" s="35"/>
      <c r="H53" s="28"/>
      <c r="I53" s="28"/>
      <c r="J53" s="28"/>
      <c r="K53" s="28"/>
      <c r="L53" s="28"/>
      <c r="M53" s="28"/>
      <c r="N53" s="28"/>
      <c r="O53" s="28"/>
      <c r="P53" s="169"/>
      <c r="Q53" s="31"/>
      <c r="R53" s="31"/>
      <c r="S53" s="169"/>
      <c r="T53" s="272"/>
      <c r="U53" s="89" t="str">
        <f t="shared" si="18"/>
        <v/>
      </c>
      <c r="V53" s="13" t="str">
        <f t="shared" si="19"/>
        <v/>
      </c>
      <c r="W53" s="13">
        <f t="shared" si="20"/>
        <v>0</v>
      </c>
      <c r="X53" s="272"/>
      <c r="Y53" s="13" t="str">
        <f t="shared" si="26"/>
        <v/>
      </c>
      <c r="Z53" s="465" t="str">
        <f t="shared" si="21"/>
        <v/>
      </c>
      <c r="AA53" s="465" t="str">
        <f t="shared" si="22"/>
        <v/>
      </c>
      <c r="AB53" s="465" t="str">
        <f t="shared" si="23"/>
        <v/>
      </c>
      <c r="AC53" s="12"/>
      <c r="AD53" s="7"/>
      <c r="AE53" s="7"/>
      <c r="AF53" s="7"/>
      <c r="AG53" s="475" t="e">
        <f t="shared" si="24"/>
        <v>#DIV/0!</v>
      </c>
      <c r="AH53" s="466" t="e">
        <f t="shared" si="25"/>
        <v>#DIV/0!</v>
      </c>
      <c r="AI53" s="103"/>
    </row>
    <row r="54" spans="2:35" x14ac:dyDescent="0.2">
      <c r="B54" s="10"/>
      <c r="C54" s="16">
        <v>39</v>
      </c>
      <c r="D54" s="28"/>
      <c r="E54" s="29"/>
      <c r="F54" s="29"/>
      <c r="G54" s="35"/>
      <c r="H54" s="28"/>
      <c r="I54" s="28"/>
      <c r="J54" s="28"/>
      <c r="K54" s="28"/>
      <c r="L54" s="28"/>
      <c r="M54" s="28"/>
      <c r="N54" s="28"/>
      <c r="O54" s="28"/>
      <c r="P54" s="169"/>
      <c r="Q54" s="31"/>
      <c r="R54" s="31"/>
      <c r="S54" s="169"/>
      <c r="T54" s="272"/>
      <c r="U54" s="89" t="str">
        <f t="shared" si="18"/>
        <v/>
      </c>
      <c r="V54" s="13" t="str">
        <f t="shared" si="19"/>
        <v/>
      </c>
      <c r="W54" s="13">
        <f t="shared" si="20"/>
        <v>0</v>
      </c>
      <c r="X54" s="272"/>
      <c r="Y54" s="13" t="str">
        <f t="shared" si="26"/>
        <v/>
      </c>
      <c r="Z54" s="465" t="str">
        <f t="shared" si="21"/>
        <v/>
      </c>
      <c r="AA54" s="465" t="str">
        <f t="shared" si="22"/>
        <v/>
      </c>
      <c r="AB54" s="465" t="str">
        <f>IF(ISERROR(Y54),"",IF(Y54="","",Y54*$CE$5/1000))</f>
        <v/>
      </c>
      <c r="AC54" s="12"/>
      <c r="AD54" s="7"/>
      <c r="AE54" s="7"/>
      <c r="AF54" s="7"/>
      <c r="AG54" s="475" t="e">
        <f t="shared" si="24"/>
        <v>#DIV/0!</v>
      </c>
      <c r="AH54" s="466" t="e">
        <f t="shared" si="25"/>
        <v>#DIV/0!</v>
      </c>
      <c r="AI54" s="103"/>
    </row>
    <row r="55" spans="2:35" x14ac:dyDescent="0.2">
      <c r="B55" s="10"/>
      <c r="C55" s="16">
        <v>40</v>
      </c>
      <c r="D55" s="28"/>
      <c r="E55" s="29"/>
      <c r="F55" s="29"/>
      <c r="G55" s="35"/>
      <c r="H55" s="28"/>
      <c r="I55" s="28"/>
      <c r="J55" s="28"/>
      <c r="K55" s="28"/>
      <c r="L55" s="28"/>
      <c r="M55" s="28"/>
      <c r="N55" s="28"/>
      <c r="O55" s="28"/>
      <c r="P55" s="169"/>
      <c r="Q55" s="31"/>
      <c r="R55" s="31"/>
      <c r="S55" s="169"/>
      <c r="T55" s="272"/>
      <c r="U55" s="89" t="str">
        <f t="shared" si="18"/>
        <v/>
      </c>
      <c r="V55" s="13" t="str">
        <f t="shared" si="19"/>
        <v/>
      </c>
      <c r="W55" s="13">
        <f t="shared" si="20"/>
        <v>0</v>
      </c>
      <c r="X55" s="272"/>
      <c r="Y55" s="13" t="str">
        <f t="shared" si="26"/>
        <v/>
      </c>
      <c r="Z55" s="465" t="str">
        <f t="shared" si="21"/>
        <v/>
      </c>
      <c r="AA55" s="465" t="str">
        <f>IF(ISERROR(Y55),"",IF(Y55="","",Y55*$CE$4/1000))</f>
        <v/>
      </c>
      <c r="AB55" s="465" t="str">
        <f t="shared" si="23"/>
        <v/>
      </c>
      <c r="AC55" s="12"/>
      <c r="AD55" s="7"/>
      <c r="AE55" s="7"/>
      <c r="AF55" s="7"/>
      <c r="AG55" s="475" t="e">
        <f t="shared" si="24"/>
        <v>#DIV/0!</v>
      </c>
      <c r="AH55" s="466" t="e">
        <f t="shared" si="25"/>
        <v>#DIV/0!</v>
      </c>
      <c r="AI55" s="103"/>
    </row>
    <row r="56" spans="2:35" x14ac:dyDescent="0.2">
      <c r="B56" s="10"/>
      <c r="C56" s="16">
        <v>41</v>
      </c>
      <c r="D56" s="28"/>
      <c r="E56" s="29"/>
      <c r="F56" s="29"/>
      <c r="G56" s="35"/>
      <c r="H56" s="28"/>
      <c r="I56" s="28"/>
      <c r="J56" s="28"/>
      <c r="K56" s="28"/>
      <c r="L56" s="28"/>
      <c r="M56" s="28"/>
      <c r="N56" s="28"/>
      <c r="O56" s="28"/>
      <c r="P56" s="169"/>
      <c r="Q56" s="31"/>
      <c r="R56" s="31"/>
      <c r="S56" s="169"/>
      <c r="T56" s="272"/>
      <c r="U56" s="89" t="str">
        <f t="shared" si="18"/>
        <v/>
      </c>
      <c r="V56" s="13" t="str">
        <f t="shared" si="19"/>
        <v/>
      </c>
      <c r="W56" s="13">
        <f t="shared" si="20"/>
        <v>0</v>
      </c>
      <c r="X56" s="272"/>
      <c r="Y56" s="13" t="str">
        <f t="shared" si="26"/>
        <v/>
      </c>
      <c r="Z56" s="465" t="str">
        <f>IF(ISERROR(Y56),"",IF(Y56="","",Y56*$CE$3/1000))</f>
        <v/>
      </c>
      <c r="AA56" s="465" t="str">
        <f t="shared" si="22"/>
        <v/>
      </c>
      <c r="AB56" s="465" t="str">
        <f t="shared" si="23"/>
        <v/>
      </c>
      <c r="AC56" s="12"/>
      <c r="AD56" s="7"/>
      <c r="AE56" s="7"/>
      <c r="AF56" s="7"/>
      <c r="AG56" s="475" t="e">
        <f t="shared" si="24"/>
        <v>#DIV/0!</v>
      </c>
      <c r="AH56" s="466" t="e">
        <f t="shared" si="25"/>
        <v>#DIV/0!</v>
      </c>
      <c r="AI56" s="103"/>
    </row>
    <row r="57" spans="2:35" x14ac:dyDescent="0.2">
      <c r="B57" s="10"/>
      <c r="C57" s="16">
        <v>42</v>
      </c>
      <c r="D57" s="28"/>
      <c r="E57" s="29"/>
      <c r="F57" s="29"/>
      <c r="G57" s="35"/>
      <c r="H57" s="28"/>
      <c r="I57" s="28"/>
      <c r="J57" s="28"/>
      <c r="K57" s="28"/>
      <c r="L57" s="28"/>
      <c r="M57" s="28"/>
      <c r="N57" s="28"/>
      <c r="O57" s="28"/>
      <c r="P57" s="169"/>
      <c r="Q57" s="31"/>
      <c r="R57" s="31"/>
      <c r="S57" s="169"/>
      <c r="T57" s="272"/>
      <c r="U57" s="89" t="str">
        <f t="shared" si="18"/>
        <v/>
      </c>
      <c r="V57" s="13" t="str">
        <f t="shared" si="19"/>
        <v/>
      </c>
      <c r="W57" s="13">
        <f t="shared" si="20"/>
        <v>0</v>
      </c>
      <c r="X57" s="272"/>
      <c r="Y57" s="13" t="str">
        <f t="shared" si="26"/>
        <v/>
      </c>
      <c r="Z57" s="465" t="str">
        <f t="shared" si="21"/>
        <v/>
      </c>
      <c r="AA57" s="465" t="str">
        <f t="shared" si="22"/>
        <v/>
      </c>
      <c r="AB57" s="465" t="str">
        <f t="shared" si="23"/>
        <v/>
      </c>
      <c r="AC57" s="12"/>
      <c r="AD57" s="7"/>
      <c r="AE57" s="7"/>
      <c r="AF57" s="7"/>
      <c r="AG57" s="475" t="e">
        <f t="shared" si="24"/>
        <v>#DIV/0!</v>
      </c>
      <c r="AH57" s="466" t="e">
        <f t="shared" si="25"/>
        <v>#DIV/0!</v>
      </c>
      <c r="AI57" s="103"/>
    </row>
    <row r="58" spans="2:35" x14ac:dyDescent="0.2">
      <c r="B58" s="10"/>
      <c r="C58" s="16">
        <v>43</v>
      </c>
      <c r="D58" s="28"/>
      <c r="E58" s="29"/>
      <c r="F58" s="29"/>
      <c r="G58" s="35"/>
      <c r="H58" s="28"/>
      <c r="I58" s="28"/>
      <c r="J58" s="28"/>
      <c r="K58" s="28"/>
      <c r="L58" s="28"/>
      <c r="M58" s="28"/>
      <c r="N58" s="28"/>
      <c r="O58" s="28"/>
      <c r="P58" s="169"/>
      <c r="Q58" s="31"/>
      <c r="R58" s="31"/>
      <c r="S58" s="169"/>
      <c r="T58" s="272"/>
      <c r="U58" s="89" t="str">
        <f t="shared" si="18"/>
        <v/>
      </c>
      <c r="V58" s="13" t="str">
        <f t="shared" si="19"/>
        <v/>
      </c>
      <c r="W58" s="13">
        <f t="shared" si="20"/>
        <v>0</v>
      </c>
      <c r="X58" s="272"/>
      <c r="Y58" s="13" t="str">
        <f t="shared" si="26"/>
        <v/>
      </c>
      <c r="Z58" s="465" t="str">
        <f t="shared" si="21"/>
        <v/>
      </c>
      <c r="AA58" s="465" t="str">
        <f t="shared" si="22"/>
        <v/>
      </c>
      <c r="AB58" s="465" t="str">
        <f t="shared" si="23"/>
        <v/>
      </c>
      <c r="AC58" s="12"/>
      <c r="AD58" s="7"/>
      <c r="AE58" s="7"/>
      <c r="AF58" s="7"/>
      <c r="AG58" s="475" t="e">
        <f t="shared" si="24"/>
        <v>#DIV/0!</v>
      </c>
      <c r="AH58" s="466" t="e">
        <f t="shared" si="25"/>
        <v>#DIV/0!</v>
      </c>
      <c r="AI58" s="103"/>
    </row>
    <row r="59" spans="2:35" x14ac:dyDescent="0.2">
      <c r="B59" s="10"/>
      <c r="C59" s="16">
        <v>44</v>
      </c>
      <c r="D59" s="28"/>
      <c r="E59" s="29"/>
      <c r="F59" s="29"/>
      <c r="G59" s="35"/>
      <c r="H59" s="28"/>
      <c r="I59" s="28"/>
      <c r="J59" s="28"/>
      <c r="K59" s="28"/>
      <c r="L59" s="28"/>
      <c r="M59" s="28"/>
      <c r="N59" s="28"/>
      <c r="O59" s="28"/>
      <c r="P59" s="169"/>
      <c r="Q59" s="31"/>
      <c r="R59" s="31"/>
      <c r="S59" s="169"/>
      <c r="T59" s="272"/>
      <c r="U59" s="89" t="str">
        <f t="shared" si="18"/>
        <v/>
      </c>
      <c r="V59" s="13" t="str">
        <f t="shared" si="19"/>
        <v/>
      </c>
      <c r="W59" s="13">
        <f t="shared" si="20"/>
        <v>0</v>
      </c>
      <c r="X59" s="272"/>
      <c r="Y59" s="13" t="str">
        <f t="shared" si="26"/>
        <v/>
      </c>
      <c r="Z59" s="465" t="str">
        <f t="shared" si="21"/>
        <v/>
      </c>
      <c r="AA59" s="465" t="str">
        <f t="shared" si="22"/>
        <v/>
      </c>
      <c r="AB59" s="465" t="str">
        <f t="shared" si="23"/>
        <v/>
      </c>
      <c r="AC59" s="12"/>
      <c r="AD59" s="7"/>
      <c r="AE59" s="7"/>
      <c r="AF59" s="7"/>
      <c r="AG59" s="475" t="e">
        <f t="shared" si="24"/>
        <v>#DIV/0!</v>
      </c>
      <c r="AH59" s="466" t="e">
        <f t="shared" si="25"/>
        <v>#DIV/0!</v>
      </c>
      <c r="AI59" s="103"/>
    </row>
    <row r="60" spans="2:35" x14ac:dyDescent="0.2">
      <c r="B60" s="10"/>
      <c r="C60" s="16">
        <v>45</v>
      </c>
      <c r="D60" s="28"/>
      <c r="E60" s="29"/>
      <c r="F60" s="29"/>
      <c r="G60" s="35"/>
      <c r="H60" s="28"/>
      <c r="I60" s="28"/>
      <c r="J60" s="28"/>
      <c r="K60" s="28"/>
      <c r="L60" s="28"/>
      <c r="M60" s="28"/>
      <c r="N60" s="28"/>
      <c r="O60" s="28"/>
      <c r="P60" s="169"/>
      <c r="Q60" s="31"/>
      <c r="R60" s="31"/>
      <c r="S60" s="169"/>
      <c r="T60" s="272"/>
      <c r="U60" s="89" t="str">
        <f t="shared" si="18"/>
        <v/>
      </c>
      <c r="V60" s="13" t="str">
        <f t="shared" si="19"/>
        <v/>
      </c>
      <c r="W60" s="13">
        <f t="shared" si="20"/>
        <v>0</v>
      </c>
      <c r="X60" s="272"/>
      <c r="Y60" s="13" t="str">
        <f t="shared" si="26"/>
        <v/>
      </c>
      <c r="Z60" s="465" t="str">
        <f t="shared" si="21"/>
        <v/>
      </c>
      <c r="AA60" s="465" t="str">
        <f t="shared" si="22"/>
        <v/>
      </c>
      <c r="AB60" s="465" t="str">
        <f t="shared" si="23"/>
        <v/>
      </c>
      <c r="AC60" s="12"/>
      <c r="AD60" s="7"/>
      <c r="AE60" s="7"/>
      <c r="AF60" s="7"/>
      <c r="AG60" s="475" t="e">
        <f t="shared" si="24"/>
        <v>#DIV/0!</v>
      </c>
      <c r="AH60" s="466" t="e">
        <f t="shared" si="25"/>
        <v>#DIV/0!</v>
      </c>
      <c r="AI60" s="103"/>
    </row>
    <row r="61" spans="2:35" x14ac:dyDescent="0.2">
      <c r="B61" s="10"/>
      <c r="C61" s="16">
        <v>46</v>
      </c>
      <c r="D61" s="28"/>
      <c r="E61" s="29"/>
      <c r="F61" s="29"/>
      <c r="G61" s="35"/>
      <c r="H61" s="28"/>
      <c r="I61" s="28"/>
      <c r="J61" s="28"/>
      <c r="K61" s="28"/>
      <c r="L61" s="28"/>
      <c r="M61" s="28"/>
      <c r="N61" s="28"/>
      <c r="O61" s="28"/>
      <c r="P61" s="169"/>
      <c r="Q61" s="31"/>
      <c r="R61" s="31"/>
      <c r="S61" s="169"/>
      <c r="T61" s="272"/>
      <c r="U61" s="89" t="str">
        <f t="shared" si="18"/>
        <v/>
      </c>
      <c r="V61" s="13" t="str">
        <f t="shared" si="19"/>
        <v/>
      </c>
      <c r="W61" s="13">
        <f t="shared" si="20"/>
        <v>0</v>
      </c>
      <c r="X61" s="272"/>
      <c r="Y61" s="13" t="str">
        <f t="shared" si="26"/>
        <v/>
      </c>
      <c r="Z61" s="465" t="str">
        <f t="shared" si="21"/>
        <v/>
      </c>
      <c r="AA61" s="465" t="str">
        <f t="shared" si="22"/>
        <v/>
      </c>
      <c r="AB61" s="465" t="str">
        <f t="shared" si="23"/>
        <v/>
      </c>
      <c r="AC61" s="12"/>
      <c r="AD61" s="7"/>
      <c r="AE61" s="7"/>
      <c r="AF61" s="7"/>
      <c r="AG61" s="475" t="e">
        <f t="shared" si="24"/>
        <v>#DIV/0!</v>
      </c>
      <c r="AH61" s="466" t="e">
        <f t="shared" si="25"/>
        <v>#DIV/0!</v>
      </c>
      <c r="AI61" s="103"/>
    </row>
    <row r="62" spans="2:35" x14ac:dyDescent="0.2">
      <c r="B62" s="10"/>
      <c r="C62" s="16">
        <v>47</v>
      </c>
      <c r="D62" s="28"/>
      <c r="E62" s="29"/>
      <c r="F62" s="29"/>
      <c r="G62" s="35"/>
      <c r="H62" s="28"/>
      <c r="I62" s="28"/>
      <c r="J62" s="28"/>
      <c r="K62" s="28"/>
      <c r="L62" s="28"/>
      <c r="M62" s="28"/>
      <c r="N62" s="28"/>
      <c r="O62" s="28"/>
      <c r="P62" s="169"/>
      <c r="Q62" s="31"/>
      <c r="R62" s="31"/>
      <c r="S62" s="169"/>
      <c r="T62" s="272"/>
      <c r="U62" s="89" t="str">
        <f t="shared" si="18"/>
        <v/>
      </c>
      <c r="V62" s="13" t="str">
        <f t="shared" si="19"/>
        <v/>
      </c>
      <c r="W62" s="13">
        <f t="shared" si="20"/>
        <v>0</v>
      </c>
      <c r="X62" s="272"/>
      <c r="Y62" s="13" t="str">
        <f t="shared" si="26"/>
        <v/>
      </c>
      <c r="Z62" s="465" t="str">
        <f t="shared" si="21"/>
        <v/>
      </c>
      <c r="AA62" s="465" t="str">
        <f t="shared" si="22"/>
        <v/>
      </c>
      <c r="AB62" s="465" t="str">
        <f t="shared" si="23"/>
        <v/>
      </c>
      <c r="AC62" s="12"/>
      <c r="AD62" s="7"/>
      <c r="AE62" s="7"/>
      <c r="AF62" s="7"/>
      <c r="AG62" s="475" t="e">
        <f t="shared" si="24"/>
        <v>#DIV/0!</v>
      </c>
      <c r="AH62" s="466" t="e">
        <f t="shared" si="25"/>
        <v>#DIV/0!</v>
      </c>
      <c r="AI62" s="103"/>
    </row>
    <row r="63" spans="2:35" x14ac:dyDescent="0.2">
      <c r="B63" s="10"/>
      <c r="C63" s="16">
        <v>48</v>
      </c>
      <c r="D63" s="28"/>
      <c r="E63" s="29"/>
      <c r="F63" s="29"/>
      <c r="G63" s="35"/>
      <c r="H63" s="28"/>
      <c r="I63" s="28"/>
      <c r="J63" s="28"/>
      <c r="K63" s="28"/>
      <c r="L63" s="28"/>
      <c r="M63" s="28"/>
      <c r="N63" s="28"/>
      <c r="O63" s="28"/>
      <c r="P63" s="169"/>
      <c r="Q63" s="31"/>
      <c r="R63" s="31"/>
      <c r="S63" s="169"/>
      <c r="T63" s="272"/>
      <c r="U63" s="89" t="str">
        <f t="shared" si="18"/>
        <v/>
      </c>
      <c r="V63" s="13" t="str">
        <f t="shared" si="19"/>
        <v/>
      </c>
      <c r="W63" s="13">
        <f t="shared" si="20"/>
        <v>0</v>
      </c>
      <c r="X63" s="272"/>
      <c r="Y63" s="13" t="str">
        <f t="shared" si="26"/>
        <v/>
      </c>
      <c r="Z63" s="465" t="str">
        <f t="shared" si="21"/>
        <v/>
      </c>
      <c r="AA63" s="465" t="str">
        <f t="shared" si="22"/>
        <v/>
      </c>
      <c r="AB63" s="465" t="str">
        <f t="shared" si="23"/>
        <v/>
      </c>
      <c r="AC63" s="12"/>
      <c r="AD63" s="7"/>
      <c r="AE63" s="7"/>
      <c r="AF63" s="7"/>
      <c r="AG63" s="475" t="e">
        <f t="shared" si="24"/>
        <v>#DIV/0!</v>
      </c>
      <c r="AH63" s="466" t="e">
        <f t="shared" si="25"/>
        <v>#DIV/0!</v>
      </c>
      <c r="AI63" s="103"/>
    </row>
    <row r="64" spans="2:35" x14ac:dyDescent="0.2">
      <c r="B64" s="10"/>
      <c r="C64" s="16">
        <v>49</v>
      </c>
      <c r="D64" s="28"/>
      <c r="E64" s="29"/>
      <c r="F64" s="29"/>
      <c r="G64" s="35"/>
      <c r="H64" s="28"/>
      <c r="I64" s="28"/>
      <c r="J64" s="28"/>
      <c r="K64" s="28"/>
      <c r="L64" s="28"/>
      <c r="M64" s="28"/>
      <c r="N64" s="28"/>
      <c r="O64" s="28"/>
      <c r="P64" s="169"/>
      <c r="Q64" s="31"/>
      <c r="R64" s="31"/>
      <c r="S64" s="169"/>
      <c r="T64" s="272"/>
      <c r="U64" s="89" t="str">
        <f t="shared" si="18"/>
        <v/>
      </c>
      <c r="V64" s="13" t="str">
        <f t="shared" si="19"/>
        <v/>
      </c>
      <c r="W64" s="13">
        <f t="shared" si="20"/>
        <v>0</v>
      </c>
      <c r="X64" s="272"/>
      <c r="Y64" s="13" t="str">
        <f t="shared" si="26"/>
        <v/>
      </c>
      <c r="Z64" s="465" t="str">
        <f t="shared" si="21"/>
        <v/>
      </c>
      <c r="AA64" s="465" t="str">
        <f t="shared" si="22"/>
        <v/>
      </c>
      <c r="AB64" s="465" t="str">
        <f t="shared" si="23"/>
        <v/>
      </c>
      <c r="AC64" s="12"/>
      <c r="AD64" s="7"/>
      <c r="AE64" s="7"/>
      <c r="AF64" s="7"/>
      <c r="AG64" s="475" t="e">
        <f t="shared" si="24"/>
        <v>#DIV/0!</v>
      </c>
      <c r="AH64" s="466" t="e">
        <f t="shared" si="25"/>
        <v>#DIV/0!</v>
      </c>
      <c r="AI64" s="103"/>
    </row>
    <row r="65" spans="2:35" x14ac:dyDescent="0.2">
      <c r="B65" s="10"/>
      <c r="C65" s="16">
        <v>50</v>
      </c>
      <c r="D65" s="28"/>
      <c r="E65" s="29"/>
      <c r="F65" s="29"/>
      <c r="G65" s="35"/>
      <c r="H65" s="28"/>
      <c r="I65" s="28"/>
      <c r="J65" s="28"/>
      <c r="K65" s="28"/>
      <c r="L65" s="28"/>
      <c r="M65" s="28"/>
      <c r="N65" s="28"/>
      <c r="O65" s="28"/>
      <c r="P65" s="169"/>
      <c r="Q65" s="31"/>
      <c r="R65" s="31"/>
      <c r="S65" s="169"/>
      <c r="T65" s="272"/>
      <c r="U65" s="89" t="str">
        <f t="shared" si="18"/>
        <v/>
      </c>
      <c r="V65" s="13" t="str">
        <f t="shared" si="19"/>
        <v/>
      </c>
      <c r="W65" s="13">
        <f t="shared" si="20"/>
        <v>0</v>
      </c>
      <c r="X65" s="272"/>
      <c r="Y65" s="13" t="str">
        <f t="shared" si="26"/>
        <v/>
      </c>
      <c r="Z65" s="465" t="str">
        <f t="shared" si="21"/>
        <v/>
      </c>
      <c r="AA65" s="465" t="str">
        <f t="shared" si="22"/>
        <v/>
      </c>
      <c r="AB65" s="465" t="str">
        <f t="shared" si="23"/>
        <v/>
      </c>
      <c r="AC65" s="12"/>
      <c r="AD65" s="7"/>
      <c r="AE65" s="7"/>
      <c r="AF65" s="7"/>
      <c r="AG65" s="475" t="e">
        <f t="shared" si="24"/>
        <v>#DIV/0!</v>
      </c>
      <c r="AH65" s="466" t="e">
        <f t="shared" si="25"/>
        <v>#DIV/0!</v>
      </c>
      <c r="AI65" s="103"/>
    </row>
    <row r="66" spans="2:35" x14ac:dyDescent="0.2">
      <c r="B66" s="10"/>
      <c r="C66" s="16">
        <v>51</v>
      </c>
      <c r="D66" s="28"/>
      <c r="E66" s="29"/>
      <c r="F66" s="29"/>
      <c r="G66" s="35"/>
      <c r="H66" s="28"/>
      <c r="I66" s="28"/>
      <c r="J66" s="28"/>
      <c r="K66" s="28"/>
      <c r="L66" s="28"/>
      <c r="M66" s="28"/>
      <c r="N66" s="28"/>
      <c r="O66" s="28"/>
      <c r="P66" s="169"/>
      <c r="Q66" s="31"/>
      <c r="R66" s="31"/>
      <c r="S66" s="169"/>
      <c r="T66" s="272"/>
      <c r="U66" s="89" t="str">
        <f t="shared" si="18"/>
        <v/>
      </c>
      <c r="V66" s="13" t="str">
        <f t="shared" si="19"/>
        <v/>
      </c>
      <c r="W66" s="13">
        <f t="shared" si="20"/>
        <v>0</v>
      </c>
      <c r="X66" s="272"/>
      <c r="Y66" s="13" t="str">
        <f t="shared" si="26"/>
        <v/>
      </c>
      <c r="Z66" s="465" t="str">
        <f t="shared" si="21"/>
        <v/>
      </c>
      <c r="AA66" s="465" t="str">
        <f t="shared" si="22"/>
        <v/>
      </c>
      <c r="AB66" s="465" t="str">
        <f t="shared" si="23"/>
        <v/>
      </c>
      <c r="AC66" s="12"/>
      <c r="AD66" s="7"/>
      <c r="AE66" s="7"/>
      <c r="AF66" s="7"/>
      <c r="AG66" s="475" t="e">
        <f t="shared" si="24"/>
        <v>#DIV/0!</v>
      </c>
      <c r="AH66" s="466" t="e">
        <f t="shared" si="25"/>
        <v>#DIV/0!</v>
      </c>
      <c r="AI66" s="103"/>
    </row>
    <row r="67" spans="2:35" x14ac:dyDescent="0.2">
      <c r="B67" s="10"/>
      <c r="C67" s="16">
        <v>52</v>
      </c>
      <c r="D67" s="28"/>
      <c r="E67" s="29"/>
      <c r="F67" s="29"/>
      <c r="G67" s="35"/>
      <c r="H67" s="28"/>
      <c r="I67" s="28"/>
      <c r="J67" s="28"/>
      <c r="K67" s="28"/>
      <c r="L67" s="28"/>
      <c r="M67" s="28"/>
      <c r="N67" s="28"/>
      <c r="O67" s="28"/>
      <c r="P67" s="169"/>
      <c r="Q67" s="31"/>
      <c r="R67" s="31"/>
      <c r="S67" s="169"/>
      <c r="T67" s="272"/>
      <c r="U67" s="89" t="str">
        <f t="shared" si="18"/>
        <v/>
      </c>
      <c r="V67" s="13" t="str">
        <f t="shared" si="19"/>
        <v/>
      </c>
      <c r="W67" s="13">
        <f t="shared" si="20"/>
        <v>0</v>
      </c>
      <c r="X67" s="272"/>
      <c r="Y67" s="13" t="str">
        <f t="shared" si="26"/>
        <v/>
      </c>
      <c r="Z67" s="465" t="str">
        <f t="shared" si="21"/>
        <v/>
      </c>
      <c r="AA67" s="465" t="str">
        <f t="shared" si="22"/>
        <v/>
      </c>
      <c r="AB67" s="465" t="str">
        <f t="shared" si="23"/>
        <v/>
      </c>
      <c r="AC67" s="12"/>
      <c r="AD67" s="7"/>
      <c r="AE67" s="7"/>
      <c r="AF67" s="7"/>
      <c r="AG67" s="475" t="e">
        <f t="shared" si="24"/>
        <v>#DIV/0!</v>
      </c>
      <c r="AH67" s="466" t="e">
        <f t="shared" si="25"/>
        <v>#DIV/0!</v>
      </c>
      <c r="AI67" s="103"/>
    </row>
    <row r="68" spans="2:35" x14ac:dyDescent="0.2">
      <c r="B68" s="10"/>
      <c r="C68" s="16">
        <v>53</v>
      </c>
      <c r="D68" s="28"/>
      <c r="E68" s="29"/>
      <c r="F68" s="29"/>
      <c r="G68" s="35"/>
      <c r="H68" s="28"/>
      <c r="I68" s="28"/>
      <c r="J68" s="28"/>
      <c r="K68" s="28"/>
      <c r="L68" s="28"/>
      <c r="M68" s="28"/>
      <c r="N68" s="28"/>
      <c r="O68" s="28"/>
      <c r="P68" s="169"/>
      <c r="Q68" s="31"/>
      <c r="R68" s="31"/>
      <c r="S68" s="169"/>
      <c r="T68" s="272"/>
      <c r="U68" s="89" t="str">
        <f t="shared" si="18"/>
        <v/>
      </c>
      <c r="V68" s="13" t="str">
        <f t="shared" si="19"/>
        <v/>
      </c>
      <c r="W68" s="13">
        <f t="shared" si="20"/>
        <v>0</v>
      </c>
      <c r="X68" s="272"/>
      <c r="Y68" s="13" t="str">
        <f t="shared" si="26"/>
        <v/>
      </c>
      <c r="Z68" s="465" t="str">
        <f t="shared" si="21"/>
        <v/>
      </c>
      <c r="AA68" s="465" t="str">
        <f t="shared" si="22"/>
        <v/>
      </c>
      <c r="AB68" s="465" t="str">
        <f t="shared" si="23"/>
        <v/>
      </c>
      <c r="AC68" s="12"/>
      <c r="AD68" s="7"/>
      <c r="AE68" s="7"/>
      <c r="AF68" s="7"/>
      <c r="AG68" s="475" t="e">
        <f t="shared" si="24"/>
        <v>#DIV/0!</v>
      </c>
      <c r="AH68" s="466" t="e">
        <f t="shared" si="25"/>
        <v>#DIV/0!</v>
      </c>
      <c r="AI68" s="103"/>
    </row>
    <row r="69" spans="2:35" x14ac:dyDescent="0.2">
      <c r="B69" s="10"/>
      <c r="C69" s="16">
        <v>54</v>
      </c>
      <c r="D69" s="28"/>
      <c r="E69" s="29"/>
      <c r="F69" s="29"/>
      <c r="G69" s="35"/>
      <c r="H69" s="28"/>
      <c r="I69" s="28"/>
      <c r="J69" s="28"/>
      <c r="K69" s="28"/>
      <c r="L69" s="28"/>
      <c r="M69" s="28"/>
      <c r="N69" s="28"/>
      <c r="O69" s="28"/>
      <c r="P69" s="169"/>
      <c r="Q69" s="31"/>
      <c r="R69" s="31"/>
      <c r="S69" s="169"/>
      <c r="T69" s="272"/>
      <c r="U69" s="89" t="str">
        <f t="shared" si="18"/>
        <v/>
      </c>
      <c r="V69" s="13" t="str">
        <f t="shared" si="19"/>
        <v/>
      </c>
      <c r="W69" s="13">
        <f t="shared" si="20"/>
        <v>0</v>
      </c>
      <c r="X69" s="272"/>
      <c r="Y69" s="13" t="str">
        <f t="shared" si="26"/>
        <v/>
      </c>
      <c r="Z69" s="465" t="str">
        <f t="shared" si="21"/>
        <v/>
      </c>
      <c r="AA69" s="465" t="str">
        <f t="shared" si="22"/>
        <v/>
      </c>
      <c r="AB69" s="465" t="str">
        <f t="shared" si="23"/>
        <v/>
      </c>
      <c r="AC69" s="12"/>
      <c r="AD69" s="7"/>
      <c r="AE69" s="7"/>
      <c r="AF69" s="7"/>
      <c r="AG69" s="475" t="e">
        <f t="shared" si="24"/>
        <v>#DIV/0!</v>
      </c>
      <c r="AH69" s="466" t="e">
        <f t="shared" si="25"/>
        <v>#DIV/0!</v>
      </c>
      <c r="AI69" s="103"/>
    </row>
    <row r="70" spans="2:35" x14ac:dyDescent="0.2">
      <c r="B70" s="10"/>
      <c r="C70" s="16">
        <v>55</v>
      </c>
      <c r="D70" s="28"/>
      <c r="E70" s="29"/>
      <c r="F70" s="29"/>
      <c r="G70" s="35"/>
      <c r="H70" s="28"/>
      <c r="I70" s="28"/>
      <c r="J70" s="28"/>
      <c r="K70" s="28"/>
      <c r="L70" s="28"/>
      <c r="M70" s="28"/>
      <c r="N70" s="28"/>
      <c r="O70" s="28"/>
      <c r="P70" s="169"/>
      <c r="Q70" s="31"/>
      <c r="R70" s="31"/>
      <c r="S70" s="169"/>
      <c r="T70" s="272"/>
      <c r="U70" s="89" t="str">
        <f t="shared" si="18"/>
        <v/>
      </c>
      <c r="V70" s="13" t="str">
        <f t="shared" si="19"/>
        <v/>
      </c>
      <c r="W70" s="13">
        <f t="shared" si="20"/>
        <v>0</v>
      </c>
      <c r="X70" s="272"/>
      <c r="Y70" s="13" t="str">
        <f t="shared" si="26"/>
        <v/>
      </c>
      <c r="Z70" s="465" t="str">
        <f t="shared" si="21"/>
        <v/>
      </c>
      <c r="AA70" s="465" t="str">
        <f t="shared" si="22"/>
        <v/>
      </c>
      <c r="AB70" s="465" t="str">
        <f t="shared" si="23"/>
        <v/>
      </c>
      <c r="AC70" s="12"/>
      <c r="AD70" s="7"/>
      <c r="AE70" s="7"/>
      <c r="AF70" s="7"/>
      <c r="AG70" s="475" t="e">
        <f t="shared" si="24"/>
        <v>#DIV/0!</v>
      </c>
      <c r="AH70" s="466" t="e">
        <f t="shared" si="25"/>
        <v>#DIV/0!</v>
      </c>
      <c r="AI70" s="103"/>
    </row>
    <row r="71" spans="2:35" x14ac:dyDescent="0.2">
      <c r="B71" s="10"/>
      <c r="C71" s="16">
        <v>56</v>
      </c>
      <c r="D71" s="28"/>
      <c r="E71" s="29"/>
      <c r="F71" s="29"/>
      <c r="G71" s="35"/>
      <c r="H71" s="28"/>
      <c r="I71" s="28"/>
      <c r="J71" s="28"/>
      <c r="K71" s="28"/>
      <c r="L71" s="28"/>
      <c r="M71" s="28"/>
      <c r="N71" s="28"/>
      <c r="O71" s="28"/>
      <c r="P71" s="169"/>
      <c r="Q71" s="31"/>
      <c r="R71" s="31"/>
      <c r="S71" s="169"/>
      <c r="T71" s="272"/>
      <c r="U71" s="89" t="str">
        <f t="shared" si="18"/>
        <v/>
      </c>
      <c r="V71" s="13" t="str">
        <f t="shared" si="19"/>
        <v/>
      </c>
      <c r="W71" s="13">
        <f t="shared" si="20"/>
        <v>0</v>
      </c>
      <c r="X71" s="272"/>
      <c r="Y71" s="13" t="str">
        <f t="shared" si="26"/>
        <v/>
      </c>
      <c r="Z71" s="465" t="str">
        <f t="shared" si="21"/>
        <v/>
      </c>
      <c r="AA71" s="465" t="str">
        <f t="shared" si="22"/>
        <v/>
      </c>
      <c r="AB71" s="465" t="str">
        <f t="shared" si="23"/>
        <v/>
      </c>
      <c r="AC71" s="12"/>
      <c r="AD71" s="7"/>
      <c r="AE71" s="7"/>
      <c r="AF71" s="7"/>
      <c r="AG71" s="475" t="e">
        <f t="shared" si="24"/>
        <v>#DIV/0!</v>
      </c>
      <c r="AH71" s="466" t="e">
        <f t="shared" si="25"/>
        <v>#DIV/0!</v>
      </c>
      <c r="AI71" s="103"/>
    </row>
    <row r="72" spans="2:35" x14ac:dyDescent="0.2">
      <c r="B72" s="10"/>
      <c r="C72" s="16">
        <v>57</v>
      </c>
      <c r="D72" s="28"/>
      <c r="E72" s="29"/>
      <c r="F72" s="29"/>
      <c r="G72" s="35"/>
      <c r="H72" s="28"/>
      <c r="I72" s="28"/>
      <c r="J72" s="28"/>
      <c r="K72" s="28"/>
      <c r="L72" s="28"/>
      <c r="M72" s="28"/>
      <c r="N72" s="28"/>
      <c r="O72" s="28"/>
      <c r="P72" s="169"/>
      <c r="Q72" s="31"/>
      <c r="R72" s="31"/>
      <c r="S72" s="169"/>
      <c r="T72" s="272"/>
      <c r="U72" s="89" t="str">
        <f t="shared" si="18"/>
        <v/>
      </c>
      <c r="V72" s="13" t="str">
        <f t="shared" si="19"/>
        <v/>
      </c>
      <c r="W72" s="13">
        <f t="shared" si="20"/>
        <v>0</v>
      </c>
      <c r="X72" s="272"/>
      <c r="Y72" s="13" t="str">
        <f t="shared" si="26"/>
        <v/>
      </c>
      <c r="Z72" s="465" t="str">
        <f t="shared" si="21"/>
        <v/>
      </c>
      <c r="AA72" s="465" t="str">
        <f t="shared" si="22"/>
        <v/>
      </c>
      <c r="AB72" s="465" t="str">
        <f t="shared" si="23"/>
        <v/>
      </c>
      <c r="AC72" s="12"/>
      <c r="AD72" s="7"/>
      <c r="AE72" s="7"/>
      <c r="AF72" s="7"/>
      <c r="AG72" s="475" t="e">
        <f t="shared" si="24"/>
        <v>#DIV/0!</v>
      </c>
      <c r="AH72" s="466" t="e">
        <f t="shared" si="25"/>
        <v>#DIV/0!</v>
      </c>
      <c r="AI72" s="103"/>
    </row>
    <row r="73" spans="2:35" x14ac:dyDescent="0.2">
      <c r="B73" s="10"/>
      <c r="C73" s="16">
        <v>58</v>
      </c>
      <c r="D73" s="28"/>
      <c r="E73" s="29"/>
      <c r="F73" s="29"/>
      <c r="G73" s="35"/>
      <c r="H73" s="28"/>
      <c r="I73" s="28"/>
      <c r="J73" s="28"/>
      <c r="K73" s="28"/>
      <c r="L73" s="28"/>
      <c r="M73" s="28"/>
      <c r="N73" s="28"/>
      <c r="O73" s="28"/>
      <c r="P73" s="169"/>
      <c r="Q73" s="31"/>
      <c r="R73" s="31"/>
      <c r="S73" s="169"/>
      <c r="T73" s="272"/>
      <c r="U73" s="89" t="str">
        <f t="shared" si="18"/>
        <v/>
      </c>
      <c r="V73" s="13" t="str">
        <f t="shared" si="19"/>
        <v/>
      </c>
      <c r="W73" s="13">
        <f t="shared" si="20"/>
        <v>0</v>
      </c>
      <c r="X73" s="272"/>
      <c r="Y73" s="13" t="str">
        <f t="shared" si="26"/>
        <v/>
      </c>
      <c r="Z73" s="465" t="str">
        <f t="shared" si="21"/>
        <v/>
      </c>
      <c r="AA73" s="465" t="str">
        <f t="shared" si="22"/>
        <v/>
      </c>
      <c r="AB73" s="465" t="str">
        <f t="shared" si="23"/>
        <v/>
      </c>
      <c r="AC73" s="12"/>
      <c r="AD73" s="7"/>
      <c r="AE73" s="7"/>
      <c r="AF73" s="7"/>
      <c r="AG73" s="475" t="e">
        <f t="shared" si="24"/>
        <v>#DIV/0!</v>
      </c>
      <c r="AH73" s="466" t="e">
        <f t="shared" si="25"/>
        <v>#DIV/0!</v>
      </c>
      <c r="AI73" s="103"/>
    </row>
    <row r="74" spans="2:35" x14ac:dyDescent="0.2">
      <c r="B74" s="10"/>
      <c r="C74" s="16">
        <v>59</v>
      </c>
      <c r="D74" s="28"/>
      <c r="E74" s="29"/>
      <c r="F74" s="29"/>
      <c r="G74" s="35"/>
      <c r="H74" s="28"/>
      <c r="I74" s="28"/>
      <c r="J74" s="28"/>
      <c r="K74" s="28"/>
      <c r="L74" s="28"/>
      <c r="M74" s="28"/>
      <c r="N74" s="28"/>
      <c r="O74" s="28"/>
      <c r="P74" s="169"/>
      <c r="Q74" s="31"/>
      <c r="R74" s="31"/>
      <c r="S74" s="169"/>
      <c r="T74" s="272"/>
      <c r="U74" s="89" t="str">
        <f t="shared" si="18"/>
        <v/>
      </c>
      <c r="V74" s="13" t="str">
        <f t="shared" si="19"/>
        <v/>
      </c>
      <c r="W74" s="13">
        <f t="shared" si="20"/>
        <v>0</v>
      </c>
      <c r="X74" s="272"/>
      <c r="Y74" s="13" t="str">
        <f t="shared" si="26"/>
        <v/>
      </c>
      <c r="Z74" s="465" t="str">
        <f t="shared" si="21"/>
        <v/>
      </c>
      <c r="AA74" s="465" t="str">
        <f t="shared" si="22"/>
        <v/>
      </c>
      <c r="AB74" s="465" t="str">
        <f t="shared" si="23"/>
        <v/>
      </c>
      <c r="AC74" s="12"/>
      <c r="AD74" s="7"/>
      <c r="AE74" s="7"/>
      <c r="AF74" s="7"/>
      <c r="AG74" s="475" t="e">
        <f t="shared" si="24"/>
        <v>#DIV/0!</v>
      </c>
      <c r="AH74" s="466" t="e">
        <f t="shared" si="25"/>
        <v>#DIV/0!</v>
      </c>
      <c r="AI74" s="103"/>
    </row>
    <row r="75" spans="2:35" x14ac:dyDescent="0.2">
      <c r="B75" s="10"/>
      <c r="C75" s="16">
        <v>60</v>
      </c>
      <c r="D75" s="28"/>
      <c r="E75" s="29"/>
      <c r="F75" s="29"/>
      <c r="G75" s="35"/>
      <c r="H75" s="28"/>
      <c r="I75" s="28"/>
      <c r="J75" s="28"/>
      <c r="K75" s="28"/>
      <c r="L75" s="28"/>
      <c r="M75" s="28"/>
      <c r="N75" s="28"/>
      <c r="O75" s="28"/>
      <c r="P75" s="169"/>
      <c r="Q75" s="31"/>
      <c r="R75" s="31"/>
      <c r="S75" s="169"/>
      <c r="T75" s="272"/>
      <c r="U75" s="89" t="str">
        <f t="shared" si="18"/>
        <v/>
      </c>
      <c r="V75" s="13" t="str">
        <f t="shared" si="19"/>
        <v/>
      </c>
      <c r="W75" s="13">
        <f t="shared" si="20"/>
        <v>0</v>
      </c>
      <c r="X75" s="272"/>
      <c r="Y75" s="13" t="str">
        <f t="shared" si="26"/>
        <v/>
      </c>
      <c r="Z75" s="465" t="str">
        <f t="shared" si="21"/>
        <v/>
      </c>
      <c r="AA75" s="465" t="str">
        <f t="shared" si="22"/>
        <v/>
      </c>
      <c r="AB75" s="465" t="str">
        <f t="shared" si="23"/>
        <v/>
      </c>
      <c r="AC75" s="12"/>
      <c r="AD75" s="7"/>
      <c r="AE75" s="7"/>
      <c r="AF75" s="7"/>
      <c r="AG75" s="475" t="e">
        <f t="shared" si="24"/>
        <v>#DIV/0!</v>
      </c>
      <c r="AH75" s="466" t="e">
        <f t="shared" si="25"/>
        <v>#DIV/0!</v>
      </c>
    </row>
    <row r="76" spans="2:35" x14ac:dyDescent="0.2">
      <c r="B76" s="113"/>
      <c r="C76" s="114"/>
      <c r="D76" s="114"/>
      <c r="E76" s="114"/>
      <c r="F76" s="114"/>
      <c r="G76" s="114"/>
      <c r="H76" s="147"/>
      <c r="I76" s="147"/>
      <c r="J76" s="147"/>
      <c r="K76" s="147"/>
      <c r="L76" s="147"/>
      <c r="M76" s="147"/>
      <c r="N76" s="147"/>
      <c r="O76" s="147"/>
      <c r="P76" s="314"/>
      <c r="Q76" s="114"/>
      <c r="R76" s="114"/>
      <c r="S76" s="314"/>
      <c r="T76" s="114"/>
      <c r="U76" s="114"/>
      <c r="V76" s="114"/>
      <c r="W76" s="114"/>
      <c r="X76" s="114"/>
      <c r="Y76" s="114"/>
      <c r="Z76" s="402"/>
      <c r="AA76" s="402"/>
      <c r="AB76" s="402"/>
      <c r="AC76" s="115"/>
      <c r="AG76" s="7"/>
      <c r="AH76" s="7"/>
    </row>
    <row r="77" spans="2:35" x14ac:dyDescent="0.2">
      <c r="H77" s="148"/>
      <c r="I77" s="148"/>
      <c r="J77" s="148"/>
      <c r="K77" s="148"/>
      <c r="L77" s="148"/>
      <c r="M77" s="148"/>
      <c r="N77" s="148"/>
      <c r="O77" s="148"/>
      <c r="P77" s="315"/>
      <c r="S77" s="315"/>
      <c r="Z77" s="403"/>
      <c r="AA77" s="403"/>
      <c r="AB77" s="403"/>
      <c r="AC77" s="174" t="s">
        <v>916</v>
      </c>
      <c r="AG77" s="7"/>
      <c r="AH77" s="7"/>
      <c r="AI77" s="103"/>
    </row>
    <row r="78" spans="2:35" x14ac:dyDescent="0.2">
      <c r="B78" s="10"/>
      <c r="C78" s="16">
        <v>61</v>
      </c>
      <c r="D78" s="28"/>
      <c r="E78" s="29"/>
      <c r="F78" s="29"/>
      <c r="G78" s="35"/>
      <c r="H78" s="28"/>
      <c r="I78" s="28"/>
      <c r="J78" s="28"/>
      <c r="K78" s="28"/>
      <c r="L78" s="28"/>
      <c r="M78" s="28"/>
      <c r="N78" s="28"/>
      <c r="O78" s="28"/>
      <c r="P78" s="169"/>
      <c r="Q78" s="31"/>
      <c r="R78" s="31"/>
      <c r="S78" s="169"/>
      <c r="T78" s="272"/>
      <c r="U78" s="89" t="str">
        <f t="shared" ref="U78:U107" si="27">IF(OR(AND(E78&gt;2014,M78="○"),AND(E78&gt;2014,O78="○")),0,IF(T78=0,"",IF(COUNTIF(H78:O78,"○")&gt;=2,0,IF(COUNTIF(H78:O78,"○")=1,IF(COUNTIF(L78:O78,"○")=1,AH78,INDEX($CG$12:$CJ$12,1,MATCH("○",H78:K78,0))),0))))</f>
        <v/>
      </c>
      <c r="V78" s="13" t="str">
        <f t="shared" ref="V78:V107" si="28">IF(T78="","",IF(G78="",$DC$9,HLOOKUP(G78,$CG$8:$DB$9,2,0)))</f>
        <v/>
      </c>
      <c r="W78" s="13">
        <f t="shared" ref="W78:W107" si="29">IF(T78="",0,S78*T78*V78/1000)</f>
        <v>0</v>
      </c>
      <c r="X78" s="272"/>
      <c r="Y78" s="13" t="str">
        <f>IF(OR(U78="",NOT($AH$5)),"",IF(X78="",W78,X78)*U78/(1-U78))</f>
        <v/>
      </c>
      <c r="Z78" s="465" t="str">
        <f t="shared" ref="Z78:Z107" si="30">IF(ISERROR(Y78),"",IF(Y78="","",Y78*$CE$3/1000))</f>
        <v/>
      </c>
      <c r="AA78" s="465" t="str">
        <f t="shared" ref="AA78:AA107" si="31">IF(ISERROR(Y78),"",IF(Y78="","",Y78*$CE$4/1000))</f>
        <v/>
      </c>
      <c r="AB78" s="465" t="str">
        <f t="shared" ref="AB78:AB107" si="32">IF(ISERROR(Y78),"",IF(Y78="","",Y78*$CE$5/1000))</f>
        <v/>
      </c>
      <c r="AC78" s="12"/>
      <c r="AD78" s="7"/>
      <c r="AE78" s="7"/>
      <c r="AF78" s="7"/>
      <c r="AG78" s="475" t="e">
        <f t="shared" ref="AG78:AG107" si="33">R78/S78*IF(OR(M78="○",O78="○"),0.9,1)</f>
        <v>#DIV/0!</v>
      </c>
      <c r="AH78" s="466" t="e">
        <f t="shared" ref="AH78:AH107" si="34">IF(E78&lt;=2014,IF(OR(L78="○",M78="○"),INDEX($AW$7:$BC$7,1,MATCH(AG78,$AW$4:$BC$4,1)),INDEX($AW$5:$BC$7,MATCH(R78,$AV$5:$AV$7,1),MATCH(AG78,$AW$4:$BC$4,1))),IF(E78&lt;=2019,IF(OR(L78="○",M78="○"),INDEX($BF$7:$BO$7,1,MATCH(AG78,$BF$4:$BO$4,1)),INDEX($BF$5:$BO$7,MATCH(R78,$BE$5:$BE$7,1),MATCH(AG78,$BF$4:$BO$4,1))),IF(OR(L78="○",M78="○"),INDEX($BR$7:$CA$7,1,MATCH(AG78,$BR$4:$CA$4,1)),INDEX($BR$5:$CA$7,MATCH(R78,$BQ$5:$BQ$7,1),MATCH(AG78,$BR$4:$CA$4,1)))))</f>
        <v>#DIV/0!</v>
      </c>
      <c r="AI78" s="103"/>
    </row>
    <row r="79" spans="2:35" x14ac:dyDescent="0.2">
      <c r="B79" s="10"/>
      <c r="C79" s="16">
        <v>62</v>
      </c>
      <c r="D79" s="28"/>
      <c r="E79" s="29"/>
      <c r="F79" s="29"/>
      <c r="G79" s="35"/>
      <c r="H79" s="28"/>
      <c r="I79" s="28"/>
      <c r="J79" s="28"/>
      <c r="K79" s="28"/>
      <c r="L79" s="28"/>
      <c r="M79" s="28"/>
      <c r="N79" s="28"/>
      <c r="O79" s="28"/>
      <c r="P79" s="169"/>
      <c r="Q79" s="31"/>
      <c r="R79" s="31"/>
      <c r="S79" s="169"/>
      <c r="T79" s="272"/>
      <c r="U79" s="89" t="str">
        <f t="shared" si="27"/>
        <v/>
      </c>
      <c r="V79" s="13" t="str">
        <f t="shared" si="28"/>
        <v/>
      </c>
      <c r="W79" s="13">
        <f t="shared" si="29"/>
        <v>0</v>
      </c>
      <c r="X79" s="272"/>
      <c r="Y79" s="13" t="str">
        <f t="shared" ref="Y79:Y107" si="35">IF(OR(U79="",NOT($AH$5)),"",IF(X79="",W79,X79)*U79/(1-U79))</f>
        <v/>
      </c>
      <c r="Z79" s="465" t="str">
        <f t="shared" si="30"/>
        <v/>
      </c>
      <c r="AA79" s="465" t="str">
        <f t="shared" si="31"/>
        <v/>
      </c>
      <c r="AB79" s="465" t="str">
        <f t="shared" si="32"/>
        <v/>
      </c>
      <c r="AC79" s="12"/>
      <c r="AD79" s="7"/>
      <c r="AE79" s="7"/>
      <c r="AF79" s="7"/>
      <c r="AG79" s="475" t="e">
        <f t="shared" si="33"/>
        <v>#DIV/0!</v>
      </c>
      <c r="AH79" s="466" t="e">
        <f t="shared" si="34"/>
        <v>#DIV/0!</v>
      </c>
      <c r="AI79" s="103"/>
    </row>
    <row r="80" spans="2:35" x14ac:dyDescent="0.2">
      <c r="B80" s="10"/>
      <c r="C80" s="16">
        <v>63</v>
      </c>
      <c r="D80" s="28"/>
      <c r="E80" s="29"/>
      <c r="F80" s="29"/>
      <c r="G80" s="35"/>
      <c r="H80" s="28"/>
      <c r="I80" s="28"/>
      <c r="J80" s="28"/>
      <c r="K80" s="28"/>
      <c r="L80" s="28"/>
      <c r="M80" s="28"/>
      <c r="N80" s="28"/>
      <c r="O80" s="28"/>
      <c r="P80" s="169"/>
      <c r="Q80" s="31"/>
      <c r="R80" s="31"/>
      <c r="S80" s="169"/>
      <c r="T80" s="272"/>
      <c r="U80" s="89" t="str">
        <f t="shared" si="27"/>
        <v/>
      </c>
      <c r="V80" s="13" t="str">
        <f t="shared" si="28"/>
        <v/>
      </c>
      <c r="W80" s="13">
        <f t="shared" si="29"/>
        <v>0</v>
      </c>
      <c r="X80" s="272"/>
      <c r="Y80" s="13" t="str">
        <f t="shared" si="35"/>
        <v/>
      </c>
      <c r="Z80" s="465" t="str">
        <f t="shared" si="30"/>
        <v/>
      </c>
      <c r="AA80" s="465" t="str">
        <f t="shared" si="31"/>
        <v/>
      </c>
      <c r="AB80" s="465" t="str">
        <f t="shared" si="32"/>
        <v/>
      </c>
      <c r="AC80" s="12"/>
      <c r="AD80" s="7"/>
      <c r="AE80" s="7"/>
      <c r="AF80" s="7"/>
      <c r="AG80" s="475" t="e">
        <f t="shared" si="33"/>
        <v>#DIV/0!</v>
      </c>
      <c r="AH80" s="466" t="e">
        <f t="shared" si="34"/>
        <v>#DIV/0!</v>
      </c>
      <c r="AI80" s="103"/>
    </row>
    <row r="81" spans="2:35" x14ac:dyDescent="0.2">
      <c r="B81" s="10"/>
      <c r="C81" s="16">
        <v>64</v>
      </c>
      <c r="D81" s="28"/>
      <c r="E81" s="29"/>
      <c r="F81" s="29"/>
      <c r="G81" s="35"/>
      <c r="H81" s="28"/>
      <c r="I81" s="28"/>
      <c r="J81" s="28"/>
      <c r="K81" s="28"/>
      <c r="L81" s="28"/>
      <c r="M81" s="28"/>
      <c r="N81" s="28"/>
      <c r="O81" s="28"/>
      <c r="P81" s="169"/>
      <c r="Q81" s="31"/>
      <c r="R81" s="31"/>
      <c r="S81" s="169"/>
      <c r="T81" s="272"/>
      <c r="U81" s="89" t="str">
        <f t="shared" si="27"/>
        <v/>
      </c>
      <c r="V81" s="13" t="str">
        <f t="shared" si="28"/>
        <v/>
      </c>
      <c r="W81" s="13">
        <f t="shared" si="29"/>
        <v>0</v>
      </c>
      <c r="X81" s="272"/>
      <c r="Y81" s="13" t="str">
        <f t="shared" si="35"/>
        <v/>
      </c>
      <c r="Z81" s="465" t="str">
        <f t="shared" si="30"/>
        <v/>
      </c>
      <c r="AA81" s="465" t="str">
        <f t="shared" si="31"/>
        <v/>
      </c>
      <c r="AB81" s="465" t="str">
        <f t="shared" si="32"/>
        <v/>
      </c>
      <c r="AC81" s="12"/>
      <c r="AD81" s="7"/>
      <c r="AE81" s="7"/>
      <c r="AF81" s="7"/>
      <c r="AG81" s="475" t="e">
        <f t="shared" si="33"/>
        <v>#DIV/0!</v>
      </c>
      <c r="AH81" s="466" t="e">
        <f t="shared" si="34"/>
        <v>#DIV/0!</v>
      </c>
      <c r="AI81" s="103"/>
    </row>
    <row r="82" spans="2:35" x14ac:dyDescent="0.2">
      <c r="B82" s="10"/>
      <c r="C82" s="16">
        <v>65</v>
      </c>
      <c r="D82" s="28"/>
      <c r="E82" s="29"/>
      <c r="F82" s="29"/>
      <c r="G82" s="35"/>
      <c r="H82" s="28"/>
      <c r="I82" s="28"/>
      <c r="J82" s="28"/>
      <c r="K82" s="28"/>
      <c r="L82" s="28"/>
      <c r="M82" s="28"/>
      <c r="N82" s="28"/>
      <c r="O82" s="28"/>
      <c r="P82" s="169"/>
      <c r="Q82" s="31"/>
      <c r="R82" s="31"/>
      <c r="S82" s="169"/>
      <c r="T82" s="272"/>
      <c r="U82" s="89" t="str">
        <f t="shared" si="27"/>
        <v/>
      </c>
      <c r="V82" s="13" t="str">
        <f t="shared" si="28"/>
        <v/>
      </c>
      <c r="W82" s="13">
        <f t="shared" si="29"/>
        <v>0</v>
      </c>
      <c r="X82" s="272"/>
      <c r="Y82" s="13" t="str">
        <f t="shared" si="35"/>
        <v/>
      </c>
      <c r="Z82" s="465" t="str">
        <f t="shared" si="30"/>
        <v/>
      </c>
      <c r="AA82" s="465" t="str">
        <f t="shared" si="31"/>
        <v/>
      </c>
      <c r="AB82" s="465" t="str">
        <f t="shared" si="32"/>
        <v/>
      </c>
      <c r="AC82" s="12"/>
      <c r="AD82" s="7"/>
      <c r="AE82" s="7"/>
      <c r="AF82" s="7"/>
      <c r="AG82" s="475" t="e">
        <f t="shared" si="33"/>
        <v>#DIV/0!</v>
      </c>
      <c r="AH82" s="466" t="e">
        <f t="shared" si="34"/>
        <v>#DIV/0!</v>
      </c>
      <c r="AI82" s="103"/>
    </row>
    <row r="83" spans="2:35" x14ac:dyDescent="0.2">
      <c r="B83" s="10"/>
      <c r="C83" s="16">
        <v>66</v>
      </c>
      <c r="D83" s="28"/>
      <c r="E83" s="29"/>
      <c r="F83" s="29"/>
      <c r="G83" s="35"/>
      <c r="H83" s="28"/>
      <c r="I83" s="28"/>
      <c r="J83" s="28"/>
      <c r="K83" s="28"/>
      <c r="L83" s="28"/>
      <c r="M83" s="28"/>
      <c r="N83" s="28"/>
      <c r="O83" s="28"/>
      <c r="P83" s="169"/>
      <c r="Q83" s="31"/>
      <c r="R83" s="31"/>
      <c r="S83" s="169"/>
      <c r="T83" s="272"/>
      <c r="U83" s="89" t="str">
        <f t="shared" si="27"/>
        <v/>
      </c>
      <c r="V83" s="13" t="str">
        <f t="shared" si="28"/>
        <v/>
      </c>
      <c r="W83" s="13">
        <f t="shared" si="29"/>
        <v>0</v>
      </c>
      <c r="X83" s="272"/>
      <c r="Y83" s="13" t="str">
        <f t="shared" si="35"/>
        <v/>
      </c>
      <c r="Z83" s="465" t="str">
        <f t="shared" si="30"/>
        <v/>
      </c>
      <c r="AA83" s="465" t="str">
        <f t="shared" si="31"/>
        <v/>
      </c>
      <c r="AB83" s="465" t="str">
        <f t="shared" si="32"/>
        <v/>
      </c>
      <c r="AC83" s="12"/>
      <c r="AD83" s="7"/>
      <c r="AE83" s="7"/>
      <c r="AF83" s="7"/>
      <c r="AG83" s="475" t="e">
        <f t="shared" si="33"/>
        <v>#DIV/0!</v>
      </c>
      <c r="AH83" s="466" t="e">
        <f t="shared" si="34"/>
        <v>#DIV/0!</v>
      </c>
      <c r="AI83" s="103"/>
    </row>
    <row r="84" spans="2:35" x14ac:dyDescent="0.2">
      <c r="B84" s="10"/>
      <c r="C84" s="16">
        <v>67</v>
      </c>
      <c r="D84" s="28"/>
      <c r="E84" s="29"/>
      <c r="F84" s="29"/>
      <c r="G84" s="35"/>
      <c r="H84" s="28"/>
      <c r="I84" s="28"/>
      <c r="J84" s="28"/>
      <c r="K84" s="28"/>
      <c r="L84" s="28"/>
      <c r="M84" s="28"/>
      <c r="N84" s="28"/>
      <c r="O84" s="28"/>
      <c r="P84" s="169"/>
      <c r="Q84" s="31"/>
      <c r="R84" s="31"/>
      <c r="S84" s="169"/>
      <c r="T84" s="272"/>
      <c r="U84" s="89" t="str">
        <f t="shared" si="27"/>
        <v/>
      </c>
      <c r="V84" s="13" t="str">
        <f t="shared" si="28"/>
        <v/>
      </c>
      <c r="W84" s="13">
        <f t="shared" si="29"/>
        <v>0</v>
      </c>
      <c r="X84" s="272"/>
      <c r="Y84" s="13" t="str">
        <f t="shared" si="35"/>
        <v/>
      </c>
      <c r="Z84" s="465" t="str">
        <f t="shared" si="30"/>
        <v/>
      </c>
      <c r="AA84" s="465" t="str">
        <f t="shared" si="31"/>
        <v/>
      </c>
      <c r="AB84" s="465" t="str">
        <f t="shared" si="32"/>
        <v/>
      </c>
      <c r="AC84" s="12"/>
      <c r="AD84" s="7"/>
      <c r="AE84" s="7"/>
      <c r="AF84" s="7"/>
      <c r="AG84" s="475" t="e">
        <f t="shared" si="33"/>
        <v>#DIV/0!</v>
      </c>
      <c r="AH84" s="466" t="e">
        <f t="shared" si="34"/>
        <v>#DIV/0!</v>
      </c>
      <c r="AI84" s="103"/>
    </row>
    <row r="85" spans="2:35" x14ac:dyDescent="0.2">
      <c r="B85" s="10"/>
      <c r="C85" s="16">
        <v>68</v>
      </c>
      <c r="D85" s="28"/>
      <c r="E85" s="29"/>
      <c r="F85" s="29"/>
      <c r="G85" s="35"/>
      <c r="H85" s="28"/>
      <c r="I85" s="28"/>
      <c r="J85" s="28"/>
      <c r="K85" s="28"/>
      <c r="L85" s="28"/>
      <c r="M85" s="28"/>
      <c r="N85" s="28"/>
      <c r="O85" s="28"/>
      <c r="P85" s="169"/>
      <c r="Q85" s="31"/>
      <c r="R85" s="31"/>
      <c r="S85" s="169"/>
      <c r="T85" s="272"/>
      <c r="U85" s="89" t="str">
        <f t="shared" si="27"/>
        <v/>
      </c>
      <c r="V85" s="13" t="str">
        <f t="shared" si="28"/>
        <v/>
      </c>
      <c r="W85" s="13">
        <f t="shared" si="29"/>
        <v>0</v>
      </c>
      <c r="X85" s="272"/>
      <c r="Y85" s="13" t="str">
        <f t="shared" si="35"/>
        <v/>
      </c>
      <c r="Z85" s="465" t="str">
        <f t="shared" si="30"/>
        <v/>
      </c>
      <c r="AA85" s="465" t="str">
        <f t="shared" si="31"/>
        <v/>
      </c>
      <c r="AB85" s="465" t="str">
        <f t="shared" si="32"/>
        <v/>
      </c>
      <c r="AC85" s="12"/>
      <c r="AD85" s="7"/>
      <c r="AE85" s="7"/>
      <c r="AF85" s="7"/>
      <c r="AG85" s="475" t="e">
        <f t="shared" si="33"/>
        <v>#DIV/0!</v>
      </c>
      <c r="AH85" s="466" t="e">
        <f t="shared" si="34"/>
        <v>#DIV/0!</v>
      </c>
      <c r="AI85" s="103"/>
    </row>
    <row r="86" spans="2:35" x14ac:dyDescent="0.2">
      <c r="B86" s="10"/>
      <c r="C86" s="16">
        <v>69</v>
      </c>
      <c r="D86" s="28"/>
      <c r="E86" s="29"/>
      <c r="F86" s="29"/>
      <c r="G86" s="35"/>
      <c r="H86" s="28"/>
      <c r="I86" s="28"/>
      <c r="J86" s="28"/>
      <c r="K86" s="28"/>
      <c r="L86" s="28"/>
      <c r="M86" s="28"/>
      <c r="N86" s="28"/>
      <c r="O86" s="28"/>
      <c r="P86" s="169"/>
      <c r="Q86" s="31"/>
      <c r="R86" s="31"/>
      <c r="S86" s="169"/>
      <c r="T86" s="272"/>
      <c r="U86" s="89" t="str">
        <f t="shared" si="27"/>
        <v/>
      </c>
      <c r="V86" s="13" t="str">
        <f t="shared" si="28"/>
        <v/>
      </c>
      <c r="W86" s="13">
        <f t="shared" si="29"/>
        <v>0</v>
      </c>
      <c r="X86" s="272"/>
      <c r="Y86" s="13" t="str">
        <f t="shared" si="35"/>
        <v/>
      </c>
      <c r="Z86" s="465" t="str">
        <f t="shared" si="30"/>
        <v/>
      </c>
      <c r="AA86" s="465" t="str">
        <f t="shared" si="31"/>
        <v/>
      </c>
      <c r="AB86" s="465" t="str">
        <f t="shared" si="32"/>
        <v/>
      </c>
      <c r="AC86" s="12"/>
      <c r="AD86" s="7"/>
      <c r="AE86" s="7"/>
      <c r="AF86" s="7"/>
      <c r="AG86" s="475" t="e">
        <f t="shared" si="33"/>
        <v>#DIV/0!</v>
      </c>
      <c r="AH86" s="466" t="e">
        <f t="shared" si="34"/>
        <v>#DIV/0!</v>
      </c>
      <c r="AI86" s="103"/>
    </row>
    <row r="87" spans="2:35" x14ac:dyDescent="0.2">
      <c r="B87" s="10"/>
      <c r="C87" s="16">
        <v>70</v>
      </c>
      <c r="D87" s="28"/>
      <c r="E87" s="29"/>
      <c r="F87" s="29"/>
      <c r="G87" s="35"/>
      <c r="H87" s="28"/>
      <c r="I87" s="28"/>
      <c r="J87" s="28"/>
      <c r="K87" s="28"/>
      <c r="L87" s="28"/>
      <c r="M87" s="28"/>
      <c r="N87" s="28"/>
      <c r="O87" s="28"/>
      <c r="P87" s="169"/>
      <c r="Q87" s="31"/>
      <c r="R87" s="31"/>
      <c r="S87" s="169"/>
      <c r="T87" s="272"/>
      <c r="U87" s="89" t="str">
        <f t="shared" si="27"/>
        <v/>
      </c>
      <c r="V87" s="13" t="str">
        <f t="shared" si="28"/>
        <v/>
      </c>
      <c r="W87" s="13">
        <f t="shared" si="29"/>
        <v>0</v>
      </c>
      <c r="X87" s="272"/>
      <c r="Y87" s="13" t="str">
        <f t="shared" si="35"/>
        <v/>
      </c>
      <c r="Z87" s="465" t="str">
        <f t="shared" si="30"/>
        <v/>
      </c>
      <c r="AA87" s="465" t="str">
        <f t="shared" si="31"/>
        <v/>
      </c>
      <c r="AB87" s="465" t="str">
        <f t="shared" si="32"/>
        <v/>
      </c>
      <c r="AC87" s="12"/>
      <c r="AD87" s="7"/>
      <c r="AE87" s="7"/>
      <c r="AF87" s="7"/>
      <c r="AG87" s="475" t="e">
        <f t="shared" si="33"/>
        <v>#DIV/0!</v>
      </c>
      <c r="AH87" s="466" t="e">
        <f t="shared" si="34"/>
        <v>#DIV/0!</v>
      </c>
      <c r="AI87" s="103"/>
    </row>
    <row r="88" spans="2:35" x14ac:dyDescent="0.2">
      <c r="B88" s="10"/>
      <c r="C88" s="16">
        <v>71</v>
      </c>
      <c r="D88" s="28"/>
      <c r="E88" s="29"/>
      <c r="F88" s="29"/>
      <c r="G88" s="35"/>
      <c r="H88" s="28"/>
      <c r="I88" s="28"/>
      <c r="J88" s="28"/>
      <c r="K88" s="28"/>
      <c r="L88" s="28"/>
      <c r="M88" s="28"/>
      <c r="N88" s="28"/>
      <c r="O88" s="28"/>
      <c r="P88" s="169"/>
      <c r="Q88" s="31"/>
      <c r="R88" s="31"/>
      <c r="S88" s="169"/>
      <c r="T88" s="272"/>
      <c r="U88" s="89" t="str">
        <f t="shared" si="27"/>
        <v/>
      </c>
      <c r="V88" s="13" t="str">
        <f t="shared" si="28"/>
        <v/>
      </c>
      <c r="W88" s="13">
        <f t="shared" si="29"/>
        <v>0</v>
      </c>
      <c r="X88" s="272"/>
      <c r="Y88" s="13" t="str">
        <f t="shared" si="35"/>
        <v/>
      </c>
      <c r="Z88" s="465" t="str">
        <f t="shared" si="30"/>
        <v/>
      </c>
      <c r="AA88" s="465" t="str">
        <f t="shared" si="31"/>
        <v/>
      </c>
      <c r="AB88" s="465" t="str">
        <f t="shared" si="32"/>
        <v/>
      </c>
      <c r="AC88" s="12"/>
      <c r="AD88" s="7"/>
      <c r="AE88" s="7"/>
      <c r="AF88" s="7"/>
      <c r="AG88" s="475" t="e">
        <f t="shared" si="33"/>
        <v>#DIV/0!</v>
      </c>
      <c r="AH88" s="466" t="e">
        <f t="shared" si="34"/>
        <v>#DIV/0!</v>
      </c>
      <c r="AI88" s="103"/>
    </row>
    <row r="89" spans="2:35" x14ac:dyDescent="0.2">
      <c r="B89" s="10"/>
      <c r="C89" s="16">
        <v>72</v>
      </c>
      <c r="D89" s="28"/>
      <c r="E89" s="29"/>
      <c r="F89" s="29"/>
      <c r="G89" s="35"/>
      <c r="H89" s="28"/>
      <c r="I89" s="28"/>
      <c r="J89" s="28"/>
      <c r="K89" s="28"/>
      <c r="L89" s="28"/>
      <c r="M89" s="28"/>
      <c r="N89" s="28"/>
      <c r="O89" s="28"/>
      <c r="P89" s="169"/>
      <c r="Q89" s="31"/>
      <c r="R89" s="31"/>
      <c r="S89" s="169"/>
      <c r="T89" s="272"/>
      <c r="U89" s="89" t="str">
        <f t="shared" si="27"/>
        <v/>
      </c>
      <c r="V89" s="13" t="str">
        <f t="shared" si="28"/>
        <v/>
      </c>
      <c r="W89" s="13">
        <f t="shared" si="29"/>
        <v>0</v>
      </c>
      <c r="X89" s="272"/>
      <c r="Y89" s="13" t="str">
        <f t="shared" si="35"/>
        <v/>
      </c>
      <c r="Z89" s="465" t="str">
        <f t="shared" si="30"/>
        <v/>
      </c>
      <c r="AA89" s="465" t="str">
        <f t="shared" si="31"/>
        <v/>
      </c>
      <c r="AB89" s="465" t="str">
        <f t="shared" si="32"/>
        <v/>
      </c>
      <c r="AC89" s="12"/>
      <c r="AD89" s="7"/>
      <c r="AE89" s="7"/>
      <c r="AF89" s="7"/>
      <c r="AG89" s="475" t="e">
        <f t="shared" si="33"/>
        <v>#DIV/0!</v>
      </c>
      <c r="AH89" s="466" t="e">
        <f t="shared" si="34"/>
        <v>#DIV/0!</v>
      </c>
      <c r="AI89" s="103"/>
    </row>
    <row r="90" spans="2:35" x14ac:dyDescent="0.2">
      <c r="B90" s="10"/>
      <c r="C90" s="16">
        <v>73</v>
      </c>
      <c r="D90" s="28"/>
      <c r="E90" s="29"/>
      <c r="F90" s="29"/>
      <c r="G90" s="35"/>
      <c r="H90" s="28"/>
      <c r="I90" s="28"/>
      <c r="J90" s="28"/>
      <c r="K90" s="28"/>
      <c r="L90" s="28"/>
      <c r="M90" s="28"/>
      <c r="N90" s="28"/>
      <c r="O90" s="28"/>
      <c r="P90" s="169"/>
      <c r="Q90" s="31"/>
      <c r="R90" s="31"/>
      <c r="S90" s="169"/>
      <c r="T90" s="272"/>
      <c r="U90" s="89" t="str">
        <f t="shared" si="27"/>
        <v/>
      </c>
      <c r="V90" s="13" t="str">
        <f t="shared" si="28"/>
        <v/>
      </c>
      <c r="W90" s="13">
        <f t="shared" si="29"/>
        <v>0</v>
      </c>
      <c r="X90" s="272"/>
      <c r="Y90" s="13" t="str">
        <f t="shared" si="35"/>
        <v/>
      </c>
      <c r="Z90" s="465" t="str">
        <f t="shared" si="30"/>
        <v/>
      </c>
      <c r="AA90" s="465" t="str">
        <f t="shared" si="31"/>
        <v/>
      </c>
      <c r="AB90" s="465" t="str">
        <f t="shared" si="32"/>
        <v/>
      </c>
      <c r="AC90" s="12"/>
      <c r="AD90" s="7"/>
      <c r="AE90" s="7"/>
      <c r="AF90" s="7"/>
      <c r="AG90" s="475" t="e">
        <f t="shared" si="33"/>
        <v>#DIV/0!</v>
      </c>
      <c r="AH90" s="466" t="e">
        <f t="shared" si="34"/>
        <v>#DIV/0!</v>
      </c>
      <c r="AI90" s="103"/>
    </row>
    <row r="91" spans="2:35" x14ac:dyDescent="0.2">
      <c r="B91" s="10"/>
      <c r="C91" s="16">
        <v>74</v>
      </c>
      <c r="D91" s="28"/>
      <c r="E91" s="29"/>
      <c r="F91" s="29"/>
      <c r="G91" s="35"/>
      <c r="H91" s="28"/>
      <c r="I91" s="28"/>
      <c r="J91" s="28"/>
      <c r="K91" s="28"/>
      <c r="L91" s="28"/>
      <c r="M91" s="28"/>
      <c r="N91" s="28"/>
      <c r="O91" s="28"/>
      <c r="P91" s="169"/>
      <c r="Q91" s="31"/>
      <c r="R91" s="31"/>
      <c r="S91" s="169"/>
      <c r="T91" s="272"/>
      <c r="U91" s="89" t="str">
        <f t="shared" si="27"/>
        <v/>
      </c>
      <c r="V91" s="13" t="str">
        <f t="shared" si="28"/>
        <v/>
      </c>
      <c r="W91" s="13">
        <f t="shared" si="29"/>
        <v>0</v>
      </c>
      <c r="X91" s="272"/>
      <c r="Y91" s="13" t="str">
        <f t="shared" si="35"/>
        <v/>
      </c>
      <c r="Z91" s="465" t="str">
        <f t="shared" si="30"/>
        <v/>
      </c>
      <c r="AA91" s="465" t="str">
        <f t="shared" si="31"/>
        <v/>
      </c>
      <c r="AB91" s="465" t="str">
        <f t="shared" si="32"/>
        <v/>
      </c>
      <c r="AC91" s="12"/>
      <c r="AD91" s="7"/>
      <c r="AE91" s="7"/>
      <c r="AF91" s="7"/>
      <c r="AG91" s="475" t="e">
        <f t="shared" si="33"/>
        <v>#DIV/0!</v>
      </c>
      <c r="AH91" s="466" t="e">
        <f t="shared" si="34"/>
        <v>#DIV/0!</v>
      </c>
      <c r="AI91" s="103"/>
    </row>
    <row r="92" spans="2:35" x14ac:dyDescent="0.2">
      <c r="B92" s="10"/>
      <c r="C92" s="16">
        <v>75</v>
      </c>
      <c r="D92" s="28"/>
      <c r="E92" s="29"/>
      <c r="F92" s="29"/>
      <c r="G92" s="35"/>
      <c r="H92" s="28"/>
      <c r="I92" s="28"/>
      <c r="J92" s="28"/>
      <c r="K92" s="28"/>
      <c r="L92" s="28"/>
      <c r="M92" s="28"/>
      <c r="N92" s="28"/>
      <c r="O92" s="28"/>
      <c r="P92" s="169"/>
      <c r="Q92" s="31"/>
      <c r="R92" s="31"/>
      <c r="S92" s="169"/>
      <c r="T92" s="272"/>
      <c r="U92" s="89" t="str">
        <f t="shared" si="27"/>
        <v/>
      </c>
      <c r="V92" s="13" t="str">
        <f t="shared" si="28"/>
        <v/>
      </c>
      <c r="W92" s="13">
        <f t="shared" si="29"/>
        <v>0</v>
      </c>
      <c r="X92" s="272"/>
      <c r="Y92" s="13" t="str">
        <f t="shared" si="35"/>
        <v/>
      </c>
      <c r="Z92" s="465" t="str">
        <f t="shared" si="30"/>
        <v/>
      </c>
      <c r="AA92" s="465" t="str">
        <f t="shared" si="31"/>
        <v/>
      </c>
      <c r="AB92" s="465" t="str">
        <f t="shared" si="32"/>
        <v/>
      </c>
      <c r="AC92" s="12"/>
      <c r="AD92" s="7"/>
      <c r="AE92" s="7"/>
      <c r="AF92" s="7"/>
      <c r="AG92" s="475" t="e">
        <f t="shared" si="33"/>
        <v>#DIV/0!</v>
      </c>
      <c r="AH92" s="466" t="e">
        <f t="shared" si="34"/>
        <v>#DIV/0!</v>
      </c>
      <c r="AI92" s="103"/>
    </row>
    <row r="93" spans="2:35" x14ac:dyDescent="0.2">
      <c r="B93" s="10"/>
      <c r="C93" s="16">
        <v>76</v>
      </c>
      <c r="D93" s="28"/>
      <c r="E93" s="29"/>
      <c r="F93" s="29"/>
      <c r="G93" s="35"/>
      <c r="H93" s="28"/>
      <c r="I93" s="28"/>
      <c r="J93" s="28"/>
      <c r="K93" s="28"/>
      <c r="L93" s="28"/>
      <c r="M93" s="28"/>
      <c r="N93" s="28"/>
      <c r="O93" s="28"/>
      <c r="P93" s="169"/>
      <c r="Q93" s="31"/>
      <c r="R93" s="31"/>
      <c r="S93" s="169"/>
      <c r="T93" s="272"/>
      <c r="U93" s="89" t="str">
        <f t="shared" si="27"/>
        <v/>
      </c>
      <c r="V93" s="13" t="str">
        <f t="shared" si="28"/>
        <v/>
      </c>
      <c r="W93" s="13">
        <f t="shared" si="29"/>
        <v>0</v>
      </c>
      <c r="X93" s="272"/>
      <c r="Y93" s="13" t="str">
        <f t="shared" si="35"/>
        <v/>
      </c>
      <c r="Z93" s="465" t="str">
        <f t="shared" si="30"/>
        <v/>
      </c>
      <c r="AA93" s="465" t="str">
        <f t="shared" si="31"/>
        <v/>
      </c>
      <c r="AB93" s="465" t="str">
        <f t="shared" si="32"/>
        <v/>
      </c>
      <c r="AC93" s="12"/>
      <c r="AD93" s="7"/>
      <c r="AE93" s="7"/>
      <c r="AF93" s="7"/>
      <c r="AG93" s="475" t="e">
        <f t="shared" si="33"/>
        <v>#DIV/0!</v>
      </c>
      <c r="AH93" s="466" t="e">
        <f t="shared" si="34"/>
        <v>#DIV/0!</v>
      </c>
      <c r="AI93" s="103"/>
    </row>
    <row r="94" spans="2:35" x14ac:dyDescent="0.2">
      <c r="B94" s="10"/>
      <c r="C94" s="16">
        <v>77</v>
      </c>
      <c r="D94" s="28"/>
      <c r="E94" s="29"/>
      <c r="F94" s="29"/>
      <c r="G94" s="35"/>
      <c r="H94" s="28"/>
      <c r="I94" s="28"/>
      <c r="J94" s="28"/>
      <c r="K94" s="28"/>
      <c r="L94" s="28"/>
      <c r="M94" s="28"/>
      <c r="N94" s="28"/>
      <c r="O94" s="28"/>
      <c r="P94" s="169"/>
      <c r="Q94" s="31"/>
      <c r="R94" s="31"/>
      <c r="S94" s="169"/>
      <c r="T94" s="272"/>
      <c r="U94" s="89" t="str">
        <f t="shared" si="27"/>
        <v/>
      </c>
      <c r="V94" s="13" t="str">
        <f t="shared" si="28"/>
        <v/>
      </c>
      <c r="W94" s="13">
        <f t="shared" si="29"/>
        <v>0</v>
      </c>
      <c r="X94" s="272"/>
      <c r="Y94" s="13" t="str">
        <f t="shared" si="35"/>
        <v/>
      </c>
      <c r="Z94" s="465" t="str">
        <f t="shared" si="30"/>
        <v/>
      </c>
      <c r="AA94" s="465" t="str">
        <f t="shared" si="31"/>
        <v/>
      </c>
      <c r="AB94" s="465" t="str">
        <f t="shared" si="32"/>
        <v/>
      </c>
      <c r="AC94" s="12"/>
      <c r="AD94" s="7"/>
      <c r="AE94" s="7"/>
      <c r="AF94" s="7"/>
      <c r="AG94" s="475" t="e">
        <f t="shared" si="33"/>
        <v>#DIV/0!</v>
      </c>
      <c r="AH94" s="466" t="e">
        <f t="shared" si="34"/>
        <v>#DIV/0!</v>
      </c>
      <c r="AI94" s="103"/>
    </row>
    <row r="95" spans="2:35" x14ac:dyDescent="0.2">
      <c r="B95" s="10"/>
      <c r="C95" s="16">
        <v>78</v>
      </c>
      <c r="D95" s="28"/>
      <c r="E95" s="29"/>
      <c r="F95" s="29"/>
      <c r="G95" s="35"/>
      <c r="H95" s="28"/>
      <c r="I95" s="28"/>
      <c r="J95" s="28"/>
      <c r="K95" s="28"/>
      <c r="L95" s="28"/>
      <c r="M95" s="28"/>
      <c r="N95" s="28"/>
      <c r="O95" s="28"/>
      <c r="P95" s="169"/>
      <c r="Q95" s="31"/>
      <c r="R95" s="31"/>
      <c r="S95" s="169"/>
      <c r="T95" s="272"/>
      <c r="U95" s="89" t="str">
        <f t="shared" si="27"/>
        <v/>
      </c>
      <c r="V95" s="13" t="str">
        <f t="shared" si="28"/>
        <v/>
      </c>
      <c r="W95" s="13">
        <f t="shared" si="29"/>
        <v>0</v>
      </c>
      <c r="X95" s="272"/>
      <c r="Y95" s="13" t="str">
        <f t="shared" si="35"/>
        <v/>
      </c>
      <c r="Z95" s="465" t="str">
        <f t="shared" si="30"/>
        <v/>
      </c>
      <c r="AA95" s="465" t="str">
        <f t="shared" si="31"/>
        <v/>
      </c>
      <c r="AB95" s="465" t="str">
        <f t="shared" si="32"/>
        <v/>
      </c>
      <c r="AC95" s="12"/>
      <c r="AD95" s="7"/>
      <c r="AE95" s="7"/>
      <c r="AF95" s="7"/>
      <c r="AG95" s="475" t="e">
        <f t="shared" si="33"/>
        <v>#DIV/0!</v>
      </c>
      <c r="AH95" s="466" t="e">
        <f t="shared" si="34"/>
        <v>#DIV/0!</v>
      </c>
      <c r="AI95" s="103"/>
    </row>
    <row r="96" spans="2:35" x14ac:dyDescent="0.2">
      <c r="B96" s="10"/>
      <c r="C96" s="16">
        <v>79</v>
      </c>
      <c r="D96" s="28"/>
      <c r="E96" s="29"/>
      <c r="F96" s="29"/>
      <c r="G96" s="35"/>
      <c r="H96" s="28"/>
      <c r="I96" s="28"/>
      <c r="J96" s="28"/>
      <c r="K96" s="28"/>
      <c r="L96" s="28"/>
      <c r="M96" s="28"/>
      <c r="N96" s="28"/>
      <c r="O96" s="28"/>
      <c r="P96" s="169"/>
      <c r="Q96" s="31"/>
      <c r="R96" s="31"/>
      <c r="S96" s="169"/>
      <c r="T96" s="272"/>
      <c r="U96" s="89" t="str">
        <f t="shared" si="27"/>
        <v/>
      </c>
      <c r="V96" s="13" t="str">
        <f t="shared" si="28"/>
        <v/>
      </c>
      <c r="W96" s="13">
        <f t="shared" si="29"/>
        <v>0</v>
      </c>
      <c r="X96" s="272"/>
      <c r="Y96" s="13" t="str">
        <f t="shared" si="35"/>
        <v/>
      </c>
      <c r="Z96" s="465" t="str">
        <f t="shared" si="30"/>
        <v/>
      </c>
      <c r="AA96" s="465" t="str">
        <f t="shared" si="31"/>
        <v/>
      </c>
      <c r="AB96" s="465" t="str">
        <f t="shared" si="32"/>
        <v/>
      </c>
      <c r="AC96" s="12"/>
      <c r="AD96" s="7"/>
      <c r="AE96" s="7"/>
      <c r="AF96" s="7"/>
      <c r="AG96" s="475" t="e">
        <f t="shared" si="33"/>
        <v>#DIV/0!</v>
      </c>
      <c r="AH96" s="466" t="e">
        <f t="shared" si="34"/>
        <v>#DIV/0!</v>
      </c>
      <c r="AI96" s="103"/>
    </row>
    <row r="97" spans="2:35" x14ac:dyDescent="0.2">
      <c r="B97" s="10"/>
      <c r="C97" s="16">
        <v>80</v>
      </c>
      <c r="D97" s="28"/>
      <c r="E97" s="29"/>
      <c r="F97" s="29"/>
      <c r="G97" s="35"/>
      <c r="H97" s="28"/>
      <c r="I97" s="28"/>
      <c r="J97" s="28"/>
      <c r="K97" s="28"/>
      <c r="L97" s="28"/>
      <c r="M97" s="28"/>
      <c r="N97" s="28"/>
      <c r="O97" s="28"/>
      <c r="P97" s="169"/>
      <c r="Q97" s="31"/>
      <c r="R97" s="31"/>
      <c r="S97" s="169"/>
      <c r="T97" s="272"/>
      <c r="U97" s="89" t="str">
        <f t="shared" si="27"/>
        <v/>
      </c>
      <c r="V97" s="13" t="str">
        <f t="shared" si="28"/>
        <v/>
      </c>
      <c r="W97" s="13">
        <f t="shared" si="29"/>
        <v>0</v>
      </c>
      <c r="X97" s="272"/>
      <c r="Y97" s="13" t="str">
        <f t="shared" si="35"/>
        <v/>
      </c>
      <c r="Z97" s="465" t="str">
        <f t="shared" si="30"/>
        <v/>
      </c>
      <c r="AA97" s="465" t="str">
        <f t="shared" si="31"/>
        <v/>
      </c>
      <c r="AB97" s="465" t="str">
        <f t="shared" si="32"/>
        <v/>
      </c>
      <c r="AC97" s="12"/>
      <c r="AD97" s="7"/>
      <c r="AE97" s="7"/>
      <c r="AF97" s="7"/>
      <c r="AG97" s="475" t="e">
        <f t="shared" si="33"/>
        <v>#DIV/0!</v>
      </c>
      <c r="AH97" s="466" t="e">
        <f t="shared" si="34"/>
        <v>#DIV/0!</v>
      </c>
      <c r="AI97" s="103"/>
    </row>
    <row r="98" spans="2:35" x14ac:dyDescent="0.2">
      <c r="B98" s="10"/>
      <c r="C98" s="16">
        <v>81</v>
      </c>
      <c r="D98" s="28"/>
      <c r="E98" s="29"/>
      <c r="F98" s="29"/>
      <c r="G98" s="35"/>
      <c r="H98" s="28"/>
      <c r="I98" s="28"/>
      <c r="J98" s="28"/>
      <c r="K98" s="28"/>
      <c r="L98" s="28"/>
      <c r="M98" s="28"/>
      <c r="N98" s="28"/>
      <c r="O98" s="28"/>
      <c r="P98" s="169"/>
      <c r="Q98" s="31"/>
      <c r="R98" s="31"/>
      <c r="S98" s="169"/>
      <c r="T98" s="272"/>
      <c r="U98" s="89" t="str">
        <f t="shared" si="27"/>
        <v/>
      </c>
      <c r="V98" s="13" t="str">
        <f t="shared" si="28"/>
        <v/>
      </c>
      <c r="W98" s="13">
        <f t="shared" si="29"/>
        <v>0</v>
      </c>
      <c r="X98" s="272"/>
      <c r="Y98" s="13" t="str">
        <f t="shared" si="35"/>
        <v/>
      </c>
      <c r="Z98" s="465" t="str">
        <f t="shared" si="30"/>
        <v/>
      </c>
      <c r="AA98" s="465" t="str">
        <f t="shared" si="31"/>
        <v/>
      </c>
      <c r="AB98" s="465" t="str">
        <f t="shared" si="32"/>
        <v/>
      </c>
      <c r="AC98" s="12"/>
      <c r="AD98" s="7"/>
      <c r="AE98" s="7"/>
      <c r="AF98" s="7"/>
      <c r="AG98" s="475" t="e">
        <f t="shared" si="33"/>
        <v>#DIV/0!</v>
      </c>
      <c r="AH98" s="466" t="e">
        <f t="shared" si="34"/>
        <v>#DIV/0!</v>
      </c>
      <c r="AI98" s="103"/>
    </row>
    <row r="99" spans="2:35" x14ac:dyDescent="0.2">
      <c r="B99" s="10"/>
      <c r="C99" s="16">
        <v>82</v>
      </c>
      <c r="D99" s="28"/>
      <c r="E99" s="29"/>
      <c r="F99" s="29"/>
      <c r="G99" s="35"/>
      <c r="H99" s="28"/>
      <c r="I99" s="28"/>
      <c r="J99" s="28"/>
      <c r="K99" s="28"/>
      <c r="L99" s="28"/>
      <c r="M99" s="28"/>
      <c r="N99" s="28"/>
      <c r="O99" s="28"/>
      <c r="P99" s="169"/>
      <c r="Q99" s="31"/>
      <c r="R99" s="31"/>
      <c r="S99" s="169"/>
      <c r="T99" s="272"/>
      <c r="U99" s="89" t="str">
        <f t="shared" si="27"/>
        <v/>
      </c>
      <c r="V99" s="13" t="str">
        <f t="shared" si="28"/>
        <v/>
      </c>
      <c r="W99" s="13">
        <f t="shared" si="29"/>
        <v>0</v>
      </c>
      <c r="X99" s="272"/>
      <c r="Y99" s="13" t="str">
        <f t="shared" si="35"/>
        <v/>
      </c>
      <c r="Z99" s="465" t="str">
        <f t="shared" si="30"/>
        <v/>
      </c>
      <c r="AA99" s="465" t="str">
        <f t="shared" si="31"/>
        <v/>
      </c>
      <c r="AB99" s="465" t="str">
        <f t="shared" si="32"/>
        <v/>
      </c>
      <c r="AC99" s="12"/>
      <c r="AD99" s="7"/>
      <c r="AE99" s="7"/>
      <c r="AF99" s="7"/>
      <c r="AG99" s="475" t="e">
        <f t="shared" si="33"/>
        <v>#DIV/0!</v>
      </c>
      <c r="AH99" s="466" t="e">
        <f t="shared" si="34"/>
        <v>#DIV/0!</v>
      </c>
      <c r="AI99" s="103"/>
    </row>
    <row r="100" spans="2:35" x14ac:dyDescent="0.2">
      <c r="B100" s="10"/>
      <c r="C100" s="16">
        <v>83</v>
      </c>
      <c r="D100" s="28"/>
      <c r="E100" s="29"/>
      <c r="F100" s="29"/>
      <c r="G100" s="35"/>
      <c r="H100" s="28"/>
      <c r="I100" s="28"/>
      <c r="J100" s="28"/>
      <c r="K100" s="28"/>
      <c r="L100" s="28"/>
      <c r="M100" s="28"/>
      <c r="N100" s="28"/>
      <c r="O100" s="28"/>
      <c r="P100" s="169"/>
      <c r="Q100" s="31"/>
      <c r="R100" s="31"/>
      <c r="S100" s="169"/>
      <c r="T100" s="272"/>
      <c r="U100" s="89" t="str">
        <f t="shared" si="27"/>
        <v/>
      </c>
      <c r="V100" s="13" t="str">
        <f t="shared" si="28"/>
        <v/>
      </c>
      <c r="W100" s="13">
        <f t="shared" si="29"/>
        <v>0</v>
      </c>
      <c r="X100" s="272"/>
      <c r="Y100" s="13" t="str">
        <f t="shared" si="35"/>
        <v/>
      </c>
      <c r="Z100" s="465" t="str">
        <f t="shared" si="30"/>
        <v/>
      </c>
      <c r="AA100" s="465" t="str">
        <f t="shared" si="31"/>
        <v/>
      </c>
      <c r="AB100" s="465" t="str">
        <f t="shared" si="32"/>
        <v/>
      </c>
      <c r="AC100" s="12"/>
      <c r="AD100" s="7"/>
      <c r="AE100" s="7"/>
      <c r="AF100" s="7"/>
      <c r="AG100" s="475" t="e">
        <f t="shared" si="33"/>
        <v>#DIV/0!</v>
      </c>
      <c r="AH100" s="466" t="e">
        <f t="shared" si="34"/>
        <v>#DIV/0!</v>
      </c>
      <c r="AI100" s="103"/>
    </row>
    <row r="101" spans="2:35" x14ac:dyDescent="0.2">
      <c r="B101" s="10"/>
      <c r="C101" s="16">
        <v>84</v>
      </c>
      <c r="D101" s="28"/>
      <c r="E101" s="29"/>
      <c r="F101" s="29"/>
      <c r="G101" s="35"/>
      <c r="H101" s="28"/>
      <c r="I101" s="28"/>
      <c r="J101" s="28"/>
      <c r="K101" s="28"/>
      <c r="L101" s="28"/>
      <c r="M101" s="28"/>
      <c r="N101" s="28"/>
      <c r="O101" s="28"/>
      <c r="P101" s="169"/>
      <c r="Q101" s="31"/>
      <c r="R101" s="31"/>
      <c r="S101" s="169"/>
      <c r="T101" s="272"/>
      <c r="U101" s="89" t="str">
        <f t="shared" si="27"/>
        <v/>
      </c>
      <c r="V101" s="13" t="str">
        <f t="shared" si="28"/>
        <v/>
      </c>
      <c r="W101" s="13">
        <f t="shared" si="29"/>
        <v>0</v>
      </c>
      <c r="X101" s="272"/>
      <c r="Y101" s="13" t="str">
        <f t="shared" si="35"/>
        <v/>
      </c>
      <c r="Z101" s="465" t="str">
        <f t="shared" si="30"/>
        <v/>
      </c>
      <c r="AA101" s="465" t="str">
        <f t="shared" si="31"/>
        <v/>
      </c>
      <c r="AB101" s="465" t="str">
        <f t="shared" si="32"/>
        <v/>
      </c>
      <c r="AC101" s="12"/>
      <c r="AD101" s="7"/>
      <c r="AE101" s="7"/>
      <c r="AF101" s="7"/>
      <c r="AG101" s="475" t="e">
        <f t="shared" si="33"/>
        <v>#DIV/0!</v>
      </c>
      <c r="AH101" s="466" t="e">
        <f t="shared" si="34"/>
        <v>#DIV/0!</v>
      </c>
      <c r="AI101" s="103"/>
    </row>
    <row r="102" spans="2:35" x14ac:dyDescent="0.2">
      <c r="B102" s="10"/>
      <c r="C102" s="16">
        <v>85</v>
      </c>
      <c r="D102" s="28"/>
      <c r="E102" s="29"/>
      <c r="F102" s="29"/>
      <c r="G102" s="35"/>
      <c r="H102" s="28"/>
      <c r="I102" s="28"/>
      <c r="J102" s="28"/>
      <c r="K102" s="28"/>
      <c r="L102" s="28"/>
      <c r="M102" s="28"/>
      <c r="N102" s="28"/>
      <c r="O102" s="28"/>
      <c r="P102" s="169"/>
      <c r="Q102" s="31"/>
      <c r="R102" s="31"/>
      <c r="S102" s="169"/>
      <c r="T102" s="272"/>
      <c r="U102" s="89" t="str">
        <f t="shared" si="27"/>
        <v/>
      </c>
      <c r="V102" s="13" t="str">
        <f t="shared" si="28"/>
        <v/>
      </c>
      <c r="W102" s="13">
        <f t="shared" si="29"/>
        <v>0</v>
      </c>
      <c r="X102" s="272"/>
      <c r="Y102" s="13" t="str">
        <f t="shared" si="35"/>
        <v/>
      </c>
      <c r="Z102" s="465" t="str">
        <f t="shared" si="30"/>
        <v/>
      </c>
      <c r="AA102" s="465" t="str">
        <f t="shared" si="31"/>
        <v/>
      </c>
      <c r="AB102" s="465" t="str">
        <f t="shared" si="32"/>
        <v/>
      </c>
      <c r="AC102" s="12"/>
      <c r="AD102" s="7"/>
      <c r="AE102" s="7"/>
      <c r="AF102" s="7"/>
      <c r="AG102" s="475" t="e">
        <f t="shared" si="33"/>
        <v>#DIV/0!</v>
      </c>
      <c r="AH102" s="466" t="e">
        <f t="shared" si="34"/>
        <v>#DIV/0!</v>
      </c>
      <c r="AI102" s="103"/>
    </row>
    <row r="103" spans="2:35" x14ac:dyDescent="0.2">
      <c r="B103" s="10"/>
      <c r="C103" s="16">
        <v>86</v>
      </c>
      <c r="D103" s="28"/>
      <c r="E103" s="29"/>
      <c r="F103" s="29"/>
      <c r="G103" s="35"/>
      <c r="H103" s="28"/>
      <c r="I103" s="28"/>
      <c r="J103" s="28"/>
      <c r="K103" s="28"/>
      <c r="L103" s="28"/>
      <c r="M103" s="28"/>
      <c r="N103" s="28"/>
      <c r="O103" s="28"/>
      <c r="P103" s="169"/>
      <c r="Q103" s="31"/>
      <c r="R103" s="31"/>
      <c r="S103" s="169"/>
      <c r="T103" s="272"/>
      <c r="U103" s="89" t="str">
        <f t="shared" si="27"/>
        <v/>
      </c>
      <c r="V103" s="13" t="str">
        <f t="shared" si="28"/>
        <v/>
      </c>
      <c r="W103" s="13">
        <f t="shared" si="29"/>
        <v>0</v>
      </c>
      <c r="X103" s="272"/>
      <c r="Y103" s="13" t="str">
        <f t="shared" si="35"/>
        <v/>
      </c>
      <c r="Z103" s="465" t="str">
        <f t="shared" si="30"/>
        <v/>
      </c>
      <c r="AA103" s="465" t="str">
        <f t="shared" si="31"/>
        <v/>
      </c>
      <c r="AB103" s="465" t="str">
        <f t="shared" si="32"/>
        <v/>
      </c>
      <c r="AC103" s="12"/>
      <c r="AD103" s="7"/>
      <c r="AE103" s="7"/>
      <c r="AF103" s="7"/>
      <c r="AG103" s="475" t="e">
        <f t="shared" si="33"/>
        <v>#DIV/0!</v>
      </c>
      <c r="AH103" s="466" t="e">
        <f t="shared" si="34"/>
        <v>#DIV/0!</v>
      </c>
      <c r="AI103" s="103"/>
    </row>
    <row r="104" spans="2:35" x14ac:dyDescent="0.2">
      <c r="B104" s="10"/>
      <c r="C104" s="16">
        <v>87</v>
      </c>
      <c r="D104" s="28"/>
      <c r="E104" s="29"/>
      <c r="F104" s="29"/>
      <c r="G104" s="35"/>
      <c r="H104" s="28"/>
      <c r="I104" s="28"/>
      <c r="J104" s="28"/>
      <c r="K104" s="28"/>
      <c r="L104" s="28"/>
      <c r="M104" s="28"/>
      <c r="N104" s="28"/>
      <c r="O104" s="28"/>
      <c r="P104" s="169"/>
      <c r="Q104" s="31"/>
      <c r="R104" s="31"/>
      <c r="S104" s="169"/>
      <c r="T104" s="272"/>
      <c r="U104" s="89" t="str">
        <f t="shared" si="27"/>
        <v/>
      </c>
      <c r="V104" s="13" t="str">
        <f t="shared" si="28"/>
        <v/>
      </c>
      <c r="W104" s="13">
        <f t="shared" si="29"/>
        <v>0</v>
      </c>
      <c r="X104" s="272"/>
      <c r="Y104" s="13" t="str">
        <f t="shared" si="35"/>
        <v/>
      </c>
      <c r="Z104" s="465" t="str">
        <f t="shared" si="30"/>
        <v/>
      </c>
      <c r="AA104" s="465" t="str">
        <f t="shared" si="31"/>
        <v/>
      </c>
      <c r="AB104" s="465" t="str">
        <f t="shared" si="32"/>
        <v/>
      </c>
      <c r="AC104" s="12"/>
      <c r="AD104" s="7"/>
      <c r="AE104" s="7"/>
      <c r="AF104" s="7"/>
      <c r="AG104" s="475" t="e">
        <f t="shared" si="33"/>
        <v>#DIV/0!</v>
      </c>
      <c r="AH104" s="466" t="e">
        <f t="shared" si="34"/>
        <v>#DIV/0!</v>
      </c>
      <c r="AI104" s="103"/>
    </row>
    <row r="105" spans="2:35" x14ac:dyDescent="0.2">
      <c r="B105" s="10"/>
      <c r="C105" s="16">
        <v>88</v>
      </c>
      <c r="D105" s="28"/>
      <c r="E105" s="29"/>
      <c r="F105" s="29"/>
      <c r="G105" s="35"/>
      <c r="H105" s="28"/>
      <c r="I105" s="28"/>
      <c r="J105" s="28"/>
      <c r="K105" s="28"/>
      <c r="L105" s="28"/>
      <c r="M105" s="28"/>
      <c r="N105" s="28"/>
      <c r="O105" s="28"/>
      <c r="P105" s="169"/>
      <c r="Q105" s="31"/>
      <c r="R105" s="31"/>
      <c r="S105" s="169"/>
      <c r="T105" s="272"/>
      <c r="U105" s="89" t="str">
        <f t="shared" si="27"/>
        <v/>
      </c>
      <c r="V105" s="13" t="str">
        <f t="shared" si="28"/>
        <v/>
      </c>
      <c r="W105" s="13">
        <f t="shared" si="29"/>
        <v>0</v>
      </c>
      <c r="X105" s="272"/>
      <c r="Y105" s="13" t="str">
        <f t="shared" si="35"/>
        <v/>
      </c>
      <c r="Z105" s="465" t="str">
        <f t="shared" si="30"/>
        <v/>
      </c>
      <c r="AA105" s="465" t="str">
        <f t="shared" si="31"/>
        <v/>
      </c>
      <c r="AB105" s="465" t="str">
        <f t="shared" si="32"/>
        <v/>
      </c>
      <c r="AC105" s="12"/>
      <c r="AD105" s="7"/>
      <c r="AE105" s="7"/>
      <c r="AF105" s="7"/>
      <c r="AG105" s="475" t="e">
        <f t="shared" si="33"/>
        <v>#DIV/0!</v>
      </c>
      <c r="AH105" s="466" t="e">
        <f t="shared" si="34"/>
        <v>#DIV/0!</v>
      </c>
      <c r="AI105" s="103"/>
    </row>
    <row r="106" spans="2:35" x14ac:dyDescent="0.2">
      <c r="B106" s="10"/>
      <c r="C106" s="16">
        <v>89</v>
      </c>
      <c r="D106" s="28"/>
      <c r="E106" s="29"/>
      <c r="F106" s="29"/>
      <c r="G106" s="35"/>
      <c r="H106" s="28"/>
      <c r="I106" s="28"/>
      <c r="J106" s="28"/>
      <c r="K106" s="28"/>
      <c r="L106" s="28"/>
      <c r="M106" s="28"/>
      <c r="N106" s="28"/>
      <c r="O106" s="28"/>
      <c r="P106" s="169"/>
      <c r="Q106" s="31"/>
      <c r="R106" s="31"/>
      <c r="S106" s="169"/>
      <c r="T106" s="272"/>
      <c r="U106" s="89" t="str">
        <f t="shared" si="27"/>
        <v/>
      </c>
      <c r="V106" s="13" t="str">
        <f t="shared" si="28"/>
        <v/>
      </c>
      <c r="W106" s="13">
        <f t="shared" si="29"/>
        <v>0</v>
      </c>
      <c r="X106" s="272"/>
      <c r="Y106" s="13" t="str">
        <f t="shared" si="35"/>
        <v/>
      </c>
      <c r="Z106" s="465" t="str">
        <f t="shared" si="30"/>
        <v/>
      </c>
      <c r="AA106" s="465" t="str">
        <f t="shared" si="31"/>
        <v/>
      </c>
      <c r="AB106" s="465" t="str">
        <f t="shared" si="32"/>
        <v/>
      </c>
      <c r="AC106" s="12"/>
      <c r="AD106" s="7"/>
      <c r="AE106" s="7"/>
      <c r="AF106" s="7"/>
      <c r="AG106" s="475" t="e">
        <f t="shared" si="33"/>
        <v>#DIV/0!</v>
      </c>
      <c r="AH106" s="466" t="e">
        <f t="shared" si="34"/>
        <v>#DIV/0!</v>
      </c>
      <c r="AI106" s="103"/>
    </row>
    <row r="107" spans="2:35" x14ac:dyDescent="0.2">
      <c r="B107" s="10"/>
      <c r="C107" s="16">
        <v>90</v>
      </c>
      <c r="D107" s="28"/>
      <c r="E107" s="29"/>
      <c r="F107" s="29"/>
      <c r="G107" s="35"/>
      <c r="H107" s="28"/>
      <c r="I107" s="28"/>
      <c r="J107" s="28"/>
      <c r="K107" s="28"/>
      <c r="L107" s="28"/>
      <c r="M107" s="28"/>
      <c r="N107" s="28"/>
      <c r="O107" s="28"/>
      <c r="P107" s="169"/>
      <c r="Q107" s="31"/>
      <c r="R107" s="31"/>
      <c r="S107" s="169"/>
      <c r="T107" s="272"/>
      <c r="U107" s="89" t="str">
        <f t="shared" si="27"/>
        <v/>
      </c>
      <c r="V107" s="13" t="str">
        <f t="shared" si="28"/>
        <v/>
      </c>
      <c r="W107" s="13">
        <f t="shared" si="29"/>
        <v>0</v>
      </c>
      <c r="X107" s="272"/>
      <c r="Y107" s="13" t="str">
        <f t="shared" si="35"/>
        <v/>
      </c>
      <c r="Z107" s="465" t="str">
        <f t="shared" si="30"/>
        <v/>
      </c>
      <c r="AA107" s="465" t="str">
        <f t="shared" si="31"/>
        <v/>
      </c>
      <c r="AB107" s="465" t="str">
        <f t="shared" si="32"/>
        <v/>
      </c>
      <c r="AC107" s="12"/>
      <c r="AD107" s="7"/>
      <c r="AE107" s="7"/>
      <c r="AF107" s="7"/>
      <c r="AG107" s="475" t="e">
        <f t="shared" si="33"/>
        <v>#DIV/0!</v>
      </c>
      <c r="AH107" s="466" t="e">
        <f t="shared" si="34"/>
        <v>#DIV/0!</v>
      </c>
    </row>
    <row r="108" spans="2:35" x14ac:dyDescent="0.2">
      <c r="B108" s="113"/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4"/>
      <c r="N108" s="114"/>
      <c r="O108" s="114"/>
      <c r="P108" s="314"/>
      <c r="Q108" s="114"/>
      <c r="R108" s="114"/>
      <c r="S108" s="314"/>
      <c r="T108" s="114"/>
      <c r="U108" s="114"/>
      <c r="V108" s="114"/>
      <c r="W108" s="114"/>
      <c r="X108" s="114"/>
      <c r="Y108" s="114"/>
      <c r="Z108" s="402"/>
      <c r="AA108" s="402"/>
      <c r="AB108" s="402"/>
      <c r="AC108" s="115"/>
      <c r="AG108" s="7"/>
      <c r="AH108" s="7"/>
    </row>
    <row r="109" spans="2:35" x14ac:dyDescent="0.2">
      <c r="P109" s="315"/>
      <c r="S109" s="315"/>
      <c r="Z109" s="403"/>
      <c r="AA109" s="403"/>
      <c r="AB109" s="403"/>
      <c r="AC109" s="174" t="s">
        <v>916</v>
      </c>
      <c r="AG109" s="7"/>
      <c r="AH109" s="7"/>
      <c r="AI109" s="103"/>
    </row>
    <row r="110" spans="2:35" x14ac:dyDescent="0.2">
      <c r="B110" s="10"/>
      <c r="C110" s="16">
        <v>91</v>
      </c>
      <c r="D110" s="28"/>
      <c r="E110" s="29"/>
      <c r="F110" s="29"/>
      <c r="G110" s="35"/>
      <c r="H110" s="28"/>
      <c r="I110" s="28"/>
      <c r="J110" s="28"/>
      <c r="K110" s="28"/>
      <c r="L110" s="28"/>
      <c r="M110" s="28"/>
      <c r="N110" s="28"/>
      <c r="O110" s="28"/>
      <c r="P110" s="169"/>
      <c r="Q110" s="31"/>
      <c r="R110" s="31"/>
      <c r="S110" s="169"/>
      <c r="T110" s="272"/>
      <c r="U110" s="89" t="str">
        <f t="shared" ref="U110:U139" si="36">IF(OR(AND(E110&gt;2014,M110="○"),AND(E110&gt;2014,O110="○")),0,IF(T110=0,"",IF(COUNTIF(H110:O110,"○")&gt;=2,0,IF(COUNTIF(H110:O110,"○")=1,IF(COUNTIF(L110:O110,"○")=1,AH110,INDEX($CG$12:$CJ$12,1,MATCH("○",H110:K110,0))),0))))</f>
        <v/>
      </c>
      <c r="V110" s="13" t="str">
        <f t="shared" ref="V110:V139" si="37">IF(T110="","",IF(G110="",$DC$9,HLOOKUP(G110,$CG$8:$DB$9,2,0)))</f>
        <v/>
      </c>
      <c r="W110" s="13">
        <f t="shared" ref="W110:W139" si="38">IF(T110="",0,S110*T110*V110/1000)</f>
        <v>0</v>
      </c>
      <c r="X110" s="272"/>
      <c r="Y110" s="13" t="str">
        <f>IF(OR(U110="",NOT($AH$5)),"",IF(X110="",W110,X110)*U110/(1-U110))</f>
        <v/>
      </c>
      <c r="Z110" s="465" t="str">
        <f t="shared" ref="Z110:Z139" si="39">IF(ISERROR(Y110),"",IF(Y110="","",Y110*$CE$3/1000))</f>
        <v/>
      </c>
      <c r="AA110" s="465" t="str">
        <f t="shared" ref="AA110:AA139" si="40">IF(ISERROR(Y110),"",IF(Y110="","",Y110*$CE$4/1000))</f>
        <v/>
      </c>
      <c r="AB110" s="465" t="str">
        <f t="shared" ref="AB110:AB139" si="41">IF(ISERROR(Y110),"",IF(Y110="","",Y110*$CE$5/1000))</f>
        <v/>
      </c>
      <c r="AC110" s="12"/>
      <c r="AD110" s="7"/>
      <c r="AE110" s="7"/>
      <c r="AF110" s="7"/>
      <c r="AG110" s="475" t="e">
        <f t="shared" ref="AG110:AG139" si="42">R110/S110*IF(OR(M110="○",O110="○"),0.9,1)</f>
        <v>#DIV/0!</v>
      </c>
      <c r="AH110" s="466" t="e">
        <f t="shared" ref="AH110:AH139" si="43">IF(E110&lt;=2014,IF(OR(L110="○",M110="○"),INDEX($AW$7:$BC$7,1,MATCH(AG110,$AW$4:$BC$4,1)),INDEX($AW$5:$BC$7,MATCH(R110,$AV$5:$AV$7,1),MATCH(AG110,$AW$4:$BC$4,1))),IF(E110&lt;=2019,IF(OR(L110="○",M110="○"),INDEX($BF$7:$BO$7,1,MATCH(AG110,$BF$4:$BO$4,1)),INDEX($BF$5:$BO$7,MATCH(R110,$BE$5:$BE$7,1),MATCH(AG110,$BF$4:$BO$4,1))),IF(OR(L110="○",M110="○"),INDEX($BR$7:$CA$7,1,MATCH(AG110,$BR$4:$CA$4,1)),INDEX($BR$5:$CA$7,MATCH(R110,$BQ$5:$BQ$7,1),MATCH(AG110,$BR$4:$CA$4,1)))))</f>
        <v>#DIV/0!</v>
      </c>
      <c r="AI110" s="103"/>
    </row>
    <row r="111" spans="2:35" x14ac:dyDescent="0.2">
      <c r="B111" s="10"/>
      <c r="C111" s="16">
        <v>92</v>
      </c>
      <c r="D111" s="28"/>
      <c r="E111" s="29"/>
      <c r="F111" s="29"/>
      <c r="G111" s="35"/>
      <c r="H111" s="28"/>
      <c r="I111" s="28"/>
      <c r="J111" s="28"/>
      <c r="K111" s="28"/>
      <c r="L111" s="28"/>
      <c r="M111" s="28"/>
      <c r="N111" s="28"/>
      <c r="O111" s="28"/>
      <c r="P111" s="169"/>
      <c r="Q111" s="31"/>
      <c r="R111" s="31"/>
      <c r="S111" s="169"/>
      <c r="T111" s="272"/>
      <c r="U111" s="89" t="str">
        <f t="shared" si="36"/>
        <v/>
      </c>
      <c r="V111" s="13" t="str">
        <f t="shared" si="37"/>
        <v/>
      </c>
      <c r="W111" s="13">
        <f t="shared" si="38"/>
        <v>0</v>
      </c>
      <c r="X111" s="272"/>
      <c r="Y111" s="13" t="str">
        <f t="shared" ref="Y111:Y139" si="44">IF(OR(U111="",NOT($AH$5)),"",IF(X111="",W111,X111)*U111/(1-U111))</f>
        <v/>
      </c>
      <c r="Z111" s="465" t="str">
        <f t="shared" si="39"/>
        <v/>
      </c>
      <c r="AA111" s="465" t="str">
        <f t="shared" si="40"/>
        <v/>
      </c>
      <c r="AB111" s="465" t="str">
        <f t="shared" si="41"/>
        <v/>
      </c>
      <c r="AC111" s="12"/>
      <c r="AD111" s="7"/>
      <c r="AE111" s="7"/>
      <c r="AF111" s="7"/>
      <c r="AG111" s="475" t="e">
        <f t="shared" si="42"/>
        <v>#DIV/0!</v>
      </c>
      <c r="AH111" s="466" t="e">
        <f t="shared" si="43"/>
        <v>#DIV/0!</v>
      </c>
      <c r="AI111" s="103"/>
    </row>
    <row r="112" spans="2:35" x14ac:dyDescent="0.2">
      <c r="B112" s="10"/>
      <c r="C112" s="16">
        <v>93</v>
      </c>
      <c r="D112" s="28"/>
      <c r="E112" s="29"/>
      <c r="F112" s="29"/>
      <c r="G112" s="35"/>
      <c r="H112" s="28"/>
      <c r="I112" s="28"/>
      <c r="J112" s="28"/>
      <c r="K112" s="28"/>
      <c r="L112" s="28"/>
      <c r="M112" s="28"/>
      <c r="N112" s="28"/>
      <c r="O112" s="28"/>
      <c r="P112" s="169"/>
      <c r="Q112" s="31"/>
      <c r="R112" s="31"/>
      <c r="S112" s="169"/>
      <c r="T112" s="272"/>
      <c r="U112" s="89" t="str">
        <f t="shared" si="36"/>
        <v/>
      </c>
      <c r="V112" s="13" t="str">
        <f t="shared" si="37"/>
        <v/>
      </c>
      <c r="W112" s="13">
        <f t="shared" si="38"/>
        <v>0</v>
      </c>
      <c r="X112" s="272"/>
      <c r="Y112" s="13" t="str">
        <f t="shared" si="44"/>
        <v/>
      </c>
      <c r="Z112" s="465" t="str">
        <f t="shared" si="39"/>
        <v/>
      </c>
      <c r="AA112" s="465" t="str">
        <f t="shared" si="40"/>
        <v/>
      </c>
      <c r="AB112" s="465" t="str">
        <f t="shared" si="41"/>
        <v/>
      </c>
      <c r="AC112" s="12"/>
      <c r="AD112" s="7"/>
      <c r="AE112" s="7"/>
      <c r="AF112" s="7"/>
      <c r="AG112" s="475" t="e">
        <f t="shared" si="42"/>
        <v>#DIV/0!</v>
      </c>
      <c r="AH112" s="466" t="e">
        <f t="shared" si="43"/>
        <v>#DIV/0!</v>
      </c>
      <c r="AI112" s="103"/>
    </row>
    <row r="113" spans="2:35" x14ac:dyDescent="0.2">
      <c r="B113" s="10"/>
      <c r="C113" s="16">
        <v>94</v>
      </c>
      <c r="D113" s="28"/>
      <c r="E113" s="29"/>
      <c r="F113" s="29"/>
      <c r="G113" s="35"/>
      <c r="H113" s="28"/>
      <c r="I113" s="28"/>
      <c r="J113" s="28"/>
      <c r="K113" s="28"/>
      <c r="L113" s="28"/>
      <c r="M113" s="28"/>
      <c r="N113" s="28"/>
      <c r="O113" s="28"/>
      <c r="P113" s="169"/>
      <c r="Q113" s="31"/>
      <c r="R113" s="31"/>
      <c r="S113" s="169"/>
      <c r="T113" s="272"/>
      <c r="U113" s="89" t="str">
        <f t="shared" si="36"/>
        <v/>
      </c>
      <c r="V113" s="13" t="str">
        <f t="shared" si="37"/>
        <v/>
      </c>
      <c r="W113" s="13">
        <f t="shared" si="38"/>
        <v>0</v>
      </c>
      <c r="X113" s="272"/>
      <c r="Y113" s="13" t="str">
        <f t="shared" si="44"/>
        <v/>
      </c>
      <c r="Z113" s="465" t="str">
        <f t="shared" si="39"/>
        <v/>
      </c>
      <c r="AA113" s="465" t="str">
        <f t="shared" si="40"/>
        <v/>
      </c>
      <c r="AB113" s="465" t="str">
        <f t="shared" si="41"/>
        <v/>
      </c>
      <c r="AC113" s="12"/>
      <c r="AD113" s="7"/>
      <c r="AE113" s="7"/>
      <c r="AF113" s="7"/>
      <c r="AG113" s="475" t="e">
        <f t="shared" si="42"/>
        <v>#DIV/0!</v>
      </c>
      <c r="AH113" s="466" t="e">
        <f t="shared" si="43"/>
        <v>#DIV/0!</v>
      </c>
      <c r="AI113" s="103"/>
    </row>
    <row r="114" spans="2:35" x14ac:dyDescent="0.2">
      <c r="B114" s="10"/>
      <c r="C114" s="16">
        <v>95</v>
      </c>
      <c r="D114" s="28"/>
      <c r="E114" s="29"/>
      <c r="F114" s="29"/>
      <c r="G114" s="35"/>
      <c r="H114" s="28"/>
      <c r="I114" s="28"/>
      <c r="J114" s="28"/>
      <c r="K114" s="28"/>
      <c r="L114" s="28"/>
      <c r="M114" s="28"/>
      <c r="N114" s="28"/>
      <c r="O114" s="28"/>
      <c r="P114" s="169"/>
      <c r="Q114" s="31"/>
      <c r="R114" s="31"/>
      <c r="S114" s="169"/>
      <c r="T114" s="272"/>
      <c r="U114" s="89" t="str">
        <f t="shared" si="36"/>
        <v/>
      </c>
      <c r="V114" s="13" t="str">
        <f t="shared" si="37"/>
        <v/>
      </c>
      <c r="W114" s="13">
        <f t="shared" si="38"/>
        <v>0</v>
      </c>
      <c r="X114" s="272"/>
      <c r="Y114" s="13" t="str">
        <f t="shared" si="44"/>
        <v/>
      </c>
      <c r="Z114" s="465" t="str">
        <f t="shared" si="39"/>
        <v/>
      </c>
      <c r="AA114" s="465" t="str">
        <f t="shared" si="40"/>
        <v/>
      </c>
      <c r="AB114" s="465" t="str">
        <f t="shared" si="41"/>
        <v/>
      </c>
      <c r="AC114" s="12"/>
      <c r="AD114" s="7"/>
      <c r="AE114" s="7"/>
      <c r="AF114" s="7"/>
      <c r="AG114" s="475" t="e">
        <f t="shared" si="42"/>
        <v>#DIV/0!</v>
      </c>
      <c r="AH114" s="466" t="e">
        <f t="shared" si="43"/>
        <v>#DIV/0!</v>
      </c>
      <c r="AI114" s="103"/>
    </row>
    <row r="115" spans="2:35" x14ac:dyDescent="0.2">
      <c r="B115" s="10"/>
      <c r="C115" s="16">
        <v>96</v>
      </c>
      <c r="D115" s="28"/>
      <c r="E115" s="29"/>
      <c r="F115" s="29"/>
      <c r="G115" s="35"/>
      <c r="H115" s="28"/>
      <c r="I115" s="28"/>
      <c r="J115" s="28"/>
      <c r="K115" s="28"/>
      <c r="L115" s="28"/>
      <c r="M115" s="28"/>
      <c r="N115" s="28"/>
      <c r="O115" s="28"/>
      <c r="P115" s="169"/>
      <c r="Q115" s="31"/>
      <c r="R115" s="31"/>
      <c r="S115" s="169"/>
      <c r="T115" s="272"/>
      <c r="U115" s="89" t="str">
        <f t="shared" si="36"/>
        <v/>
      </c>
      <c r="V115" s="13" t="str">
        <f t="shared" si="37"/>
        <v/>
      </c>
      <c r="W115" s="13">
        <f t="shared" si="38"/>
        <v>0</v>
      </c>
      <c r="X115" s="272"/>
      <c r="Y115" s="13" t="str">
        <f t="shared" si="44"/>
        <v/>
      </c>
      <c r="Z115" s="465" t="str">
        <f t="shared" si="39"/>
        <v/>
      </c>
      <c r="AA115" s="465" t="str">
        <f t="shared" si="40"/>
        <v/>
      </c>
      <c r="AB115" s="465" t="str">
        <f t="shared" si="41"/>
        <v/>
      </c>
      <c r="AC115" s="12"/>
      <c r="AD115" s="7"/>
      <c r="AE115" s="7"/>
      <c r="AF115" s="7"/>
      <c r="AG115" s="475" t="e">
        <f t="shared" si="42"/>
        <v>#DIV/0!</v>
      </c>
      <c r="AH115" s="466" t="e">
        <f t="shared" si="43"/>
        <v>#DIV/0!</v>
      </c>
      <c r="AI115" s="103"/>
    </row>
    <row r="116" spans="2:35" x14ac:dyDescent="0.2">
      <c r="B116" s="10"/>
      <c r="C116" s="16">
        <v>97</v>
      </c>
      <c r="D116" s="28"/>
      <c r="E116" s="29"/>
      <c r="F116" s="29"/>
      <c r="G116" s="35"/>
      <c r="H116" s="28"/>
      <c r="I116" s="28"/>
      <c r="J116" s="28"/>
      <c r="K116" s="28"/>
      <c r="L116" s="28"/>
      <c r="M116" s="28"/>
      <c r="N116" s="28"/>
      <c r="O116" s="28"/>
      <c r="P116" s="169"/>
      <c r="Q116" s="31"/>
      <c r="R116" s="31"/>
      <c r="S116" s="169"/>
      <c r="T116" s="272"/>
      <c r="U116" s="89" t="str">
        <f t="shared" si="36"/>
        <v/>
      </c>
      <c r="V116" s="13" t="str">
        <f t="shared" si="37"/>
        <v/>
      </c>
      <c r="W116" s="13">
        <f t="shared" si="38"/>
        <v>0</v>
      </c>
      <c r="X116" s="272"/>
      <c r="Y116" s="13" t="str">
        <f t="shared" si="44"/>
        <v/>
      </c>
      <c r="Z116" s="465" t="str">
        <f t="shared" si="39"/>
        <v/>
      </c>
      <c r="AA116" s="465" t="str">
        <f t="shared" si="40"/>
        <v/>
      </c>
      <c r="AB116" s="465" t="str">
        <f t="shared" si="41"/>
        <v/>
      </c>
      <c r="AC116" s="12"/>
      <c r="AD116" s="7"/>
      <c r="AE116" s="7"/>
      <c r="AF116" s="7"/>
      <c r="AG116" s="475" t="e">
        <f t="shared" si="42"/>
        <v>#DIV/0!</v>
      </c>
      <c r="AH116" s="466" t="e">
        <f t="shared" si="43"/>
        <v>#DIV/0!</v>
      </c>
      <c r="AI116" s="103"/>
    </row>
    <row r="117" spans="2:35" x14ac:dyDescent="0.2">
      <c r="B117" s="10"/>
      <c r="C117" s="16">
        <v>98</v>
      </c>
      <c r="D117" s="28"/>
      <c r="E117" s="29"/>
      <c r="F117" s="29"/>
      <c r="G117" s="35"/>
      <c r="H117" s="28"/>
      <c r="I117" s="28"/>
      <c r="J117" s="28"/>
      <c r="K117" s="28"/>
      <c r="L117" s="28"/>
      <c r="M117" s="28"/>
      <c r="N117" s="28"/>
      <c r="O117" s="28"/>
      <c r="P117" s="169"/>
      <c r="Q117" s="31"/>
      <c r="R117" s="31"/>
      <c r="S117" s="169"/>
      <c r="T117" s="272"/>
      <c r="U117" s="89" t="str">
        <f t="shared" si="36"/>
        <v/>
      </c>
      <c r="V117" s="13" t="str">
        <f t="shared" si="37"/>
        <v/>
      </c>
      <c r="W117" s="13">
        <f t="shared" si="38"/>
        <v>0</v>
      </c>
      <c r="X117" s="272"/>
      <c r="Y117" s="13" t="str">
        <f t="shared" si="44"/>
        <v/>
      </c>
      <c r="Z117" s="465" t="str">
        <f t="shared" si="39"/>
        <v/>
      </c>
      <c r="AA117" s="465" t="str">
        <f t="shared" si="40"/>
        <v/>
      </c>
      <c r="AB117" s="465" t="str">
        <f t="shared" si="41"/>
        <v/>
      </c>
      <c r="AC117" s="12"/>
      <c r="AD117" s="7"/>
      <c r="AE117" s="7"/>
      <c r="AF117" s="7"/>
      <c r="AG117" s="475" t="e">
        <f t="shared" si="42"/>
        <v>#DIV/0!</v>
      </c>
      <c r="AH117" s="466" t="e">
        <f t="shared" si="43"/>
        <v>#DIV/0!</v>
      </c>
      <c r="AI117" s="103"/>
    </row>
    <row r="118" spans="2:35" x14ac:dyDescent="0.2">
      <c r="B118" s="10"/>
      <c r="C118" s="16">
        <v>99</v>
      </c>
      <c r="D118" s="28"/>
      <c r="E118" s="29"/>
      <c r="F118" s="29"/>
      <c r="G118" s="35"/>
      <c r="H118" s="28"/>
      <c r="I118" s="28"/>
      <c r="J118" s="28"/>
      <c r="K118" s="28"/>
      <c r="L118" s="28"/>
      <c r="M118" s="28"/>
      <c r="N118" s="28"/>
      <c r="O118" s="28"/>
      <c r="P118" s="169"/>
      <c r="Q118" s="31"/>
      <c r="R118" s="31"/>
      <c r="S118" s="169"/>
      <c r="T118" s="272"/>
      <c r="U118" s="89" t="str">
        <f t="shared" si="36"/>
        <v/>
      </c>
      <c r="V118" s="13" t="str">
        <f t="shared" si="37"/>
        <v/>
      </c>
      <c r="W118" s="13">
        <f t="shared" si="38"/>
        <v>0</v>
      </c>
      <c r="X118" s="272"/>
      <c r="Y118" s="13" t="str">
        <f t="shared" si="44"/>
        <v/>
      </c>
      <c r="Z118" s="465" t="str">
        <f t="shared" si="39"/>
        <v/>
      </c>
      <c r="AA118" s="465" t="str">
        <f t="shared" si="40"/>
        <v/>
      </c>
      <c r="AB118" s="465" t="str">
        <f t="shared" si="41"/>
        <v/>
      </c>
      <c r="AC118" s="12"/>
      <c r="AD118" s="7"/>
      <c r="AE118" s="7"/>
      <c r="AF118" s="7"/>
      <c r="AG118" s="475" t="e">
        <f t="shared" si="42"/>
        <v>#DIV/0!</v>
      </c>
      <c r="AH118" s="466" t="e">
        <f t="shared" si="43"/>
        <v>#DIV/0!</v>
      </c>
      <c r="AI118" s="103"/>
    </row>
    <row r="119" spans="2:35" x14ac:dyDescent="0.2">
      <c r="B119" s="10"/>
      <c r="C119" s="16">
        <v>100</v>
      </c>
      <c r="D119" s="28"/>
      <c r="E119" s="29"/>
      <c r="F119" s="29"/>
      <c r="G119" s="35"/>
      <c r="H119" s="28"/>
      <c r="I119" s="28"/>
      <c r="J119" s="28"/>
      <c r="K119" s="28"/>
      <c r="L119" s="28"/>
      <c r="M119" s="28"/>
      <c r="N119" s="28"/>
      <c r="O119" s="28"/>
      <c r="P119" s="169"/>
      <c r="Q119" s="31"/>
      <c r="R119" s="31"/>
      <c r="S119" s="169"/>
      <c r="T119" s="272"/>
      <c r="U119" s="89" t="str">
        <f t="shared" si="36"/>
        <v/>
      </c>
      <c r="V119" s="13" t="str">
        <f t="shared" si="37"/>
        <v/>
      </c>
      <c r="W119" s="13">
        <f t="shared" si="38"/>
        <v>0</v>
      </c>
      <c r="X119" s="272"/>
      <c r="Y119" s="13" t="str">
        <f t="shared" si="44"/>
        <v/>
      </c>
      <c r="Z119" s="465" t="str">
        <f t="shared" si="39"/>
        <v/>
      </c>
      <c r="AA119" s="465" t="str">
        <f t="shared" si="40"/>
        <v/>
      </c>
      <c r="AB119" s="465" t="str">
        <f t="shared" si="41"/>
        <v/>
      </c>
      <c r="AC119" s="12"/>
      <c r="AD119" s="7"/>
      <c r="AE119" s="7"/>
      <c r="AF119" s="7"/>
      <c r="AG119" s="475" t="e">
        <f t="shared" si="42"/>
        <v>#DIV/0!</v>
      </c>
      <c r="AH119" s="466" t="e">
        <f t="shared" si="43"/>
        <v>#DIV/0!</v>
      </c>
      <c r="AI119" s="103"/>
    </row>
    <row r="120" spans="2:35" x14ac:dyDescent="0.2">
      <c r="B120" s="10"/>
      <c r="C120" s="16">
        <v>101</v>
      </c>
      <c r="D120" s="28"/>
      <c r="E120" s="29"/>
      <c r="F120" s="29"/>
      <c r="G120" s="35"/>
      <c r="H120" s="28"/>
      <c r="I120" s="28"/>
      <c r="J120" s="28"/>
      <c r="K120" s="28"/>
      <c r="L120" s="28"/>
      <c r="M120" s="28"/>
      <c r="N120" s="28"/>
      <c r="O120" s="28"/>
      <c r="P120" s="169"/>
      <c r="Q120" s="31"/>
      <c r="R120" s="31"/>
      <c r="S120" s="169"/>
      <c r="T120" s="272"/>
      <c r="U120" s="89" t="str">
        <f t="shared" si="36"/>
        <v/>
      </c>
      <c r="V120" s="13" t="str">
        <f t="shared" si="37"/>
        <v/>
      </c>
      <c r="W120" s="13">
        <f t="shared" si="38"/>
        <v>0</v>
      </c>
      <c r="X120" s="272"/>
      <c r="Y120" s="13" t="str">
        <f t="shared" si="44"/>
        <v/>
      </c>
      <c r="Z120" s="465" t="str">
        <f t="shared" si="39"/>
        <v/>
      </c>
      <c r="AA120" s="465" t="str">
        <f t="shared" si="40"/>
        <v/>
      </c>
      <c r="AB120" s="465" t="str">
        <f t="shared" si="41"/>
        <v/>
      </c>
      <c r="AC120" s="12"/>
      <c r="AD120" s="7"/>
      <c r="AE120" s="7"/>
      <c r="AF120" s="7"/>
      <c r="AG120" s="475" t="e">
        <f t="shared" si="42"/>
        <v>#DIV/0!</v>
      </c>
      <c r="AH120" s="466" t="e">
        <f t="shared" si="43"/>
        <v>#DIV/0!</v>
      </c>
      <c r="AI120" s="103"/>
    </row>
    <row r="121" spans="2:35" x14ac:dyDescent="0.2">
      <c r="B121" s="10"/>
      <c r="C121" s="16">
        <v>102</v>
      </c>
      <c r="D121" s="28"/>
      <c r="E121" s="29"/>
      <c r="F121" s="29"/>
      <c r="G121" s="35"/>
      <c r="H121" s="28"/>
      <c r="I121" s="28"/>
      <c r="J121" s="28"/>
      <c r="K121" s="28"/>
      <c r="L121" s="28"/>
      <c r="M121" s="28"/>
      <c r="N121" s="28"/>
      <c r="O121" s="28"/>
      <c r="P121" s="169"/>
      <c r="Q121" s="31"/>
      <c r="R121" s="31"/>
      <c r="S121" s="169"/>
      <c r="T121" s="272"/>
      <c r="U121" s="89" t="str">
        <f t="shared" si="36"/>
        <v/>
      </c>
      <c r="V121" s="13" t="str">
        <f t="shared" si="37"/>
        <v/>
      </c>
      <c r="W121" s="13">
        <f t="shared" si="38"/>
        <v>0</v>
      </c>
      <c r="X121" s="272"/>
      <c r="Y121" s="13" t="str">
        <f t="shared" si="44"/>
        <v/>
      </c>
      <c r="Z121" s="465" t="str">
        <f t="shared" si="39"/>
        <v/>
      </c>
      <c r="AA121" s="465" t="str">
        <f t="shared" si="40"/>
        <v/>
      </c>
      <c r="AB121" s="465" t="str">
        <f t="shared" si="41"/>
        <v/>
      </c>
      <c r="AC121" s="12"/>
      <c r="AD121" s="7"/>
      <c r="AE121" s="7"/>
      <c r="AF121" s="7"/>
      <c r="AG121" s="475" t="e">
        <f t="shared" si="42"/>
        <v>#DIV/0!</v>
      </c>
      <c r="AH121" s="466" t="e">
        <f t="shared" si="43"/>
        <v>#DIV/0!</v>
      </c>
      <c r="AI121" s="103"/>
    </row>
    <row r="122" spans="2:35" x14ac:dyDescent="0.2">
      <c r="B122" s="10"/>
      <c r="C122" s="16">
        <v>103</v>
      </c>
      <c r="D122" s="28"/>
      <c r="E122" s="29"/>
      <c r="F122" s="29"/>
      <c r="G122" s="35"/>
      <c r="H122" s="28"/>
      <c r="I122" s="28"/>
      <c r="J122" s="28"/>
      <c r="K122" s="28"/>
      <c r="L122" s="28"/>
      <c r="M122" s="28"/>
      <c r="N122" s="28"/>
      <c r="O122" s="28"/>
      <c r="P122" s="169"/>
      <c r="Q122" s="31"/>
      <c r="R122" s="31"/>
      <c r="S122" s="169"/>
      <c r="T122" s="272"/>
      <c r="U122" s="89" t="str">
        <f t="shared" si="36"/>
        <v/>
      </c>
      <c r="V122" s="13" t="str">
        <f t="shared" si="37"/>
        <v/>
      </c>
      <c r="W122" s="13">
        <f t="shared" si="38"/>
        <v>0</v>
      </c>
      <c r="X122" s="272"/>
      <c r="Y122" s="13" t="str">
        <f t="shared" si="44"/>
        <v/>
      </c>
      <c r="Z122" s="465" t="str">
        <f t="shared" si="39"/>
        <v/>
      </c>
      <c r="AA122" s="465" t="str">
        <f t="shared" si="40"/>
        <v/>
      </c>
      <c r="AB122" s="465" t="str">
        <f t="shared" si="41"/>
        <v/>
      </c>
      <c r="AC122" s="12"/>
      <c r="AD122" s="7"/>
      <c r="AE122" s="7"/>
      <c r="AF122" s="7"/>
      <c r="AG122" s="475" t="e">
        <f t="shared" si="42"/>
        <v>#DIV/0!</v>
      </c>
      <c r="AH122" s="466" t="e">
        <f t="shared" si="43"/>
        <v>#DIV/0!</v>
      </c>
      <c r="AI122" s="103"/>
    </row>
    <row r="123" spans="2:35" x14ac:dyDescent="0.2">
      <c r="B123" s="10"/>
      <c r="C123" s="16">
        <v>104</v>
      </c>
      <c r="D123" s="28"/>
      <c r="E123" s="29"/>
      <c r="F123" s="29"/>
      <c r="G123" s="35"/>
      <c r="H123" s="28"/>
      <c r="I123" s="28"/>
      <c r="J123" s="28"/>
      <c r="K123" s="28"/>
      <c r="L123" s="28"/>
      <c r="M123" s="28"/>
      <c r="N123" s="28"/>
      <c r="O123" s="28"/>
      <c r="P123" s="169"/>
      <c r="Q123" s="31"/>
      <c r="R123" s="31"/>
      <c r="S123" s="169"/>
      <c r="T123" s="272"/>
      <c r="U123" s="89" t="str">
        <f t="shared" si="36"/>
        <v/>
      </c>
      <c r="V123" s="13" t="str">
        <f t="shared" si="37"/>
        <v/>
      </c>
      <c r="W123" s="13">
        <f t="shared" si="38"/>
        <v>0</v>
      </c>
      <c r="X123" s="272"/>
      <c r="Y123" s="13" t="str">
        <f t="shared" si="44"/>
        <v/>
      </c>
      <c r="Z123" s="465" t="str">
        <f t="shared" si="39"/>
        <v/>
      </c>
      <c r="AA123" s="465" t="str">
        <f t="shared" si="40"/>
        <v/>
      </c>
      <c r="AB123" s="465" t="str">
        <f t="shared" si="41"/>
        <v/>
      </c>
      <c r="AC123" s="12"/>
      <c r="AD123" s="7"/>
      <c r="AE123" s="7"/>
      <c r="AF123" s="7"/>
      <c r="AG123" s="475" t="e">
        <f t="shared" si="42"/>
        <v>#DIV/0!</v>
      </c>
      <c r="AH123" s="466" t="e">
        <f t="shared" si="43"/>
        <v>#DIV/0!</v>
      </c>
      <c r="AI123" s="103"/>
    </row>
    <row r="124" spans="2:35" x14ac:dyDescent="0.2">
      <c r="B124" s="10"/>
      <c r="C124" s="16">
        <v>105</v>
      </c>
      <c r="D124" s="28"/>
      <c r="E124" s="29"/>
      <c r="F124" s="29"/>
      <c r="G124" s="35"/>
      <c r="H124" s="28"/>
      <c r="I124" s="28"/>
      <c r="J124" s="28"/>
      <c r="K124" s="28"/>
      <c r="L124" s="28"/>
      <c r="M124" s="28"/>
      <c r="N124" s="28"/>
      <c r="O124" s="28"/>
      <c r="P124" s="169"/>
      <c r="Q124" s="31"/>
      <c r="R124" s="31"/>
      <c r="S124" s="169"/>
      <c r="T124" s="272"/>
      <c r="U124" s="89" t="str">
        <f t="shared" si="36"/>
        <v/>
      </c>
      <c r="V124" s="13" t="str">
        <f t="shared" si="37"/>
        <v/>
      </c>
      <c r="W124" s="13">
        <f t="shared" si="38"/>
        <v>0</v>
      </c>
      <c r="X124" s="272"/>
      <c r="Y124" s="13" t="str">
        <f t="shared" si="44"/>
        <v/>
      </c>
      <c r="Z124" s="465" t="str">
        <f t="shared" si="39"/>
        <v/>
      </c>
      <c r="AA124" s="465" t="str">
        <f t="shared" si="40"/>
        <v/>
      </c>
      <c r="AB124" s="465" t="str">
        <f t="shared" si="41"/>
        <v/>
      </c>
      <c r="AC124" s="12"/>
      <c r="AD124" s="7"/>
      <c r="AE124" s="7"/>
      <c r="AF124" s="7"/>
      <c r="AG124" s="475" t="e">
        <f t="shared" si="42"/>
        <v>#DIV/0!</v>
      </c>
      <c r="AH124" s="466" t="e">
        <f t="shared" si="43"/>
        <v>#DIV/0!</v>
      </c>
      <c r="AI124" s="103"/>
    </row>
    <row r="125" spans="2:35" x14ac:dyDescent="0.2">
      <c r="B125" s="10"/>
      <c r="C125" s="16">
        <v>106</v>
      </c>
      <c r="D125" s="28"/>
      <c r="E125" s="29"/>
      <c r="F125" s="29"/>
      <c r="G125" s="35"/>
      <c r="H125" s="28"/>
      <c r="I125" s="28"/>
      <c r="J125" s="28"/>
      <c r="K125" s="28"/>
      <c r="L125" s="28"/>
      <c r="M125" s="28"/>
      <c r="N125" s="28"/>
      <c r="O125" s="28"/>
      <c r="P125" s="169"/>
      <c r="Q125" s="31"/>
      <c r="R125" s="31"/>
      <c r="S125" s="169"/>
      <c r="T125" s="272"/>
      <c r="U125" s="89" t="str">
        <f t="shared" si="36"/>
        <v/>
      </c>
      <c r="V125" s="13" t="str">
        <f t="shared" si="37"/>
        <v/>
      </c>
      <c r="W125" s="13">
        <f t="shared" si="38"/>
        <v>0</v>
      </c>
      <c r="X125" s="272"/>
      <c r="Y125" s="13" t="str">
        <f t="shared" si="44"/>
        <v/>
      </c>
      <c r="Z125" s="465" t="str">
        <f t="shared" si="39"/>
        <v/>
      </c>
      <c r="AA125" s="465" t="str">
        <f t="shared" si="40"/>
        <v/>
      </c>
      <c r="AB125" s="465" t="str">
        <f t="shared" si="41"/>
        <v/>
      </c>
      <c r="AC125" s="12"/>
      <c r="AD125" s="7"/>
      <c r="AE125" s="7"/>
      <c r="AF125" s="7"/>
      <c r="AG125" s="475" t="e">
        <f t="shared" si="42"/>
        <v>#DIV/0!</v>
      </c>
      <c r="AH125" s="466" t="e">
        <f t="shared" si="43"/>
        <v>#DIV/0!</v>
      </c>
      <c r="AI125" s="103"/>
    </row>
    <row r="126" spans="2:35" x14ac:dyDescent="0.2">
      <c r="B126" s="10"/>
      <c r="C126" s="16">
        <v>107</v>
      </c>
      <c r="D126" s="28"/>
      <c r="E126" s="29"/>
      <c r="F126" s="29"/>
      <c r="G126" s="35"/>
      <c r="H126" s="28"/>
      <c r="I126" s="28"/>
      <c r="J126" s="28"/>
      <c r="K126" s="28"/>
      <c r="L126" s="28"/>
      <c r="M126" s="28"/>
      <c r="N126" s="28"/>
      <c r="O126" s="28"/>
      <c r="P126" s="169"/>
      <c r="Q126" s="31"/>
      <c r="R126" s="31"/>
      <c r="S126" s="169"/>
      <c r="T126" s="272"/>
      <c r="U126" s="89" t="str">
        <f t="shared" si="36"/>
        <v/>
      </c>
      <c r="V126" s="13" t="str">
        <f t="shared" si="37"/>
        <v/>
      </c>
      <c r="W126" s="13">
        <f t="shared" si="38"/>
        <v>0</v>
      </c>
      <c r="X126" s="272"/>
      <c r="Y126" s="13" t="str">
        <f t="shared" si="44"/>
        <v/>
      </c>
      <c r="Z126" s="465" t="str">
        <f t="shared" si="39"/>
        <v/>
      </c>
      <c r="AA126" s="465" t="str">
        <f t="shared" si="40"/>
        <v/>
      </c>
      <c r="AB126" s="465" t="str">
        <f t="shared" si="41"/>
        <v/>
      </c>
      <c r="AC126" s="12"/>
      <c r="AD126" s="7"/>
      <c r="AE126" s="7"/>
      <c r="AF126" s="7"/>
      <c r="AG126" s="475" t="e">
        <f t="shared" si="42"/>
        <v>#DIV/0!</v>
      </c>
      <c r="AH126" s="466" t="e">
        <f t="shared" si="43"/>
        <v>#DIV/0!</v>
      </c>
      <c r="AI126" s="103"/>
    </row>
    <row r="127" spans="2:35" x14ac:dyDescent="0.2">
      <c r="B127" s="10"/>
      <c r="C127" s="16">
        <v>108</v>
      </c>
      <c r="D127" s="28"/>
      <c r="E127" s="29"/>
      <c r="F127" s="29"/>
      <c r="G127" s="35"/>
      <c r="H127" s="28"/>
      <c r="I127" s="28"/>
      <c r="J127" s="28"/>
      <c r="K127" s="28"/>
      <c r="L127" s="28"/>
      <c r="M127" s="28"/>
      <c r="N127" s="28"/>
      <c r="O127" s="28"/>
      <c r="P127" s="169"/>
      <c r="Q127" s="31"/>
      <c r="R127" s="31"/>
      <c r="S127" s="169"/>
      <c r="T127" s="272"/>
      <c r="U127" s="89" t="str">
        <f t="shared" si="36"/>
        <v/>
      </c>
      <c r="V127" s="13" t="str">
        <f t="shared" si="37"/>
        <v/>
      </c>
      <c r="W127" s="13">
        <f t="shared" si="38"/>
        <v>0</v>
      </c>
      <c r="X127" s="272"/>
      <c r="Y127" s="13" t="str">
        <f t="shared" si="44"/>
        <v/>
      </c>
      <c r="Z127" s="465" t="str">
        <f t="shared" si="39"/>
        <v/>
      </c>
      <c r="AA127" s="465" t="str">
        <f t="shared" si="40"/>
        <v/>
      </c>
      <c r="AB127" s="465" t="str">
        <f t="shared" si="41"/>
        <v/>
      </c>
      <c r="AC127" s="12"/>
      <c r="AD127" s="7"/>
      <c r="AE127" s="7"/>
      <c r="AF127" s="7"/>
      <c r="AG127" s="475" t="e">
        <f t="shared" si="42"/>
        <v>#DIV/0!</v>
      </c>
      <c r="AH127" s="466" t="e">
        <f t="shared" si="43"/>
        <v>#DIV/0!</v>
      </c>
      <c r="AI127" s="103"/>
    </row>
    <row r="128" spans="2:35" x14ac:dyDescent="0.2">
      <c r="B128" s="10"/>
      <c r="C128" s="16">
        <v>109</v>
      </c>
      <c r="D128" s="28"/>
      <c r="E128" s="29"/>
      <c r="F128" s="29"/>
      <c r="G128" s="35"/>
      <c r="H128" s="28"/>
      <c r="I128" s="28"/>
      <c r="J128" s="28"/>
      <c r="K128" s="28"/>
      <c r="L128" s="28"/>
      <c r="M128" s="28"/>
      <c r="N128" s="28"/>
      <c r="O128" s="28"/>
      <c r="P128" s="169"/>
      <c r="Q128" s="31"/>
      <c r="R128" s="31"/>
      <c r="S128" s="169"/>
      <c r="T128" s="272"/>
      <c r="U128" s="89" t="str">
        <f t="shared" si="36"/>
        <v/>
      </c>
      <c r="V128" s="13" t="str">
        <f t="shared" si="37"/>
        <v/>
      </c>
      <c r="W128" s="13">
        <f t="shared" si="38"/>
        <v>0</v>
      </c>
      <c r="X128" s="272"/>
      <c r="Y128" s="13" t="str">
        <f t="shared" si="44"/>
        <v/>
      </c>
      <c r="Z128" s="465" t="str">
        <f t="shared" si="39"/>
        <v/>
      </c>
      <c r="AA128" s="465" t="str">
        <f t="shared" si="40"/>
        <v/>
      </c>
      <c r="AB128" s="465" t="str">
        <f t="shared" si="41"/>
        <v/>
      </c>
      <c r="AC128" s="12"/>
      <c r="AD128" s="7"/>
      <c r="AE128" s="7"/>
      <c r="AF128" s="7"/>
      <c r="AG128" s="475" t="e">
        <f t="shared" si="42"/>
        <v>#DIV/0!</v>
      </c>
      <c r="AH128" s="466" t="e">
        <f t="shared" si="43"/>
        <v>#DIV/0!</v>
      </c>
      <c r="AI128" s="103"/>
    </row>
    <row r="129" spans="2:35" x14ac:dyDescent="0.2">
      <c r="B129" s="10"/>
      <c r="C129" s="16">
        <v>110</v>
      </c>
      <c r="D129" s="28"/>
      <c r="E129" s="29"/>
      <c r="F129" s="29"/>
      <c r="G129" s="35"/>
      <c r="H129" s="28"/>
      <c r="I129" s="28"/>
      <c r="J129" s="28"/>
      <c r="K129" s="28"/>
      <c r="L129" s="28"/>
      <c r="M129" s="28"/>
      <c r="N129" s="28"/>
      <c r="O129" s="28"/>
      <c r="P129" s="169"/>
      <c r="Q129" s="31"/>
      <c r="R129" s="31"/>
      <c r="S129" s="169"/>
      <c r="T129" s="272"/>
      <c r="U129" s="89" t="str">
        <f t="shared" si="36"/>
        <v/>
      </c>
      <c r="V129" s="13" t="str">
        <f t="shared" si="37"/>
        <v/>
      </c>
      <c r="W129" s="13">
        <f t="shared" si="38"/>
        <v>0</v>
      </c>
      <c r="X129" s="272"/>
      <c r="Y129" s="13" t="str">
        <f t="shared" si="44"/>
        <v/>
      </c>
      <c r="Z129" s="465" t="str">
        <f t="shared" si="39"/>
        <v/>
      </c>
      <c r="AA129" s="465" t="str">
        <f t="shared" si="40"/>
        <v/>
      </c>
      <c r="AB129" s="465" t="str">
        <f t="shared" si="41"/>
        <v/>
      </c>
      <c r="AC129" s="12"/>
      <c r="AD129" s="7"/>
      <c r="AE129" s="7"/>
      <c r="AF129" s="7"/>
      <c r="AG129" s="475" t="e">
        <f t="shared" si="42"/>
        <v>#DIV/0!</v>
      </c>
      <c r="AH129" s="466" t="e">
        <f t="shared" si="43"/>
        <v>#DIV/0!</v>
      </c>
      <c r="AI129" s="103"/>
    </row>
    <row r="130" spans="2:35" x14ac:dyDescent="0.2">
      <c r="B130" s="10"/>
      <c r="C130" s="16">
        <v>111</v>
      </c>
      <c r="D130" s="28"/>
      <c r="E130" s="29"/>
      <c r="F130" s="29"/>
      <c r="G130" s="35"/>
      <c r="H130" s="28"/>
      <c r="I130" s="28"/>
      <c r="J130" s="28"/>
      <c r="K130" s="28"/>
      <c r="L130" s="28"/>
      <c r="M130" s="28"/>
      <c r="N130" s="28"/>
      <c r="O130" s="28"/>
      <c r="P130" s="169"/>
      <c r="Q130" s="31"/>
      <c r="R130" s="31"/>
      <c r="S130" s="169"/>
      <c r="T130" s="272"/>
      <c r="U130" s="89" t="str">
        <f t="shared" si="36"/>
        <v/>
      </c>
      <c r="V130" s="13" t="str">
        <f t="shared" si="37"/>
        <v/>
      </c>
      <c r="W130" s="13">
        <f t="shared" si="38"/>
        <v>0</v>
      </c>
      <c r="X130" s="272"/>
      <c r="Y130" s="13" t="str">
        <f t="shared" si="44"/>
        <v/>
      </c>
      <c r="Z130" s="465" t="str">
        <f t="shared" si="39"/>
        <v/>
      </c>
      <c r="AA130" s="465" t="str">
        <f t="shared" si="40"/>
        <v/>
      </c>
      <c r="AB130" s="465" t="str">
        <f t="shared" si="41"/>
        <v/>
      </c>
      <c r="AC130" s="12"/>
      <c r="AD130" s="7"/>
      <c r="AE130" s="7"/>
      <c r="AF130" s="7"/>
      <c r="AG130" s="475" t="e">
        <f t="shared" si="42"/>
        <v>#DIV/0!</v>
      </c>
      <c r="AH130" s="466" t="e">
        <f t="shared" si="43"/>
        <v>#DIV/0!</v>
      </c>
      <c r="AI130" s="103"/>
    </row>
    <row r="131" spans="2:35" x14ac:dyDescent="0.2">
      <c r="B131" s="10"/>
      <c r="C131" s="16">
        <v>112</v>
      </c>
      <c r="D131" s="28"/>
      <c r="E131" s="29"/>
      <c r="F131" s="29"/>
      <c r="G131" s="35"/>
      <c r="H131" s="28"/>
      <c r="I131" s="28"/>
      <c r="J131" s="28"/>
      <c r="K131" s="28"/>
      <c r="L131" s="28"/>
      <c r="M131" s="28"/>
      <c r="N131" s="28"/>
      <c r="O131" s="28"/>
      <c r="P131" s="169"/>
      <c r="Q131" s="31"/>
      <c r="R131" s="31"/>
      <c r="S131" s="169"/>
      <c r="T131" s="272"/>
      <c r="U131" s="89" t="str">
        <f t="shared" si="36"/>
        <v/>
      </c>
      <c r="V131" s="13" t="str">
        <f t="shared" si="37"/>
        <v/>
      </c>
      <c r="W131" s="13">
        <f t="shared" si="38"/>
        <v>0</v>
      </c>
      <c r="X131" s="272"/>
      <c r="Y131" s="13" t="str">
        <f t="shared" si="44"/>
        <v/>
      </c>
      <c r="Z131" s="465" t="str">
        <f t="shared" si="39"/>
        <v/>
      </c>
      <c r="AA131" s="465" t="str">
        <f t="shared" si="40"/>
        <v/>
      </c>
      <c r="AB131" s="465" t="str">
        <f t="shared" si="41"/>
        <v/>
      </c>
      <c r="AC131" s="12"/>
      <c r="AD131" s="7"/>
      <c r="AE131" s="7"/>
      <c r="AF131" s="7"/>
      <c r="AG131" s="475" t="e">
        <f t="shared" si="42"/>
        <v>#DIV/0!</v>
      </c>
      <c r="AH131" s="466" t="e">
        <f t="shared" si="43"/>
        <v>#DIV/0!</v>
      </c>
      <c r="AI131" s="103"/>
    </row>
    <row r="132" spans="2:35" x14ac:dyDescent="0.2">
      <c r="B132" s="10"/>
      <c r="C132" s="16">
        <v>113</v>
      </c>
      <c r="D132" s="28"/>
      <c r="E132" s="29"/>
      <c r="F132" s="29"/>
      <c r="G132" s="35"/>
      <c r="H132" s="28"/>
      <c r="I132" s="28"/>
      <c r="J132" s="28"/>
      <c r="K132" s="28"/>
      <c r="L132" s="28"/>
      <c r="M132" s="28"/>
      <c r="N132" s="28"/>
      <c r="O132" s="28"/>
      <c r="P132" s="169"/>
      <c r="Q132" s="31"/>
      <c r="R132" s="31"/>
      <c r="S132" s="169"/>
      <c r="T132" s="272"/>
      <c r="U132" s="89" t="str">
        <f t="shared" si="36"/>
        <v/>
      </c>
      <c r="V132" s="13" t="str">
        <f t="shared" si="37"/>
        <v/>
      </c>
      <c r="W132" s="13">
        <f t="shared" si="38"/>
        <v>0</v>
      </c>
      <c r="X132" s="272"/>
      <c r="Y132" s="13" t="str">
        <f t="shared" si="44"/>
        <v/>
      </c>
      <c r="Z132" s="465" t="str">
        <f t="shared" si="39"/>
        <v/>
      </c>
      <c r="AA132" s="465" t="str">
        <f t="shared" si="40"/>
        <v/>
      </c>
      <c r="AB132" s="465" t="str">
        <f t="shared" si="41"/>
        <v/>
      </c>
      <c r="AC132" s="12"/>
      <c r="AD132" s="7"/>
      <c r="AE132" s="7"/>
      <c r="AF132" s="7"/>
      <c r="AG132" s="475" t="e">
        <f t="shared" si="42"/>
        <v>#DIV/0!</v>
      </c>
      <c r="AH132" s="466" t="e">
        <f t="shared" si="43"/>
        <v>#DIV/0!</v>
      </c>
      <c r="AI132" s="103"/>
    </row>
    <row r="133" spans="2:35" x14ac:dyDescent="0.2">
      <c r="B133" s="10"/>
      <c r="C133" s="16">
        <v>114</v>
      </c>
      <c r="D133" s="28"/>
      <c r="E133" s="29"/>
      <c r="F133" s="29"/>
      <c r="G133" s="35"/>
      <c r="H133" s="28"/>
      <c r="I133" s="28"/>
      <c r="J133" s="28"/>
      <c r="K133" s="28"/>
      <c r="L133" s="28"/>
      <c r="M133" s="28"/>
      <c r="N133" s="28"/>
      <c r="O133" s="28"/>
      <c r="P133" s="169"/>
      <c r="Q133" s="31"/>
      <c r="R133" s="31"/>
      <c r="S133" s="169"/>
      <c r="T133" s="272"/>
      <c r="U133" s="89" t="str">
        <f t="shared" si="36"/>
        <v/>
      </c>
      <c r="V133" s="13" t="str">
        <f t="shared" si="37"/>
        <v/>
      </c>
      <c r="W133" s="13">
        <f t="shared" si="38"/>
        <v>0</v>
      </c>
      <c r="X133" s="272"/>
      <c r="Y133" s="13" t="str">
        <f t="shared" si="44"/>
        <v/>
      </c>
      <c r="Z133" s="465" t="str">
        <f t="shared" si="39"/>
        <v/>
      </c>
      <c r="AA133" s="465" t="str">
        <f t="shared" si="40"/>
        <v/>
      </c>
      <c r="AB133" s="465" t="str">
        <f t="shared" si="41"/>
        <v/>
      </c>
      <c r="AC133" s="12"/>
      <c r="AD133" s="7"/>
      <c r="AE133" s="7"/>
      <c r="AF133" s="7"/>
      <c r="AG133" s="475" t="e">
        <f t="shared" si="42"/>
        <v>#DIV/0!</v>
      </c>
      <c r="AH133" s="466" t="e">
        <f t="shared" si="43"/>
        <v>#DIV/0!</v>
      </c>
      <c r="AI133" s="103"/>
    </row>
    <row r="134" spans="2:35" x14ac:dyDescent="0.2">
      <c r="B134" s="10"/>
      <c r="C134" s="16">
        <v>115</v>
      </c>
      <c r="D134" s="28"/>
      <c r="E134" s="29"/>
      <c r="F134" s="29"/>
      <c r="G134" s="35"/>
      <c r="H134" s="28"/>
      <c r="I134" s="28"/>
      <c r="J134" s="28"/>
      <c r="K134" s="28"/>
      <c r="L134" s="28"/>
      <c r="M134" s="28"/>
      <c r="N134" s="28"/>
      <c r="O134" s="28"/>
      <c r="P134" s="169"/>
      <c r="Q134" s="31"/>
      <c r="R134" s="31"/>
      <c r="S134" s="169"/>
      <c r="T134" s="272"/>
      <c r="U134" s="89" t="str">
        <f t="shared" si="36"/>
        <v/>
      </c>
      <c r="V134" s="13" t="str">
        <f t="shared" si="37"/>
        <v/>
      </c>
      <c r="W134" s="13">
        <f t="shared" si="38"/>
        <v>0</v>
      </c>
      <c r="X134" s="272"/>
      <c r="Y134" s="13" t="str">
        <f t="shared" si="44"/>
        <v/>
      </c>
      <c r="Z134" s="465" t="str">
        <f t="shared" si="39"/>
        <v/>
      </c>
      <c r="AA134" s="465" t="str">
        <f t="shared" si="40"/>
        <v/>
      </c>
      <c r="AB134" s="465" t="str">
        <f t="shared" si="41"/>
        <v/>
      </c>
      <c r="AC134" s="12"/>
      <c r="AD134" s="7"/>
      <c r="AE134" s="7"/>
      <c r="AF134" s="7"/>
      <c r="AG134" s="475" t="e">
        <f t="shared" si="42"/>
        <v>#DIV/0!</v>
      </c>
      <c r="AH134" s="466" t="e">
        <f t="shared" si="43"/>
        <v>#DIV/0!</v>
      </c>
      <c r="AI134" s="103"/>
    </row>
    <row r="135" spans="2:35" x14ac:dyDescent="0.2">
      <c r="B135" s="10"/>
      <c r="C135" s="16">
        <v>116</v>
      </c>
      <c r="D135" s="28"/>
      <c r="E135" s="29"/>
      <c r="F135" s="29"/>
      <c r="G135" s="35"/>
      <c r="H135" s="28"/>
      <c r="I135" s="28"/>
      <c r="J135" s="28"/>
      <c r="K135" s="28"/>
      <c r="L135" s="28"/>
      <c r="M135" s="28"/>
      <c r="N135" s="28"/>
      <c r="O135" s="28"/>
      <c r="P135" s="169"/>
      <c r="Q135" s="31"/>
      <c r="R135" s="31"/>
      <c r="S135" s="169"/>
      <c r="T135" s="272"/>
      <c r="U135" s="89" t="str">
        <f t="shared" si="36"/>
        <v/>
      </c>
      <c r="V135" s="13" t="str">
        <f t="shared" si="37"/>
        <v/>
      </c>
      <c r="W135" s="13">
        <f t="shared" si="38"/>
        <v>0</v>
      </c>
      <c r="X135" s="272"/>
      <c r="Y135" s="13" t="str">
        <f t="shared" si="44"/>
        <v/>
      </c>
      <c r="Z135" s="465" t="str">
        <f t="shared" si="39"/>
        <v/>
      </c>
      <c r="AA135" s="465" t="str">
        <f t="shared" si="40"/>
        <v/>
      </c>
      <c r="AB135" s="465" t="str">
        <f t="shared" si="41"/>
        <v/>
      </c>
      <c r="AC135" s="12"/>
      <c r="AD135" s="7"/>
      <c r="AE135" s="7"/>
      <c r="AF135" s="7"/>
      <c r="AG135" s="475" t="e">
        <f t="shared" si="42"/>
        <v>#DIV/0!</v>
      </c>
      <c r="AH135" s="466" t="e">
        <f t="shared" si="43"/>
        <v>#DIV/0!</v>
      </c>
      <c r="AI135" s="103"/>
    </row>
    <row r="136" spans="2:35" x14ac:dyDescent="0.2">
      <c r="B136" s="10"/>
      <c r="C136" s="16">
        <v>117</v>
      </c>
      <c r="D136" s="28"/>
      <c r="E136" s="29"/>
      <c r="F136" s="29"/>
      <c r="G136" s="35"/>
      <c r="H136" s="28"/>
      <c r="I136" s="28"/>
      <c r="J136" s="28"/>
      <c r="K136" s="28"/>
      <c r="L136" s="28"/>
      <c r="M136" s="28"/>
      <c r="N136" s="28"/>
      <c r="O136" s="28"/>
      <c r="P136" s="169"/>
      <c r="Q136" s="31"/>
      <c r="R136" s="31"/>
      <c r="S136" s="169"/>
      <c r="T136" s="272"/>
      <c r="U136" s="89" t="str">
        <f t="shared" si="36"/>
        <v/>
      </c>
      <c r="V136" s="13" t="str">
        <f t="shared" si="37"/>
        <v/>
      </c>
      <c r="W136" s="13">
        <f t="shared" si="38"/>
        <v>0</v>
      </c>
      <c r="X136" s="272"/>
      <c r="Y136" s="13" t="str">
        <f t="shared" si="44"/>
        <v/>
      </c>
      <c r="Z136" s="465" t="str">
        <f t="shared" si="39"/>
        <v/>
      </c>
      <c r="AA136" s="465" t="str">
        <f t="shared" si="40"/>
        <v/>
      </c>
      <c r="AB136" s="465" t="str">
        <f t="shared" si="41"/>
        <v/>
      </c>
      <c r="AC136" s="12"/>
      <c r="AD136" s="7"/>
      <c r="AE136" s="7"/>
      <c r="AF136" s="7"/>
      <c r="AG136" s="475" t="e">
        <f t="shared" si="42"/>
        <v>#DIV/0!</v>
      </c>
      <c r="AH136" s="466" t="e">
        <f t="shared" si="43"/>
        <v>#DIV/0!</v>
      </c>
      <c r="AI136" s="103"/>
    </row>
    <row r="137" spans="2:35" x14ac:dyDescent="0.2">
      <c r="B137" s="10"/>
      <c r="C137" s="16">
        <v>118</v>
      </c>
      <c r="D137" s="28"/>
      <c r="E137" s="29"/>
      <c r="F137" s="29"/>
      <c r="G137" s="35"/>
      <c r="H137" s="28"/>
      <c r="I137" s="28"/>
      <c r="J137" s="28"/>
      <c r="K137" s="28"/>
      <c r="L137" s="28"/>
      <c r="M137" s="28"/>
      <c r="N137" s="28"/>
      <c r="O137" s="28"/>
      <c r="P137" s="169"/>
      <c r="Q137" s="31"/>
      <c r="R137" s="31"/>
      <c r="S137" s="169"/>
      <c r="T137" s="272"/>
      <c r="U137" s="89" t="str">
        <f t="shared" si="36"/>
        <v/>
      </c>
      <c r="V137" s="13" t="str">
        <f t="shared" si="37"/>
        <v/>
      </c>
      <c r="W137" s="13">
        <f t="shared" si="38"/>
        <v>0</v>
      </c>
      <c r="X137" s="272"/>
      <c r="Y137" s="13" t="str">
        <f t="shared" si="44"/>
        <v/>
      </c>
      <c r="Z137" s="465" t="str">
        <f t="shared" si="39"/>
        <v/>
      </c>
      <c r="AA137" s="465" t="str">
        <f t="shared" si="40"/>
        <v/>
      </c>
      <c r="AB137" s="465" t="str">
        <f t="shared" si="41"/>
        <v/>
      </c>
      <c r="AC137" s="12"/>
      <c r="AD137" s="7"/>
      <c r="AE137" s="7"/>
      <c r="AF137" s="7"/>
      <c r="AG137" s="475" t="e">
        <f t="shared" si="42"/>
        <v>#DIV/0!</v>
      </c>
      <c r="AH137" s="466" t="e">
        <f t="shared" si="43"/>
        <v>#DIV/0!</v>
      </c>
      <c r="AI137" s="103"/>
    </row>
    <row r="138" spans="2:35" x14ac:dyDescent="0.2">
      <c r="B138" s="10"/>
      <c r="C138" s="16">
        <v>119</v>
      </c>
      <c r="D138" s="28"/>
      <c r="E138" s="29"/>
      <c r="F138" s="29"/>
      <c r="G138" s="35"/>
      <c r="H138" s="28"/>
      <c r="I138" s="28"/>
      <c r="J138" s="28"/>
      <c r="K138" s="28"/>
      <c r="L138" s="28"/>
      <c r="M138" s="28"/>
      <c r="N138" s="28"/>
      <c r="O138" s="28"/>
      <c r="P138" s="169"/>
      <c r="Q138" s="31"/>
      <c r="R138" s="31"/>
      <c r="S138" s="169"/>
      <c r="T138" s="272"/>
      <c r="U138" s="89" t="str">
        <f t="shared" si="36"/>
        <v/>
      </c>
      <c r="V138" s="13" t="str">
        <f t="shared" si="37"/>
        <v/>
      </c>
      <c r="W138" s="13">
        <f t="shared" si="38"/>
        <v>0</v>
      </c>
      <c r="X138" s="272"/>
      <c r="Y138" s="13" t="str">
        <f t="shared" si="44"/>
        <v/>
      </c>
      <c r="Z138" s="465" t="str">
        <f t="shared" si="39"/>
        <v/>
      </c>
      <c r="AA138" s="465" t="str">
        <f t="shared" si="40"/>
        <v/>
      </c>
      <c r="AB138" s="465" t="str">
        <f t="shared" si="41"/>
        <v/>
      </c>
      <c r="AC138" s="12"/>
      <c r="AD138" s="7"/>
      <c r="AE138" s="7"/>
      <c r="AF138" s="7"/>
      <c r="AG138" s="475" t="e">
        <f t="shared" si="42"/>
        <v>#DIV/0!</v>
      </c>
      <c r="AH138" s="466" t="e">
        <f t="shared" si="43"/>
        <v>#DIV/0!</v>
      </c>
      <c r="AI138" s="103"/>
    </row>
    <row r="139" spans="2:35" x14ac:dyDescent="0.2">
      <c r="B139" s="10"/>
      <c r="C139" s="16">
        <v>120</v>
      </c>
      <c r="D139" s="28"/>
      <c r="E139" s="29"/>
      <c r="F139" s="29"/>
      <c r="G139" s="35"/>
      <c r="H139" s="28"/>
      <c r="I139" s="28"/>
      <c r="J139" s="28"/>
      <c r="K139" s="28"/>
      <c r="L139" s="28"/>
      <c r="M139" s="28"/>
      <c r="N139" s="28"/>
      <c r="O139" s="28"/>
      <c r="P139" s="169"/>
      <c r="Q139" s="31"/>
      <c r="R139" s="31"/>
      <c r="S139" s="169"/>
      <c r="T139" s="272"/>
      <c r="U139" s="89" t="str">
        <f t="shared" si="36"/>
        <v/>
      </c>
      <c r="V139" s="13" t="str">
        <f t="shared" si="37"/>
        <v/>
      </c>
      <c r="W139" s="13">
        <f t="shared" si="38"/>
        <v>0</v>
      </c>
      <c r="X139" s="272"/>
      <c r="Y139" s="13" t="str">
        <f t="shared" si="44"/>
        <v/>
      </c>
      <c r="Z139" s="465" t="str">
        <f t="shared" si="39"/>
        <v/>
      </c>
      <c r="AA139" s="465" t="str">
        <f t="shared" si="40"/>
        <v/>
      </c>
      <c r="AB139" s="465" t="str">
        <f t="shared" si="41"/>
        <v/>
      </c>
      <c r="AC139" s="12"/>
      <c r="AD139" s="7"/>
      <c r="AE139" s="7"/>
      <c r="AF139" s="7"/>
      <c r="AG139" s="475" t="e">
        <f t="shared" si="42"/>
        <v>#DIV/0!</v>
      </c>
      <c r="AH139" s="466" t="e">
        <f t="shared" si="43"/>
        <v>#DIV/0!</v>
      </c>
    </row>
    <row r="140" spans="2:35" x14ac:dyDescent="0.2">
      <c r="B140" s="113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314"/>
      <c r="Q140" s="114"/>
      <c r="R140" s="114"/>
      <c r="S140" s="314"/>
      <c r="T140" s="114"/>
      <c r="U140" s="114"/>
      <c r="V140" s="114"/>
      <c r="W140" s="114"/>
      <c r="X140" s="114"/>
      <c r="Y140" s="114"/>
      <c r="Z140" s="402"/>
      <c r="AA140" s="402"/>
      <c r="AB140" s="402"/>
      <c r="AC140" s="115"/>
      <c r="AG140" s="7"/>
      <c r="AH140" s="7"/>
    </row>
    <row r="141" spans="2:35" x14ac:dyDescent="0.2">
      <c r="P141" s="315"/>
      <c r="S141" s="315"/>
      <c r="Z141" s="403"/>
      <c r="AA141" s="403"/>
      <c r="AB141" s="403"/>
      <c r="AC141" s="174" t="s">
        <v>916</v>
      </c>
      <c r="AG141" s="7"/>
      <c r="AH141" s="7"/>
      <c r="AI141" s="103"/>
    </row>
    <row r="142" spans="2:35" x14ac:dyDescent="0.2">
      <c r="B142" s="10"/>
      <c r="C142" s="16">
        <v>121</v>
      </c>
      <c r="D142" s="28"/>
      <c r="E142" s="29"/>
      <c r="F142" s="29"/>
      <c r="G142" s="35"/>
      <c r="H142" s="28"/>
      <c r="I142" s="28"/>
      <c r="J142" s="28"/>
      <c r="K142" s="28"/>
      <c r="L142" s="28"/>
      <c r="M142" s="28"/>
      <c r="N142" s="28"/>
      <c r="O142" s="28"/>
      <c r="P142" s="169"/>
      <c r="Q142" s="31"/>
      <c r="R142" s="31"/>
      <c r="S142" s="169"/>
      <c r="T142" s="272"/>
      <c r="U142" s="89" t="str">
        <f t="shared" ref="U142:U171" si="45">IF(OR(AND(E142&gt;2014,M142="○"),AND(E142&gt;2014,O142="○")),0,IF(T142=0,"",IF(COUNTIF(H142:O142,"○")&gt;=2,0,IF(COUNTIF(H142:O142,"○")=1,IF(COUNTIF(L142:O142,"○")=1,AH142,INDEX($CG$12:$CJ$12,1,MATCH("○",H142:K142,0))),0))))</f>
        <v/>
      </c>
      <c r="V142" s="13" t="str">
        <f t="shared" ref="V142:V171" si="46">IF(T142="","",IF(G142="",$DC$9,HLOOKUP(G142,$CG$8:$DB$9,2,0)))</f>
        <v/>
      </c>
      <c r="W142" s="13">
        <f t="shared" ref="W142:W171" si="47">IF(T142="",0,S142*T142*V142/1000)</f>
        <v>0</v>
      </c>
      <c r="X142" s="272"/>
      <c r="Y142" s="13" t="str">
        <f>IF(OR(U142="",NOT($AH$5)),"",IF(X142="",W142,X142)*U142/(1-U142))</f>
        <v/>
      </c>
      <c r="Z142" s="465" t="str">
        <f t="shared" ref="Z142:Z171" si="48">IF(ISERROR(Y142),"",IF(Y142="","",Y142*$CE$3/1000))</f>
        <v/>
      </c>
      <c r="AA142" s="465" t="str">
        <f t="shared" ref="AA142:AA171" si="49">IF(ISERROR(Y142),"",IF(Y142="","",Y142*$CE$4/1000))</f>
        <v/>
      </c>
      <c r="AB142" s="465" t="str">
        <f t="shared" ref="AB142:AB171" si="50">IF(ISERROR(Y142),"",IF(Y142="","",Y142*$CE$5/1000))</f>
        <v/>
      </c>
      <c r="AC142" s="12"/>
      <c r="AD142" s="7"/>
      <c r="AE142" s="7"/>
      <c r="AF142" s="7"/>
      <c r="AG142" s="475" t="e">
        <f t="shared" ref="AG142:AG171" si="51">R142/S142*IF(OR(M142="○",O142="○"),0.9,1)</f>
        <v>#DIV/0!</v>
      </c>
      <c r="AH142" s="466" t="e">
        <f t="shared" ref="AH142:AH171" si="52">IF(E142&lt;=2014,IF(OR(L142="○",M142="○"),INDEX($AW$7:$BC$7,1,MATCH(AG142,$AW$4:$BC$4,1)),INDEX($AW$5:$BC$7,MATCH(R142,$AV$5:$AV$7,1),MATCH(AG142,$AW$4:$BC$4,1))),IF(E142&lt;=2019,IF(OR(L142="○",M142="○"),INDEX($BF$7:$BO$7,1,MATCH(AG142,$BF$4:$BO$4,1)),INDEX($BF$5:$BO$7,MATCH(R142,$BE$5:$BE$7,1),MATCH(AG142,$BF$4:$BO$4,1))),IF(OR(L142="○",M142="○"),INDEX($BR$7:$CA$7,1,MATCH(AG142,$BR$4:$CA$4,1)),INDEX($BR$5:$CA$7,MATCH(R142,$BQ$5:$BQ$7,1),MATCH(AG142,$BR$4:$CA$4,1)))))</f>
        <v>#DIV/0!</v>
      </c>
      <c r="AI142" s="103"/>
    </row>
    <row r="143" spans="2:35" x14ac:dyDescent="0.2">
      <c r="B143" s="10"/>
      <c r="C143" s="16">
        <v>122</v>
      </c>
      <c r="D143" s="28"/>
      <c r="E143" s="29"/>
      <c r="F143" s="29"/>
      <c r="G143" s="35"/>
      <c r="H143" s="28"/>
      <c r="I143" s="28"/>
      <c r="J143" s="28"/>
      <c r="K143" s="28"/>
      <c r="L143" s="28"/>
      <c r="M143" s="28"/>
      <c r="N143" s="28"/>
      <c r="O143" s="28"/>
      <c r="P143" s="169"/>
      <c r="Q143" s="31"/>
      <c r="R143" s="31"/>
      <c r="S143" s="169"/>
      <c r="T143" s="272"/>
      <c r="U143" s="89" t="str">
        <f t="shared" si="45"/>
        <v/>
      </c>
      <c r="V143" s="13" t="str">
        <f t="shared" si="46"/>
        <v/>
      </c>
      <c r="W143" s="13">
        <f t="shared" si="47"/>
        <v>0</v>
      </c>
      <c r="X143" s="272"/>
      <c r="Y143" s="13" t="str">
        <f t="shared" ref="Y143:Y171" si="53">IF(OR(U143="",NOT($AH$5)),"",IF(X143="",W143,X143)*U143/(1-U143))</f>
        <v/>
      </c>
      <c r="Z143" s="465" t="str">
        <f t="shared" si="48"/>
        <v/>
      </c>
      <c r="AA143" s="465" t="str">
        <f t="shared" si="49"/>
        <v/>
      </c>
      <c r="AB143" s="465" t="str">
        <f t="shared" si="50"/>
        <v/>
      </c>
      <c r="AC143" s="12"/>
      <c r="AD143" s="7"/>
      <c r="AE143" s="7"/>
      <c r="AF143" s="7"/>
      <c r="AG143" s="475" t="e">
        <f t="shared" si="51"/>
        <v>#DIV/0!</v>
      </c>
      <c r="AH143" s="466" t="e">
        <f t="shared" si="52"/>
        <v>#DIV/0!</v>
      </c>
      <c r="AI143" s="103"/>
    </row>
    <row r="144" spans="2:35" x14ac:dyDescent="0.2">
      <c r="B144" s="10"/>
      <c r="C144" s="16">
        <v>123</v>
      </c>
      <c r="D144" s="28"/>
      <c r="E144" s="29"/>
      <c r="F144" s="29"/>
      <c r="G144" s="35"/>
      <c r="H144" s="28"/>
      <c r="I144" s="28"/>
      <c r="J144" s="28"/>
      <c r="K144" s="28"/>
      <c r="L144" s="28"/>
      <c r="M144" s="28"/>
      <c r="N144" s="28"/>
      <c r="O144" s="28"/>
      <c r="P144" s="169"/>
      <c r="Q144" s="31"/>
      <c r="R144" s="31"/>
      <c r="S144" s="169"/>
      <c r="T144" s="272"/>
      <c r="U144" s="89" t="str">
        <f t="shared" si="45"/>
        <v/>
      </c>
      <c r="V144" s="13" t="str">
        <f t="shared" si="46"/>
        <v/>
      </c>
      <c r="W144" s="13">
        <f t="shared" si="47"/>
        <v>0</v>
      </c>
      <c r="X144" s="272"/>
      <c r="Y144" s="13" t="str">
        <f t="shared" si="53"/>
        <v/>
      </c>
      <c r="Z144" s="465" t="str">
        <f t="shared" si="48"/>
        <v/>
      </c>
      <c r="AA144" s="465" t="str">
        <f t="shared" si="49"/>
        <v/>
      </c>
      <c r="AB144" s="465" t="str">
        <f t="shared" si="50"/>
        <v/>
      </c>
      <c r="AC144" s="12"/>
      <c r="AD144" s="7"/>
      <c r="AE144" s="7"/>
      <c r="AF144" s="7"/>
      <c r="AG144" s="475" t="e">
        <f t="shared" si="51"/>
        <v>#DIV/0!</v>
      </c>
      <c r="AH144" s="466" t="e">
        <f t="shared" si="52"/>
        <v>#DIV/0!</v>
      </c>
      <c r="AI144" s="103"/>
    </row>
    <row r="145" spans="2:35" x14ac:dyDescent="0.2">
      <c r="B145" s="10"/>
      <c r="C145" s="16">
        <v>124</v>
      </c>
      <c r="D145" s="28"/>
      <c r="E145" s="29"/>
      <c r="F145" s="29"/>
      <c r="G145" s="35"/>
      <c r="H145" s="28"/>
      <c r="I145" s="28"/>
      <c r="J145" s="28"/>
      <c r="K145" s="28"/>
      <c r="L145" s="28"/>
      <c r="M145" s="28"/>
      <c r="N145" s="28"/>
      <c r="O145" s="28"/>
      <c r="P145" s="169"/>
      <c r="Q145" s="31"/>
      <c r="R145" s="31"/>
      <c r="S145" s="169"/>
      <c r="T145" s="272"/>
      <c r="U145" s="89" t="str">
        <f t="shared" si="45"/>
        <v/>
      </c>
      <c r="V145" s="13" t="str">
        <f t="shared" si="46"/>
        <v/>
      </c>
      <c r="W145" s="13">
        <f t="shared" si="47"/>
        <v>0</v>
      </c>
      <c r="X145" s="272"/>
      <c r="Y145" s="13" t="str">
        <f t="shared" si="53"/>
        <v/>
      </c>
      <c r="Z145" s="465" t="str">
        <f t="shared" si="48"/>
        <v/>
      </c>
      <c r="AA145" s="465" t="str">
        <f t="shared" si="49"/>
        <v/>
      </c>
      <c r="AB145" s="465" t="str">
        <f t="shared" si="50"/>
        <v/>
      </c>
      <c r="AC145" s="12"/>
      <c r="AD145" s="7"/>
      <c r="AE145" s="7"/>
      <c r="AF145" s="7"/>
      <c r="AG145" s="475" t="e">
        <f t="shared" si="51"/>
        <v>#DIV/0!</v>
      </c>
      <c r="AH145" s="466" t="e">
        <f t="shared" si="52"/>
        <v>#DIV/0!</v>
      </c>
      <c r="AI145" s="103"/>
    </row>
    <row r="146" spans="2:35" x14ac:dyDescent="0.2">
      <c r="B146" s="10"/>
      <c r="C146" s="16">
        <v>125</v>
      </c>
      <c r="D146" s="28"/>
      <c r="E146" s="29"/>
      <c r="F146" s="29"/>
      <c r="G146" s="35"/>
      <c r="H146" s="28"/>
      <c r="I146" s="28"/>
      <c r="J146" s="28"/>
      <c r="K146" s="28"/>
      <c r="L146" s="28"/>
      <c r="M146" s="28"/>
      <c r="N146" s="28"/>
      <c r="O146" s="28"/>
      <c r="P146" s="169"/>
      <c r="Q146" s="31"/>
      <c r="R146" s="31"/>
      <c r="S146" s="169"/>
      <c r="T146" s="272"/>
      <c r="U146" s="89" t="str">
        <f t="shared" si="45"/>
        <v/>
      </c>
      <c r="V146" s="13" t="str">
        <f t="shared" si="46"/>
        <v/>
      </c>
      <c r="W146" s="13">
        <f t="shared" si="47"/>
        <v>0</v>
      </c>
      <c r="X146" s="272"/>
      <c r="Y146" s="13" t="str">
        <f t="shared" si="53"/>
        <v/>
      </c>
      <c r="Z146" s="465" t="str">
        <f t="shared" si="48"/>
        <v/>
      </c>
      <c r="AA146" s="465" t="str">
        <f t="shared" si="49"/>
        <v/>
      </c>
      <c r="AB146" s="465" t="str">
        <f t="shared" si="50"/>
        <v/>
      </c>
      <c r="AC146" s="12"/>
      <c r="AD146" s="7"/>
      <c r="AE146" s="7"/>
      <c r="AF146" s="7"/>
      <c r="AG146" s="475" t="e">
        <f t="shared" si="51"/>
        <v>#DIV/0!</v>
      </c>
      <c r="AH146" s="466" t="e">
        <f t="shared" si="52"/>
        <v>#DIV/0!</v>
      </c>
      <c r="AI146" s="103"/>
    </row>
    <row r="147" spans="2:35" x14ac:dyDescent="0.2">
      <c r="B147" s="10"/>
      <c r="C147" s="16">
        <v>126</v>
      </c>
      <c r="D147" s="28"/>
      <c r="E147" s="29"/>
      <c r="F147" s="29"/>
      <c r="G147" s="35"/>
      <c r="H147" s="28"/>
      <c r="I147" s="28"/>
      <c r="J147" s="28"/>
      <c r="K147" s="28"/>
      <c r="L147" s="28"/>
      <c r="M147" s="28"/>
      <c r="N147" s="28"/>
      <c r="O147" s="28"/>
      <c r="P147" s="169"/>
      <c r="Q147" s="31"/>
      <c r="R147" s="31"/>
      <c r="S147" s="169"/>
      <c r="T147" s="272"/>
      <c r="U147" s="89" t="str">
        <f t="shared" si="45"/>
        <v/>
      </c>
      <c r="V147" s="13" t="str">
        <f t="shared" si="46"/>
        <v/>
      </c>
      <c r="W147" s="13">
        <f t="shared" si="47"/>
        <v>0</v>
      </c>
      <c r="X147" s="272"/>
      <c r="Y147" s="13" t="str">
        <f t="shared" si="53"/>
        <v/>
      </c>
      <c r="Z147" s="465" t="str">
        <f t="shared" si="48"/>
        <v/>
      </c>
      <c r="AA147" s="465" t="str">
        <f t="shared" si="49"/>
        <v/>
      </c>
      <c r="AB147" s="465" t="str">
        <f t="shared" si="50"/>
        <v/>
      </c>
      <c r="AC147" s="12"/>
      <c r="AD147" s="7"/>
      <c r="AE147" s="7"/>
      <c r="AF147" s="7"/>
      <c r="AG147" s="475" t="e">
        <f t="shared" si="51"/>
        <v>#DIV/0!</v>
      </c>
      <c r="AH147" s="466" t="e">
        <f t="shared" si="52"/>
        <v>#DIV/0!</v>
      </c>
      <c r="AI147" s="103"/>
    </row>
    <row r="148" spans="2:35" x14ac:dyDescent="0.2">
      <c r="B148" s="10"/>
      <c r="C148" s="16">
        <v>127</v>
      </c>
      <c r="D148" s="28"/>
      <c r="E148" s="29"/>
      <c r="F148" s="29"/>
      <c r="G148" s="35"/>
      <c r="H148" s="28"/>
      <c r="I148" s="28"/>
      <c r="J148" s="28"/>
      <c r="K148" s="28"/>
      <c r="L148" s="28"/>
      <c r="M148" s="28"/>
      <c r="N148" s="28"/>
      <c r="O148" s="28"/>
      <c r="P148" s="169"/>
      <c r="Q148" s="31"/>
      <c r="R148" s="31"/>
      <c r="S148" s="169"/>
      <c r="T148" s="272"/>
      <c r="U148" s="89" t="str">
        <f t="shared" si="45"/>
        <v/>
      </c>
      <c r="V148" s="13" t="str">
        <f t="shared" si="46"/>
        <v/>
      </c>
      <c r="W148" s="13">
        <f t="shared" si="47"/>
        <v>0</v>
      </c>
      <c r="X148" s="272"/>
      <c r="Y148" s="13" t="str">
        <f t="shared" si="53"/>
        <v/>
      </c>
      <c r="Z148" s="465" t="str">
        <f t="shared" si="48"/>
        <v/>
      </c>
      <c r="AA148" s="465" t="str">
        <f t="shared" si="49"/>
        <v/>
      </c>
      <c r="AB148" s="465" t="str">
        <f t="shared" si="50"/>
        <v/>
      </c>
      <c r="AC148" s="12"/>
      <c r="AD148" s="7"/>
      <c r="AE148" s="7"/>
      <c r="AF148" s="7"/>
      <c r="AG148" s="475" t="e">
        <f t="shared" si="51"/>
        <v>#DIV/0!</v>
      </c>
      <c r="AH148" s="466" t="e">
        <f t="shared" si="52"/>
        <v>#DIV/0!</v>
      </c>
      <c r="AI148" s="103"/>
    </row>
    <row r="149" spans="2:35" x14ac:dyDescent="0.2">
      <c r="B149" s="10"/>
      <c r="C149" s="16">
        <v>128</v>
      </c>
      <c r="D149" s="28"/>
      <c r="E149" s="29"/>
      <c r="F149" s="29"/>
      <c r="G149" s="35"/>
      <c r="H149" s="28"/>
      <c r="I149" s="28"/>
      <c r="J149" s="28"/>
      <c r="K149" s="28"/>
      <c r="L149" s="28"/>
      <c r="M149" s="28"/>
      <c r="N149" s="28"/>
      <c r="O149" s="28"/>
      <c r="P149" s="169"/>
      <c r="Q149" s="31"/>
      <c r="R149" s="31"/>
      <c r="S149" s="169"/>
      <c r="T149" s="272"/>
      <c r="U149" s="89" t="str">
        <f t="shared" si="45"/>
        <v/>
      </c>
      <c r="V149" s="13" t="str">
        <f t="shared" si="46"/>
        <v/>
      </c>
      <c r="W149" s="13">
        <f t="shared" si="47"/>
        <v>0</v>
      </c>
      <c r="X149" s="272"/>
      <c r="Y149" s="13" t="str">
        <f t="shared" si="53"/>
        <v/>
      </c>
      <c r="Z149" s="465" t="str">
        <f t="shared" si="48"/>
        <v/>
      </c>
      <c r="AA149" s="465" t="str">
        <f t="shared" si="49"/>
        <v/>
      </c>
      <c r="AB149" s="465" t="str">
        <f t="shared" si="50"/>
        <v/>
      </c>
      <c r="AC149" s="12"/>
      <c r="AD149" s="7"/>
      <c r="AE149" s="7"/>
      <c r="AF149" s="7"/>
      <c r="AG149" s="475" t="e">
        <f t="shared" si="51"/>
        <v>#DIV/0!</v>
      </c>
      <c r="AH149" s="466" t="e">
        <f t="shared" si="52"/>
        <v>#DIV/0!</v>
      </c>
      <c r="AI149" s="103"/>
    </row>
    <row r="150" spans="2:35" x14ac:dyDescent="0.2">
      <c r="B150" s="10"/>
      <c r="C150" s="16">
        <v>129</v>
      </c>
      <c r="D150" s="28"/>
      <c r="E150" s="29"/>
      <c r="F150" s="29"/>
      <c r="G150" s="35"/>
      <c r="H150" s="28"/>
      <c r="I150" s="28"/>
      <c r="J150" s="28"/>
      <c r="K150" s="28"/>
      <c r="L150" s="28"/>
      <c r="M150" s="28"/>
      <c r="N150" s="28"/>
      <c r="O150" s="28"/>
      <c r="P150" s="169"/>
      <c r="Q150" s="31"/>
      <c r="R150" s="31"/>
      <c r="S150" s="169"/>
      <c r="T150" s="272"/>
      <c r="U150" s="89" t="str">
        <f t="shared" si="45"/>
        <v/>
      </c>
      <c r="V150" s="13" t="str">
        <f t="shared" si="46"/>
        <v/>
      </c>
      <c r="W150" s="13">
        <f t="shared" si="47"/>
        <v>0</v>
      </c>
      <c r="X150" s="272"/>
      <c r="Y150" s="13" t="str">
        <f t="shared" si="53"/>
        <v/>
      </c>
      <c r="Z150" s="465" t="str">
        <f t="shared" si="48"/>
        <v/>
      </c>
      <c r="AA150" s="465" t="str">
        <f t="shared" si="49"/>
        <v/>
      </c>
      <c r="AB150" s="465" t="str">
        <f t="shared" si="50"/>
        <v/>
      </c>
      <c r="AC150" s="12"/>
      <c r="AD150" s="7"/>
      <c r="AE150" s="7"/>
      <c r="AF150" s="7"/>
      <c r="AG150" s="475" t="e">
        <f t="shared" si="51"/>
        <v>#DIV/0!</v>
      </c>
      <c r="AH150" s="466" t="e">
        <f t="shared" si="52"/>
        <v>#DIV/0!</v>
      </c>
      <c r="AI150" s="103"/>
    </row>
    <row r="151" spans="2:35" x14ac:dyDescent="0.2">
      <c r="B151" s="10"/>
      <c r="C151" s="16">
        <v>130</v>
      </c>
      <c r="D151" s="28"/>
      <c r="E151" s="29"/>
      <c r="F151" s="29"/>
      <c r="G151" s="35"/>
      <c r="H151" s="28"/>
      <c r="I151" s="28"/>
      <c r="J151" s="28"/>
      <c r="K151" s="28"/>
      <c r="L151" s="28"/>
      <c r="M151" s="28"/>
      <c r="N151" s="28"/>
      <c r="O151" s="28"/>
      <c r="P151" s="169"/>
      <c r="Q151" s="31"/>
      <c r="R151" s="31"/>
      <c r="S151" s="169"/>
      <c r="T151" s="272"/>
      <c r="U151" s="89" t="str">
        <f t="shared" si="45"/>
        <v/>
      </c>
      <c r="V151" s="13" t="str">
        <f t="shared" si="46"/>
        <v/>
      </c>
      <c r="W151" s="13">
        <f t="shared" si="47"/>
        <v>0</v>
      </c>
      <c r="X151" s="272"/>
      <c r="Y151" s="13" t="str">
        <f t="shared" si="53"/>
        <v/>
      </c>
      <c r="Z151" s="465" t="str">
        <f t="shared" si="48"/>
        <v/>
      </c>
      <c r="AA151" s="465" t="str">
        <f t="shared" si="49"/>
        <v/>
      </c>
      <c r="AB151" s="465" t="str">
        <f t="shared" si="50"/>
        <v/>
      </c>
      <c r="AC151" s="12"/>
      <c r="AD151" s="7"/>
      <c r="AE151" s="7"/>
      <c r="AF151" s="7"/>
      <c r="AG151" s="475" t="e">
        <f t="shared" si="51"/>
        <v>#DIV/0!</v>
      </c>
      <c r="AH151" s="466" t="e">
        <f t="shared" si="52"/>
        <v>#DIV/0!</v>
      </c>
      <c r="AI151" s="103"/>
    </row>
    <row r="152" spans="2:35" x14ac:dyDescent="0.2">
      <c r="B152" s="10"/>
      <c r="C152" s="16">
        <v>131</v>
      </c>
      <c r="D152" s="28"/>
      <c r="E152" s="29"/>
      <c r="F152" s="29"/>
      <c r="G152" s="35"/>
      <c r="H152" s="28"/>
      <c r="I152" s="28"/>
      <c r="J152" s="28"/>
      <c r="K152" s="28"/>
      <c r="L152" s="28"/>
      <c r="M152" s="28"/>
      <c r="N152" s="28"/>
      <c r="O152" s="28"/>
      <c r="P152" s="169"/>
      <c r="Q152" s="31"/>
      <c r="R152" s="31"/>
      <c r="S152" s="169"/>
      <c r="T152" s="272"/>
      <c r="U152" s="89" t="str">
        <f t="shared" si="45"/>
        <v/>
      </c>
      <c r="V152" s="13" t="str">
        <f t="shared" si="46"/>
        <v/>
      </c>
      <c r="W152" s="13">
        <f t="shared" si="47"/>
        <v>0</v>
      </c>
      <c r="X152" s="272"/>
      <c r="Y152" s="13" t="str">
        <f t="shared" si="53"/>
        <v/>
      </c>
      <c r="Z152" s="465" t="str">
        <f t="shared" si="48"/>
        <v/>
      </c>
      <c r="AA152" s="465" t="str">
        <f t="shared" si="49"/>
        <v/>
      </c>
      <c r="AB152" s="465" t="str">
        <f t="shared" si="50"/>
        <v/>
      </c>
      <c r="AC152" s="12"/>
      <c r="AD152" s="7"/>
      <c r="AE152" s="7"/>
      <c r="AF152" s="7"/>
      <c r="AG152" s="475" t="e">
        <f t="shared" si="51"/>
        <v>#DIV/0!</v>
      </c>
      <c r="AH152" s="466" t="e">
        <f t="shared" si="52"/>
        <v>#DIV/0!</v>
      </c>
      <c r="AI152" s="103"/>
    </row>
    <row r="153" spans="2:35" x14ac:dyDescent="0.2">
      <c r="B153" s="10"/>
      <c r="C153" s="16">
        <v>132</v>
      </c>
      <c r="D153" s="28"/>
      <c r="E153" s="29"/>
      <c r="F153" s="29"/>
      <c r="G153" s="35"/>
      <c r="H153" s="28"/>
      <c r="I153" s="28"/>
      <c r="J153" s="28"/>
      <c r="K153" s="28"/>
      <c r="L153" s="28"/>
      <c r="M153" s="28"/>
      <c r="N153" s="28"/>
      <c r="O153" s="28"/>
      <c r="P153" s="169"/>
      <c r="Q153" s="31"/>
      <c r="R153" s="31"/>
      <c r="S153" s="169"/>
      <c r="T153" s="272"/>
      <c r="U153" s="89" t="str">
        <f t="shared" si="45"/>
        <v/>
      </c>
      <c r="V153" s="13" t="str">
        <f t="shared" si="46"/>
        <v/>
      </c>
      <c r="W153" s="13">
        <f t="shared" si="47"/>
        <v>0</v>
      </c>
      <c r="X153" s="272"/>
      <c r="Y153" s="13" t="str">
        <f t="shared" si="53"/>
        <v/>
      </c>
      <c r="Z153" s="465" t="str">
        <f t="shared" si="48"/>
        <v/>
      </c>
      <c r="AA153" s="465" t="str">
        <f t="shared" si="49"/>
        <v/>
      </c>
      <c r="AB153" s="465" t="str">
        <f t="shared" si="50"/>
        <v/>
      </c>
      <c r="AC153" s="12"/>
      <c r="AD153" s="7"/>
      <c r="AE153" s="7"/>
      <c r="AF153" s="7"/>
      <c r="AG153" s="475" t="e">
        <f t="shared" si="51"/>
        <v>#DIV/0!</v>
      </c>
      <c r="AH153" s="466" t="e">
        <f t="shared" si="52"/>
        <v>#DIV/0!</v>
      </c>
      <c r="AI153" s="103"/>
    </row>
    <row r="154" spans="2:35" x14ac:dyDescent="0.2">
      <c r="B154" s="10"/>
      <c r="C154" s="16">
        <v>133</v>
      </c>
      <c r="D154" s="28"/>
      <c r="E154" s="29"/>
      <c r="F154" s="29"/>
      <c r="G154" s="35"/>
      <c r="H154" s="28"/>
      <c r="I154" s="28"/>
      <c r="J154" s="28"/>
      <c r="K154" s="28"/>
      <c r="L154" s="28"/>
      <c r="M154" s="28"/>
      <c r="N154" s="28"/>
      <c r="O154" s="28"/>
      <c r="P154" s="169"/>
      <c r="Q154" s="31"/>
      <c r="R154" s="31"/>
      <c r="S154" s="169"/>
      <c r="T154" s="272"/>
      <c r="U154" s="89" t="str">
        <f t="shared" si="45"/>
        <v/>
      </c>
      <c r="V154" s="13" t="str">
        <f t="shared" si="46"/>
        <v/>
      </c>
      <c r="W154" s="13">
        <f t="shared" si="47"/>
        <v>0</v>
      </c>
      <c r="X154" s="272"/>
      <c r="Y154" s="13" t="str">
        <f t="shared" si="53"/>
        <v/>
      </c>
      <c r="Z154" s="465" t="str">
        <f t="shared" si="48"/>
        <v/>
      </c>
      <c r="AA154" s="465" t="str">
        <f t="shared" si="49"/>
        <v/>
      </c>
      <c r="AB154" s="465" t="str">
        <f t="shared" si="50"/>
        <v/>
      </c>
      <c r="AC154" s="12"/>
      <c r="AD154" s="7"/>
      <c r="AE154" s="7"/>
      <c r="AF154" s="7"/>
      <c r="AG154" s="475" t="e">
        <f t="shared" si="51"/>
        <v>#DIV/0!</v>
      </c>
      <c r="AH154" s="466" t="e">
        <f t="shared" si="52"/>
        <v>#DIV/0!</v>
      </c>
      <c r="AI154" s="103"/>
    </row>
    <row r="155" spans="2:35" x14ac:dyDescent="0.2">
      <c r="B155" s="10"/>
      <c r="C155" s="16">
        <v>134</v>
      </c>
      <c r="D155" s="28"/>
      <c r="E155" s="29"/>
      <c r="F155" s="29"/>
      <c r="G155" s="35"/>
      <c r="H155" s="28"/>
      <c r="I155" s="28"/>
      <c r="J155" s="28"/>
      <c r="K155" s="28"/>
      <c r="L155" s="28"/>
      <c r="M155" s="28"/>
      <c r="N155" s="28"/>
      <c r="O155" s="28"/>
      <c r="P155" s="169"/>
      <c r="Q155" s="31"/>
      <c r="R155" s="31"/>
      <c r="S155" s="169"/>
      <c r="T155" s="272"/>
      <c r="U155" s="89" t="str">
        <f t="shared" si="45"/>
        <v/>
      </c>
      <c r="V155" s="13" t="str">
        <f t="shared" si="46"/>
        <v/>
      </c>
      <c r="W155" s="13">
        <f t="shared" si="47"/>
        <v>0</v>
      </c>
      <c r="X155" s="272"/>
      <c r="Y155" s="13" t="str">
        <f t="shared" si="53"/>
        <v/>
      </c>
      <c r="Z155" s="465" t="str">
        <f t="shared" si="48"/>
        <v/>
      </c>
      <c r="AA155" s="465" t="str">
        <f t="shared" si="49"/>
        <v/>
      </c>
      <c r="AB155" s="465" t="str">
        <f t="shared" si="50"/>
        <v/>
      </c>
      <c r="AC155" s="12"/>
      <c r="AD155" s="7"/>
      <c r="AE155" s="7"/>
      <c r="AF155" s="7"/>
      <c r="AG155" s="475" t="e">
        <f t="shared" si="51"/>
        <v>#DIV/0!</v>
      </c>
      <c r="AH155" s="466" t="e">
        <f t="shared" si="52"/>
        <v>#DIV/0!</v>
      </c>
      <c r="AI155" s="103"/>
    </row>
    <row r="156" spans="2:35" x14ac:dyDescent="0.2">
      <c r="B156" s="10"/>
      <c r="C156" s="16">
        <v>135</v>
      </c>
      <c r="D156" s="28"/>
      <c r="E156" s="29"/>
      <c r="F156" s="29"/>
      <c r="G156" s="35"/>
      <c r="H156" s="28"/>
      <c r="I156" s="28"/>
      <c r="J156" s="28"/>
      <c r="K156" s="28"/>
      <c r="L156" s="28"/>
      <c r="M156" s="28"/>
      <c r="N156" s="28"/>
      <c r="O156" s="28"/>
      <c r="P156" s="169"/>
      <c r="Q156" s="31"/>
      <c r="R156" s="31"/>
      <c r="S156" s="169"/>
      <c r="T156" s="272"/>
      <c r="U156" s="89" t="str">
        <f t="shared" si="45"/>
        <v/>
      </c>
      <c r="V156" s="13" t="str">
        <f t="shared" si="46"/>
        <v/>
      </c>
      <c r="W156" s="13">
        <f t="shared" si="47"/>
        <v>0</v>
      </c>
      <c r="X156" s="272"/>
      <c r="Y156" s="13" t="str">
        <f t="shared" si="53"/>
        <v/>
      </c>
      <c r="Z156" s="465" t="str">
        <f t="shared" si="48"/>
        <v/>
      </c>
      <c r="AA156" s="465" t="str">
        <f t="shared" si="49"/>
        <v/>
      </c>
      <c r="AB156" s="465" t="str">
        <f t="shared" si="50"/>
        <v/>
      </c>
      <c r="AC156" s="12"/>
      <c r="AD156" s="7"/>
      <c r="AE156" s="7"/>
      <c r="AF156" s="7"/>
      <c r="AG156" s="475" t="e">
        <f t="shared" si="51"/>
        <v>#DIV/0!</v>
      </c>
      <c r="AH156" s="466" t="e">
        <f t="shared" si="52"/>
        <v>#DIV/0!</v>
      </c>
      <c r="AI156" s="103"/>
    </row>
    <row r="157" spans="2:35" x14ac:dyDescent="0.2">
      <c r="B157" s="10"/>
      <c r="C157" s="16">
        <v>136</v>
      </c>
      <c r="D157" s="28"/>
      <c r="E157" s="29"/>
      <c r="F157" s="29"/>
      <c r="G157" s="35"/>
      <c r="H157" s="28"/>
      <c r="I157" s="28"/>
      <c r="J157" s="28"/>
      <c r="K157" s="28"/>
      <c r="L157" s="28"/>
      <c r="M157" s="28"/>
      <c r="N157" s="28"/>
      <c r="O157" s="28"/>
      <c r="P157" s="169"/>
      <c r="Q157" s="31"/>
      <c r="R157" s="31"/>
      <c r="S157" s="169"/>
      <c r="T157" s="272"/>
      <c r="U157" s="89" t="str">
        <f t="shared" si="45"/>
        <v/>
      </c>
      <c r="V157" s="13" t="str">
        <f t="shared" si="46"/>
        <v/>
      </c>
      <c r="W157" s="13">
        <f t="shared" si="47"/>
        <v>0</v>
      </c>
      <c r="X157" s="272"/>
      <c r="Y157" s="13" t="str">
        <f t="shared" si="53"/>
        <v/>
      </c>
      <c r="Z157" s="465" t="str">
        <f t="shared" si="48"/>
        <v/>
      </c>
      <c r="AA157" s="465" t="str">
        <f t="shared" si="49"/>
        <v/>
      </c>
      <c r="AB157" s="465" t="str">
        <f t="shared" si="50"/>
        <v/>
      </c>
      <c r="AC157" s="12"/>
      <c r="AD157" s="7"/>
      <c r="AE157" s="7"/>
      <c r="AF157" s="7"/>
      <c r="AG157" s="475" t="e">
        <f t="shared" si="51"/>
        <v>#DIV/0!</v>
      </c>
      <c r="AH157" s="466" t="e">
        <f t="shared" si="52"/>
        <v>#DIV/0!</v>
      </c>
      <c r="AI157" s="103"/>
    </row>
    <row r="158" spans="2:35" x14ac:dyDescent="0.2">
      <c r="B158" s="10"/>
      <c r="C158" s="16">
        <v>137</v>
      </c>
      <c r="D158" s="28"/>
      <c r="E158" s="29"/>
      <c r="F158" s="29"/>
      <c r="G158" s="35"/>
      <c r="H158" s="28"/>
      <c r="I158" s="28"/>
      <c r="J158" s="28"/>
      <c r="K158" s="28"/>
      <c r="L158" s="28"/>
      <c r="M158" s="28"/>
      <c r="N158" s="28"/>
      <c r="O158" s="28"/>
      <c r="P158" s="169"/>
      <c r="Q158" s="31"/>
      <c r="R158" s="31"/>
      <c r="S158" s="169"/>
      <c r="T158" s="272"/>
      <c r="U158" s="89" t="str">
        <f t="shared" si="45"/>
        <v/>
      </c>
      <c r="V158" s="13" t="str">
        <f t="shared" si="46"/>
        <v/>
      </c>
      <c r="W158" s="13">
        <f t="shared" si="47"/>
        <v>0</v>
      </c>
      <c r="X158" s="272"/>
      <c r="Y158" s="13" t="str">
        <f t="shared" si="53"/>
        <v/>
      </c>
      <c r="Z158" s="465" t="str">
        <f t="shared" si="48"/>
        <v/>
      </c>
      <c r="AA158" s="465" t="str">
        <f t="shared" si="49"/>
        <v/>
      </c>
      <c r="AB158" s="465" t="str">
        <f t="shared" si="50"/>
        <v/>
      </c>
      <c r="AC158" s="12"/>
      <c r="AD158" s="7"/>
      <c r="AE158" s="7"/>
      <c r="AF158" s="7"/>
      <c r="AG158" s="475" t="e">
        <f t="shared" si="51"/>
        <v>#DIV/0!</v>
      </c>
      <c r="AH158" s="466" t="e">
        <f t="shared" si="52"/>
        <v>#DIV/0!</v>
      </c>
      <c r="AI158" s="103"/>
    </row>
    <row r="159" spans="2:35" x14ac:dyDescent="0.2">
      <c r="B159" s="10"/>
      <c r="C159" s="16">
        <v>138</v>
      </c>
      <c r="D159" s="28"/>
      <c r="E159" s="29"/>
      <c r="F159" s="29"/>
      <c r="G159" s="35"/>
      <c r="H159" s="28"/>
      <c r="I159" s="28"/>
      <c r="J159" s="28"/>
      <c r="K159" s="28"/>
      <c r="L159" s="28"/>
      <c r="M159" s="28"/>
      <c r="N159" s="28"/>
      <c r="O159" s="28"/>
      <c r="P159" s="169"/>
      <c r="Q159" s="31"/>
      <c r="R159" s="31"/>
      <c r="S159" s="169"/>
      <c r="T159" s="272"/>
      <c r="U159" s="89" t="str">
        <f t="shared" si="45"/>
        <v/>
      </c>
      <c r="V159" s="13" t="str">
        <f t="shared" si="46"/>
        <v/>
      </c>
      <c r="W159" s="13">
        <f t="shared" si="47"/>
        <v>0</v>
      </c>
      <c r="X159" s="272"/>
      <c r="Y159" s="13" t="str">
        <f t="shared" si="53"/>
        <v/>
      </c>
      <c r="Z159" s="465" t="str">
        <f t="shared" si="48"/>
        <v/>
      </c>
      <c r="AA159" s="465" t="str">
        <f t="shared" si="49"/>
        <v/>
      </c>
      <c r="AB159" s="465" t="str">
        <f t="shared" si="50"/>
        <v/>
      </c>
      <c r="AC159" s="12"/>
      <c r="AD159" s="7"/>
      <c r="AE159" s="7"/>
      <c r="AF159" s="7"/>
      <c r="AG159" s="475" t="e">
        <f t="shared" si="51"/>
        <v>#DIV/0!</v>
      </c>
      <c r="AH159" s="466" t="e">
        <f t="shared" si="52"/>
        <v>#DIV/0!</v>
      </c>
      <c r="AI159" s="103"/>
    </row>
    <row r="160" spans="2:35" x14ac:dyDescent="0.2">
      <c r="B160" s="10"/>
      <c r="C160" s="16">
        <v>139</v>
      </c>
      <c r="D160" s="28"/>
      <c r="E160" s="29"/>
      <c r="F160" s="29"/>
      <c r="G160" s="35"/>
      <c r="H160" s="28"/>
      <c r="I160" s="28"/>
      <c r="J160" s="28"/>
      <c r="K160" s="28"/>
      <c r="L160" s="28"/>
      <c r="M160" s="28"/>
      <c r="N160" s="28"/>
      <c r="O160" s="28"/>
      <c r="P160" s="169"/>
      <c r="Q160" s="31"/>
      <c r="R160" s="31"/>
      <c r="S160" s="169"/>
      <c r="T160" s="272"/>
      <c r="U160" s="89" t="str">
        <f t="shared" si="45"/>
        <v/>
      </c>
      <c r="V160" s="13" t="str">
        <f t="shared" si="46"/>
        <v/>
      </c>
      <c r="W160" s="13">
        <f t="shared" si="47"/>
        <v>0</v>
      </c>
      <c r="X160" s="272"/>
      <c r="Y160" s="13" t="str">
        <f t="shared" si="53"/>
        <v/>
      </c>
      <c r="Z160" s="465" t="str">
        <f t="shared" si="48"/>
        <v/>
      </c>
      <c r="AA160" s="465" t="str">
        <f t="shared" si="49"/>
        <v/>
      </c>
      <c r="AB160" s="465" t="str">
        <f t="shared" si="50"/>
        <v/>
      </c>
      <c r="AC160" s="12"/>
      <c r="AD160" s="7"/>
      <c r="AE160" s="7"/>
      <c r="AF160" s="7"/>
      <c r="AG160" s="475" t="e">
        <f t="shared" si="51"/>
        <v>#DIV/0!</v>
      </c>
      <c r="AH160" s="466" t="e">
        <f t="shared" si="52"/>
        <v>#DIV/0!</v>
      </c>
      <c r="AI160" s="103"/>
    </row>
    <row r="161" spans="2:35" x14ac:dyDescent="0.2">
      <c r="B161" s="10"/>
      <c r="C161" s="16">
        <v>140</v>
      </c>
      <c r="D161" s="28"/>
      <c r="E161" s="29"/>
      <c r="F161" s="29"/>
      <c r="G161" s="35"/>
      <c r="H161" s="28"/>
      <c r="I161" s="28"/>
      <c r="J161" s="28"/>
      <c r="K161" s="28"/>
      <c r="L161" s="28"/>
      <c r="M161" s="28"/>
      <c r="N161" s="28"/>
      <c r="O161" s="28"/>
      <c r="P161" s="169"/>
      <c r="Q161" s="31"/>
      <c r="R161" s="31"/>
      <c r="S161" s="169"/>
      <c r="T161" s="272"/>
      <c r="U161" s="89" t="str">
        <f t="shared" si="45"/>
        <v/>
      </c>
      <c r="V161" s="13" t="str">
        <f t="shared" si="46"/>
        <v/>
      </c>
      <c r="W161" s="13">
        <f t="shared" si="47"/>
        <v>0</v>
      </c>
      <c r="X161" s="272"/>
      <c r="Y161" s="13" t="str">
        <f t="shared" si="53"/>
        <v/>
      </c>
      <c r="Z161" s="465" t="str">
        <f t="shared" si="48"/>
        <v/>
      </c>
      <c r="AA161" s="465" t="str">
        <f t="shared" si="49"/>
        <v/>
      </c>
      <c r="AB161" s="465" t="str">
        <f t="shared" si="50"/>
        <v/>
      </c>
      <c r="AC161" s="12"/>
      <c r="AD161" s="7"/>
      <c r="AE161" s="7"/>
      <c r="AF161" s="7"/>
      <c r="AG161" s="475" t="e">
        <f t="shared" si="51"/>
        <v>#DIV/0!</v>
      </c>
      <c r="AH161" s="466" t="e">
        <f t="shared" si="52"/>
        <v>#DIV/0!</v>
      </c>
      <c r="AI161" s="103"/>
    </row>
    <row r="162" spans="2:35" x14ac:dyDescent="0.2">
      <c r="B162" s="10"/>
      <c r="C162" s="16">
        <v>141</v>
      </c>
      <c r="D162" s="28"/>
      <c r="E162" s="29"/>
      <c r="F162" s="29"/>
      <c r="G162" s="35"/>
      <c r="H162" s="28"/>
      <c r="I162" s="28"/>
      <c r="J162" s="28"/>
      <c r="K162" s="28"/>
      <c r="L162" s="28"/>
      <c r="M162" s="28"/>
      <c r="N162" s="28"/>
      <c r="O162" s="28"/>
      <c r="P162" s="169"/>
      <c r="Q162" s="31"/>
      <c r="R162" s="31"/>
      <c r="S162" s="169"/>
      <c r="T162" s="272"/>
      <c r="U162" s="89" t="str">
        <f t="shared" si="45"/>
        <v/>
      </c>
      <c r="V162" s="13" t="str">
        <f t="shared" si="46"/>
        <v/>
      </c>
      <c r="W162" s="13">
        <f t="shared" si="47"/>
        <v>0</v>
      </c>
      <c r="X162" s="272"/>
      <c r="Y162" s="13" t="str">
        <f t="shared" si="53"/>
        <v/>
      </c>
      <c r="Z162" s="465" t="str">
        <f t="shared" si="48"/>
        <v/>
      </c>
      <c r="AA162" s="465" t="str">
        <f t="shared" si="49"/>
        <v/>
      </c>
      <c r="AB162" s="465" t="str">
        <f t="shared" si="50"/>
        <v/>
      </c>
      <c r="AC162" s="12"/>
      <c r="AD162" s="7"/>
      <c r="AE162" s="7"/>
      <c r="AF162" s="7"/>
      <c r="AG162" s="475" t="e">
        <f t="shared" si="51"/>
        <v>#DIV/0!</v>
      </c>
      <c r="AH162" s="466" t="e">
        <f t="shared" si="52"/>
        <v>#DIV/0!</v>
      </c>
      <c r="AI162" s="103"/>
    </row>
    <row r="163" spans="2:35" x14ac:dyDescent="0.2">
      <c r="B163" s="10"/>
      <c r="C163" s="16">
        <v>142</v>
      </c>
      <c r="D163" s="28"/>
      <c r="E163" s="29"/>
      <c r="F163" s="29"/>
      <c r="G163" s="35"/>
      <c r="H163" s="28"/>
      <c r="I163" s="28"/>
      <c r="J163" s="28"/>
      <c r="K163" s="28"/>
      <c r="L163" s="28"/>
      <c r="M163" s="28"/>
      <c r="N163" s="28"/>
      <c r="O163" s="28"/>
      <c r="P163" s="169"/>
      <c r="Q163" s="31"/>
      <c r="R163" s="31"/>
      <c r="S163" s="169"/>
      <c r="T163" s="272"/>
      <c r="U163" s="89" t="str">
        <f t="shared" si="45"/>
        <v/>
      </c>
      <c r="V163" s="13" t="str">
        <f t="shared" si="46"/>
        <v/>
      </c>
      <c r="W163" s="13">
        <f t="shared" si="47"/>
        <v>0</v>
      </c>
      <c r="X163" s="272"/>
      <c r="Y163" s="13" t="str">
        <f t="shared" si="53"/>
        <v/>
      </c>
      <c r="Z163" s="465" t="str">
        <f t="shared" si="48"/>
        <v/>
      </c>
      <c r="AA163" s="465" t="str">
        <f t="shared" si="49"/>
        <v/>
      </c>
      <c r="AB163" s="465" t="str">
        <f t="shared" si="50"/>
        <v/>
      </c>
      <c r="AC163" s="12"/>
      <c r="AD163" s="7"/>
      <c r="AE163" s="7"/>
      <c r="AF163" s="7"/>
      <c r="AG163" s="475" t="e">
        <f t="shared" si="51"/>
        <v>#DIV/0!</v>
      </c>
      <c r="AH163" s="466" t="e">
        <f t="shared" si="52"/>
        <v>#DIV/0!</v>
      </c>
      <c r="AI163" s="103"/>
    </row>
    <row r="164" spans="2:35" x14ac:dyDescent="0.2">
      <c r="B164" s="10"/>
      <c r="C164" s="16">
        <v>143</v>
      </c>
      <c r="D164" s="28"/>
      <c r="E164" s="29"/>
      <c r="F164" s="29"/>
      <c r="G164" s="35"/>
      <c r="H164" s="28"/>
      <c r="I164" s="28"/>
      <c r="J164" s="28"/>
      <c r="K164" s="28"/>
      <c r="L164" s="28"/>
      <c r="M164" s="28"/>
      <c r="N164" s="28"/>
      <c r="O164" s="28"/>
      <c r="P164" s="169"/>
      <c r="Q164" s="31"/>
      <c r="R164" s="31"/>
      <c r="S164" s="169"/>
      <c r="T164" s="272"/>
      <c r="U164" s="89" t="str">
        <f t="shared" si="45"/>
        <v/>
      </c>
      <c r="V164" s="13" t="str">
        <f t="shared" si="46"/>
        <v/>
      </c>
      <c r="W164" s="13">
        <f t="shared" si="47"/>
        <v>0</v>
      </c>
      <c r="X164" s="272"/>
      <c r="Y164" s="13" t="str">
        <f t="shared" si="53"/>
        <v/>
      </c>
      <c r="Z164" s="465" t="str">
        <f t="shared" si="48"/>
        <v/>
      </c>
      <c r="AA164" s="465" t="str">
        <f t="shared" si="49"/>
        <v/>
      </c>
      <c r="AB164" s="465" t="str">
        <f t="shared" si="50"/>
        <v/>
      </c>
      <c r="AC164" s="12"/>
      <c r="AD164" s="7"/>
      <c r="AE164" s="7"/>
      <c r="AF164" s="7"/>
      <c r="AG164" s="475" t="e">
        <f t="shared" si="51"/>
        <v>#DIV/0!</v>
      </c>
      <c r="AH164" s="466" t="e">
        <f t="shared" si="52"/>
        <v>#DIV/0!</v>
      </c>
      <c r="AI164" s="103"/>
    </row>
    <row r="165" spans="2:35" x14ac:dyDescent="0.2">
      <c r="B165" s="10"/>
      <c r="C165" s="16">
        <v>144</v>
      </c>
      <c r="D165" s="28"/>
      <c r="E165" s="29"/>
      <c r="F165" s="29"/>
      <c r="G165" s="35"/>
      <c r="H165" s="28"/>
      <c r="I165" s="28"/>
      <c r="J165" s="28"/>
      <c r="K165" s="28"/>
      <c r="L165" s="28"/>
      <c r="M165" s="28"/>
      <c r="N165" s="28"/>
      <c r="O165" s="28"/>
      <c r="P165" s="169"/>
      <c r="Q165" s="31"/>
      <c r="R165" s="31"/>
      <c r="S165" s="169"/>
      <c r="T165" s="272"/>
      <c r="U165" s="89" t="str">
        <f t="shared" si="45"/>
        <v/>
      </c>
      <c r="V165" s="13" t="str">
        <f t="shared" si="46"/>
        <v/>
      </c>
      <c r="W165" s="13">
        <f t="shared" si="47"/>
        <v>0</v>
      </c>
      <c r="X165" s="272"/>
      <c r="Y165" s="13" t="str">
        <f t="shared" si="53"/>
        <v/>
      </c>
      <c r="Z165" s="465" t="str">
        <f t="shared" si="48"/>
        <v/>
      </c>
      <c r="AA165" s="465" t="str">
        <f t="shared" si="49"/>
        <v/>
      </c>
      <c r="AB165" s="465" t="str">
        <f t="shared" si="50"/>
        <v/>
      </c>
      <c r="AC165" s="12"/>
      <c r="AD165" s="7"/>
      <c r="AE165" s="7"/>
      <c r="AF165" s="7"/>
      <c r="AG165" s="475" t="e">
        <f t="shared" si="51"/>
        <v>#DIV/0!</v>
      </c>
      <c r="AH165" s="466" t="e">
        <f t="shared" si="52"/>
        <v>#DIV/0!</v>
      </c>
      <c r="AI165" s="103"/>
    </row>
    <row r="166" spans="2:35" x14ac:dyDescent="0.2">
      <c r="B166" s="10"/>
      <c r="C166" s="16">
        <v>145</v>
      </c>
      <c r="D166" s="28"/>
      <c r="E166" s="29"/>
      <c r="F166" s="29"/>
      <c r="G166" s="35"/>
      <c r="H166" s="28"/>
      <c r="I166" s="28"/>
      <c r="J166" s="28"/>
      <c r="K166" s="28"/>
      <c r="L166" s="28"/>
      <c r="M166" s="28"/>
      <c r="N166" s="28"/>
      <c r="O166" s="28"/>
      <c r="P166" s="169"/>
      <c r="Q166" s="31"/>
      <c r="R166" s="31"/>
      <c r="S166" s="169"/>
      <c r="T166" s="272"/>
      <c r="U166" s="89" t="str">
        <f t="shared" si="45"/>
        <v/>
      </c>
      <c r="V166" s="13" t="str">
        <f t="shared" si="46"/>
        <v/>
      </c>
      <c r="W166" s="13">
        <f t="shared" si="47"/>
        <v>0</v>
      </c>
      <c r="X166" s="272"/>
      <c r="Y166" s="13" t="str">
        <f t="shared" si="53"/>
        <v/>
      </c>
      <c r="Z166" s="465" t="str">
        <f t="shared" si="48"/>
        <v/>
      </c>
      <c r="AA166" s="465" t="str">
        <f t="shared" si="49"/>
        <v/>
      </c>
      <c r="AB166" s="465" t="str">
        <f t="shared" si="50"/>
        <v/>
      </c>
      <c r="AC166" s="12"/>
      <c r="AD166" s="7"/>
      <c r="AE166" s="7"/>
      <c r="AF166" s="7"/>
      <c r="AG166" s="475" t="e">
        <f t="shared" si="51"/>
        <v>#DIV/0!</v>
      </c>
      <c r="AH166" s="466" t="e">
        <f t="shared" si="52"/>
        <v>#DIV/0!</v>
      </c>
      <c r="AI166" s="103"/>
    </row>
    <row r="167" spans="2:35" x14ac:dyDescent="0.2">
      <c r="B167" s="10"/>
      <c r="C167" s="16">
        <v>146</v>
      </c>
      <c r="D167" s="28"/>
      <c r="E167" s="29"/>
      <c r="F167" s="29"/>
      <c r="G167" s="35"/>
      <c r="H167" s="28"/>
      <c r="I167" s="28"/>
      <c r="J167" s="28"/>
      <c r="K167" s="28"/>
      <c r="L167" s="28"/>
      <c r="M167" s="28"/>
      <c r="N167" s="28"/>
      <c r="O167" s="28"/>
      <c r="P167" s="169"/>
      <c r="Q167" s="31"/>
      <c r="R167" s="31"/>
      <c r="S167" s="169"/>
      <c r="T167" s="272"/>
      <c r="U167" s="89" t="str">
        <f t="shared" si="45"/>
        <v/>
      </c>
      <c r="V167" s="13" t="str">
        <f t="shared" si="46"/>
        <v/>
      </c>
      <c r="W167" s="13">
        <f t="shared" si="47"/>
        <v>0</v>
      </c>
      <c r="X167" s="272"/>
      <c r="Y167" s="13" t="str">
        <f t="shared" si="53"/>
        <v/>
      </c>
      <c r="Z167" s="465" t="str">
        <f t="shared" si="48"/>
        <v/>
      </c>
      <c r="AA167" s="465" t="str">
        <f t="shared" si="49"/>
        <v/>
      </c>
      <c r="AB167" s="465" t="str">
        <f t="shared" si="50"/>
        <v/>
      </c>
      <c r="AC167" s="12"/>
      <c r="AD167" s="7"/>
      <c r="AE167" s="7"/>
      <c r="AF167" s="7"/>
      <c r="AG167" s="475" t="e">
        <f t="shared" si="51"/>
        <v>#DIV/0!</v>
      </c>
      <c r="AH167" s="466" t="e">
        <f t="shared" si="52"/>
        <v>#DIV/0!</v>
      </c>
      <c r="AI167" s="103"/>
    </row>
    <row r="168" spans="2:35" x14ac:dyDescent="0.2">
      <c r="B168" s="10"/>
      <c r="C168" s="16">
        <v>147</v>
      </c>
      <c r="D168" s="28"/>
      <c r="E168" s="29"/>
      <c r="F168" s="29"/>
      <c r="G168" s="35"/>
      <c r="H168" s="28"/>
      <c r="I168" s="28"/>
      <c r="J168" s="28"/>
      <c r="K168" s="28"/>
      <c r="L168" s="28"/>
      <c r="M168" s="28"/>
      <c r="N168" s="28"/>
      <c r="O168" s="28"/>
      <c r="P168" s="169"/>
      <c r="Q168" s="31"/>
      <c r="R168" s="31"/>
      <c r="S168" s="169"/>
      <c r="T168" s="272"/>
      <c r="U168" s="89" t="str">
        <f t="shared" si="45"/>
        <v/>
      </c>
      <c r="V168" s="13" t="str">
        <f t="shared" si="46"/>
        <v/>
      </c>
      <c r="W168" s="13">
        <f t="shared" si="47"/>
        <v>0</v>
      </c>
      <c r="X168" s="272"/>
      <c r="Y168" s="13" t="str">
        <f t="shared" si="53"/>
        <v/>
      </c>
      <c r="Z168" s="465" t="str">
        <f t="shared" si="48"/>
        <v/>
      </c>
      <c r="AA168" s="465" t="str">
        <f t="shared" si="49"/>
        <v/>
      </c>
      <c r="AB168" s="465" t="str">
        <f t="shared" si="50"/>
        <v/>
      </c>
      <c r="AC168" s="12"/>
      <c r="AD168" s="7"/>
      <c r="AE168" s="7"/>
      <c r="AF168" s="7"/>
      <c r="AG168" s="475" t="e">
        <f t="shared" si="51"/>
        <v>#DIV/0!</v>
      </c>
      <c r="AH168" s="466" t="e">
        <f t="shared" si="52"/>
        <v>#DIV/0!</v>
      </c>
      <c r="AI168" s="103"/>
    </row>
    <row r="169" spans="2:35" x14ac:dyDescent="0.2">
      <c r="B169" s="10"/>
      <c r="C169" s="16">
        <v>148</v>
      </c>
      <c r="D169" s="28"/>
      <c r="E169" s="29"/>
      <c r="F169" s="29"/>
      <c r="G169" s="35"/>
      <c r="H169" s="28"/>
      <c r="I169" s="28"/>
      <c r="J169" s="28"/>
      <c r="K169" s="28"/>
      <c r="L169" s="28"/>
      <c r="M169" s="28"/>
      <c r="N169" s="28"/>
      <c r="O169" s="28"/>
      <c r="P169" s="169"/>
      <c r="Q169" s="31"/>
      <c r="R169" s="31"/>
      <c r="S169" s="169"/>
      <c r="T169" s="272"/>
      <c r="U169" s="89" t="str">
        <f t="shared" si="45"/>
        <v/>
      </c>
      <c r="V169" s="13" t="str">
        <f t="shared" si="46"/>
        <v/>
      </c>
      <c r="W169" s="13">
        <f t="shared" si="47"/>
        <v>0</v>
      </c>
      <c r="X169" s="272"/>
      <c r="Y169" s="13" t="str">
        <f t="shared" si="53"/>
        <v/>
      </c>
      <c r="Z169" s="465" t="str">
        <f t="shared" si="48"/>
        <v/>
      </c>
      <c r="AA169" s="465" t="str">
        <f t="shared" si="49"/>
        <v/>
      </c>
      <c r="AB169" s="465" t="str">
        <f t="shared" si="50"/>
        <v/>
      </c>
      <c r="AC169" s="12"/>
      <c r="AD169" s="7"/>
      <c r="AE169" s="7"/>
      <c r="AF169" s="7"/>
      <c r="AG169" s="475" t="e">
        <f t="shared" si="51"/>
        <v>#DIV/0!</v>
      </c>
      <c r="AH169" s="466" t="e">
        <f t="shared" si="52"/>
        <v>#DIV/0!</v>
      </c>
      <c r="AI169" s="103"/>
    </row>
    <row r="170" spans="2:35" x14ac:dyDescent="0.2">
      <c r="B170" s="10"/>
      <c r="C170" s="16">
        <v>149</v>
      </c>
      <c r="D170" s="28"/>
      <c r="E170" s="29"/>
      <c r="F170" s="29"/>
      <c r="G170" s="35"/>
      <c r="H170" s="28"/>
      <c r="I170" s="28"/>
      <c r="J170" s="28"/>
      <c r="K170" s="28"/>
      <c r="L170" s="28"/>
      <c r="M170" s="28"/>
      <c r="N170" s="28"/>
      <c r="O170" s="28"/>
      <c r="P170" s="169"/>
      <c r="Q170" s="31"/>
      <c r="R170" s="31"/>
      <c r="S170" s="169"/>
      <c r="T170" s="272"/>
      <c r="U170" s="89" t="str">
        <f t="shared" si="45"/>
        <v/>
      </c>
      <c r="V170" s="13" t="str">
        <f t="shared" si="46"/>
        <v/>
      </c>
      <c r="W170" s="13">
        <f t="shared" si="47"/>
        <v>0</v>
      </c>
      <c r="X170" s="272"/>
      <c r="Y170" s="13" t="str">
        <f t="shared" si="53"/>
        <v/>
      </c>
      <c r="Z170" s="465" t="str">
        <f t="shared" si="48"/>
        <v/>
      </c>
      <c r="AA170" s="465" t="str">
        <f t="shared" si="49"/>
        <v/>
      </c>
      <c r="AB170" s="465" t="str">
        <f t="shared" si="50"/>
        <v/>
      </c>
      <c r="AC170" s="12"/>
      <c r="AD170" s="7"/>
      <c r="AE170" s="7"/>
      <c r="AF170" s="7"/>
      <c r="AG170" s="475" t="e">
        <f t="shared" si="51"/>
        <v>#DIV/0!</v>
      </c>
      <c r="AH170" s="466" t="e">
        <f t="shared" si="52"/>
        <v>#DIV/0!</v>
      </c>
      <c r="AI170" s="103"/>
    </row>
    <row r="171" spans="2:35" x14ac:dyDescent="0.2">
      <c r="B171" s="10"/>
      <c r="C171" s="16">
        <v>150</v>
      </c>
      <c r="D171" s="28"/>
      <c r="E171" s="29"/>
      <c r="F171" s="29"/>
      <c r="G171" s="35"/>
      <c r="H171" s="28"/>
      <c r="I171" s="28"/>
      <c r="J171" s="28"/>
      <c r="K171" s="28"/>
      <c r="L171" s="28"/>
      <c r="M171" s="28"/>
      <c r="N171" s="28"/>
      <c r="O171" s="28"/>
      <c r="P171" s="169"/>
      <c r="Q171" s="31"/>
      <c r="R171" s="31"/>
      <c r="S171" s="169"/>
      <c r="T171" s="272"/>
      <c r="U171" s="89" t="str">
        <f t="shared" si="45"/>
        <v/>
      </c>
      <c r="V171" s="13" t="str">
        <f t="shared" si="46"/>
        <v/>
      </c>
      <c r="W171" s="13">
        <f t="shared" si="47"/>
        <v>0</v>
      </c>
      <c r="X171" s="272"/>
      <c r="Y171" s="13" t="str">
        <f t="shared" si="53"/>
        <v/>
      </c>
      <c r="Z171" s="465" t="str">
        <f t="shared" si="48"/>
        <v/>
      </c>
      <c r="AA171" s="465" t="str">
        <f t="shared" si="49"/>
        <v/>
      </c>
      <c r="AB171" s="465" t="str">
        <f t="shared" si="50"/>
        <v/>
      </c>
      <c r="AC171" s="12"/>
      <c r="AD171" s="7"/>
      <c r="AE171" s="7"/>
      <c r="AF171" s="7"/>
      <c r="AG171" s="475" t="e">
        <f t="shared" si="51"/>
        <v>#DIV/0!</v>
      </c>
      <c r="AH171" s="466" t="e">
        <f t="shared" si="52"/>
        <v>#DIV/0!</v>
      </c>
    </row>
    <row r="172" spans="2:35" x14ac:dyDescent="0.2">
      <c r="B172" s="113"/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4"/>
      <c r="W172" s="114"/>
      <c r="X172" s="114"/>
      <c r="Y172" s="114"/>
      <c r="Z172" s="114"/>
      <c r="AA172" s="114"/>
      <c r="AB172" s="114"/>
      <c r="AC172" s="115"/>
    </row>
    <row r="173" spans="2:35" x14ac:dyDescent="0.2">
      <c r="AC173" s="174" t="s">
        <v>916</v>
      </c>
    </row>
    <row r="174" spans="2:35" hidden="1" x14ac:dyDescent="0.2"/>
  </sheetData>
  <sheetProtection algorithmName="SHA-512" hashValue="c5wEvjNPrC37kL7otJsKocCyMHIz4My+ae7tRu9Qbl/qEzzI07KxoWvMxJ0IXlQQeDjCIqcPzEQzYa5Otwfeeg==" saltValue="gntUgmavnV0WztscY0P+7g==" spinCount="100000" sheet="1" selectLockedCells="1"/>
  <mergeCells count="30">
    <mergeCell ref="D8:T8"/>
    <mergeCell ref="D9:D13"/>
    <mergeCell ref="Q10:Q13"/>
    <mergeCell ref="R10:R13"/>
    <mergeCell ref="Y9:Y13"/>
    <mergeCell ref="P10:P13"/>
    <mergeCell ref="V9:V13"/>
    <mergeCell ref="N11:O11"/>
    <mergeCell ref="L12:L13"/>
    <mergeCell ref="M12:M13"/>
    <mergeCell ref="U9:U13"/>
    <mergeCell ref="O12:O13"/>
    <mergeCell ref="H10:O10"/>
    <mergeCell ref="H9:T9"/>
    <mergeCell ref="Z9:AB12"/>
    <mergeCell ref="U8:AB8"/>
    <mergeCell ref="C8:C13"/>
    <mergeCell ref="G9:G13"/>
    <mergeCell ref="H11:H13"/>
    <mergeCell ref="I11:I13"/>
    <mergeCell ref="F9:F13"/>
    <mergeCell ref="E9:E13"/>
    <mergeCell ref="L11:M11"/>
    <mergeCell ref="X9:X13"/>
    <mergeCell ref="W9:W13"/>
    <mergeCell ref="J11:J13"/>
    <mergeCell ref="K11:K13"/>
    <mergeCell ref="S10:S13"/>
    <mergeCell ref="T10:T13"/>
    <mergeCell ref="N12:N13"/>
  </mergeCells>
  <phoneticPr fontId="2"/>
  <conditionalFormatting sqref="H14:H45 H76:H77 H108:H109 H140:H141">
    <cfRule type="expression" dxfId="61" priority="60">
      <formula>AND(H14="○",COUNTIF(H14:O14,"○")&gt;1)</formula>
    </cfRule>
  </conditionalFormatting>
  <conditionalFormatting sqref="I14:I45 I76:I77 I108:I109 I140:I141">
    <cfRule type="expression" dxfId="60" priority="59">
      <formula>AND(I14="○",COUNTIF(H14:O14,"○")&gt;1)</formula>
    </cfRule>
  </conditionalFormatting>
  <conditionalFormatting sqref="J14:J45 J76:J77 J108:J109 J140:J141">
    <cfRule type="expression" dxfId="59" priority="58">
      <formula>AND(J14="○",COUNTIF(H14:O14,"○")&gt;1)</formula>
    </cfRule>
  </conditionalFormatting>
  <conditionalFormatting sqref="K14:K45 K76:K77 K108:K109 K140:K141">
    <cfRule type="expression" dxfId="58" priority="57">
      <formula>AND(K14="○",COUNTIF(H14:O14,"○")&gt;1)</formula>
    </cfRule>
  </conditionalFormatting>
  <conditionalFormatting sqref="L14:L45 L76:L77 L108:L109 L140:L141">
    <cfRule type="expression" dxfId="57" priority="56">
      <formula>AND(L14="○",COUNTIF(H14:O14,"○")&gt;1)</formula>
    </cfRule>
  </conditionalFormatting>
  <conditionalFormatting sqref="M14:M45 M76:M77 M108:M109 M140:M141">
    <cfRule type="expression" dxfId="56" priority="55">
      <formula>AND(M14="○",COUNTIF(H14:O14,"○")&gt;1)</formula>
    </cfRule>
  </conditionalFormatting>
  <conditionalFormatting sqref="N14:N45 N76:N77 N108:N109 N140:N141">
    <cfRule type="expression" dxfId="55" priority="54">
      <formula>AND(N14="○",COUNTIF(H14:O14,"○")&gt;1)</formula>
    </cfRule>
  </conditionalFormatting>
  <conditionalFormatting sqref="O14:O45 O76:O77 O108:O109 O140:O141">
    <cfRule type="expression" dxfId="54" priority="53">
      <formula>AND(O14="○",COUNTIF(H14:O14,"○")&gt;1)</formula>
    </cfRule>
  </conditionalFormatting>
  <conditionalFormatting sqref="H14:K43">
    <cfRule type="expression" dxfId="53" priority="42">
      <formula>AND(H14="○",COUNTIF(H14:O14,"○")&gt;1)</formula>
    </cfRule>
  </conditionalFormatting>
  <conditionalFormatting sqref="L14:L15">
    <cfRule type="expression" dxfId="52" priority="41">
      <formula>AND(L14="○",COUNTIF(H14:O14,"○")&gt;1)</formula>
    </cfRule>
  </conditionalFormatting>
  <conditionalFormatting sqref="M14:M15">
    <cfRule type="expression" dxfId="51" priority="40">
      <formula>AND(M14="○",COUNTIF(H14:O14,"○")&gt;1)</formula>
    </cfRule>
  </conditionalFormatting>
  <conditionalFormatting sqref="N15">
    <cfRule type="expression" dxfId="50" priority="39">
      <formula>AND(N15="○",COUNTIF(H15:O15,"○")&gt;1)</formula>
    </cfRule>
  </conditionalFormatting>
  <conditionalFormatting sqref="O14:O15">
    <cfRule type="expression" dxfId="49" priority="38">
      <formula>AND(O14="○",COUNTIF(H14:O14,"○")&gt;1)</formula>
    </cfRule>
  </conditionalFormatting>
  <conditionalFormatting sqref="N14">
    <cfRule type="expression" dxfId="48" priority="37">
      <formula>AND(N14="○",COUNTIF(G14:N14,"○")&gt;1)</formula>
    </cfRule>
  </conditionalFormatting>
  <conditionalFormatting sqref="H46:H75">
    <cfRule type="expression" dxfId="47" priority="36">
      <formula>AND(H46="○",COUNTIF(H46:O46,"○")&gt;1)</formula>
    </cfRule>
  </conditionalFormatting>
  <conditionalFormatting sqref="I46:I75">
    <cfRule type="expression" dxfId="46" priority="35">
      <formula>AND(I46="○",COUNTIF(H46:O46,"○")&gt;1)</formula>
    </cfRule>
  </conditionalFormatting>
  <conditionalFormatting sqref="J46:J75">
    <cfRule type="expression" dxfId="45" priority="34">
      <formula>AND(J46="○",COUNTIF(H46:O46,"○")&gt;1)</formula>
    </cfRule>
  </conditionalFormatting>
  <conditionalFormatting sqref="K46:K75">
    <cfRule type="expression" dxfId="44" priority="33">
      <formula>AND(K46="○",COUNTIF(H46:O46,"○")&gt;1)</formula>
    </cfRule>
  </conditionalFormatting>
  <conditionalFormatting sqref="L46:L75">
    <cfRule type="expression" dxfId="43" priority="32">
      <formula>AND(L46="○",COUNTIF(H46:O46,"○")&gt;1)</formula>
    </cfRule>
  </conditionalFormatting>
  <conditionalFormatting sqref="M46:M75">
    <cfRule type="expression" dxfId="42" priority="31">
      <formula>AND(M46="○",COUNTIF(H46:O46,"○")&gt;1)</formula>
    </cfRule>
  </conditionalFormatting>
  <conditionalFormatting sqref="N46:N75">
    <cfRule type="expression" dxfId="41" priority="30">
      <formula>AND(N46="○",COUNTIF(H46:O46,"○")&gt;1)</formula>
    </cfRule>
  </conditionalFormatting>
  <conditionalFormatting sqref="O46:O75">
    <cfRule type="expression" dxfId="40" priority="29">
      <formula>AND(O46="○",COUNTIF(H46:O46,"○")&gt;1)</formula>
    </cfRule>
  </conditionalFormatting>
  <conditionalFormatting sqref="H46:K75">
    <cfRule type="expression" dxfId="39" priority="28">
      <formula>AND(H46="○",COUNTIF(H46:O46,"○")&gt;1)</formula>
    </cfRule>
  </conditionalFormatting>
  <conditionalFormatting sqref="H78:H107">
    <cfRule type="expression" dxfId="38" priority="27">
      <formula>AND(H78="○",COUNTIF(H78:O78,"○")&gt;1)</formula>
    </cfRule>
  </conditionalFormatting>
  <conditionalFormatting sqref="I78:I107">
    <cfRule type="expression" dxfId="37" priority="26">
      <formula>AND(I78="○",COUNTIF(H78:O78,"○")&gt;1)</formula>
    </cfRule>
  </conditionalFormatting>
  <conditionalFormatting sqref="J78:J107">
    <cfRule type="expression" dxfId="36" priority="25">
      <formula>AND(J78="○",COUNTIF(H78:O78,"○")&gt;1)</formula>
    </cfRule>
  </conditionalFormatting>
  <conditionalFormatting sqref="K78:K107">
    <cfRule type="expression" dxfId="35" priority="24">
      <formula>AND(K78="○",COUNTIF(H78:O78,"○")&gt;1)</formula>
    </cfRule>
  </conditionalFormatting>
  <conditionalFormatting sqref="L78:L107">
    <cfRule type="expression" dxfId="34" priority="23">
      <formula>AND(L78="○",COUNTIF(H78:O78,"○")&gt;1)</formula>
    </cfRule>
  </conditionalFormatting>
  <conditionalFormatting sqref="M78:M107">
    <cfRule type="expression" dxfId="33" priority="22">
      <formula>AND(M78="○",COUNTIF(H78:O78,"○")&gt;1)</formula>
    </cfRule>
  </conditionalFormatting>
  <conditionalFormatting sqref="N78:N107">
    <cfRule type="expression" dxfId="32" priority="21">
      <formula>AND(N78="○",COUNTIF(H78:O78,"○")&gt;1)</formula>
    </cfRule>
  </conditionalFormatting>
  <conditionalFormatting sqref="O78:O107">
    <cfRule type="expression" dxfId="31" priority="20">
      <formula>AND(O78="○",COUNTIF(H78:O78,"○")&gt;1)</formula>
    </cfRule>
  </conditionalFormatting>
  <conditionalFormatting sqref="H78:K107">
    <cfRule type="expression" dxfId="30" priority="19">
      <formula>AND(H78="○",COUNTIF(H78:O78,"○")&gt;1)</formula>
    </cfRule>
  </conditionalFormatting>
  <conditionalFormatting sqref="H110:H139">
    <cfRule type="expression" dxfId="29" priority="18">
      <formula>AND(H110="○",COUNTIF(H110:O110,"○")&gt;1)</formula>
    </cfRule>
  </conditionalFormatting>
  <conditionalFormatting sqref="I110:I139">
    <cfRule type="expression" dxfId="28" priority="17">
      <formula>AND(I110="○",COUNTIF(H110:O110,"○")&gt;1)</formula>
    </cfRule>
  </conditionalFormatting>
  <conditionalFormatting sqref="J110:J139">
    <cfRule type="expression" dxfId="27" priority="16">
      <formula>AND(J110="○",COUNTIF(H110:O110,"○")&gt;1)</formula>
    </cfRule>
  </conditionalFormatting>
  <conditionalFormatting sqref="K110:K139">
    <cfRule type="expression" dxfId="26" priority="15">
      <formula>AND(K110="○",COUNTIF(H110:O110,"○")&gt;1)</formula>
    </cfRule>
  </conditionalFormatting>
  <conditionalFormatting sqref="L110:L139">
    <cfRule type="expression" dxfId="25" priority="14">
      <formula>AND(L110="○",COUNTIF(H110:O110,"○")&gt;1)</formula>
    </cfRule>
  </conditionalFormatting>
  <conditionalFormatting sqref="M110:M139">
    <cfRule type="expression" dxfId="24" priority="13">
      <formula>AND(M110="○",COUNTIF(H110:O110,"○")&gt;1)</formula>
    </cfRule>
  </conditionalFormatting>
  <conditionalFormatting sqref="N110:N139">
    <cfRule type="expression" dxfId="23" priority="12">
      <formula>AND(N110="○",COUNTIF(H110:O110,"○")&gt;1)</formula>
    </cfRule>
  </conditionalFormatting>
  <conditionalFormatting sqref="O110:O139">
    <cfRule type="expression" dxfId="22" priority="11">
      <formula>AND(O110="○",COUNTIF(H110:O110,"○")&gt;1)</formula>
    </cfRule>
  </conditionalFormatting>
  <conditionalFormatting sqref="H110:K139">
    <cfRule type="expression" dxfId="21" priority="10">
      <formula>AND(H110="○",COUNTIF(H110:O110,"○")&gt;1)</formula>
    </cfRule>
  </conditionalFormatting>
  <conditionalFormatting sqref="H142:H171">
    <cfRule type="expression" dxfId="20" priority="9">
      <formula>AND(H142="○",COUNTIF(H142:O142,"○")&gt;1)</formula>
    </cfRule>
  </conditionalFormatting>
  <conditionalFormatting sqref="I142:I171">
    <cfRule type="expression" dxfId="19" priority="8">
      <formula>AND(I142="○",COUNTIF(H142:O142,"○")&gt;1)</formula>
    </cfRule>
  </conditionalFormatting>
  <conditionalFormatting sqref="J142:J171">
    <cfRule type="expression" dxfId="18" priority="7">
      <formula>AND(J142="○",COUNTIF(H142:O142,"○")&gt;1)</formula>
    </cfRule>
  </conditionalFormatting>
  <conditionalFormatting sqref="K142:K171">
    <cfRule type="expression" dxfId="17" priority="6">
      <formula>AND(K142="○",COUNTIF(H142:O142,"○")&gt;1)</formula>
    </cfRule>
  </conditionalFormatting>
  <conditionalFormatting sqref="L142:L171">
    <cfRule type="expression" dxfId="16" priority="5">
      <formula>AND(L142="○",COUNTIF(H142:O142,"○")&gt;1)</formula>
    </cfRule>
  </conditionalFormatting>
  <conditionalFormatting sqref="M142:M171">
    <cfRule type="expression" dxfId="15" priority="4">
      <formula>AND(M142="○",COUNTIF(H142:O142,"○")&gt;1)</formula>
    </cfRule>
  </conditionalFormatting>
  <conditionalFormatting sqref="N142:N171">
    <cfRule type="expression" dxfId="14" priority="3">
      <formula>AND(N142="○",COUNTIF(H142:O142,"○")&gt;1)</formula>
    </cfRule>
  </conditionalFormatting>
  <conditionalFormatting sqref="O142:O171">
    <cfRule type="expression" dxfId="13" priority="2">
      <formula>AND(O142="○",COUNTIF(H142:O142,"○")&gt;1)</formula>
    </cfRule>
  </conditionalFormatting>
  <conditionalFormatting sqref="H142:K171">
    <cfRule type="expression" dxfId="12" priority="1">
      <formula>AND(H142="○",COUNTIF(H142:O142,"○")&gt;1)</formula>
    </cfRule>
  </conditionalFormatting>
  <dataValidations count="3">
    <dataValidation type="list" allowBlank="1" showInputMessage="1" showErrorMessage="1" sqref="D46:D75 D110:D139 D14:D43 D78:D107 D142:D171">
      <formula1>$AJ$2:$AQ$2</formula1>
    </dataValidation>
    <dataValidation type="list" allowBlank="1" showInputMessage="1" showErrorMessage="1" sqref="H110:O139 H14:O43 H46:O75 H78:O107 H142:O171">
      <formula1>$AJ$9:$AK$9</formula1>
    </dataValidation>
    <dataValidation type="list" allowBlank="1" showInputMessage="1" showErrorMessage="1" sqref="G78:G107 G110:G139 G14:G43 G46:G75 G142:G171">
      <formula1>$CG$8:$DC$8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7" orientation="landscape" blackAndWhite="1" r:id="rId1"/>
  <headerFooter alignWithMargins="0"/>
  <rowBreaks count="4" manualBreakCount="4">
    <brk id="45" max="16383" man="1"/>
    <brk id="77" max="16383" man="1"/>
    <brk id="109" max="16383" man="1"/>
    <brk id="141" max="16383" man="1"/>
  </rowBreaks>
  <ignoredErrors>
    <ignoredError sqref="C6" numberStoredAsText="1"/>
  </ignoredError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R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8.109375" style="102" customWidth="1"/>
    <col min="7" max="7" width="13.44140625" style="102" customWidth="1"/>
    <col min="8" max="9" width="7.6640625" style="102" customWidth="1"/>
    <col min="10" max="10" width="9.6640625" style="102" customWidth="1"/>
    <col min="11" max="11" width="5.6640625" style="102" customWidth="1"/>
    <col min="12" max="12" width="7.109375" style="102" customWidth="1"/>
    <col min="13" max="18" width="7.6640625" style="102" customWidth="1"/>
    <col min="19" max="20" width="2.109375" style="102" customWidth="1"/>
    <col min="21" max="22" width="8.6640625" style="102" hidden="1" customWidth="1"/>
    <col min="23" max="30" width="8.6640625" style="2" hidden="1" customWidth="1"/>
    <col min="31" max="31" width="8.6640625" style="103" hidden="1" customWidth="1"/>
    <col min="32" max="252" width="9" style="103" hidden="1" customWidth="1"/>
    <col min="253" max="16384" width="37.109375" style="103" hidden="1"/>
  </cols>
  <sheetData>
    <row r="1" spans="1:49" ht="15" customHeight="1" thickBot="1" x14ac:dyDescent="0.25">
      <c r="W1" s="2" t="s">
        <v>823</v>
      </c>
      <c r="AL1" s="2" t="s">
        <v>806</v>
      </c>
      <c r="AM1" s="2"/>
      <c r="AO1" s="7" t="s">
        <v>812</v>
      </c>
    </row>
    <row r="2" spans="1:49" ht="15" customHeight="1" thickBot="1" x14ac:dyDescent="0.25">
      <c r="D2" s="104"/>
      <c r="E2" s="3" t="s">
        <v>410</v>
      </c>
      <c r="F2" s="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4" t="s">
        <v>398</v>
      </c>
      <c r="X2" s="4" t="s">
        <v>399</v>
      </c>
      <c r="Y2" s="4" t="s">
        <v>400</v>
      </c>
      <c r="Z2" s="4" t="s">
        <v>651</v>
      </c>
      <c r="AA2" s="4" t="s">
        <v>652</v>
      </c>
      <c r="AB2" s="4" t="s">
        <v>653</v>
      </c>
      <c r="AC2" s="573" t="s">
        <v>431</v>
      </c>
      <c r="AD2" s="4" t="s">
        <v>432</v>
      </c>
      <c r="AE2" s="4"/>
      <c r="AF2" s="14"/>
      <c r="AG2" s="14"/>
      <c r="AH2" s="14"/>
      <c r="AI2" s="14"/>
      <c r="AJ2" s="14"/>
      <c r="AL2" s="21"/>
      <c r="AM2" s="475" t="s">
        <v>783</v>
      </c>
      <c r="AO2" s="21"/>
      <c r="AP2" s="4" t="s">
        <v>398</v>
      </c>
      <c r="AQ2" s="4" t="s">
        <v>399</v>
      </c>
      <c r="AR2" s="4" t="s">
        <v>400</v>
      </c>
      <c r="AS2" s="4" t="s">
        <v>651</v>
      </c>
      <c r="AT2" s="4" t="s">
        <v>652</v>
      </c>
      <c r="AU2" s="4" t="s">
        <v>653</v>
      </c>
      <c r="AV2" s="4" t="s">
        <v>431</v>
      </c>
      <c r="AW2" s="4" t="s">
        <v>432</v>
      </c>
    </row>
    <row r="3" spans="1:49" ht="15" customHeight="1" thickBot="1" x14ac:dyDescent="0.25">
      <c r="D3" s="105"/>
      <c r="E3" s="3" t="s">
        <v>411</v>
      </c>
      <c r="F3" s="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AL3" s="475" t="s">
        <v>755</v>
      </c>
      <c r="AM3" s="475">
        <f>メイン_入力!$AB$99</f>
        <v>0.38200000000000001</v>
      </c>
      <c r="AO3" s="475" t="s">
        <v>755</v>
      </c>
      <c r="AP3" s="466">
        <f>SUMIF($D$12:$D$41,AP2,$P$12:$P$41)</f>
        <v>0</v>
      </c>
      <c r="AQ3" s="466">
        <f t="shared" ref="AQ3:AW3" si="0">SUMIF($D$12:$D$41,AQ2,$P$12:$P$41)</f>
        <v>0</v>
      </c>
      <c r="AR3" s="466">
        <f t="shared" si="0"/>
        <v>0</v>
      </c>
      <c r="AS3" s="466">
        <f t="shared" si="0"/>
        <v>0</v>
      </c>
      <c r="AT3" s="466">
        <f t="shared" si="0"/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</row>
    <row r="4" spans="1:49" ht="15" customHeight="1" x14ac:dyDescent="0.2">
      <c r="AL4" s="475" t="s">
        <v>756</v>
      </c>
      <c r="AM4" s="475">
        <f>メイン_入力!$AB$100</f>
        <v>0.48899999999999999</v>
      </c>
      <c r="AO4" s="475" t="s">
        <v>756</v>
      </c>
      <c r="AP4" s="466">
        <f>SUMIF($D$12:$D$41,AP2,$Q$12:$Q$41)</f>
        <v>0</v>
      </c>
      <c r="AQ4" s="466">
        <f t="shared" ref="AQ4:AW4" si="1">SUMIF($D$12:$D$41,AQ2,$Q$12:$Q$41)</f>
        <v>0</v>
      </c>
      <c r="AR4" s="466">
        <f t="shared" si="1"/>
        <v>0</v>
      </c>
      <c r="AS4" s="466">
        <f t="shared" si="1"/>
        <v>0</v>
      </c>
      <c r="AT4" s="466">
        <f t="shared" si="1"/>
        <v>0</v>
      </c>
      <c r="AU4" s="466">
        <f t="shared" si="1"/>
        <v>0</v>
      </c>
      <c r="AV4" s="466">
        <f t="shared" si="1"/>
        <v>0</v>
      </c>
      <c r="AW4" s="466">
        <f t="shared" si="1"/>
        <v>0</v>
      </c>
    </row>
    <row r="5" spans="1:49" ht="15" customHeight="1" x14ac:dyDescent="0.2">
      <c r="A5" s="123" t="s">
        <v>25</v>
      </c>
      <c r="B5" s="155"/>
      <c r="C5" s="5"/>
      <c r="D5" s="6"/>
      <c r="E5" s="3"/>
      <c r="F5" s="3"/>
      <c r="G5" s="103"/>
      <c r="H5" s="103"/>
      <c r="I5" s="103"/>
      <c r="J5" s="103"/>
      <c r="K5" s="103"/>
      <c r="L5" s="103"/>
      <c r="M5" s="103"/>
      <c r="N5" s="103"/>
      <c r="O5" s="7"/>
      <c r="P5" s="7"/>
      <c r="Q5" s="7"/>
      <c r="R5" s="7"/>
      <c r="S5" s="229"/>
      <c r="T5" s="7"/>
      <c r="U5" s="7"/>
      <c r="V5" s="7"/>
      <c r="W5" s="4" t="s">
        <v>36</v>
      </c>
      <c r="X5" s="4" t="s">
        <v>255</v>
      </c>
      <c r="Z5" s="4" t="s">
        <v>490</v>
      </c>
      <c r="AA5" s="4"/>
      <c r="AB5" s="103"/>
      <c r="AC5" s="103"/>
      <c r="AD5" s="103"/>
      <c r="AL5" s="475" t="s">
        <v>779</v>
      </c>
      <c r="AM5" s="475">
        <f>メイン_入力!$AB$101</f>
        <v>0.48899999999999999</v>
      </c>
      <c r="AO5" s="475" t="s">
        <v>779</v>
      </c>
      <c r="AP5" s="466">
        <f>SUMIF($D$12:$D$41,AP2,$R$12:$R$41)</f>
        <v>0</v>
      </c>
      <c r="AQ5" s="466">
        <f t="shared" ref="AQ5:AW5" si="2">SUMIF($D$12:$D$41,AQ2,$R$12:$R$41)</f>
        <v>0</v>
      </c>
      <c r="AR5" s="466">
        <f t="shared" si="2"/>
        <v>0</v>
      </c>
      <c r="AS5" s="466">
        <f t="shared" si="2"/>
        <v>0</v>
      </c>
      <c r="AT5" s="466">
        <f t="shared" si="2"/>
        <v>0</v>
      </c>
      <c r="AU5" s="466">
        <f t="shared" si="2"/>
        <v>0</v>
      </c>
      <c r="AV5" s="466">
        <f t="shared" si="2"/>
        <v>0</v>
      </c>
      <c r="AW5" s="466">
        <f t="shared" si="2"/>
        <v>0</v>
      </c>
    </row>
    <row r="6" spans="1:49" ht="15" customHeight="1" x14ac:dyDescent="0.2">
      <c r="B6" s="106"/>
      <c r="C6" s="107" t="s">
        <v>551</v>
      </c>
      <c r="D6" s="108" t="s">
        <v>552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8"/>
      <c r="P6" s="8"/>
      <c r="Q6" s="8"/>
      <c r="R6" s="8"/>
      <c r="S6" s="9"/>
      <c r="T6" s="7"/>
      <c r="U6" s="7"/>
      <c r="V6" s="7"/>
    </row>
    <row r="7" spans="1:49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1"/>
      <c r="P7" s="11"/>
      <c r="Q7" s="11"/>
      <c r="R7" s="11"/>
      <c r="S7" s="12"/>
      <c r="T7" s="7"/>
      <c r="U7" s="7"/>
      <c r="V7" s="7"/>
    </row>
    <row r="8" spans="1:49" ht="15" customHeight="1" x14ac:dyDescent="0.2">
      <c r="B8" s="10"/>
      <c r="C8" s="792" t="s">
        <v>529</v>
      </c>
      <c r="D8" s="783" t="s">
        <v>288</v>
      </c>
      <c r="E8" s="806"/>
      <c r="F8" s="806"/>
      <c r="G8" s="806"/>
      <c r="H8" s="806"/>
      <c r="I8" s="806"/>
      <c r="J8" s="806"/>
      <c r="K8" s="806"/>
      <c r="L8" s="892" t="s">
        <v>705</v>
      </c>
      <c r="M8" s="892"/>
      <c r="N8" s="892"/>
      <c r="O8" s="892"/>
      <c r="P8" s="892"/>
      <c r="Q8" s="892"/>
      <c r="R8" s="892"/>
      <c r="S8" s="12"/>
      <c r="T8" s="7"/>
      <c r="U8" s="7"/>
      <c r="V8" s="7"/>
      <c r="W8" s="319"/>
    </row>
    <row r="9" spans="1:49" ht="15" customHeight="1" x14ac:dyDescent="0.2">
      <c r="B9" s="10"/>
      <c r="C9" s="793"/>
      <c r="D9" s="890" t="s">
        <v>276</v>
      </c>
      <c r="E9" s="890" t="s">
        <v>100</v>
      </c>
      <c r="F9" s="890" t="s">
        <v>118</v>
      </c>
      <c r="G9" s="872" t="s">
        <v>614</v>
      </c>
      <c r="H9" s="882" t="s">
        <v>553</v>
      </c>
      <c r="I9" s="882"/>
      <c r="J9" s="882"/>
      <c r="K9" s="882"/>
      <c r="L9" s="858" t="s">
        <v>325</v>
      </c>
      <c r="M9" s="858" t="s">
        <v>722</v>
      </c>
      <c r="N9" s="858" t="s">
        <v>279</v>
      </c>
      <c r="O9" s="858" t="s">
        <v>43</v>
      </c>
      <c r="P9" s="882" t="s">
        <v>443</v>
      </c>
      <c r="Q9" s="882"/>
      <c r="R9" s="882"/>
      <c r="S9" s="12"/>
      <c r="T9" s="7"/>
      <c r="U9" s="7"/>
      <c r="V9" s="7"/>
      <c r="W9" s="322"/>
      <c r="Y9" s="13">
        <f>24*365</f>
        <v>8760</v>
      </c>
      <c r="AA9" s="14"/>
    </row>
    <row r="10" spans="1:49" ht="48.75" customHeight="1" x14ac:dyDescent="0.2">
      <c r="B10" s="10"/>
      <c r="C10" s="793"/>
      <c r="D10" s="890"/>
      <c r="E10" s="890"/>
      <c r="F10" s="890"/>
      <c r="G10" s="872"/>
      <c r="H10" s="858" t="s">
        <v>40</v>
      </c>
      <c r="I10" s="858" t="s">
        <v>554</v>
      </c>
      <c r="J10" s="913" t="s">
        <v>166</v>
      </c>
      <c r="K10" s="913" t="s">
        <v>430</v>
      </c>
      <c r="L10" s="890"/>
      <c r="M10" s="890"/>
      <c r="N10" s="890"/>
      <c r="O10" s="890"/>
      <c r="P10" s="882"/>
      <c r="Q10" s="882"/>
      <c r="R10" s="882"/>
      <c r="S10" s="12"/>
      <c r="T10" s="7"/>
      <c r="U10" s="7"/>
      <c r="V10" s="7"/>
      <c r="W10" s="320"/>
      <c r="Y10" s="13"/>
      <c r="AA10" s="14"/>
    </row>
    <row r="11" spans="1:49" ht="28.2" customHeight="1" x14ac:dyDescent="0.2">
      <c r="B11" s="10"/>
      <c r="C11" s="793"/>
      <c r="D11" s="890"/>
      <c r="E11" s="890"/>
      <c r="F11" s="890"/>
      <c r="G11" s="872"/>
      <c r="H11" s="859"/>
      <c r="I11" s="859"/>
      <c r="J11" s="898"/>
      <c r="K11" s="898"/>
      <c r="L11" s="859"/>
      <c r="M11" s="859"/>
      <c r="N11" s="859"/>
      <c r="O11" s="859"/>
      <c r="P11" s="376" t="s">
        <v>770</v>
      </c>
      <c r="Q11" s="376" t="s">
        <v>771</v>
      </c>
      <c r="R11" s="376" t="s">
        <v>822</v>
      </c>
      <c r="S11" s="12"/>
      <c r="T11" s="7"/>
      <c r="U11" s="7"/>
      <c r="V11" s="7"/>
      <c r="W11" s="15" t="s">
        <v>555</v>
      </c>
      <c r="X11" s="15" t="s">
        <v>556</v>
      </c>
      <c r="Y11" s="15" t="s">
        <v>557</v>
      </c>
      <c r="Z11" s="15" t="s">
        <v>558</v>
      </c>
      <c r="AA11" s="15" t="s">
        <v>559</v>
      </c>
      <c r="AB11" s="15" t="s">
        <v>560</v>
      </c>
      <c r="AC11" s="15" t="s">
        <v>561</v>
      </c>
      <c r="AD11" s="15" t="s">
        <v>562</v>
      </c>
      <c r="AE11" s="14"/>
      <c r="AF11" s="15" t="s">
        <v>613</v>
      </c>
      <c r="AG11" s="15" t="s">
        <v>45</v>
      </c>
      <c r="AI11" s="15" t="s">
        <v>554</v>
      </c>
      <c r="AJ11" s="15" t="s">
        <v>45</v>
      </c>
    </row>
    <row r="12" spans="1:49" ht="15" customHeight="1" x14ac:dyDescent="0.2">
      <c r="B12" s="10"/>
      <c r="C12" s="16">
        <v>1</v>
      </c>
      <c r="D12" s="28"/>
      <c r="E12" s="29"/>
      <c r="F12" s="29"/>
      <c r="G12" s="30"/>
      <c r="H12" s="28"/>
      <c r="I12" s="28"/>
      <c r="J12" s="101"/>
      <c r="K12" s="272"/>
      <c r="L12" s="17" t="str">
        <f>IF(K12="","",IF(OR(COUNTIF(H12:I12,"○")=0,AND(H12="○",NOT(I12=""))),0,INDEX($W$12:$AD$14,IF(I12="○",IF(H12="●",3,2),1),MATCH(G12,$W$11:$AD$11,0))))</f>
        <v/>
      </c>
      <c r="M12" s="13" t="str">
        <f>IF(K12="","",$Y$9)</f>
        <v/>
      </c>
      <c r="N12" s="13" t="str">
        <f t="shared" ref="N12:N41" si="3">IF(K12="","",J12*K12*M12/1000)</f>
        <v/>
      </c>
      <c r="O12" s="18" t="str">
        <f>IF(OR(L12=""),"",N12*L12/(1-L12))</f>
        <v/>
      </c>
      <c r="P12" s="401" t="str">
        <f>IF(ISERROR(O12),"",IF(O12="","",O12*$AM$3/1000))</f>
        <v/>
      </c>
      <c r="Q12" s="19" t="str">
        <f>IF(ISERROR(O12),"",IF(O12="","",O12*$AM$4/1000))</f>
        <v/>
      </c>
      <c r="R12" s="465" t="str">
        <f>IF(ISERROR(O12),"",IF(O12="","",O12*$AM$5/1000))</f>
        <v/>
      </c>
      <c r="S12" s="12"/>
      <c r="T12" s="7"/>
      <c r="U12" s="7"/>
      <c r="V12" s="20" t="s">
        <v>40</v>
      </c>
      <c r="W12" s="25">
        <v>0.8</v>
      </c>
      <c r="X12" s="25">
        <v>0.6</v>
      </c>
      <c r="Y12" s="25">
        <v>0.8</v>
      </c>
      <c r="Z12" s="25">
        <v>0.7</v>
      </c>
      <c r="AA12" s="25">
        <v>0.7</v>
      </c>
      <c r="AB12" s="25">
        <v>0.6</v>
      </c>
      <c r="AC12" s="25">
        <v>0.6</v>
      </c>
      <c r="AD12" s="25">
        <v>0.5</v>
      </c>
    </row>
    <row r="13" spans="1:49" ht="15" customHeight="1" x14ac:dyDescent="0.2">
      <c r="B13" s="10"/>
      <c r="C13" s="16">
        <v>2</v>
      </c>
      <c r="D13" s="28"/>
      <c r="E13" s="29"/>
      <c r="F13" s="29"/>
      <c r="G13" s="30"/>
      <c r="H13" s="28"/>
      <c r="I13" s="28"/>
      <c r="J13" s="101"/>
      <c r="K13" s="272"/>
      <c r="L13" s="17" t="str">
        <f t="shared" ref="L13:L41" si="4">IF(K13="","",IF(OR(COUNTIF(H13:I13,"○")=0,AND(H13="○",NOT(I13=""))),0,INDEX($W$12:$AD$14,IF(I13="○",IF(H13="●",3,2),1),MATCH(G13,$W$11:$AD$11,0))))</f>
        <v/>
      </c>
      <c r="M13" s="13" t="str">
        <f t="shared" ref="M13:M41" si="5">IF(K13="","",$Y$9)</f>
        <v/>
      </c>
      <c r="N13" s="13" t="str">
        <f t="shared" si="3"/>
        <v/>
      </c>
      <c r="O13" s="18" t="str">
        <f t="shared" ref="O13:O41" si="6">IF(OR(L13=""),"",N13*L13/(1-L13))</f>
        <v/>
      </c>
      <c r="P13" s="401" t="str">
        <f t="shared" ref="P13:P41" si="7">IF(ISERROR(O13),"",IF(O13="","",O13*$AM$3/1000))</f>
        <v/>
      </c>
      <c r="Q13" s="465" t="str">
        <f t="shared" ref="Q13:Q41" si="8">IF(ISERROR(O13),"",IF(O13="","",O13*$AM$4/1000))</f>
        <v/>
      </c>
      <c r="R13" s="465" t="str">
        <f t="shared" ref="R13:R41" si="9">IF(ISERROR(O13),"",IF(O13="","",O13*$AM$5/1000))</f>
        <v/>
      </c>
      <c r="S13" s="12"/>
      <c r="T13" s="7"/>
      <c r="U13" s="7"/>
      <c r="V13" s="20" t="s">
        <v>44</v>
      </c>
      <c r="W13" s="25">
        <v>0.8</v>
      </c>
      <c r="X13" s="25">
        <v>0.6</v>
      </c>
      <c r="Y13" s="25">
        <v>0.9</v>
      </c>
      <c r="Z13" s="25">
        <v>0.8</v>
      </c>
      <c r="AA13" s="25">
        <v>0.8</v>
      </c>
      <c r="AB13" s="25">
        <v>0.8</v>
      </c>
      <c r="AC13" s="25">
        <v>0.8</v>
      </c>
      <c r="AD13" s="25">
        <v>0.8</v>
      </c>
    </row>
    <row r="14" spans="1:49" ht="15" customHeight="1" x14ac:dyDescent="0.2">
      <c r="B14" s="10"/>
      <c r="C14" s="16">
        <v>3</v>
      </c>
      <c r="D14" s="28"/>
      <c r="E14" s="29"/>
      <c r="F14" s="29"/>
      <c r="G14" s="30"/>
      <c r="H14" s="28"/>
      <c r="I14" s="28"/>
      <c r="J14" s="101"/>
      <c r="K14" s="272"/>
      <c r="L14" s="17" t="str">
        <f t="shared" si="4"/>
        <v/>
      </c>
      <c r="M14" s="13" t="str">
        <f t="shared" si="5"/>
        <v/>
      </c>
      <c r="N14" s="13" t="str">
        <f t="shared" si="3"/>
        <v/>
      </c>
      <c r="O14" s="18" t="str">
        <f t="shared" si="6"/>
        <v/>
      </c>
      <c r="P14" s="401" t="str">
        <f t="shared" si="7"/>
        <v/>
      </c>
      <c r="Q14" s="465" t="str">
        <f t="shared" si="8"/>
        <v/>
      </c>
      <c r="R14" s="465" t="str">
        <f t="shared" si="9"/>
        <v/>
      </c>
      <c r="S14" s="12"/>
      <c r="T14" s="7"/>
      <c r="U14" s="7"/>
      <c r="V14" s="20" t="s">
        <v>368</v>
      </c>
      <c r="W14" s="25">
        <v>0.2</v>
      </c>
      <c r="X14" s="25">
        <v>0.2</v>
      </c>
      <c r="Y14" s="25">
        <v>0.3</v>
      </c>
      <c r="Z14" s="25">
        <v>0.3</v>
      </c>
      <c r="AA14" s="25">
        <v>0.4</v>
      </c>
      <c r="AB14" s="25">
        <v>0.4</v>
      </c>
      <c r="AC14" s="25">
        <v>0.5</v>
      </c>
      <c r="AD14" s="25">
        <v>0.5</v>
      </c>
    </row>
    <row r="15" spans="1:49" ht="15" customHeight="1" x14ac:dyDescent="0.2">
      <c r="B15" s="10"/>
      <c r="C15" s="16">
        <v>4</v>
      </c>
      <c r="D15" s="28"/>
      <c r="E15" s="29"/>
      <c r="F15" s="29"/>
      <c r="G15" s="30"/>
      <c r="H15" s="28"/>
      <c r="I15" s="28"/>
      <c r="J15" s="101"/>
      <c r="K15" s="272"/>
      <c r="L15" s="17" t="str">
        <f t="shared" si="4"/>
        <v/>
      </c>
      <c r="M15" s="13" t="str">
        <f t="shared" si="5"/>
        <v/>
      </c>
      <c r="N15" s="13" t="str">
        <f t="shared" si="3"/>
        <v/>
      </c>
      <c r="O15" s="18" t="str">
        <f t="shared" si="6"/>
        <v/>
      </c>
      <c r="P15" s="401" t="str">
        <f t="shared" si="7"/>
        <v/>
      </c>
      <c r="Q15" s="465" t="str">
        <f t="shared" si="8"/>
        <v/>
      </c>
      <c r="R15" s="465" t="str">
        <f t="shared" si="9"/>
        <v/>
      </c>
      <c r="S15" s="12"/>
      <c r="T15" s="7"/>
      <c r="U15" s="7"/>
      <c r="V15" s="7"/>
      <c r="W15" s="14"/>
      <c r="X15" s="14"/>
      <c r="Y15" s="14"/>
      <c r="Z15" s="14"/>
      <c r="AA15" s="14"/>
      <c r="AB15" s="14"/>
      <c r="AC15" s="14"/>
      <c r="AD15" s="14"/>
    </row>
    <row r="16" spans="1:49" ht="15" customHeight="1" x14ac:dyDescent="0.2">
      <c r="B16" s="10"/>
      <c r="C16" s="16">
        <v>5</v>
      </c>
      <c r="D16" s="28"/>
      <c r="E16" s="29"/>
      <c r="F16" s="29"/>
      <c r="G16" s="30"/>
      <c r="H16" s="28"/>
      <c r="I16" s="28"/>
      <c r="J16" s="101"/>
      <c r="K16" s="272"/>
      <c r="L16" s="17" t="str">
        <f t="shared" si="4"/>
        <v/>
      </c>
      <c r="M16" s="13" t="str">
        <f t="shared" si="5"/>
        <v/>
      </c>
      <c r="N16" s="13" t="str">
        <f t="shared" si="3"/>
        <v/>
      </c>
      <c r="O16" s="18" t="str">
        <f t="shared" si="6"/>
        <v/>
      </c>
      <c r="P16" s="401" t="str">
        <f t="shared" si="7"/>
        <v/>
      </c>
      <c r="Q16" s="465" t="str">
        <f t="shared" si="8"/>
        <v/>
      </c>
      <c r="R16" s="465" t="str">
        <f t="shared" si="9"/>
        <v/>
      </c>
      <c r="S16" s="12"/>
      <c r="T16" s="7"/>
      <c r="U16" s="7"/>
      <c r="V16" s="7"/>
      <c r="W16" s="14"/>
      <c r="X16" s="14"/>
      <c r="Y16" s="14"/>
      <c r="Z16" s="14"/>
      <c r="AA16" s="14"/>
    </row>
    <row r="17" spans="2:27" ht="15" customHeight="1" x14ac:dyDescent="0.2">
      <c r="B17" s="10"/>
      <c r="C17" s="16">
        <v>6</v>
      </c>
      <c r="D17" s="28"/>
      <c r="E17" s="29"/>
      <c r="F17" s="29"/>
      <c r="G17" s="30"/>
      <c r="H17" s="28"/>
      <c r="I17" s="28"/>
      <c r="J17" s="101"/>
      <c r="K17" s="272"/>
      <c r="L17" s="17" t="str">
        <f t="shared" si="4"/>
        <v/>
      </c>
      <c r="M17" s="13" t="str">
        <f t="shared" si="5"/>
        <v/>
      </c>
      <c r="N17" s="13" t="str">
        <f t="shared" si="3"/>
        <v/>
      </c>
      <c r="O17" s="18" t="str">
        <f t="shared" si="6"/>
        <v/>
      </c>
      <c r="P17" s="401" t="str">
        <f t="shared" si="7"/>
        <v/>
      </c>
      <c r="Q17" s="465" t="str">
        <f t="shared" si="8"/>
        <v/>
      </c>
      <c r="R17" s="465" t="str">
        <f t="shared" si="9"/>
        <v/>
      </c>
      <c r="S17" s="12"/>
      <c r="T17" s="7"/>
      <c r="U17" s="7"/>
      <c r="V17" s="7"/>
      <c r="W17" s="14"/>
      <c r="X17" s="14"/>
      <c r="Y17" s="14"/>
      <c r="Z17" s="14"/>
      <c r="AA17" s="14"/>
    </row>
    <row r="18" spans="2:27" ht="15" customHeight="1" x14ac:dyDescent="0.2">
      <c r="B18" s="10"/>
      <c r="C18" s="16">
        <v>7</v>
      </c>
      <c r="D18" s="28"/>
      <c r="E18" s="29"/>
      <c r="F18" s="29"/>
      <c r="G18" s="30"/>
      <c r="H18" s="28"/>
      <c r="I18" s="28"/>
      <c r="J18" s="101"/>
      <c r="K18" s="272"/>
      <c r="L18" s="17" t="str">
        <f t="shared" si="4"/>
        <v/>
      </c>
      <c r="M18" s="13" t="str">
        <f t="shared" si="5"/>
        <v/>
      </c>
      <c r="N18" s="13" t="str">
        <f t="shared" si="3"/>
        <v/>
      </c>
      <c r="O18" s="18" t="str">
        <f t="shared" si="6"/>
        <v/>
      </c>
      <c r="P18" s="401" t="str">
        <f t="shared" si="7"/>
        <v/>
      </c>
      <c r="Q18" s="465" t="str">
        <f t="shared" si="8"/>
        <v/>
      </c>
      <c r="R18" s="465" t="str">
        <f t="shared" si="9"/>
        <v/>
      </c>
      <c r="S18" s="12"/>
      <c r="T18" s="7"/>
      <c r="U18" s="7"/>
      <c r="V18" s="7"/>
      <c r="W18" s="14"/>
      <c r="X18" s="14"/>
      <c r="Y18" s="14"/>
      <c r="Z18" s="14"/>
      <c r="AA18" s="14"/>
    </row>
    <row r="19" spans="2:27" ht="15" customHeight="1" x14ac:dyDescent="0.2">
      <c r="B19" s="10"/>
      <c r="C19" s="16">
        <v>8</v>
      </c>
      <c r="D19" s="28"/>
      <c r="E19" s="29"/>
      <c r="F19" s="29"/>
      <c r="G19" s="30"/>
      <c r="H19" s="28"/>
      <c r="I19" s="28"/>
      <c r="J19" s="101"/>
      <c r="K19" s="272"/>
      <c r="L19" s="17" t="str">
        <f t="shared" si="4"/>
        <v/>
      </c>
      <c r="M19" s="13" t="str">
        <f t="shared" si="5"/>
        <v/>
      </c>
      <c r="N19" s="13" t="str">
        <f t="shared" si="3"/>
        <v/>
      </c>
      <c r="O19" s="18" t="str">
        <f t="shared" si="6"/>
        <v/>
      </c>
      <c r="P19" s="401" t="str">
        <f t="shared" si="7"/>
        <v/>
      </c>
      <c r="Q19" s="465" t="str">
        <f t="shared" si="8"/>
        <v/>
      </c>
      <c r="R19" s="465" t="str">
        <f t="shared" si="9"/>
        <v/>
      </c>
      <c r="S19" s="12"/>
      <c r="T19" s="7"/>
      <c r="U19" s="7"/>
      <c r="V19" s="7"/>
      <c r="W19" s="14"/>
      <c r="X19" s="14"/>
      <c r="Y19" s="14"/>
      <c r="Z19" s="14"/>
      <c r="AA19" s="14"/>
    </row>
    <row r="20" spans="2:27" ht="15" customHeight="1" x14ac:dyDescent="0.2">
      <c r="B20" s="10"/>
      <c r="C20" s="16">
        <v>9</v>
      </c>
      <c r="D20" s="28"/>
      <c r="E20" s="29"/>
      <c r="F20" s="29"/>
      <c r="G20" s="30"/>
      <c r="H20" s="28"/>
      <c r="I20" s="28"/>
      <c r="J20" s="101"/>
      <c r="K20" s="272"/>
      <c r="L20" s="17" t="str">
        <f t="shared" si="4"/>
        <v/>
      </c>
      <c r="M20" s="13" t="str">
        <f t="shared" si="5"/>
        <v/>
      </c>
      <c r="N20" s="13" t="str">
        <f t="shared" si="3"/>
        <v/>
      </c>
      <c r="O20" s="18" t="str">
        <f t="shared" si="6"/>
        <v/>
      </c>
      <c r="P20" s="401" t="str">
        <f t="shared" si="7"/>
        <v/>
      </c>
      <c r="Q20" s="465" t="str">
        <f t="shared" si="8"/>
        <v/>
      </c>
      <c r="R20" s="465" t="str">
        <f t="shared" si="9"/>
        <v/>
      </c>
      <c r="S20" s="12"/>
      <c r="T20" s="7"/>
      <c r="U20" s="7"/>
      <c r="V20" s="7"/>
      <c r="W20" s="14"/>
      <c r="X20" s="14"/>
      <c r="Y20" s="14"/>
      <c r="Z20" s="14"/>
      <c r="AA20" s="14"/>
    </row>
    <row r="21" spans="2:27" ht="15" customHeight="1" x14ac:dyDescent="0.2">
      <c r="B21" s="10"/>
      <c r="C21" s="16">
        <v>10</v>
      </c>
      <c r="D21" s="28"/>
      <c r="E21" s="29"/>
      <c r="F21" s="29"/>
      <c r="G21" s="30"/>
      <c r="H21" s="28"/>
      <c r="I21" s="28"/>
      <c r="J21" s="101"/>
      <c r="K21" s="272"/>
      <c r="L21" s="17" t="str">
        <f t="shared" si="4"/>
        <v/>
      </c>
      <c r="M21" s="13" t="str">
        <f t="shared" si="5"/>
        <v/>
      </c>
      <c r="N21" s="13" t="str">
        <f t="shared" si="3"/>
        <v/>
      </c>
      <c r="O21" s="18" t="str">
        <f t="shared" si="6"/>
        <v/>
      </c>
      <c r="P21" s="401" t="str">
        <f t="shared" si="7"/>
        <v/>
      </c>
      <c r="Q21" s="465" t="str">
        <f t="shared" si="8"/>
        <v/>
      </c>
      <c r="R21" s="465" t="str">
        <f t="shared" si="9"/>
        <v/>
      </c>
      <c r="S21" s="12"/>
      <c r="T21" s="7"/>
      <c r="U21" s="7"/>
      <c r="V21" s="7"/>
      <c r="W21" s="14"/>
      <c r="X21" s="14"/>
      <c r="Y21" s="14"/>
      <c r="Z21" s="14"/>
      <c r="AA21" s="14"/>
    </row>
    <row r="22" spans="2:27" ht="15" customHeight="1" x14ac:dyDescent="0.2">
      <c r="B22" s="10"/>
      <c r="C22" s="16">
        <v>11</v>
      </c>
      <c r="D22" s="28"/>
      <c r="E22" s="29"/>
      <c r="F22" s="29"/>
      <c r="G22" s="30"/>
      <c r="H22" s="28"/>
      <c r="I22" s="28"/>
      <c r="J22" s="101"/>
      <c r="K22" s="272"/>
      <c r="L22" s="17" t="str">
        <f t="shared" si="4"/>
        <v/>
      </c>
      <c r="M22" s="13" t="str">
        <f t="shared" si="5"/>
        <v/>
      </c>
      <c r="N22" s="13" t="str">
        <f t="shared" si="3"/>
        <v/>
      </c>
      <c r="O22" s="18" t="str">
        <f t="shared" si="6"/>
        <v/>
      </c>
      <c r="P22" s="401" t="str">
        <f t="shared" si="7"/>
        <v/>
      </c>
      <c r="Q22" s="465" t="str">
        <f t="shared" si="8"/>
        <v/>
      </c>
      <c r="R22" s="465" t="str">
        <f t="shared" si="9"/>
        <v/>
      </c>
      <c r="S22" s="12"/>
      <c r="T22" s="7"/>
      <c r="U22" s="7"/>
      <c r="V22" s="7"/>
      <c r="W22" s="14"/>
      <c r="X22" s="14"/>
      <c r="Y22" s="14"/>
      <c r="Z22" s="14"/>
      <c r="AA22" s="14"/>
    </row>
    <row r="23" spans="2:27" ht="15" customHeight="1" x14ac:dyDescent="0.2">
      <c r="B23" s="10"/>
      <c r="C23" s="16">
        <v>12</v>
      </c>
      <c r="D23" s="28"/>
      <c r="E23" s="29"/>
      <c r="F23" s="29"/>
      <c r="G23" s="30"/>
      <c r="H23" s="28"/>
      <c r="I23" s="28"/>
      <c r="J23" s="101"/>
      <c r="K23" s="272"/>
      <c r="L23" s="17" t="str">
        <f t="shared" si="4"/>
        <v/>
      </c>
      <c r="M23" s="13" t="str">
        <f t="shared" si="5"/>
        <v/>
      </c>
      <c r="N23" s="13" t="str">
        <f t="shared" si="3"/>
        <v/>
      </c>
      <c r="O23" s="18" t="str">
        <f t="shared" si="6"/>
        <v/>
      </c>
      <c r="P23" s="401" t="str">
        <f t="shared" si="7"/>
        <v/>
      </c>
      <c r="Q23" s="465" t="str">
        <f t="shared" si="8"/>
        <v/>
      </c>
      <c r="R23" s="465" t="str">
        <f t="shared" si="9"/>
        <v/>
      </c>
      <c r="S23" s="12"/>
      <c r="T23" s="7"/>
      <c r="U23" s="7"/>
      <c r="V23" s="7"/>
      <c r="W23" s="14"/>
      <c r="X23" s="14"/>
      <c r="Y23" s="14"/>
      <c r="Z23" s="14"/>
      <c r="AA23" s="14"/>
    </row>
    <row r="24" spans="2:27" ht="15" customHeight="1" x14ac:dyDescent="0.2">
      <c r="B24" s="10"/>
      <c r="C24" s="16">
        <v>13</v>
      </c>
      <c r="D24" s="28"/>
      <c r="E24" s="29"/>
      <c r="F24" s="29"/>
      <c r="G24" s="30"/>
      <c r="H24" s="28"/>
      <c r="I24" s="28"/>
      <c r="J24" s="101"/>
      <c r="K24" s="272"/>
      <c r="L24" s="17" t="str">
        <f t="shared" si="4"/>
        <v/>
      </c>
      <c r="M24" s="13" t="str">
        <f t="shared" si="5"/>
        <v/>
      </c>
      <c r="N24" s="13" t="str">
        <f t="shared" si="3"/>
        <v/>
      </c>
      <c r="O24" s="18" t="str">
        <f t="shared" si="6"/>
        <v/>
      </c>
      <c r="P24" s="401" t="str">
        <f t="shared" si="7"/>
        <v/>
      </c>
      <c r="Q24" s="465" t="str">
        <f t="shared" si="8"/>
        <v/>
      </c>
      <c r="R24" s="465" t="str">
        <f t="shared" si="9"/>
        <v/>
      </c>
      <c r="S24" s="12"/>
      <c r="T24" s="7"/>
      <c r="U24" s="7"/>
      <c r="V24" s="7"/>
      <c r="W24" s="14"/>
      <c r="X24" s="14"/>
      <c r="Y24" s="14"/>
      <c r="Z24" s="14"/>
      <c r="AA24" s="14"/>
    </row>
    <row r="25" spans="2:27" ht="15" customHeight="1" x14ac:dyDescent="0.2">
      <c r="B25" s="10"/>
      <c r="C25" s="16">
        <v>14</v>
      </c>
      <c r="D25" s="28"/>
      <c r="E25" s="29"/>
      <c r="F25" s="29"/>
      <c r="G25" s="30"/>
      <c r="H25" s="28"/>
      <c r="I25" s="28"/>
      <c r="J25" s="101"/>
      <c r="K25" s="272"/>
      <c r="L25" s="17" t="str">
        <f t="shared" si="4"/>
        <v/>
      </c>
      <c r="M25" s="13" t="str">
        <f t="shared" si="5"/>
        <v/>
      </c>
      <c r="N25" s="13" t="str">
        <f t="shared" si="3"/>
        <v/>
      </c>
      <c r="O25" s="18" t="str">
        <f t="shared" si="6"/>
        <v/>
      </c>
      <c r="P25" s="401" t="str">
        <f t="shared" si="7"/>
        <v/>
      </c>
      <c r="Q25" s="465" t="str">
        <f t="shared" si="8"/>
        <v/>
      </c>
      <c r="R25" s="465" t="str">
        <f t="shared" si="9"/>
        <v/>
      </c>
      <c r="S25" s="12"/>
      <c r="T25" s="7"/>
      <c r="U25" s="7"/>
      <c r="V25" s="7"/>
      <c r="W25" s="14"/>
      <c r="X25" s="14"/>
      <c r="Y25" s="14"/>
      <c r="Z25" s="14"/>
      <c r="AA25" s="14"/>
    </row>
    <row r="26" spans="2:27" ht="15" customHeight="1" x14ac:dyDescent="0.2">
      <c r="B26" s="10"/>
      <c r="C26" s="16">
        <v>15</v>
      </c>
      <c r="D26" s="28"/>
      <c r="E26" s="29"/>
      <c r="F26" s="29"/>
      <c r="G26" s="30"/>
      <c r="H26" s="28"/>
      <c r="I26" s="28"/>
      <c r="J26" s="101"/>
      <c r="K26" s="272"/>
      <c r="L26" s="17" t="str">
        <f t="shared" si="4"/>
        <v/>
      </c>
      <c r="M26" s="13" t="str">
        <f t="shared" si="5"/>
        <v/>
      </c>
      <c r="N26" s="13" t="str">
        <f t="shared" si="3"/>
        <v/>
      </c>
      <c r="O26" s="18" t="str">
        <f t="shared" si="6"/>
        <v/>
      </c>
      <c r="P26" s="401" t="str">
        <f t="shared" si="7"/>
        <v/>
      </c>
      <c r="Q26" s="465" t="str">
        <f t="shared" si="8"/>
        <v/>
      </c>
      <c r="R26" s="465" t="str">
        <f t="shared" si="9"/>
        <v/>
      </c>
      <c r="S26" s="12"/>
      <c r="T26" s="7"/>
      <c r="U26" s="7"/>
      <c r="V26" s="7"/>
      <c r="W26" s="14"/>
      <c r="X26" s="14"/>
      <c r="Y26" s="14"/>
      <c r="Z26" s="14"/>
      <c r="AA26" s="14"/>
    </row>
    <row r="27" spans="2:27" ht="15" customHeight="1" x14ac:dyDescent="0.2">
      <c r="B27" s="10"/>
      <c r="C27" s="16">
        <v>16</v>
      </c>
      <c r="D27" s="28"/>
      <c r="E27" s="29"/>
      <c r="F27" s="29"/>
      <c r="G27" s="30"/>
      <c r="H27" s="28"/>
      <c r="I27" s="28"/>
      <c r="J27" s="101"/>
      <c r="K27" s="272"/>
      <c r="L27" s="17" t="str">
        <f t="shared" si="4"/>
        <v/>
      </c>
      <c r="M27" s="13" t="str">
        <f t="shared" si="5"/>
        <v/>
      </c>
      <c r="N27" s="13" t="str">
        <f t="shared" si="3"/>
        <v/>
      </c>
      <c r="O27" s="18" t="str">
        <f t="shared" si="6"/>
        <v/>
      </c>
      <c r="P27" s="401" t="str">
        <f t="shared" si="7"/>
        <v/>
      </c>
      <c r="Q27" s="465" t="str">
        <f t="shared" si="8"/>
        <v/>
      </c>
      <c r="R27" s="465" t="str">
        <f t="shared" si="9"/>
        <v/>
      </c>
      <c r="S27" s="12"/>
      <c r="T27" s="7"/>
      <c r="U27" s="7"/>
      <c r="V27" s="7"/>
      <c r="W27" s="14"/>
      <c r="X27" s="14"/>
      <c r="Y27" s="14"/>
      <c r="Z27" s="14"/>
      <c r="AA27" s="14"/>
    </row>
    <row r="28" spans="2:27" ht="15" customHeight="1" x14ac:dyDescent="0.2">
      <c r="B28" s="10"/>
      <c r="C28" s="16">
        <v>17</v>
      </c>
      <c r="D28" s="28"/>
      <c r="E28" s="29"/>
      <c r="F28" s="29"/>
      <c r="G28" s="30"/>
      <c r="H28" s="28"/>
      <c r="I28" s="28"/>
      <c r="J28" s="101"/>
      <c r="K28" s="272"/>
      <c r="L28" s="17" t="str">
        <f t="shared" si="4"/>
        <v/>
      </c>
      <c r="M28" s="13" t="str">
        <f t="shared" si="5"/>
        <v/>
      </c>
      <c r="N28" s="13" t="str">
        <f t="shared" si="3"/>
        <v/>
      </c>
      <c r="O28" s="18" t="str">
        <f t="shared" si="6"/>
        <v/>
      </c>
      <c r="P28" s="401" t="str">
        <f t="shared" si="7"/>
        <v/>
      </c>
      <c r="Q28" s="465" t="str">
        <f t="shared" si="8"/>
        <v/>
      </c>
      <c r="R28" s="465" t="str">
        <f t="shared" si="9"/>
        <v/>
      </c>
      <c r="S28" s="12"/>
      <c r="T28" s="7"/>
      <c r="U28" s="7"/>
      <c r="V28" s="7"/>
      <c r="W28" s="14"/>
      <c r="X28" s="14"/>
      <c r="Y28" s="14"/>
      <c r="Z28" s="14"/>
      <c r="AA28" s="14"/>
    </row>
    <row r="29" spans="2:27" ht="15" customHeight="1" x14ac:dyDescent="0.2">
      <c r="B29" s="10"/>
      <c r="C29" s="16">
        <v>18</v>
      </c>
      <c r="D29" s="28"/>
      <c r="E29" s="29"/>
      <c r="F29" s="29"/>
      <c r="G29" s="30"/>
      <c r="H29" s="28"/>
      <c r="I29" s="28"/>
      <c r="J29" s="101"/>
      <c r="K29" s="272"/>
      <c r="L29" s="17" t="str">
        <f t="shared" si="4"/>
        <v/>
      </c>
      <c r="M29" s="13" t="str">
        <f t="shared" si="5"/>
        <v/>
      </c>
      <c r="N29" s="13" t="str">
        <f t="shared" si="3"/>
        <v/>
      </c>
      <c r="O29" s="18" t="str">
        <f t="shared" si="6"/>
        <v/>
      </c>
      <c r="P29" s="401" t="str">
        <f t="shared" si="7"/>
        <v/>
      </c>
      <c r="Q29" s="465" t="str">
        <f t="shared" si="8"/>
        <v/>
      </c>
      <c r="R29" s="465" t="str">
        <f t="shared" si="9"/>
        <v/>
      </c>
      <c r="S29" s="12"/>
      <c r="T29" s="7"/>
      <c r="U29" s="7"/>
      <c r="V29" s="7"/>
      <c r="W29" s="14"/>
      <c r="X29" s="14"/>
      <c r="Y29" s="14"/>
      <c r="Z29" s="14"/>
      <c r="AA29" s="14"/>
    </row>
    <row r="30" spans="2:27" ht="15" customHeight="1" x14ac:dyDescent="0.2">
      <c r="B30" s="10"/>
      <c r="C30" s="16">
        <v>19</v>
      </c>
      <c r="D30" s="28"/>
      <c r="E30" s="29"/>
      <c r="F30" s="29"/>
      <c r="G30" s="30"/>
      <c r="H30" s="28"/>
      <c r="I30" s="28"/>
      <c r="J30" s="101"/>
      <c r="K30" s="272"/>
      <c r="L30" s="17" t="str">
        <f t="shared" si="4"/>
        <v/>
      </c>
      <c r="M30" s="13" t="str">
        <f t="shared" si="5"/>
        <v/>
      </c>
      <c r="N30" s="13" t="str">
        <f t="shared" si="3"/>
        <v/>
      </c>
      <c r="O30" s="18" t="str">
        <f t="shared" si="6"/>
        <v/>
      </c>
      <c r="P30" s="401" t="str">
        <f t="shared" si="7"/>
        <v/>
      </c>
      <c r="Q30" s="465" t="str">
        <f t="shared" si="8"/>
        <v/>
      </c>
      <c r="R30" s="465" t="str">
        <f t="shared" si="9"/>
        <v/>
      </c>
      <c r="S30" s="12"/>
      <c r="T30" s="7"/>
      <c r="U30" s="7"/>
      <c r="V30" s="7"/>
      <c r="W30" s="14"/>
      <c r="X30" s="14"/>
      <c r="Y30" s="14"/>
      <c r="Z30" s="14"/>
      <c r="AA30" s="14"/>
    </row>
    <row r="31" spans="2:27" ht="15" customHeight="1" x14ac:dyDescent="0.2">
      <c r="B31" s="10"/>
      <c r="C31" s="16">
        <v>20</v>
      </c>
      <c r="D31" s="28"/>
      <c r="E31" s="29"/>
      <c r="F31" s="29"/>
      <c r="G31" s="30"/>
      <c r="H31" s="28"/>
      <c r="I31" s="28"/>
      <c r="J31" s="101"/>
      <c r="K31" s="272"/>
      <c r="L31" s="17" t="str">
        <f t="shared" si="4"/>
        <v/>
      </c>
      <c r="M31" s="13" t="str">
        <f t="shared" si="5"/>
        <v/>
      </c>
      <c r="N31" s="13" t="str">
        <f t="shared" si="3"/>
        <v/>
      </c>
      <c r="O31" s="18" t="str">
        <f t="shared" si="6"/>
        <v/>
      </c>
      <c r="P31" s="401" t="str">
        <f t="shared" si="7"/>
        <v/>
      </c>
      <c r="Q31" s="465" t="str">
        <f t="shared" si="8"/>
        <v/>
      </c>
      <c r="R31" s="465" t="str">
        <f t="shared" si="9"/>
        <v/>
      </c>
      <c r="S31" s="12"/>
      <c r="T31" s="7"/>
      <c r="U31" s="7"/>
      <c r="V31" s="7"/>
      <c r="W31" s="14"/>
      <c r="X31" s="14"/>
      <c r="Y31" s="14"/>
      <c r="Z31" s="14"/>
      <c r="AA31" s="14"/>
    </row>
    <row r="32" spans="2:27" ht="15" customHeight="1" x14ac:dyDescent="0.2">
      <c r="B32" s="10"/>
      <c r="C32" s="16">
        <v>21</v>
      </c>
      <c r="D32" s="28"/>
      <c r="E32" s="29"/>
      <c r="F32" s="29"/>
      <c r="G32" s="30"/>
      <c r="H32" s="28"/>
      <c r="I32" s="28"/>
      <c r="J32" s="101"/>
      <c r="K32" s="272"/>
      <c r="L32" s="17" t="str">
        <f t="shared" si="4"/>
        <v/>
      </c>
      <c r="M32" s="13" t="str">
        <f t="shared" si="5"/>
        <v/>
      </c>
      <c r="N32" s="13" t="str">
        <f t="shared" si="3"/>
        <v/>
      </c>
      <c r="O32" s="18" t="str">
        <f t="shared" si="6"/>
        <v/>
      </c>
      <c r="P32" s="401" t="str">
        <f t="shared" si="7"/>
        <v/>
      </c>
      <c r="Q32" s="465" t="str">
        <f t="shared" si="8"/>
        <v/>
      </c>
      <c r="R32" s="465" t="str">
        <f t="shared" si="9"/>
        <v/>
      </c>
      <c r="S32" s="12"/>
      <c r="T32" s="7"/>
      <c r="U32" s="7"/>
      <c r="V32" s="7"/>
      <c r="W32" s="14"/>
      <c r="X32" s="14"/>
      <c r="Y32" s="14"/>
      <c r="Z32" s="14"/>
      <c r="AA32" s="14"/>
    </row>
    <row r="33" spans="2:27" ht="15" customHeight="1" x14ac:dyDescent="0.2">
      <c r="B33" s="10"/>
      <c r="C33" s="16">
        <v>22</v>
      </c>
      <c r="D33" s="28"/>
      <c r="E33" s="29"/>
      <c r="F33" s="29"/>
      <c r="G33" s="30"/>
      <c r="H33" s="28"/>
      <c r="I33" s="28"/>
      <c r="J33" s="101"/>
      <c r="K33" s="272"/>
      <c r="L33" s="17" t="str">
        <f t="shared" si="4"/>
        <v/>
      </c>
      <c r="M33" s="13" t="str">
        <f t="shared" si="5"/>
        <v/>
      </c>
      <c r="N33" s="13" t="str">
        <f t="shared" si="3"/>
        <v/>
      </c>
      <c r="O33" s="18" t="str">
        <f t="shared" si="6"/>
        <v/>
      </c>
      <c r="P33" s="401" t="str">
        <f t="shared" si="7"/>
        <v/>
      </c>
      <c r="Q33" s="465" t="str">
        <f t="shared" si="8"/>
        <v/>
      </c>
      <c r="R33" s="465" t="str">
        <f t="shared" si="9"/>
        <v/>
      </c>
      <c r="S33" s="12"/>
      <c r="T33" s="7"/>
      <c r="U33" s="7"/>
      <c r="V33" s="7"/>
      <c r="W33" s="14"/>
      <c r="X33" s="14"/>
      <c r="Y33" s="14"/>
      <c r="Z33" s="14"/>
      <c r="AA33" s="14"/>
    </row>
    <row r="34" spans="2:27" ht="15" customHeight="1" x14ac:dyDescent="0.2">
      <c r="B34" s="10"/>
      <c r="C34" s="16">
        <v>23</v>
      </c>
      <c r="D34" s="28"/>
      <c r="E34" s="29"/>
      <c r="F34" s="29"/>
      <c r="G34" s="30"/>
      <c r="H34" s="28"/>
      <c r="I34" s="28"/>
      <c r="J34" s="101"/>
      <c r="K34" s="272"/>
      <c r="L34" s="17" t="str">
        <f t="shared" si="4"/>
        <v/>
      </c>
      <c r="M34" s="13" t="str">
        <f t="shared" si="5"/>
        <v/>
      </c>
      <c r="N34" s="13" t="str">
        <f t="shared" si="3"/>
        <v/>
      </c>
      <c r="O34" s="18" t="str">
        <f t="shared" si="6"/>
        <v/>
      </c>
      <c r="P34" s="401" t="str">
        <f t="shared" si="7"/>
        <v/>
      </c>
      <c r="Q34" s="465" t="str">
        <f t="shared" si="8"/>
        <v/>
      </c>
      <c r="R34" s="465" t="str">
        <f t="shared" si="9"/>
        <v/>
      </c>
      <c r="S34" s="12"/>
      <c r="T34" s="7"/>
      <c r="U34" s="7"/>
      <c r="V34" s="7"/>
      <c r="W34" s="14"/>
      <c r="X34" s="14"/>
      <c r="Y34" s="14"/>
      <c r="Z34" s="14"/>
      <c r="AA34" s="14"/>
    </row>
    <row r="35" spans="2:27" ht="15" customHeight="1" x14ac:dyDescent="0.2">
      <c r="B35" s="10"/>
      <c r="C35" s="16">
        <v>24</v>
      </c>
      <c r="D35" s="28"/>
      <c r="E35" s="29"/>
      <c r="F35" s="29"/>
      <c r="G35" s="30"/>
      <c r="H35" s="28"/>
      <c r="I35" s="28"/>
      <c r="J35" s="101"/>
      <c r="K35" s="272"/>
      <c r="L35" s="17" t="str">
        <f t="shared" si="4"/>
        <v/>
      </c>
      <c r="M35" s="13" t="str">
        <f t="shared" si="5"/>
        <v/>
      </c>
      <c r="N35" s="13" t="str">
        <f t="shared" si="3"/>
        <v/>
      </c>
      <c r="O35" s="18" t="str">
        <f t="shared" si="6"/>
        <v/>
      </c>
      <c r="P35" s="401" t="str">
        <f t="shared" si="7"/>
        <v/>
      </c>
      <c r="Q35" s="465" t="str">
        <f t="shared" si="8"/>
        <v/>
      </c>
      <c r="R35" s="465" t="str">
        <f t="shared" si="9"/>
        <v/>
      </c>
      <c r="S35" s="12"/>
      <c r="T35" s="7"/>
      <c r="U35" s="7"/>
      <c r="V35" s="7"/>
      <c r="W35" s="14"/>
      <c r="X35" s="14"/>
      <c r="Y35" s="14"/>
      <c r="Z35" s="14"/>
      <c r="AA35" s="14"/>
    </row>
    <row r="36" spans="2:27" ht="15" customHeight="1" x14ac:dyDescent="0.2">
      <c r="B36" s="10"/>
      <c r="C36" s="16">
        <v>25</v>
      </c>
      <c r="D36" s="28"/>
      <c r="E36" s="29"/>
      <c r="F36" s="29"/>
      <c r="G36" s="30"/>
      <c r="H36" s="28"/>
      <c r="I36" s="28"/>
      <c r="J36" s="101"/>
      <c r="K36" s="272"/>
      <c r="L36" s="17" t="str">
        <f t="shared" si="4"/>
        <v/>
      </c>
      <c r="M36" s="13" t="str">
        <f t="shared" si="5"/>
        <v/>
      </c>
      <c r="N36" s="13" t="str">
        <f t="shared" si="3"/>
        <v/>
      </c>
      <c r="O36" s="18" t="str">
        <f t="shared" si="6"/>
        <v/>
      </c>
      <c r="P36" s="401" t="str">
        <f t="shared" si="7"/>
        <v/>
      </c>
      <c r="Q36" s="465" t="str">
        <f t="shared" si="8"/>
        <v/>
      </c>
      <c r="R36" s="465" t="str">
        <f t="shared" si="9"/>
        <v/>
      </c>
      <c r="S36" s="12"/>
      <c r="T36" s="7"/>
      <c r="U36" s="7"/>
      <c r="V36" s="7"/>
      <c r="W36" s="14"/>
      <c r="X36" s="14"/>
      <c r="Y36" s="14"/>
      <c r="Z36" s="14"/>
      <c r="AA36" s="14"/>
    </row>
    <row r="37" spans="2:27" ht="15" customHeight="1" x14ac:dyDescent="0.2">
      <c r="B37" s="10"/>
      <c r="C37" s="16">
        <v>26</v>
      </c>
      <c r="D37" s="28"/>
      <c r="E37" s="29"/>
      <c r="F37" s="29"/>
      <c r="G37" s="30"/>
      <c r="H37" s="28"/>
      <c r="I37" s="28"/>
      <c r="J37" s="101"/>
      <c r="K37" s="272"/>
      <c r="L37" s="17" t="str">
        <f t="shared" si="4"/>
        <v/>
      </c>
      <c r="M37" s="13" t="str">
        <f t="shared" si="5"/>
        <v/>
      </c>
      <c r="N37" s="13" t="str">
        <f t="shared" si="3"/>
        <v/>
      </c>
      <c r="O37" s="18" t="str">
        <f t="shared" si="6"/>
        <v/>
      </c>
      <c r="P37" s="401" t="str">
        <f t="shared" si="7"/>
        <v/>
      </c>
      <c r="Q37" s="465" t="str">
        <f t="shared" si="8"/>
        <v/>
      </c>
      <c r="R37" s="465" t="str">
        <f t="shared" si="9"/>
        <v/>
      </c>
      <c r="S37" s="12"/>
      <c r="T37" s="7"/>
      <c r="U37" s="7"/>
      <c r="V37" s="7"/>
      <c r="W37" s="14"/>
      <c r="X37" s="14"/>
      <c r="Y37" s="14"/>
      <c r="Z37" s="14"/>
      <c r="AA37" s="14"/>
    </row>
    <row r="38" spans="2:27" ht="15" customHeight="1" x14ac:dyDescent="0.2">
      <c r="B38" s="10"/>
      <c r="C38" s="16">
        <v>27</v>
      </c>
      <c r="D38" s="28"/>
      <c r="E38" s="29"/>
      <c r="F38" s="29"/>
      <c r="G38" s="30"/>
      <c r="H38" s="28"/>
      <c r="I38" s="28"/>
      <c r="J38" s="101"/>
      <c r="K38" s="272"/>
      <c r="L38" s="17" t="str">
        <f t="shared" si="4"/>
        <v/>
      </c>
      <c r="M38" s="13" t="str">
        <f t="shared" si="5"/>
        <v/>
      </c>
      <c r="N38" s="13" t="str">
        <f t="shared" si="3"/>
        <v/>
      </c>
      <c r="O38" s="18" t="str">
        <f t="shared" si="6"/>
        <v/>
      </c>
      <c r="P38" s="401" t="str">
        <f t="shared" si="7"/>
        <v/>
      </c>
      <c r="Q38" s="465" t="str">
        <f t="shared" si="8"/>
        <v/>
      </c>
      <c r="R38" s="465" t="str">
        <f t="shared" si="9"/>
        <v/>
      </c>
      <c r="S38" s="12"/>
      <c r="T38" s="7"/>
      <c r="U38" s="7"/>
      <c r="V38" s="7"/>
      <c r="W38" s="14"/>
      <c r="X38" s="14"/>
      <c r="Y38" s="14"/>
      <c r="Z38" s="14"/>
      <c r="AA38" s="14"/>
    </row>
    <row r="39" spans="2:27" ht="15" customHeight="1" x14ac:dyDescent="0.2">
      <c r="B39" s="10"/>
      <c r="C39" s="16">
        <v>28</v>
      </c>
      <c r="D39" s="28"/>
      <c r="E39" s="29"/>
      <c r="F39" s="29"/>
      <c r="G39" s="30"/>
      <c r="H39" s="28"/>
      <c r="I39" s="28"/>
      <c r="J39" s="101"/>
      <c r="K39" s="272"/>
      <c r="L39" s="17" t="str">
        <f t="shared" si="4"/>
        <v/>
      </c>
      <c r="M39" s="13" t="str">
        <f t="shared" si="5"/>
        <v/>
      </c>
      <c r="N39" s="13" t="str">
        <f t="shared" si="3"/>
        <v/>
      </c>
      <c r="O39" s="18" t="str">
        <f t="shared" si="6"/>
        <v/>
      </c>
      <c r="P39" s="401" t="str">
        <f t="shared" si="7"/>
        <v/>
      </c>
      <c r="Q39" s="465" t="str">
        <f t="shared" si="8"/>
        <v/>
      </c>
      <c r="R39" s="465" t="str">
        <f t="shared" si="9"/>
        <v/>
      </c>
      <c r="S39" s="12"/>
      <c r="T39" s="7"/>
      <c r="U39" s="7"/>
      <c r="V39" s="7"/>
      <c r="W39" s="14"/>
      <c r="X39" s="14"/>
      <c r="Y39" s="14"/>
      <c r="Z39" s="14"/>
      <c r="AA39" s="14"/>
    </row>
    <row r="40" spans="2:27" ht="15" customHeight="1" x14ac:dyDescent="0.2">
      <c r="B40" s="10"/>
      <c r="C40" s="16">
        <v>29</v>
      </c>
      <c r="D40" s="28"/>
      <c r="E40" s="29"/>
      <c r="F40" s="29"/>
      <c r="G40" s="30"/>
      <c r="H40" s="28"/>
      <c r="I40" s="28"/>
      <c r="J40" s="101"/>
      <c r="K40" s="272"/>
      <c r="L40" s="17" t="str">
        <f t="shared" si="4"/>
        <v/>
      </c>
      <c r="M40" s="13" t="str">
        <f t="shared" si="5"/>
        <v/>
      </c>
      <c r="N40" s="13" t="str">
        <f t="shared" si="3"/>
        <v/>
      </c>
      <c r="O40" s="18" t="str">
        <f t="shared" si="6"/>
        <v/>
      </c>
      <c r="P40" s="401" t="str">
        <f t="shared" si="7"/>
        <v/>
      </c>
      <c r="Q40" s="465" t="str">
        <f t="shared" si="8"/>
        <v/>
      </c>
      <c r="R40" s="465" t="str">
        <f t="shared" si="9"/>
        <v/>
      </c>
      <c r="S40" s="12"/>
      <c r="T40" s="7"/>
      <c r="U40" s="7"/>
      <c r="V40" s="7"/>
      <c r="W40" s="14"/>
      <c r="X40" s="14"/>
      <c r="Y40" s="14"/>
      <c r="Z40" s="14"/>
      <c r="AA40" s="14"/>
    </row>
    <row r="41" spans="2:27" ht="15" customHeight="1" x14ac:dyDescent="0.2">
      <c r="B41" s="10"/>
      <c r="C41" s="16">
        <v>30</v>
      </c>
      <c r="D41" s="28"/>
      <c r="E41" s="29"/>
      <c r="F41" s="29"/>
      <c r="G41" s="30"/>
      <c r="H41" s="28"/>
      <c r="I41" s="28"/>
      <c r="J41" s="101"/>
      <c r="K41" s="272"/>
      <c r="L41" s="17" t="str">
        <f t="shared" si="4"/>
        <v/>
      </c>
      <c r="M41" s="13" t="str">
        <f t="shared" si="5"/>
        <v/>
      </c>
      <c r="N41" s="13" t="str">
        <f t="shared" si="3"/>
        <v/>
      </c>
      <c r="O41" s="18" t="str">
        <f t="shared" si="6"/>
        <v/>
      </c>
      <c r="P41" s="401" t="str">
        <f t="shared" si="7"/>
        <v/>
      </c>
      <c r="Q41" s="465" t="str">
        <f t="shared" si="8"/>
        <v/>
      </c>
      <c r="R41" s="465" t="str">
        <f t="shared" si="9"/>
        <v/>
      </c>
      <c r="S41" s="12"/>
      <c r="T41" s="7"/>
      <c r="U41" s="7"/>
      <c r="V41" s="7"/>
      <c r="W41" s="14"/>
      <c r="X41" s="14"/>
      <c r="Y41" s="14"/>
      <c r="Z41" s="14"/>
      <c r="AA41" s="14"/>
    </row>
    <row r="42" spans="2:27" ht="15" customHeight="1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5"/>
    </row>
    <row r="43" spans="2:27" x14ac:dyDescent="0.2">
      <c r="S43" s="174" t="s">
        <v>916</v>
      </c>
      <c r="T43" s="155"/>
      <c r="U43" s="155"/>
      <c r="V43" s="155"/>
    </row>
  </sheetData>
  <sheetProtection password="DD1F" sheet="1" selectLockedCells="1"/>
  <mergeCells count="17">
    <mergeCell ref="P9:R10"/>
    <mergeCell ref="L8:R8"/>
    <mergeCell ref="O9:O11"/>
    <mergeCell ref="M9:M11"/>
    <mergeCell ref="F9:F11"/>
    <mergeCell ref="N9:N11"/>
    <mergeCell ref="L9:L11"/>
    <mergeCell ref="G9:G11"/>
    <mergeCell ref="H9:K9"/>
    <mergeCell ref="H10:H11"/>
    <mergeCell ref="I10:I11"/>
    <mergeCell ref="J10:J11"/>
    <mergeCell ref="K10:K11"/>
    <mergeCell ref="D8:K8"/>
    <mergeCell ref="C8:C11"/>
    <mergeCell ref="D9:D11"/>
    <mergeCell ref="E9:E11"/>
  </mergeCells>
  <phoneticPr fontId="2"/>
  <conditionalFormatting sqref="H12:H41">
    <cfRule type="expression" dxfId="11" priority="2">
      <formula>COUNTIF(H12:I12,"○")&gt;1</formula>
    </cfRule>
  </conditionalFormatting>
  <conditionalFormatting sqref="I12:I41">
    <cfRule type="expression" dxfId="10" priority="1">
      <formula>COUNTIF(H12:I12,"○")&gt;1</formula>
    </cfRule>
  </conditionalFormatting>
  <dataValidations count="3">
    <dataValidation type="list" allowBlank="1" showInputMessage="1" showErrorMessage="1" sqref="H12:I41">
      <formula1>$Z$5:$AA$5</formula1>
    </dataValidation>
    <dataValidation type="list" allowBlank="1" showInputMessage="1" showErrorMessage="1" sqref="G12:G41">
      <formula1>$W$11:$AE$11</formula1>
    </dataValidation>
    <dataValidation type="list" allowBlank="1" showInputMessage="1" showErrorMessage="1" sqref="D12:D41">
      <formula1>$W$2:$AD$2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6" orientation="landscape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Y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0" customHeight="1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9.6640625" style="102" customWidth="1"/>
    <col min="7" max="8" width="7.6640625" style="102" customWidth="1"/>
    <col min="9" max="9" width="6.6640625" style="102" customWidth="1"/>
    <col min="10" max="10" width="5.6640625" style="102" customWidth="1"/>
    <col min="11" max="13" width="7.6640625" style="102" customWidth="1"/>
    <col min="14" max="14" width="7.109375" style="102" customWidth="1"/>
    <col min="15" max="19" width="7.6640625" style="102" customWidth="1"/>
    <col min="20" max="21" width="2.109375" style="102" customWidth="1"/>
    <col min="22" max="23" width="9" style="102" hidden="1" customWidth="1"/>
    <col min="24" max="31" width="8.6640625" style="2" hidden="1" customWidth="1"/>
    <col min="32" max="32" width="14.21875" style="103" hidden="1" customWidth="1"/>
    <col min="33" max="35" width="9" style="103" hidden="1" customWidth="1"/>
    <col min="36" max="36" width="12.109375" style="103" hidden="1" customWidth="1"/>
    <col min="37" max="259" width="9" style="103" hidden="1" customWidth="1"/>
    <col min="260" max="16384" width="9.109375" style="103" hidden="1"/>
  </cols>
  <sheetData>
    <row r="1" spans="1:55" ht="15" customHeight="1" thickBot="1" x14ac:dyDescent="0.25">
      <c r="X1" s="2" t="s">
        <v>823</v>
      </c>
      <c r="AN1" s="103">
        <v>1</v>
      </c>
      <c r="AO1" s="103">
        <v>2</v>
      </c>
      <c r="AP1" s="103">
        <v>3</v>
      </c>
      <c r="AR1" s="2" t="s">
        <v>806</v>
      </c>
      <c r="AS1" s="2"/>
      <c r="AT1" s="2"/>
      <c r="AU1" s="7" t="s">
        <v>812</v>
      </c>
    </row>
    <row r="2" spans="1:55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4" t="s">
        <v>398</v>
      </c>
      <c r="Y2" s="4" t="s">
        <v>399</v>
      </c>
      <c r="Z2" s="4" t="s">
        <v>400</v>
      </c>
      <c r="AA2" s="4" t="s">
        <v>651</v>
      </c>
      <c r="AB2" s="4" t="s">
        <v>652</v>
      </c>
      <c r="AC2" s="4" t="s">
        <v>653</v>
      </c>
      <c r="AD2" s="4" t="s">
        <v>431</v>
      </c>
      <c r="AE2" s="4" t="s">
        <v>432</v>
      </c>
      <c r="AF2" s="4"/>
      <c r="AG2" s="14"/>
      <c r="AH2" s="14"/>
      <c r="AI2" s="14"/>
      <c r="AJ2" s="14"/>
      <c r="AK2" s="14"/>
      <c r="AL2" s="2"/>
      <c r="AM2" s="2">
        <v>111</v>
      </c>
      <c r="AN2" s="85">
        <v>5.0000000000000001E-3</v>
      </c>
      <c r="AO2" s="85">
        <v>5.0000000000000001E-3</v>
      </c>
      <c r="AP2" s="25">
        <v>4.0000000000000001E-3</v>
      </c>
      <c r="AR2" s="21"/>
      <c r="AS2" s="475" t="s">
        <v>783</v>
      </c>
      <c r="AT2" s="567"/>
      <c r="AU2" s="475"/>
      <c r="AV2" s="4" t="s">
        <v>398</v>
      </c>
      <c r="AW2" s="4" t="s">
        <v>399</v>
      </c>
      <c r="AX2" s="4" t="s">
        <v>400</v>
      </c>
      <c r="AY2" s="4" t="s">
        <v>651</v>
      </c>
      <c r="AZ2" s="4" t="s">
        <v>652</v>
      </c>
      <c r="BA2" s="4" t="s">
        <v>653</v>
      </c>
      <c r="BB2" s="4" t="s">
        <v>431</v>
      </c>
      <c r="BC2" s="4" t="s">
        <v>432</v>
      </c>
    </row>
    <row r="3" spans="1:55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33">
        <v>5</v>
      </c>
      <c r="AF3" s="2"/>
      <c r="AG3" s="2"/>
      <c r="AH3" s="2"/>
      <c r="AI3" s="2"/>
      <c r="AJ3" s="2"/>
      <c r="AK3" s="2"/>
      <c r="AM3" s="103">
        <v>112</v>
      </c>
      <c r="AN3" s="85">
        <v>6.0000000000000001E-3</v>
      </c>
      <c r="AO3" s="85">
        <v>5.0000000000000001E-3</v>
      </c>
      <c r="AP3" s="25">
        <v>4.0000000000000001E-3</v>
      </c>
      <c r="AR3" s="475" t="s">
        <v>755</v>
      </c>
      <c r="AS3" s="475">
        <f>メイン_入力!$AB$99</f>
        <v>0.38200000000000001</v>
      </c>
      <c r="AT3" s="567"/>
      <c r="AU3" s="475" t="s">
        <v>755</v>
      </c>
      <c r="AV3" s="466">
        <f t="shared" ref="AV3:BB3" si="0">SUMIF($D$12:$D$41,AV2,$Q$12:$Q$41)</f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  <c r="AZ3" s="466">
        <f t="shared" si="0"/>
        <v>0</v>
      </c>
      <c r="BA3" s="466">
        <f t="shared" si="0"/>
        <v>0</v>
      </c>
      <c r="BB3" s="466">
        <f t="shared" si="0"/>
        <v>0</v>
      </c>
      <c r="BC3" s="466">
        <f t="shared" ref="BC3" si="1">SUMIF($D$12:$D$41,BC2,$Q$12:$Q$41)</f>
        <v>0</v>
      </c>
    </row>
    <row r="4" spans="1:55" ht="15" customHeight="1" x14ac:dyDescent="0.2">
      <c r="AF4" s="2"/>
      <c r="AG4" s="2"/>
      <c r="AH4" s="2"/>
      <c r="AI4" s="2"/>
      <c r="AJ4" s="2"/>
      <c r="AK4" s="2"/>
      <c r="AM4" s="103">
        <v>121</v>
      </c>
      <c r="AN4" s="25">
        <v>4.0000000000000001E-3</v>
      </c>
      <c r="AO4" s="25">
        <v>4.0000000000000001E-3</v>
      </c>
      <c r="AP4" s="25">
        <v>3.0000000000000001E-3</v>
      </c>
      <c r="AR4" s="475" t="s">
        <v>756</v>
      </c>
      <c r="AS4" s="475">
        <f>メイン_入力!$AB$100</f>
        <v>0.48899999999999999</v>
      </c>
      <c r="AT4" s="567"/>
      <c r="AU4" s="475" t="s">
        <v>756</v>
      </c>
      <c r="AV4" s="466">
        <f t="shared" ref="AV4:BB4" si="2">SUMIF($D$12:$D$41,AV2,$R$12:$R$41)</f>
        <v>0</v>
      </c>
      <c r="AW4" s="466">
        <f t="shared" si="2"/>
        <v>0</v>
      </c>
      <c r="AX4" s="466">
        <f t="shared" si="2"/>
        <v>0</v>
      </c>
      <c r="AY4" s="466">
        <f t="shared" si="2"/>
        <v>0</v>
      </c>
      <c r="AZ4" s="466">
        <f t="shared" si="2"/>
        <v>0</v>
      </c>
      <c r="BA4" s="466">
        <f t="shared" si="2"/>
        <v>0</v>
      </c>
      <c r="BB4" s="466">
        <f t="shared" si="2"/>
        <v>0</v>
      </c>
      <c r="BC4" s="466">
        <f t="shared" ref="BC4" si="3">SUMIF($D$12:$D$41,BC2,$R$12:$R$41)</f>
        <v>0</v>
      </c>
    </row>
    <row r="5" spans="1:55" ht="15" customHeight="1" x14ac:dyDescent="0.2">
      <c r="A5" s="123" t="s">
        <v>26</v>
      </c>
      <c r="B5" s="155"/>
      <c r="C5" s="5"/>
      <c r="D5" s="6"/>
      <c r="E5" s="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7"/>
      <c r="Q5" s="7"/>
      <c r="R5" s="7"/>
      <c r="S5" s="7"/>
      <c r="T5" s="229"/>
      <c r="U5" s="7"/>
      <c r="V5" s="103"/>
      <c r="W5" s="103"/>
      <c r="X5" s="4" t="s">
        <v>36</v>
      </c>
      <c r="Y5" s="4" t="s">
        <v>255</v>
      </c>
      <c r="AA5" s="4" t="s">
        <v>173</v>
      </c>
      <c r="AB5" s="4"/>
      <c r="AC5" s="103"/>
      <c r="AD5" s="21">
        <v>11</v>
      </c>
      <c r="AE5" s="85">
        <v>6.0000000000000001E-3</v>
      </c>
      <c r="AF5" s="85">
        <v>5.0000000000000001E-3</v>
      </c>
      <c r="AG5" s="391">
        <v>4.0000000000000001E-3</v>
      </c>
      <c r="AH5" s="150"/>
      <c r="AI5" s="25">
        <v>1</v>
      </c>
      <c r="AJ5" s="25">
        <v>2</v>
      </c>
      <c r="AK5" s="25">
        <v>3</v>
      </c>
      <c r="AL5" s="146"/>
      <c r="AM5" s="92">
        <v>122</v>
      </c>
      <c r="AN5" s="25">
        <v>5.0000000000000001E-3</v>
      </c>
      <c r="AO5" s="25">
        <v>4.0000000000000001E-3</v>
      </c>
      <c r="AP5" s="25">
        <v>3.0000000000000001E-3</v>
      </c>
      <c r="AR5" s="475" t="s">
        <v>779</v>
      </c>
      <c r="AS5" s="475">
        <f>メイン_入力!$AB$101</f>
        <v>0.48899999999999999</v>
      </c>
      <c r="AT5" s="567"/>
      <c r="AU5" s="475" t="s">
        <v>779</v>
      </c>
      <c r="AV5" s="466">
        <f t="shared" ref="AV5:BB5" si="4">SUMIF($D$12:$D$41,AV2,$S$12:$S$41)</f>
        <v>0</v>
      </c>
      <c r="AW5" s="466">
        <f t="shared" si="4"/>
        <v>0</v>
      </c>
      <c r="AX5" s="466">
        <f t="shared" si="4"/>
        <v>0</v>
      </c>
      <c r="AY5" s="466">
        <f t="shared" si="4"/>
        <v>0</v>
      </c>
      <c r="AZ5" s="466">
        <f t="shared" si="4"/>
        <v>0</v>
      </c>
      <c r="BA5" s="466">
        <f t="shared" si="4"/>
        <v>0</v>
      </c>
      <c r="BB5" s="466">
        <f t="shared" si="4"/>
        <v>0</v>
      </c>
      <c r="BC5" s="466">
        <f t="shared" ref="BC5" si="5">SUMIF($D$12:$D$41,BC2,$S$12:$S$41)</f>
        <v>0</v>
      </c>
    </row>
    <row r="6" spans="1:55" ht="15" customHeight="1" x14ac:dyDescent="0.2">
      <c r="B6" s="106"/>
      <c r="C6" s="107" t="s">
        <v>549</v>
      </c>
      <c r="D6" s="108" t="s">
        <v>550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8"/>
      <c r="Q6" s="8"/>
      <c r="R6" s="8"/>
      <c r="S6" s="8"/>
      <c r="T6" s="9"/>
      <c r="U6" s="7"/>
      <c r="V6" s="103"/>
      <c r="W6" s="103"/>
      <c r="X6" s="2">
        <v>1</v>
      </c>
      <c r="Y6" s="2">
        <v>2</v>
      </c>
      <c r="AA6" s="2">
        <v>1</v>
      </c>
      <c r="AB6" s="2">
        <v>2</v>
      </c>
      <c r="AD6" s="391">
        <v>12</v>
      </c>
      <c r="AE6" s="25">
        <v>5.0000000000000001E-3</v>
      </c>
      <c r="AF6" s="25">
        <v>4.0000000000000001E-3</v>
      </c>
      <c r="AG6" s="391">
        <v>3.0000000000000001E-3</v>
      </c>
      <c r="AH6" s="25">
        <v>11</v>
      </c>
      <c r="AI6" s="85">
        <v>6.0000000000000001E-3</v>
      </c>
      <c r="AJ6" s="85">
        <v>5.0000000000000001E-3</v>
      </c>
      <c r="AK6" s="25">
        <v>4.0000000000000001E-3</v>
      </c>
      <c r="AL6" s="146"/>
      <c r="AM6" s="92">
        <v>211</v>
      </c>
      <c r="AN6" s="25">
        <v>5.0000000000000001E-3</v>
      </c>
      <c r="AO6" s="85">
        <v>5.0000000000000001E-3</v>
      </c>
      <c r="AP6" s="25">
        <v>4.0000000000000001E-3</v>
      </c>
    </row>
    <row r="7" spans="1:55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1"/>
      <c r="Q7" s="11"/>
      <c r="R7" s="11"/>
      <c r="S7" s="11"/>
      <c r="T7" s="12"/>
      <c r="U7" s="7"/>
      <c r="V7" s="103"/>
      <c r="W7" s="103"/>
      <c r="X7" s="2" t="s">
        <v>748</v>
      </c>
      <c r="Y7" s="2" t="s">
        <v>749</v>
      </c>
      <c r="AA7" s="2" t="s">
        <v>750</v>
      </c>
      <c r="AB7" s="2" t="s">
        <v>751</v>
      </c>
      <c r="AD7" s="391">
        <v>21</v>
      </c>
      <c r="AE7" s="25">
        <v>6.0000000000000001E-3</v>
      </c>
      <c r="AF7" s="85">
        <v>5.0000000000000001E-3</v>
      </c>
      <c r="AG7" s="391">
        <v>4.0000000000000001E-3</v>
      </c>
      <c r="AH7" s="25">
        <v>12</v>
      </c>
      <c r="AI7" s="25">
        <v>5.0000000000000001E-3</v>
      </c>
      <c r="AJ7" s="25">
        <v>4.0000000000000001E-3</v>
      </c>
      <c r="AK7" s="25">
        <v>3.0000000000000001E-3</v>
      </c>
      <c r="AL7" s="146"/>
      <c r="AM7" s="92">
        <v>212</v>
      </c>
      <c r="AN7" s="25">
        <v>6.0000000000000001E-3</v>
      </c>
      <c r="AO7" s="85">
        <v>5.0000000000000001E-3</v>
      </c>
      <c r="AP7" s="25">
        <v>4.0000000000000001E-3</v>
      </c>
    </row>
    <row r="8" spans="1:55" ht="15" customHeight="1" x14ac:dyDescent="0.2">
      <c r="B8" s="10"/>
      <c r="C8" s="792" t="s">
        <v>137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92" t="s">
        <v>705</v>
      </c>
      <c r="O8" s="892"/>
      <c r="P8" s="892"/>
      <c r="Q8" s="892"/>
      <c r="R8" s="892"/>
      <c r="S8" s="892"/>
      <c r="T8" s="12"/>
      <c r="U8" s="7"/>
      <c r="V8" s="103"/>
      <c r="W8" s="103"/>
      <c r="X8" s="319"/>
      <c r="AD8" s="391">
        <v>22</v>
      </c>
      <c r="AE8" s="25">
        <v>6.0000000000000001E-3</v>
      </c>
      <c r="AF8" s="85">
        <v>5.0000000000000001E-3</v>
      </c>
      <c r="AG8" s="391">
        <v>4.0000000000000001E-3</v>
      </c>
      <c r="AH8" s="25">
        <v>21</v>
      </c>
      <c r="AI8" s="25">
        <v>6.0000000000000001E-3</v>
      </c>
      <c r="AJ8" s="85">
        <v>5.0000000000000001E-3</v>
      </c>
      <c r="AK8" s="25">
        <v>4.0000000000000001E-3</v>
      </c>
      <c r="AM8" s="92">
        <v>221</v>
      </c>
      <c r="AN8" s="25">
        <v>5.0000000000000001E-3</v>
      </c>
      <c r="AO8" s="85">
        <v>4.0000000000000001E-3</v>
      </c>
      <c r="AP8" s="25">
        <v>4.0000000000000001E-3</v>
      </c>
    </row>
    <row r="9" spans="1:55" ht="15" customHeight="1" x14ac:dyDescent="0.2">
      <c r="B9" s="10"/>
      <c r="C9" s="793"/>
      <c r="D9" s="890" t="s">
        <v>276</v>
      </c>
      <c r="E9" s="890" t="s">
        <v>100</v>
      </c>
      <c r="F9" s="872" t="s">
        <v>120</v>
      </c>
      <c r="G9" s="858" t="s">
        <v>747</v>
      </c>
      <c r="H9" s="858" t="s">
        <v>429</v>
      </c>
      <c r="I9" s="890" t="s">
        <v>600</v>
      </c>
      <c r="J9" s="890" t="s">
        <v>430</v>
      </c>
      <c r="K9" s="879" t="s">
        <v>591</v>
      </c>
      <c r="L9" s="906"/>
      <c r="M9" s="906"/>
      <c r="N9" s="858" t="s">
        <v>325</v>
      </c>
      <c r="O9" s="858" t="s">
        <v>721</v>
      </c>
      <c r="P9" s="858" t="s">
        <v>43</v>
      </c>
      <c r="Q9" s="882" t="s">
        <v>443</v>
      </c>
      <c r="R9" s="882"/>
      <c r="S9" s="882"/>
      <c r="T9" s="12"/>
      <c r="U9" s="7"/>
      <c r="V9" s="103"/>
      <c r="W9" s="103"/>
      <c r="X9" s="322"/>
      <c r="Z9" s="13">
        <f>24*365</f>
        <v>8760</v>
      </c>
      <c r="AB9" s="25">
        <v>0.05</v>
      </c>
      <c r="AH9" s="25">
        <v>22</v>
      </c>
      <c r="AI9" s="25">
        <v>6.0000000000000001E-3</v>
      </c>
      <c r="AJ9" s="85">
        <v>5.0000000000000001E-3</v>
      </c>
      <c r="AK9" s="25">
        <v>4.0000000000000001E-3</v>
      </c>
      <c r="AM9" s="92">
        <v>222</v>
      </c>
      <c r="AN9" s="25">
        <v>6.0000000000000001E-3</v>
      </c>
      <c r="AO9" s="85">
        <v>5.0000000000000001E-3</v>
      </c>
      <c r="AP9" s="25">
        <v>4.0000000000000001E-3</v>
      </c>
    </row>
    <row r="10" spans="1:55" ht="36.75" customHeight="1" x14ac:dyDescent="0.2">
      <c r="B10" s="10"/>
      <c r="C10" s="793"/>
      <c r="D10" s="890"/>
      <c r="E10" s="890"/>
      <c r="F10" s="872"/>
      <c r="G10" s="890"/>
      <c r="H10" s="890"/>
      <c r="I10" s="890"/>
      <c r="J10" s="890"/>
      <c r="K10" s="891" t="s">
        <v>752</v>
      </c>
      <c r="L10" s="891" t="s">
        <v>753</v>
      </c>
      <c r="M10" s="891" t="s">
        <v>754</v>
      </c>
      <c r="N10" s="890"/>
      <c r="O10" s="890"/>
      <c r="P10" s="890"/>
      <c r="Q10" s="882"/>
      <c r="R10" s="882"/>
      <c r="S10" s="882"/>
      <c r="T10" s="12"/>
      <c r="U10" s="7"/>
      <c r="V10" s="103"/>
      <c r="W10" s="103"/>
      <c r="X10" s="320"/>
      <c r="Z10" s="13"/>
      <c r="AB10" s="25"/>
    </row>
    <row r="11" spans="1:55" ht="28.2" customHeight="1" x14ac:dyDescent="0.2">
      <c r="B11" s="10"/>
      <c r="C11" s="793"/>
      <c r="D11" s="890"/>
      <c r="E11" s="890"/>
      <c r="F11" s="872"/>
      <c r="G11" s="859"/>
      <c r="H11" s="859"/>
      <c r="I11" s="890"/>
      <c r="J11" s="890"/>
      <c r="K11" s="891"/>
      <c r="L11" s="891"/>
      <c r="M11" s="891"/>
      <c r="N11" s="859"/>
      <c r="O11" s="859"/>
      <c r="P11" s="859"/>
      <c r="Q11" s="376" t="s">
        <v>770</v>
      </c>
      <c r="R11" s="376" t="s">
        <v>771</v>
      </c>
      <c r="S11" s="376" t="s">
        <v>822</v>
      </c>
      <c r="T11" s="12"/>
      <c r="U11" s="7"/>
      <c r="V11" s="34"/>
      <c r="W11" s="34"/>
      <c r="X11" s="15" t="s">
        <v>259</v>
      </c>
      <c r="Y11" s="15" t="s">
        <v>260</v>
      </c>
      <c r="Z11" s="15" t="s">
        <v>261</v>
      </c>
      <c r="AA11" s="15" t="s">
        <v>262</v>
      </c>
      <c r="AB11" s="15" t="s">
        <v>263</v>
      </c>
      <c r="AC11" s="15" t="s">
        <v>264</v>
      </c>
      <c r="AD11" s="15" t="s">
        <v>265</v>
      </c>
      <c r="AE11" s="15" t="s">
        <v>266</v>
      </c>
    </row>
    <row r="12" spans="1:55" ht="15" customHeight="1" x14ac:dyDescent="0.2">
      <c r="B12" s="10"/>
      <c r="C12" s="16">
        <v>1</v>
      </c>
      <c r="D12" s="28"/>
      <c r="E12" s="29"/>
      <c r="F12" s="32"/>
      <c r="G12" s="390"/>
      <c r="H12" s="390"/>
      <c r="I12" s="31"/>
      <c r="J12" s="272"/>
      <c r="K12" s="28"/>
      <c r="L12" s="28"/>
      <c r="M12" s="28"/>
      <c r="N12" s="17" t="str">
        <f>IF(J12="","",INDEX($AN$2:$AP$9,MATCH(IF(G12="",0,IF(G12="単相",1,2))*100+IF(H12="",0,IF(H12="油入",1,2)*10+IF(E12&gt;2014,2,1)),$AM$2:$AM$9,0),MATCH(IF(AND(K12="",L12="",M12=""),0,IF(K12="○",1,IF(L12="○",2,3))),$AN$1:$AP$1,0)))</f>
        <v/>
      </c>
      <c r="O12" s="13" t="str">
        <f>IF(J12="","",$Z$9)</f>
        <v/>
      </c>
      <c r="P12" s="13" t="str">
        <f t="shared" ref="P12:P41" si="6">IF(N12="","",I12*J12*N12*O12)</f>
        <v/>
      </c>
      <c r="Q12" s="19" t="str">
        <f>IF(ISERROR(P12),"",IF(P12="","",P12*$AS$3/1000))</f>
        <v/>
      </c>
      <c r="R12" s="19" t="str">
        <f>IF(ISERROR(P12),"",IF(P12="","",P12*$AS$4/1000))</f>
        <v/>
      </c>
      <c r="S12" s="465" t="str">
        <f>IF(ISERROR(P12),"",IF(P12="","",P12*$AS$5/1000))</f>
        <v/>
      </c>
      <c r="T12" s="12"/>
      <c r="U12" s="7"/>
      <c r="V12" s="7"/>
      <c r="W12" s="7"/>
      <c r="X12" s="25">
        <v>5.0000000000000001E-3</v>
      </c>
      <c r="Y12" s="25">
        <v>5.0000000000000001E-3</v>
      </c>
      <c r="Z12" s="25">
        <v>4.0000000000000001E-3</v>
      </c>
      <c r="AA12" s="25">
        <v>5.0000000000000001E-3</v>
      </c>
      <c r="AB12" s="25">
        <v>4.0000000000000001E-3</v>
      </c>
      <c r="AC12" s="25">
        <v>4.0000000000000001E-3</v>
      </c>
      <c r="AD12" s="25">
        <v>3.0000000000000001E-3</v>
      </c>
      <c r="AE12" s="25">
        <v>4.0000000000000001E-3</v>
      </c>
      <c r="AG12" s="103">
        <f>IF(H12="",0,IF(H12="油入",1,2))</f>
        <v>0</v>
      </c>
      <c r="AH12" s="103">
        <f>IF(G12="",0,IF(G12="単相",1,2))*10+IF(H12="",0,IF(H12="油入",1,2))</f>
        <v>0</v>
      </c>
      <c r="AI12" s="103">
        <f>IF(AND(K12="",L12="",M12=""),0,IF(K12="○",1,IF(L12="○",2,3)))</f>
        <v>0</v>
      </c>
    </row>
    <row r="13" spans="1:55" ht="15" customHeight="1" x14ac:dyDescent="0.2">
      <c r="B13" s="10"/>
      <c r="C13" s="16">
        <v>2</v>
      </c>
      <c r="D13" s="28"/>
      <c r="E13" s="29"/>
      <c r="F13" s="32"/>
      <c r="G13" s="390"/>
      <c r="H13" s="390"/>
      <c r="I13" s="31"/>
      <c r="J13" s="272"/>
      <c r="K13" s="28"/>
      <c r="L13" s="28"/>
      <c r="M13" s="28"/>
      <c r="N13" s="17" t="str">
        <f t="shared" ref="N13:N41" si="7">IF(J13="","",INDEX($AN$2:$AP$9,MATCH(IF(G13="",0,IF(G13="単相",1,2))*100+IF(H13="",0,IF(H13="油入",1,2)*10+IF(E13&gt;2014,2,1)),$AM$2:$AM$9,0),MATCH(IF(AND(K13="",L13="",M13=""),0,IF(K13="○",1,IF(L13="○",2,3))),$AN$1:$AP$1,0)))</f>
        <v/>
      </c>
      <c r="O13" s="13" t="str">
        <f t="shared" ref="O13:O41" si="8">IF(J13="","",$Z$9)</f>
        <v/>
      </c>
      <c r="P13" s="13" t="str">
        <f t="shared" si="6"/>
        <v/>
      </c>
      <c r="Q13" s="465" t="str">
        <f>IF(ISERROR(P13),"",IF(P13="","",P13*$AS$3/1000))</f>
        <v/>
      </c>
      <c r="R13" s="465" t="str">
        <f>IF(ISERROR(P13),"",IF(P13="","",P13*$AS$4/1000))</f>
        <v/>
      </c>
      <c r="S13" s="465" t="str">
        <f>IF(ISERROR(P13),"",IF(P13="","",P13*$AS$5/1000))</f>
        <v/>
      </c>
      <c r="T13" s="12"/>
      <c r="U13" s="7"/>
      <c r="V13" s="7"/>
      <c r="W13" s="7"/>
    </row>
    <row r="14" spans="1:55" ht="15" customHeight="1" x14ac:dyDescent="0.2">
      <c r="B14" s="10"/>
      <c r="C14" s="16">
        <v>3</v>
      </c>
      <c r="D14" s="28"/>
      <c r="E14" s="29"/>
      <c r="F14" s="32"/>
      <c r="G14" s="390"/>
      <c r="H14" s="390"/>
      <c r="I14" s="31"/>
      <c r="J14" s="272"/>
      <c r="K14" s="28"/>
      <c r="L14" s="28"/>
      <c r="M14" s="28"/>
      <c r="N14" s="17" t="str">
        <f t="shared" si="7"/>
        <v/>
      </c>
      <c r="O14" s="13" t="str">
        <f t="shared" si="8"/>
        <v/>
      </c>
      <c r="P14" s="13" t="str">
        <f t="shared" si="6"/>
        <v/>
      </c>
      <c r="Q14" s="465" t="str">
        <f>IF(ISERROR(P14),"",IF(P14="","",P14*$AS$3/1000))</f>
        <v/>
      </c>
      <c r="R14" s="465" t="str">
        <f t="shared" ref="R14:R39" si="9">IF(ISERROR(P14),"",IF(P14="","",P14*$AS$4/1000))</f>
        <v/>
      </c>
      <c r="S14" s="465" t="str">
        <f t="shared" ref="S14:S28" si="10">IF(ISERROR(P14),"",IF(P14="","",P14*$AS$5/1000))</f>
        <v/>
      </c>
      <c r="T14" s="12"/>
      <c r="U14" s="7"/>
      <c r="V14" s="7"/>
      <c r="W14" s="7"/>
    </row>
    <row r="15" spans="1:55" ht="15" customHeight="1" x14ac:dyDescent="0.2">
      <c r="B15" s="10"/>
      <c r="C15" s="16">
        <v>4</v>
      </c>
      <c r="D15" s="28"/>
      <c r="E15" s="29"/>
      <c r="F15" s="32"/>
      <c r="G15" s="390"/>
      <c r="H15" s="390"/>
      <c r="I15" s="31"/>
      <c r="J15" s="272"/>
      <c r="K15" s="28"/>
      <c r="L15" s="28"/>
      <c r="M15" s="28"/>
      <c r="N15" s="17" t="str">
        <f t="shared" si="7"/>
        <v/>
      </c>
      <c r="O15" s="13" t="str">
        <f t="shared" si="8"/>
        <v/>
      </c>
      <c r="P15" s="13" t="str">
        <f t="shared" si="6"/>
        <v/>
      </c>
      <c r="Q15" s="465" t="str">
        <f>IF(ISERROR(P15),"",IF(P15="","",P15*$AS$3/1000))</f>
        <v/>
      </c>
      <c r="R15" s="465" t="str">
        <f t="shared" ref="R15:R38" si="11">IF(ISERROR(P15),"",IF(P15="","",P15*$AS$4/1000))</f>
        <v/>
      </c>
      <c r="S15" s="465" t="str">
        <f>IF(ISERROR(P15),"",IF(P15="","",P15*$AS$5/1000))</f>
        <v/>
      </c>
      <c r="T15" s="12"/>
      <c r="U15" s="7"/>
      <c r="V15" s="7"/>
      <c r="W15" s="7"/>
    </row>
    <row r="16" spans="1:55" ht="15" customHeight="1" x14ac:dyDescent="0.2">
      <c r="B16" s="10"/>
      <c r="C16" s="16">
        <v>5</v>
      </c>
      <c r="D16" s="28"/>
      <c r="E16" s="29"/>
      <c r="F16" s="32"/>
      <c r="G16" s="390"/>
      <c r="H16" s="390"/>
      <c r="I16" s="31"/>
      <c r="J16" s="272"/>
      <c r="K16" s="28"/>
      <c r="L16" s="28"/>
      <c r="M16" s="28"/>
      <c r="N16" s="17" t="str">
        <f>IF(J16="","",INDEX($AN$2:$AP$9,MATCH(IF(G16="",0,IF(G16="単相",1,2))*100+IF(H16="",0,IF(H16="油入",1,2)*10+IF(E16&gt;2014,2,1)),$AM$2:$AM$9,0),MATCH(IF(AND(K16="",L16="",M16=""),0,IF(K16="○",1,IF(L16="○",2,3))),$AN$1:$AP$1,0)))</f>
        <v/>
      </c>
      <c r="O16" s="13" t="str">
        <f t="shared" si="8"/>
        <v/>
      </c>
      <c r="P16" s="13" t="str">
        <f t="shared" si="6"/>
        <v/>
      </c>
      <c r="Q16" s="465" t="str">
        <f t="shared" ref="Q16:Q41" si="12">IF(ISERROR(P16),"",IF(P16="","",P16*$AS$3/1000))</f>
        <v/>
      </c>
      <c r="R16" s="465" t="str">
        <f t="shared" si="11"/>
        <v/>
      </c>
      <c r="S16" s="465" t="str">
        <f t="shared" si="10"/>
        <v/>
      </c>
      <c r="T16" s="12"/>
      <c r="U16" s="7"/>
      <c r="V16" s="7"/>
      <c r="W16" s="7"/>
    </row>
    <row r="17" spans="1:50" ht="15" customHeight="1" x14ac:dyDescent="0.2">
      <c r="B17" s="10"/>
      <c r="C17" s="16">
        <v>6</v>
      </c>
      <c r="D17" s="28"/>
      <c r="E17" s="29"/>
      <c r="F17" s="32"/>
      <c r="G17" s="390"/>
      <c r="H17" s="390"/>
      <c r="I17" s="31"/>
      <c r="J17" s="272"/>
      <c r="K17" s="28"/>
      <c r="L17" s="28"/>
      <c r="M17" s="28"/>
      <c r="N17" s="17" t="str">
        <f t="shared" si="7"/>
        <v/>
      </c>
      <c r="O17" s="13" t="str">
        <f t="shared" si="8"/>
        <v/>
      </c>
      <c r="P17" s="13" t="str">
        <f t="shared" si="6"/>
        <v/>
      </c>
      <c r="Q17" s="465" t="str">
        <f t="shared" ref="Q17:Q28" si="13">IF(ISERROR(P17),"",IF(P17="","",P17*$AS$3/1000))</f>
        <v/>
      </c>
      <c r="R17" s="465" t="str">
        <f t="shared" si="11"/>
        <v/>
      </c>
      <c r="S17" s="465" t="str">
        <f>IF(ISERROR(P17),"",IF(P17="","",P17*$AS$5/1000))</f>
        <v/>
      </c>
      <c r="T17" s="12"/>
      <c r="U17" s="7"/>
      <c r="V17" s="7"/>
      <c r="W17" s="7"/>
    </row>
    <row r="18" spans="1:50" s="2" customFormat="1" ht="15" customHeight="1" x14ac:dyDescent="0.2">
      <c r="A18" s="1"/>
      <c r="B18" s="10"/>
      <c r="C18" s="16">
        <v>7</v>
      </c>
      <c r="D18" s="28"/>
      <c r="E18" s="29"/>
      <c r="F18" s="32"/>
      <c r="G18" s="390"/>
      <c r="H18" s="390"/>
      <c r="I18" s="31"/>
      <c r="J18" s="272"/>
      <c r="K18" s="28"/>
      <c r="L18" s="28"/>
      <c r="M18" s="28"/>
      <c r="N18" s="17" t="str">
        <f t="shared" si="7"/>
        <v/>
      </c>
      <c r="O18" s="13" t="str">
        <f t="shared" si="8"/>
        <v/>
      </c>
      <c r="P18" s="13" t="str">
        <f t="shared" si="6"/>
        <v/>
      </c>
      <c r="Q18" s="465" t="str">
        <f t="shared" si="13"/>
        <v/>
      </c>
      <c r="R18" s="465" t="str">
        <f t="shared" si="11"/>
        <v/>
      </c>
      <c r="S18" s="465" t="str">
        <f>IF(ISERROR(P18),"",IF(P18="","",P18*$AS$5/1000))</f>
        <v/>
      </c>
      <c r="T18" s="12"/>
      <c r="U18" s="7"/>
      <c r="V18" s="7"/>
      <c r="W18" s="7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</row>
    <row r="19" spans="1:50" s="2" customFormat="1" ht="15" customHeight="1" x14ac:dyDescent="0.2">
      <c r="A19" s="1"/>
      <c r="B19" s="10"/>
      <c r="C19" s="16">
        <v>8</v>
      </c>
      <c r="D19" s="28"/>
      <c r="E19" s="29"/>
      <c r="F19" s="32"/>
      <c r="G19" s="390"/>
      <c r="H19" s="390"/>
      <c r="I19" s="31"/>
      <c r="J19" s="272"/>
      <c r="K19" s="28"/>
      <c r="L19" s="28"/>
      <c r="M19" s="28"/>
      <c r="N19" s="17" t="str">
        <f t="shared" si="7"/>
        <v/>
      </c>
      <c r="O19" s="13" t="str">
        <f t="shared" si="8"/>
        <v/>
      </c>
      <c r="P19" s="13" t="str">
        <f t="shared" si="6"/>
        <v/>
      </c>
      <c r="Q19" s="465" t="str">
        <f t="shared" si="13"/>
        <v/>
      </c>
      <c r="R19" s="465" t="str">
        <f t="shared" si="11"/>
        <v/>
      </c>
      <c r="S19" s="465" t="str">
        <f t="shared" si="10"/>
        <v/>
      </c>
      <c r="T19" s="12"/>
      <c r="U19" s="7"/>
      <c r="V19" s="7"/>
      <c r="W19" s="7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</row>
    <row r="20" spans="1:50" s="2" customFormat="1" ht="15" customHeight="1" x14ac:dyDescent="0.2">
      <c r="A20" s="1"/>
      <c r="B20" s="10"/>
      <c r="C20" s="16">
        <v>9</v>
      </c>
      <c r="D20" s="28"/>
      <c r="E20" s="29"/>
      <c r="F20" s="32"/>
      <c r="G20" s="390"/>
      <c r="H20" s="390"/>
      <c r="I20" s="31"/>
      <c r="J20" s="272"/>
      <c r="K20" s="28"/>
      <c r="L20" s="28"/>
      <c r="M20" s="28"/>
      <c r="N20" s="17" t="str">
        <f t="shared" si="7"/>
        <v/>
      </c>
      <c r="O20" s="13" t="str">
        <f t="shared" si="8"/>
        <v/>
      </c>
      <c r="P20" s="13" t="str">
        <f t="shared" si="6"/>
        <v/>
      </c>
      <c r="Q20" s="465" t="str">
        <f t="shared" si="13"/>
        <v/>
      </c>
      <c r="R20" s="465" t="str">
        <f t="shared" si="11"/>
        <v/>
      </c>
      <c r="S20" s="465" t="str">
        <f t="shared" ref="S20:S27" si="14">IF(ISERROR(P20),"",IF(P20="","",P20*$AS$5/1000))</f>
        <v/>
      </c>
      <c r="T20" s="12"/>
      <c r="U20" s="7"/>
      <c r="V20" s="7"/>
      <c r="W20" s="7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</row>
    <row r="21" spans="1:50" s="2" customFormat="1" ht="15" customHeight="1" x14ac:dyDescent="0.2">
      <c r="A21" s="1"/>
      <c r="B21" s="10"/>
      <c r="C21" s="16">
        <v>10</v>
      </c>
      <c r="D21" s="28"/>
      <c r="E21" s="29"/>
      <c r="F21" s="32"/>
      <c r="G21" s="390"/>
      <c r="H21" s="390"/>
      <c r="I21" s="31"/>
      <c r="J21" s="272"/>
      <c r="K21" s="28"/>
      <c r="L21" s="28"/>
      <c r="M21" s="28"/>
      <c r="N21" s="17" t="str">
        <f t="shared" si="7"/>
        <v/>
      </c>
      <c r="O21" s="13" t="str">
        <f t="shared" si="8"/>
        <v/>
      </c>
      <c r="P21" s="13" t="str">
        <f t="shared" si="6"/>
        <v/>
      </c>
      <c r="Q21" s="465" t="str">
        <f t="shared" si="13"/>
        <v/>
      </c>
      <c r="R21" s="465" t="str">
        <f t="shared" si="11"/>
        <v/>
      </c>
      <c r="S21" s="465" t="str">
        <f t="shared" si="14"/>
        <v/>
      </c>
      <c r="T21" s="12"/>
      <c r="U21" s="7"/>
      <c r="V21" s="7"/>
      <c r="W21" s="7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</row>
    <row r="22" spans="1:50" s="2" customFormat="1" ht="15" customHeight="1" x14ac:dyDescent="0.2">
      <c r="A22" s="1"/>
      <c r="B22" s="10"/>
      <c r="C22" s="16">
        <v>11</v>
      </c>
      <c r="D22" s="28"/>
      <c r="E22" s="29"/>
      <c r="F22" s="32"/>
      <c r="G22" s="390"/>
      <c r="H22" s="390"/>
      <c r="I22" s="31"/>
      <c r="J22" s="272"/>
      <c r="K22" s="28"/>
      <c r="L22" s="28"/>
      <c r="M22" s="28"/>
      <c r="N22" s="17" t="str">
        <f t="shared" si="7"/>
        <v/>
      </c>
      <c r="O22" s="13" t="str">
        <f t="shared" si="8"/>
        <v/>
      </c>
      <c r="P22" s="13" t="str">
        <f t="shared" si="6"/>
        <v/>
      </c>
      <c r="Q22" s="465" t="str">
        <f t="shared" si="13"/>
        <v/>
      </c>
      <c r="R22" s="465" t="str">
        <f t="shared" si="11"/>
        <v/>
      </c>
      <c r="S22" s="465" t="str">
        <f t="shared" si="14"/>
        <v/>
      </c>
      <c r="T22" s="12"/>
      <c r="U22" s="7"/>
      <c r="V22" s="7"/>
      <c r="W22" s="7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</row>
    <row r="23" spans="1:50" s="2" customFormat="1" ht="15" customHeight="1" x14ac:dyDescent="0.2">
      <c r="A23" s="1"/>
      <c r="B23" s="10"/>
      <c r="C23" s="16">
        <v>12</v>
      </c>
      <c r="D23" s="28"/>
      <c r="E23" s="29"/>
      <c r="F23" s="32"/>
      <c r="G23" s="390"/>
      <c r="H23" s="390"/>
      <c r="I23" s="31"/>
      <c r="J23" s="272"/>
      <c r="K23" s="28"/>
      <c r="L23" s="28"/>
      <c r="M23" s="28"/>
      <c r="N23" s="17" t="str">
        <f t="shared" si="7"/>
        <v/>
      </c>
      <c r="O23" s="13" t="str">
        <f t="shared" si="8"/>
        <v/>
      </c>
      <c r="P23" s="13" t="str">
        <f t="shared" si="6"/>
        <v/>
      </c>
      <c r="Q23" s="465" t="str">
        <f t="shared" si="13"/>
        <v/>
      </c>
      <c r="R23" s="465" t="str">
        <f t="shared" si="11"/>
        <v/>
      </c>
      <c r="S23" s="465" t="str">
        <f t="shared" si="14"/>
        <v/>
      </c>
      <c r="T23" s="12"/>
      <c r="U23" s="7"/>
      <c r="V23" s="7"/>
      <c r="W23" s="7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</row>
    <row r="24" spans="1:50" s="2" customFormat="1" ht="15" customHeight="1" x14ac:dyDescent="0.2">
      <c r="A24" s="1"/>
      <c r="B24" s="10"/>
      <c r="C24" s="16">
        <v>13</v>
      </c>
      <c r="D24" s="28"/>
      <c r="E24" s="29"/>
      <c r="F24" s="32"/>
      <c r="G24" s="390"/>
      <c r="H24" s="390"/>
      <c r="I24" s="31"/>
      <c r="J24" s="272"/>
      <c r="K24" s="28"/>
      <c r="L24" s="28"/>
      <c r="M24" s="28"/>
      <c r="N24" s="17" t="str">
        <f t="shared" si="7"/>
        <v/>
      </c>
      <c r="O24" s="13" t="str">
        <f t="shared" si="8"/>
        <v/>
      </c>
      <c r="P24" s="13" t="str">
        <f t="shared" si="6"/>
        <v/>
      </c>
      <c r="Q24" s="465" t="str">
        <f t="shared" si="13"/>
        <v/>
      </c>
      <c r="R24" s="465" t="str">
        <f t="shared" si="11"/>
        <v/>
      </c>
      <c r="S24" s="465" t="str">
        <f t="shared" si="14"/>
        <v/>
      </c>
      <c r="T24" s="12"/>
      <c r="U24" s="7"/>
      <c r="V24" s="7"/>
      <c r="W24" s="7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</row>
    <row r="25" spans="1:50" s="2" customFormat="1" ht="15" customHeight="1" x14ac:dyDescent="0.2">
      <c r="A25" s="1"/>
      <c r="B25" s="10"/>
      <c r="C25" s="16">
        <v>14</v>
      </c>
      <c r="D25" s="28"/>
      <c r="E25" s="29"/>
      <c r="F25" s="32"/>
      <c r="G25" s="390"/>
      <c r="H25" s="390"/>
      <c r="I25" s="31"/>
      <c r="J25" s="272"/>
      <c r="K25" s="28"/>
      <c r="L25" s="28"/>
      <c r="M25" s="28"/>
      <c r="N25" s="17" t="str">
        <f t="shared" si="7"/>
        <v/>
      </c>
      <c r="O25" s="13" t="str">
        <f t="shared" si="8"/>
        <v/>
      </c>
      <c r="P25" s="13" t="str">
        <f t="shared" si="6"/>
        <v/>
      </c>
      <c r="Q25" s="465" t="str">
        <f t="shared" si="13"/>
        <v/>
      </c>
      <c r="R25" s="465" t="str">
        <f t="shared" si="11"/>
        <v/>
      </c>
      <c r="S25" s="465" t="str">
        <f t="shared" si="14"/>
        <v/>
      </c>
      <c r="T25" s="12"/>
      <c r="U25" s="7"/>
      <c r="V25" s="7"/>
      <c r="W25" s="7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</row>
    <row r="26" spans="1:50" s="2" customFormat="1" ht="15" customHeight="1" x14ac:dyDescent="0.2">
      <c r="A26" s="1"/>
      <c r="B26" s="10"/>
      <c r="C26" s="16">
        <v>15</v>
      </c>
      <c r="D26" s="28"/>
      <c r="E26" s="29"/>
      <c r="F26" s="32"/>
      <c r="G26" s="390"/>
      <c r="H26" s="390"/>
      <c r="I26" s="31"/>
      <c r="J26" s="272"/>
      <c r="K26" s="28"/>
      <c r="L26" s="28"/>
      <c r="M26" s="28"/>
      <c r="N26" s="17" t="str">
        <f t="shared" si="7"/>
        <v/>
      </c>
      <c r="O26" s="13" t="str">
        <f t="shared" si="8"/>
        <v/>
      </c>
      <c r="P26" s="13" t="str">
        <f t="shared" si="6"/>
        <v/>
      </c>
      <c r="Q26" s="465" t="str">
        <f t="shared" si="13"/>
        <v/>
      </c>
      <c r="R26" s="465" t="str">
        <f t="shared" si="11"/>
        <v/>
      </c>
      <c r="S26" s="465" t="str">
        <f t="shared" si="14"/>
        <v/>
      </c>
      <c r="T26" s="12"/>
      <c r="U26" s="7"/>
      <c r="V26" s="7"/>
      <c r="W26" s="7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</row>
    <row r="27" spans="1:50" s="2" customFormat="1" ht="15" customHeight="1" x14ac:dyDescent="0.2">
      <c r="A27" s="1"/>
      <c r="B27" s="10"/>
      <c r="C27" s="16">
        <v>16</v>
      </c>
      <c r="D27" s="28"/>
      <c r="E27" s="29"/>
      <c r="F27" s="32"/>
      <c r="G27" s="390"/>
      <c r="H27" s="390"/>
      <c r="I27" s="31"/>
      <c r="J27" s="272"/>
      <c r="K27" s="28"/>
      <c r="L27" s="28"/>
      <c r="M27" s="28"/>
      <c r="N27" s="17" t="str">
        <f t="shared" si="7"/>
        <v/>
      </c>
      <c r="O27" s="13" t="str">
        <f t="shared" si="8"/>
        <v/>
      </c>
      <c r="P27" s="13" t="str">
        <f t="shared" si="6"/>
        <v/>
      </c>
      <c r="Q27" s="465" t="str">
        <f t="shared" si="13"/>
        <v/>
      </c>
      <c r="R27" s="465" t="str">
        <f t="shared" si="11"/>
        <v/>
      </c>
      <c r="S27" s="465" t="str">
        <f t="shared" si="14"/>
        <v/>
      </c>
      <c r="T27" s="12"/>
      <c r="U27" s="7"/>
      <c r="V27" s="7"/>
      <c r="W27" s="7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</row>
    <row r="28" spans="1:50" s="2" customFormat="1" ht="15" customHeight="1" x14ac:dyDescent="0.2">
      <c r="A28" s="1"/>
      <c r="B28" s="10"/>
      <c r="C28" s="16">
        <v>17</v>
      </c>
      <c r="D28" s="28"/>
      <c r="E28" s="29"/>
      <c r="F28" s="32"/>
      <c r="G28" s="390"/>
      <c r="H28" s="390"/>
      <c r="I28" s="31"/>
      <c r="J28" s="272"/>
      <c r="K28" s="28"/>
      <c r="L28" s="28"/>
      <c r="M28" s="28"/>
      <c r="N28" s="17" t="str">
        <f t="shared" si="7"/>
        <v/>
      </c>
      <c r="O28" s="13" t="str">
        <f t="shared" si="8"/>
        <v/>
      </c>
      <c r="P28" s="13" t="str">
        <f t="shared" si="6"/>
        <v/>
      </c>
      <c r="Q28" s="465" t="str">
        <f t="shared" si="13"/>
        <v/>
      </c>
      <c r="R28" s="465" t="str">
        <f t="shared" si="11"/>
        <v/>
      </c>
      <c r="S28" s="465" t="str">
        <f t="shared" si="10"/>
        <v/>
      </c>
      <c r="T28" s="12"/>
      <c r="U28" s="7"/>
      <c r="V28" s="7"/>
      <c r="W28" s="7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</row>
    <row r="29" spans="1:50" s="2" customFormat="1" ht="15" customHeight="1" x14ac:dyDescent="0.2">
      <c r="A29" s="1"/>
      <c r="B29" s="10"/>
      <c r="C29" s="16">
        <v>18</v>
      </c>
      <c r="D29" s="28"/>
      <c r="E29" s="29"/>
      <c r="F29" s="32"/>
      <c r="G29" s="390"/>
      <c r="H29" s="390"/>
      <c r="I29" s="31"/>
      <c r="J29" s="272"/>
      <c r="K29" s="28"/>
      <c r="L29" s="28"/>
      <c r="M29" s="28"/>
      <c r="N29" s="17" t="str">
        <f t="shared" si="7"/>
        <v/>
      </c>
      <c r="O29" s="13" t="str">
        <f t="shared" si="8"/>
        <v/>
      </c>
      <c r="P29" s="13" t="str">
        <f t="shared" si="6"/>
        <v/>
      </c>
      <c r="Q29" s="465" t="str">
        <f t="shared" si="12"/>
        <v/>
      </c>
      <c r="R29" s="465" t="str">
        <f t="shared" si="11"/>
        <v/>
      </c>
      <c r="S29" s="465" t="str">
        <f t="shared" ref="S29:S41" si="15">IF(ISERROR(P29),"",IF(P29="","",P29*$AS$5/1000))</f>
        <v/>
      </c>
      <c r="T29" s="12"/>
      <c r="U29" s="7"/>
      <c r="V29" s="7"/>
      <c r="W29" s="7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</row>
    <row r="30" spans="1:50" s="2" customFormat="1" ht="15" customHeight="1" x14ac:dyDescent="0.2">
      <c r="A30" s="1"/>
      <c r="B30" s="10"/>
      <c r="C30" s="16">
        <v>19</v>
      </c>
      <c r="D30" s="28"/>
      <c r="E30" s="29"/>
      <c r="F30" s="32"/>
      <c r="G30" s="390"/>
      <c r="H30" s="390"/>
      <c r="I30" s="31"/>
      <c r="J30" s="272"/>
      <c r="K30" s="28"/>
      <c r="L30" s="28"/>
      <c r="M30" s="28"/>
      <c r="N30" s="17" t="str">
        <f t="shared" si="7"/>
        <v/>
      </c>
      <c r="O30" s="13" t="str">
        <f t="shared" si="8"/>
        <v/>
      </c>
      <c r="P30" s="13" t="str">
        <f t="shared" si="6"/>
        <v/>
      </c>
      <c r="Q30" s="465" t="str">
        <f>IF(ISERROR(P30),"",IF(P30="","",P30*$AS$3/1000))</f>
        <v/>
      </c>
      <c r="R30" s="465" t="str">
        <f t="shared" si="11"/>
        <v/>
      </c>
      <c r="S30" s="465" t="str">
        <f t="shared" si="15"/>
        <v/>
      </c>
      <c r="T30" s="12"/>
      <c r="U30" s="7"/>
      <c r="V30" s="7"/>
      <c r="W30" s="7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</row>
    <row r="31" spans="1:50" s="2" customFormat="1" ht="15" customHeight="1" x14ac:dyDescent="0.2">
      <c r="A31" s="1"/>
      <c r="B31" s="10"/>
      <c r="C31" s="16">
        <v>20</v>
      </c>
      <c r="D31" s="28"/>
      <c r="E31" s="29"/>
      <c r="F31" s="32"/>
      <c r="G31" s="390"/>
      <c r="H31" s="390"/>
      <c r="I31" s="31"/>
      <c r="J31" s="272"/>
      <c r="K31" s="28"/>
      <c r="L31" s="28"/>
      <c r="M31" s="28"/>
      <c r="N31" s="17" t="str">
        <f t="shared" si="7"/>
        <v/>
      </c>
      <c r="O31" s="13" t="str">
        <f t="shared" si="8"/>
        <v/>
      </c>
      <c r="P31" s="13" t="str">
        <f t="shared" si="6"/>
        <v/>
      </c>
      <c r="Q31" s="465" t="str">
        <f>IF(ISERROR(P31),"",IF(P31="","",P31*$AS$3/1000))</f>
        <v/>
      </c>
      <c r="R31" s="465" t="str">
        <f t="shared" si="11"/>
        <v/>
      </c>
      <c r="S31" s="465" t="str">
        <f t="shared" si="15"/>
        <v/>
      </c>
      <c r="T31" s="12"/>
      <c r="U31" s="7"/>
      <c r="V31" s="7"/>
      <c r="W31" s="7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</row>
    <row r="32" spans="1:50" s="2" customFormat="1" ht="15" customHeight="1" x14ac:dyDescent="0.2">
      <c r="A32" s="1"/>
      <c r="B32" s="10"/>
      <c r="C32" s="16">
        <v>21</v>
      </c>
      <c r="D32" s="28"/>
      <c r="E32" s="29"/>
      <c r="F32" s="32"/>
      <c r="G32" s="390"/>
      <c r="H32" s="390"/>
      <c r="I32" s="31"/>
      <c r="J32" s="272"/>
      <c r="K32" s="28"/>
      <c r="L32" s="28"/>
      <c r="M32" s="28"/>
      <c r="N32" s="17" t="str">
        <f t="shared" si="7"/>
        <v/>
      </c>
      <c r="O32" s="13" t="str">
        <f t="shared" si="8"/>
        <v/>
      </c>
      <c r="P32" s="13" t="str">
        <f t="shared" si="6"/>
        <v/>
      </c>
      <c r="Q32" s="465" t="str">
        <f>IF(ISERROR(P32),"",IF(P32="","",P32*$AS$3/1000))</f>
        <v/>
      </c>
      <c r="R32" s="465" t="str">
        <f t="shared" si="11"/>
        <v/>
      </c>
      <c r="S32" s="465" t="str">
        <f t="shared" si="15"/>
        <v/>
      </c>
      <c r="T32" s="12"/>
      <c r="U32" s="7"/>
      <c r="V32" s="7"/>
      <c r="W32" s="7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</row>
    <row r="33" spans="1:50" s="2" customFormat="1" ht="15" customHeight="1" x14ac:dyDescent="0.2">
      <c r="A33" s="1"/>
      <c r="B33" s="10"/>
      <c r="C33" s="16">
        <v>22</v>
      </c>
      <c r="D33" s="28"/>
      <c r="E33" s="29"/>
      <c r="F33" s="32"/>
      <c r="G33" s="390"/>
      <c r="H33" s="390"/>
      <c r="I33" s="31"/>
      <c r="J33" s="272"/>
      <c r="K33" s="28"/>
      <c r="L33" s="28"/>
      <c r="M33" s="28"/>
      <c r="N33" s="17" t="str">
        <f t="shared" si="7"/>
        <v/>
      </c>
      <c r="O33" s="13" t="str">
        <f t="shared" si="8"/>
        <v/>
      </c>
      <c r="P33" s="13" t="str">
        <f t="shared" si="6"/>
        <v/>
      </c>
      <c r="Q33" s="465" t="str">
        <f t="shared" si="12"/>
        <v/>
      </c>
      <c r="R33" s="465" t="str">
        <f t="shared" si="11"/>
        <v/>
      </c>
      <c r="S33" s="465" t="str">
        <f t="shared" si="15"/>
        <v/>
      </c>
      <c r="T33" s="12"/>
      <c r="U33" s="7"/>
      <c r="V33" s="7"/>
      <c r="W33" s="7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</row>
    <row r="34" spans="1:50" s="2" customFormat="1" ht="15" customHeight="1" x14ac:dyDescent="0.2">
      <c r="A34" s="1"/>
      <c r="B34" s="10"/>
      <c r="C34" s="16">
        <v>23</v>
      </c>
      <c r="D34" s="28"/>
      <c r="E34" s="29"/>
      <c r="F34" s="32"/>
      <c r="G34" s="390"/>
      <c r="H34" s="390"/>
      <c r="I34" s="31"/>
      <c r="J34" s="272"/>
      <c r="K34" s="28"/>
      <c r="L34" s="28"/>
      <c r="M34" s="28"/>
      <c r="N34" s="17" t="str">
        <f t="shared" si="7"/>
        <v/>
      </c>
      <c r="O34" s="13" t="str">
        <f t="shared" si="8"/>
        <v/>
      </c>
      <c r="P34" s="13" t="str">
        <f t="shared" si="6"/>
        <v/>
      </c>
      <c r="Q34" s="465" t="str">
        <f t="shared" si="12"/>
        <v/>
      </c>
      <c r="R34" s="465" t="str">
        <f t="shared" si="11"/>
        <v/>
      </c>
      <c r="S34" s="465" t="str">
        <f t="shared" si="15"/>
        <v/>
      </c>
      <c r="T34" s="12"/>
      <c r="U34" s="7"/>
      <c r="V34" s="7"/>
      <c r="W34" s="7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</row>
    <row r="35" spans="1:50" s="2" customFormat="1" ht="15" customHeight="1" x14ac:dyDescent="0.2">
      <c r="A35" s="1"/>
      <c r="B35" s="10"/>
      <c r="C35" s="16">
        <v>24</v>
      </c>
      <c r="D35" s="28"/>
      <c r="E35" s="29"/>
      <c r="F35" s="32"/>
      <c r="G35" s="390"/>
      <c r="H35" s="390"/>
      <c r="I35" s="31"/>
      <c r="J35" s="272"/>
      <c r="K35" s="28"/>
      <c r="L35" s="28"/>
      <c r="M35" s="28"/>
      <c r="N35" s="17" t="str">
        <f t="shared" si="7"/>
        <v/>
      </c>
      <c r="O35" s="13" t="str">
        <f t="shared" si="8"/>
        <v/>
      </c>
      <c r="P35" s="13" t="str">
        <f t="shared" si="6"/>
        <v/>
      </c>
      <c r="Q35" s="465" t="str">
        <f t="shared" si="12"/>
        <v/>
      </c>
      <c r="R35" s="465" t="str">
        <f t="shared" si="11"/>
        <v/>
      </c>
      <c r="S35" s="465" t="str">
        <f t="shared" si="15"/>
        <v/>
      </c>
      <c r="T35" s="12"/>
      <c r="U35" s="7"/>
      <c r="V35" s="7"/>
      <c r="W35" s="7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</row>
    <row r="36" spans="1:50" s="2" customFormat="1" ht="15" customHeight="1" x14ac:dyDescent="0.2">
      <c r="A36" s="1"/>
      <c r="B36" s="10"/>
      <c r="C36" s="16">
        <v>25</v>
      </c>
      <c r="D36" s="28"/>
      <c r="E36" s="29"/>
      <c r="F36" s="32"/>
      <c r="G36" s="390"/>
      <c r="H36" s="390"/>
      <c r="I36" s="31"/>
      <c r="J36" s="272"/>
      <c r="K36" s="28"/>
      <c r="L36" s="28"/>
      <c r="M36" s="28"/>
      <c r="N36" s="17" t="str">
        <f t="shared" si="7"/>
        <v/>
      </c>
      <c r="O36" s="13" t="str">
        <f t="shared" si="8"/>
        <v/>
      </c>
      <c r="P36" s="13" t="str">
        <f t="shared" si="6"/>
        <v/>
      </c>
      <c r="Q36" s="465" t="str">
        <f t="shared" si="12"/>
        <v/>
      </c>
      <c r="R36" s="465" t="str">
        <f t="shared" si="11"/>
        <v/>
      </c>
      <c r="S36" s="465" t="str">
        <f t="shared" si="15"/>
        <v/>
      </c>
      <c r="T36" s="12"/>
      <c r="U36" s="7"/>
      <c r="V36" s="7"/>
      <c r="W36" s="7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</row>
    <row r="37" spans="1:50" s="2" customFormat="1" ht="15" customHeight="1" x14ac:dyDescent="0.2">
      <c r="A37" s="1"/>
      <c r="B37" s="10"/>
      <c r="C37" s="16">
        <v>26</v>
      </c>
      <c r="D37" s="28"/>
      <c r="E37" s="29"/>
      <c r="F37" s="32"/>
      <c r="G37" s="390"/>
      <c r="H37" s="390"/>
      <c r="I37" s="31"/>
      <c r="J37" s="272"/>
      <c r="K37" s="28"/>
      <c r="L37" s="28"/>
      <c r="M37" s="28"/>
      <c r="N37" s="17" t="str">
        <f t="shared" si="7"/>
        <v/>
      </c>
      <c r="O37" s="13" t="str">
        <f t="shared" si="8"/>
        <v/>
      </c>
      <c r="P37" s="13" t="str">
        <f t="shared" si="6"/>
        <v/>
      </c>
      <c r="Q37" s="465" t="str">
        <f t="shared" si="12"/>
        <v/>
      </c>
      <c r="R37" s="465" t="str">
        <f t="shared" si="11"/>
        <v/>
      </c>
      <c r="S37" s="465" t="str">
        <f t="shared" si="15"/>
        <v/>
      </c>
      <c r="T37" s="12"/>
      <c r="U37" s="7"/>
      <c r="V37" s="7"/>
      <c r="W37" s="7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</row>
    <row r="38" spans="1:50" s="2" customFormat="1" ht="15" customHeight="1" x14ac:dyDescent="0.2">
      <c r="A38" s="1"/>
      <c r="B38" s="10"/>
      <c r="C38" s="16">
        <v>27</v>
      </c>
      <c r="D38" s="28"/>
      <c r="E38" s="29"/>
      <c r="F38" s="32"/>
      <c r="G38" s="390"/>
      <c r="H38" s="390"/>
      <c r="I38" s="31"/>
      <c r="J38" s="272"/>
      <c r="K38" s="28"/>
      <c r="L38" s="28"/>
      <c r="M38" s="28"/>
      <c r="N38" s="17" t="str">
        <f t="shared" si="7"/>
        <v/>
      </c>
      <c r="O38" s="13" t="str">
        <f t="shared" si="8"/>
        <v/>
      </c>
      <c r="P38" s="13" t="str">
        <f t="shared" si="6"/>
        <v/>
      </c>
      <c r="Q38" s="465" t="str">
        <f t="shared" si="12"/>
        <v/>
      </c>
      <c r="R38" s="465" t="str">
        <f t="shared" si="11"/>
        <v/>
      </c>
      <c r="S38" s="465" t="str">
        <f t="shared" si="15"/>
        <v/>
      </c>
      <c r="T38" s="12"/>
      <c r="U38" s="7"/>
      <c r="V38" s="7"/>
      <c r="W38" s="7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</row>
    <row r="39" spans="1:50" s="2" customFormat="1" ht="15" customHeight="1" x14ac:dyDescent="0.2">
      <c r="A39" s="1"/>
      <c r="B39" s="10"/>
      <c r="C39" s="16">
        <v>28</v>
      </c>
      <c r="D39" s="28"/>
      <c r="E39" s="29"/>
      <c r="F39" s="32"/>
      <c r="G39" s="390"/>
      <c r="H39" s="390"/>
      <c r="I39" s="31"/>
      <c r="J39" s="272"/>
      <c r="K39" s="28"/>
      <c r="L39" s="28"/>
      <c r="M39" s="28"/>
      <c r="N39" s="17" t="str">
        <f t="shared" si="7"/>
        <v/>
      </c>
      <c r="O39" s="13" t="str">
        <f t="shared" si="8"/>
        <v/>
      </c>
      <c r="P39" s="13" t="str">
        <f t="shared" si="6"/>
        <v/>
      </c>
      <c r="Q39" s="465" t="str">
        <f t="shared" si="12"/>
        <v/>
      </c>
      <c r="R39" s="465" t="str">
        <f t="shared" si="9"/>
        <v/>
      </c>
      <c r="S39" s="465" t="str">
        <f t="shared" si="15"/>
        <v/>
      </c>
      <c r="T39" s="12"/>
      <c r="U39" s="7"/>
      <c r="V39" s="7"/>
      <c r="W39" s="7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</row>
    <row r="40" spans="1:50" s="2" customFormat="1" ht="15" customHeight="1" x14ac:dyDescent="0.2">
      <c r="A40" s="1"/>
      <c r="B40" s="10"/>
      <c r="C40" s="16">
        <v>29</v>
      </c>
      <c r="D40" s="28"/>
      <c r="E40" s="29"/>
      <c r="F40" s="32"/>
      <c r="G40" s="390"/>
      <c r="H40" s="390"/>
      <c r="I40" s="31"/>
      <c r="J40" s="272"/>
      <c r="K40" s="28"/>
      <c r="L40" s="28"/>
      <c r="M40" s="28"/>
      <c r="N40" s="17" t="str">
        <f t="shared" si="7"/>
        <v/>
      </c>
      <c r="O40" s="13" t="str">
        <f t="shared" si="8"/>
        <v/>
      </c>
      <c r="P40" s="13" t="str">
        <f t="shared" si="6"/>
        <v/>
      </c>
      <c r="Q40" s="465" t="str">
        <f t="shared" si="12"/>
        <v/>
      </c>
      <c r="R40" s="465" t="str">
        <f>IF(ISERROR(P40),"",IF(P40="","",P40*$AS$4/1000))</f>
        <v/>
      </c>
      <c r="S40" s="465" t="str">
        <f t="shared" si="15"/>
        <v/>
      </c>
      <c r="T40" s="12"/>
      <c r="U40" s="7"/>
      <c r="V40" s="7"/>
      <c r="W40" s="7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</row>
    <row r="41" spans="1:50" s="2" customFormat="1" ht="15" customHeight="1" x14ac:dyDescent="0.2">
      <c r="A41" s="1"/>
      <c r="B41" s="10"/>
      <c r="C41" s="16">
        <v>30</v>
      </c>
      <c r="D41" s="28"/>
      <c r="E41" s="29"/>
      <c r="F41" s="32"/>
      <c r="G41" s="390"/>
      <c r="H41" s="390"/>
      <c r="I41" s="31"/>
      <c r="J41" s="272"/>
      <c r="K41" s="28"/>
      <c r="L41" s="28"/>
      <c r="M41" s="28"/>
      <c r="N41" s="17" t="str">
        <f t="shared" si="7"/>
        <v/>
      </c>
      <c r="O41" s="13" t="str">
        <f t="shared" si="8"/>
        <v/>
      </c>
      <c r="P41" s="13" t="str">
        <f t="shared" si="6"/>
        <v/>
      </c>
      <c r="Q41" s="465" t="str">
        <f t="shared" si="12"/>
        <v/>
      </c>
      <c r="R41" s="465" t="str">
        <f>IF(ISERROR(P41),"",IF(P41="","",P41*$AS$4/1000))</f>
        <v/>
      </c>
      <c r="S41" s="465" t="str">
        <f t="shared" si="15"/>
        <v/>
      </c>
      <c r="T41" s="12"/>
      <c r="U41" s="7"/>
      <c r="V41" s="7"/>
      <c r="W41" s="7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</row>
    <row r="42" spans="1:50" s="2" customFormat="1" ht="15" customHeight="1" x14ac:dyDescent="0.2">
      <c r="A42" s="1"/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5"/>
      <c r="U42" s="102"/>
      <c r="V42" s="102"/>
      <c r="W42" s="102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</row>
    <row r="43" spans="1:50" s="2" customFormat="1" ht="15.6" x14ac:dyDescent="0.2">
      <c r="A43" s="1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74" t="s">
        <v>916</v>
      </c>
      <c r="U43" s="155"/>
      <c r="V43" s="155"/>
      <c r="W43" s="155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</row>
  </sheetData>
  <sheetProtection password="DD1F" sheet="1" selectLockedCells="1"/>
  <mergeCells count="18">
    <mergeCell ref="Q9:S10"/>
    <mergeCell ref="N8:S8"/>
    <mergeCell ref="K9:M9"/>
    <mergeCell ref="N9:N11"/>
    <mergeCell ref="O9:O11"/>
    <mergeCell ref="P9:P11"/>
    <mergeCell ref="C8:C11"/>
    <mergeCell ref="D8:M8"/>
    <mergeCell ref="G9:G11"/>
    <mergeCell ref="D9:D11"/>
    <mergeCell ref="E9:E11"/>
    <mergeCell ref="F9:F11"/>
    <mergeCell ref="H9:H11"/>
    <mergeCell ref="K10:K11"/>
    <mergeCell ref="L10:L11"/>
    <mergeCell ref="M10:M11"/>
    <mergeCell ref="I9:I11"/>
    <mergeCell ref="J9:J11"/>
  </mergeCells>
  <phoneticPr fontId="2"/>
  <conditionalFormatting sqref="K12:K41">
    <cfRule type="expression" dxfId="9" priority="3">
      <formula>AND(K12="○",COUNTIF(K12:M12,"○")&gt;1)</formula>
    </cfRule>
  </conditionalFormatting>
  <conditionalFormatting sqref="L12:L41">
    <cfRule type="expression" dxfId="8" priority="2">
      <formula>AND(L12="○",COUNTIF(K12:M12,"○")&gt;1)</formula>
    </cfRule>
  </conditionalFormatting>
  <conditionalFormatting sqref="M12:M41">
    <cfRule type="expression" dxfId="7" priority="1">
      <formula>AND(M12="○",COUNTIF(K12:M12,"○")&gt;1)</formula>
    </cfRule>
  </conditionalFormatting>
  <dataValidations count="4">
    <dataValidation type="list" allowBlank="1" showInputMessage="1" showErrorMessage="1" sqref="D12:D41">
      <formula1>$X$2:$AE$2</formula1>
    </dataValidation>
    <dataValidation type="list" allowBlank="1" showInputMessage="1" showErrorMessage="1" sqref="K12:M41">
      <formula1>$AA$5:$AB$5</formula1>
    </dataValidation>
    <dataValidation type="list" allowBlank="1" showInputMessage="1" showErrorMessage="1" sqref="G12:G41">
      <formula1>$X$7:$Y$7</formula1>
    </dataValidation>
    <dataValidation type="list" allowBlank="1" showInputMessage="1" showErrorMessage="1" sqref="H12:H41">
      <formula1>$AA$7:$AB$7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8" orientation="landscape" blackAndWhite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BQ171"/>
  <sheetViews>
    <sheetView showGridLines="0" view="pageBreakPreview" zoomScaleNormal="70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8.77734375" style="102" customWidth="1"/>
    <col min="7" max="8" width="19.77734375" style="102" customWidth="1"/>
    <col min="9" max="9" width="6.6640625" style="102" customWidth="1"/>
    <col min="10" max="10" width="5.6640625" style="102" customWidth="1"/>
    <col min="11" max="14" width="8.6640625" style="102" customWidth="1"/>
    <col min="15" max="15" width="7.33203125" style="102" bestFit="1" customWidth="1"/>
    <col min="16" max="22" width="7.6640625" style="102" customWidth="1"/>
    <col min="23" max="24" width="2.109375" style="102" customWidth="1"/>
    <col min="25" max="25" width="6.6640625" style="102" hidden="1" customWidth="1"/>
    <col min="26" max="26" width="7" style="102" hidden="1" customWidth="1"/>
    <col min="27" max="27" width="5.21875" style="102" hidden="1" customWidth="1"/>
    <col min="28" max="28" width="8.6640625" style="102" hidden="1" customWidth="1"/>
    <col min="29" max="36" width="8.6640625" style="2" hidden="1" customWidth="1"/>
    <col min="37" max="37" width="8.6640625" style="103" hidden="1" customWidth="1"/>
    <col min="38" max="56" width="9" style="103" hidden="1" customWidth="1"/>
    <col min="57" max="69" width="0" style="103" hidden="1" customWidth="1"/>
    <col min="70" max="16384" width="9" style="103" hidden="1"/>
  </cols>
  <sheetData>
    <row r="1" spans="1:69" ht="15" customHeight="1" thickBot="1" x14ac:dyDescent="0.25">
      <c r="AC1" s="2" t="s">
        <v>823</v>
      </c>
      <c r="AL1" s="572" t="s">
        <v>826</v>
      </c>
      <c r="AQ1" s="572" t="s">
        <v>828</v>
      </c>
      <c r="BF1" s="2" t="s">
        <v>806</v>
      </c>
      <c r="BG1" s="2"/>
      <c r="BH1" s="2"/>
      <c r="BI1" s="7" t="s">
        <v>812</v>
      </c>
    </row>
    <row r="2" spans="1:69" ht="15" customHeight="1" thickBot="1" x14ac:dyDescent="0.25">
      <c r="D2" s="104"/>
      <c r="E2" s="3" t="s">
        <v>410</v>
      </c>
      <c r="F2" s="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7" t="s">
        <v>126</v>
      </c>
      <c r="Z2" s="7" t="s">
        <v>127</v>
      </c>
      <c r="AA2" s="103"/>
      <c r="AB2" s="103"/>
      <c r="AC2" s="4" t="s">
        <v>398</v>
      </c>
      <c r="AD2" s="4" t="s">
        <v>399</v>
      </c>
      <c r="AE2" s="4" t="s">
        <v>400</v>
      </c>
      <c r="AF2" s="4" t="s">
        <v>651</v>
      </c>
      <c r="AG2" s="4" t="s">
        <v>652</v>
      </c>
      <c r="AH2" s="4" t="s">
        <v>653</v>
      </c>
      <c r="AI2" s="4" t="s">
        <v>431</v>
      </c>
      <c r="AJ2" s="4" t="s">
        <v>432</v>
      </c>
      <c r="AK2" s="301"/>
      <c r="AL2" s="15" t="s">
        <v>384</v>
      </c>
      <c r="AM2" s="15" t="s">
        <v>385</v>
      </c>
      <c r="AN2" s="15" t="s">
        <v>646</v>
      </c>
      <c r="AO2" s="15" t="s">
        <v>647</v>
      </c>
      <c r="AP2" s="14"/>
      <c r="AQ2" s="556" t="s">
        <v>829</v>
      </c>
      <c r="BF2" s="21"/>
      <c r="BG2" s="475" t="s">
        <v>783</v>
      </c>
      <c r="BH2" s="567"/>
      <c r="BI2" s="475"/>
      <c r="BJ2" s="4" t="s">
        <v>398</v>
      </c>
      <c r="BK2" s="4" t="s">
        <v>399</v>
      </c>
      <c r="BL2" s="4" t="s">
        <v>400</v>
      </c>
      <c r="BM2" s="4" t="s">
        <v>651</v>
      </c>
      <c r="BN2" s="4" t="s">
        <v>652</v>
      </c>
      <c r="BO2" s="4" t="s">
        <v>653</v>
      </c>
      <c r="BP2" s="4" t="s">
        <v>431</v>
      </c>
      <c r="BQ2" s="4" t="s">
        <v>432</v>
      </c>
    </row>
    <row r="3" spans="1:69" ht="15" customHeight="1" thickBot="1" x14ac:dyDescent="0.25">
      <c r="D3" s="105"/>
      <c r="E3" s="3" t="s">
        <v>411</v>
      </c>
      <c r="F3" s="3"/>
      <c r="G3" s="103"/>
      <c r="H3" s="103"/>
      <c r="I3" s="103"/>
      <c r="J3" s="103"/>
      <c r="K3" s="103"/>
      <c r="L3" s="103"/>
      <c r="M3" s="323"/>
      <c r="N3" s="103"/>
      <c r="P3" s="103"/>
      <c r="Q3" s="103"/>
      <c r="R3" s="103"/>
      <c r="S3" s="103"/>
      <c r="T3" s="103"/>
      <c r="U3" s="103"/>
      <c r="V3" s="103"/>
      <c r="W3" s="103"/>
      <c r="X3" s="103"/>
      <c r="Y3" s="103">
        <f t="array" ref="Y3">SUM(IF(G12:G169&lt;&gt;"",IF(J12:J169&lt;&gt;"",1,0),0))</f>
        <v>0</v>
      </c>
      <c r="Z3" s="103">
        <f t="array" ref="Z3">SUM(IF(J12:J169&lt;&gt;"",1,0))</f>
        <v>0</v>
      </c>
      <c r="AA3" s="103"/>
      <c r="AB3" s="103"/>
      <c r="AK3" s="2"/>
      <c r="AL3" s="25">
        <v>0.15</v>
      </c>
      <c r="AM3" s="25">
        <v>0.1</v>
      </c>
      <c r="AN3" s="25">
        <v>0.2</v>
      </c>
      <c r="AO3" s="25">
        <v>0.2</v>
      </c>
      <c r="AP3" s="2"/>
      <c r="AQ3" s="466">
        <v>3000</v>
      </c>
      <c r="BF3" s="475" t="s">
        <v>755</v>
      </c>
      <c r="BG3" s="475">
        <f>メイン_入力!$AB$99</f>
        <v>0.38200000000000001</v>
      </c>
      <c r="BH3" s="567"/>
      <c r="BI3" s="475" t="s">
        <v>755</v>
      </c>
      <c r="BJ3" s="466">
        <f>SUMIF($D$12:$D$169,BJ2,$T$12:$T$169)</f>
        <v>0</v>
      </c>
      <c r="BK3" s="466">
        <f t="shared" ref="BK3:BQ3" si="0">SUMIF($D$12:$D$169,AD2,$T$12:$T$169)</f>
        <v>0</v>
      </c>
      <c r="BL3" s="466">
        <f t="shared" si="0"/>
        <v>0</v>
      </c>
      <c r="BM3" s="466">
        <f t="shared" si="0"/>
        <v>0</v>
      </c>
      <c r="BN3" s="466">
        <f t="shared" si="0"/>
        <v>0</v>
      </c>
      <c r="BO3" s="466">
        <f t="shared" si="0"/>
        <v>0</v>
      </c>
      <c r="BP3" s="466">
        <f t="shared" si="0"/>
        <v>0</v>
      </c>
      <c r="BQ3" s="466">
        <f t="shared" si="0"/>
        <v>0</v>
      </c>
    </row>
    <row r="4" spans="1:69" ht="15" customHeight="1" x14ac:dyDescent="0.2">
      <c r="Y4" s="321" t="s">
        <v>125</v>
      </c>
      <c r="Z4" s="102" t="b">
        <f>OR(Y3=Z3,Y3=0)</f>
        <v>1</v>
      </c>
      <c r="AB4" s="323" t="s">
        <v>123</v>
      </c>
      <c r="AC4" s="324">
        <f t="array" ref="AC4">SUM(IF($J$12:$J$169&lt;&gt;"",IF($D$12:$D$169=AC$2,1,0),0))</f>
        <v>0</v>
      </c>
      <c r="AD4" s="325">
        <f t="array" ref="AD4">SUM(IF($J$12:$J$169&lt;&gt;"",IF($D$12:$D$169=AD$2,1,0),0))</f>
        <v>0</v>
      </c>
      <c r="AE4" s="325">
        <f t="array" ref="AE4">SUM(IF($J$12:$J$169&lt;&gt;"",IF($D$12:$D$169=AE$2,1,0),0))</f>
        <v>0</v>
      </c>
      <c r="AF4" s="325">
        <f t="array" ref="AF4">SUM(IF($J$12:$J$169&lt;&gt;"",IF($D$12:$D$169=AF$2,1,0),0))</f>
        <v>0</v>
      </c>
      <c r="AG4" s="325">
        <f t="array" ref="AG4">SUM(IF($J$12:$J$169&lt;&gt;"",IF($D$12:$D$169=AG$2,1,0),0))</f>
        <v>0</v>
      </c>
      <c r="AH4" s="325">
        <f t="array" ref="AH4">SUM(IF($J$12:$J$169&lt;&gt;"",IF($D$12:$D$169=AH$2,1,0),0))</f>
        <v>0</v>
      </c>
      <c r="AI4" s="325">
        <f t="array" ref="AI4">SUM(IF($J$12:$J$169&lt;&gt;"",IF($D$12:$D$169=AI$2,1,0),0))</f>
        <v>0</v>
      </c>
      <c r="AJ4" s="325">
        <f t="array" ref="AJ4">SUM(IF($J$12:$J$169&lt;&gt;"",IF($D$12:$D$169=AJ$2,1,0),0))</f>
        <v>0</v>
      </c>
      <c r="AK4" s="327"/>
      <c r="AL4" s="92"/>
      <c r="AM4" s="92"/>
      <c r="AN4" s="92"/>
      <c r="AO4" s="92"/>
      <c r="AP4" s="92"/>
      <c r="BF4" s="475" t="s">
        <v>756</v>
      </c>
      <c r="BG4" s="475">
        <f>メイン_入力!$AB$100</f>
        <v>0.48899999999999999</v>
      </c>
      <c r="BH4" s="567"/>
      <c r="BI4" s="475" t="s">
        <v>756</v>
      </c>
      <c r="BJ4" s="466">
        <f>SUMIF($D$12:$D$169,BJ2,$U$12:$U$169)</f>
        <v>0</v>
      </c>
      <c r="BK4" s="466">
        <f t="shared" ref="BK4:BQ4" si="1">SUMIF($D$12:$D$169,AD2,$U$12:$U$169)</f>
        <v>0</v>
      </c>
      <c r="BL4" s="466">
        <f t="shared" si="1"/>
        <v>0</v>
      </c>
      <c r="BM4" s="466">
        <f t="shared" si="1"/>
        <v>0</v>
      </c>
      <c r="BN4" s="466">
        <f t="shared" si="1"/>
        <v>0</v>
      </c>
      <c r="BO4" s="466">
        <f t="shared" si="1"/>
        <v>0</v>
      </c>
      <c r="BP4" s="466">
        <f t="shared" si="1"/>
        <v>0</v>
      </c>
      <c r="BQ4" s="466">
        <f t="shared" si="1"/>
        <v>0</v>
      </c>
    </row>
    <row r="5" spans="1:69" ht="15" customHeight="1" x14ac:dyDescent="0.2">
      <c r="A5" s="123" t="s">
        <v>27</v>
      </c>
      <c r="B5" s="155"/>
      <c r="C5" s="5"/>
      <c r="D5" s="6"/>
      <c r="E5" s="3"/>
      <c r="F5" s="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7"/>
      <c r="T5" s="7"/>
      <c r="U5" s="7"/>
      <c r="V5" s="7"/>
      <c r="W5" s="229"/>
      <c r="X5" s="7"/>
      <c r="Y5" s="7"/>
      <c r="Z5" s="7"/>
      <c r="AA5" s="7"/>
      <c r="AB5" s="7" t="s">
        <v>124</v>
      </c>
      <c r="AC5" s="327">
        <f t="array" ref="AC5">SUM(IF($G$12:$G$169&lt;&gt;"",IF($D$12:$D$169=AC$2,IF($J$12:$J$169&lt;&gt;"",1,0),0),0))</f>
        <v>0</v>
      </c>
      <c r="AD5" s="92">
        <f t="array" ref="AD5">SUM(IF($G$12:$G$169&lt;&gt;"",IF($D$12:$D$169=AD$2,IF($J$12:$J$169&lt;&gt;"",1,0),0),0))</f>
        <v>0</v>
      </c>
      <c r="AE5" s="92">
        <f t="array" ref="AE5">SUM(IF($G$12:$G$169&lt;&gt;"",IF($D$12:$D$169=AE$2,IF($J$12:$J$169&lt;&gt;"",1,0),0),0))</f>
        <v>0</v>
      </c>
      <c r="AF5" s="92">
        <f t="array" ref="AF5">SUM(IF($G$12:$G$169&lt;&gt;"",IF($D$12:$D$169=AF$2,IF($J$12:$J$169&lt;&gt;"",1,0),0),0))</f>
        <v>0</v>
      </c>
      <c r="AG5" s="92">
        <f t="array" ref="AG5">SUM(IF($G$12:$G$169&lt;&gt;"",IF($D$12:$D$169=AG$2,IF($J$12:$J$169&lt;&gt;"",1,0),0),0))</f>
        <v>0</v>
      </c>
      <c r="AH5" s="92">
        <f t="array" ref="AH5">SUM(IF($G$12:$G$169&lt;&gt;"",IF($D$12:$D$169=AH$2,IF($J$12:$J$169&lt;&gt;"",1,0),0),0))</f>
        <v>0</v>
      </c>
      <c r="AI5" s="92">
        <f t="array" ref="AI5">SUM(IF($G$12:$G$169&lt;&gt;"",IF($D$12:$D$169=AI$2,IF($J$12:$J$169&lt;&gt;"",1,0),0),0))</f>
        <v>0</v>
      </c>
      <c r="AJ5" s="92">
        <f t="array" ref="AJ5">SUM(IF($G$12:$G$169&lt;&gt;"",IF($D$12:$D$169=AJ$2,IF($J$12:$J$169&lt;&gt;"",1,0),0),0))</f>
        <v>0</v>
      </c>
      <c r="AK5" s="327"/>
      <c r="AL5" s="92"/>
      <c r="AM5" s="92"/>
      <c r="AN5" s="92"/>
      <c r="AO5" s="92"/>
      <c r="AP5" s="92"/>
      <c r="BF5" s="475" t="s">
        <v>779</v>
      </c>
      <c r="BG5" s="475">
        <f>メイン_入力!$AB$101</f>
        <v>0.48899999999999999</v>
      </c>
      <c r="BH5" s="567"/>
      <c r="BI5" s="475" t="s">
        <v>779</v>
      </c>
      <c r="BJ5" s="466">
        <f>SUMIF($D$12:$D$169,BJ2,$V$12:$V$169)</f>
        <v>0</v>
      </c>
      <c r="BK5" s="466">
        <f t="shared" ref="BK5:BQ5" si="2">SUMIF($D$12:$D$169,BK2,$V$12:$V$169)</f>
        <v>0</v>
      </c>
      <c r="BL5" s="466">
        <f t="shared" si="2"/>
        <v>0</v>
      </c>
      <c r="BM5" s="466">
        <f t="shared" si="2"/>
        <v>0</v>
      </c>
      <c r="BN5" s="466">
        <f t="shared" si="2"/>
        <v>0</v>
      </c>
      <c r="BO5" s="466">
        <f t="shared" si="2"/>
        <v>0</v>
      </c>
      <c r="BP5" s="466">
        <f t="shared" si="2"/>
        <v>0</v>
      </c>
      <c r="BQ5" s="466">
        <f t="shared" si="2"/>
        <v>0</v>
      </c>
    </row>
    <row r="6" spans="1:69" ht="15" customHeight="1" x14ac:dyDescent="0.2">
      <c r="B6" s="106"/>
      <c r="C6" s="107" t="s">
        <v>541</v>
      </c>
      <c r="D6" s="108" t="s">
        <v>542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8"/>
      <c r="T6" s="8"/>
      <c r="U6" s="8"/>
      <c r="V6" s="8"/>
      <c r="W6" s="9"/>
      <c r="X6" s="7"/>
      <c r="Y6" s="7"/>
      <c r="Z6" s="7"/>
      <c r="AA6" s="7"/>
      <c r="AB6" s="321" t="s">
        <v>125</v>
      </c>
      <c r="AC6" s="329" t="b">
        <f t="shared" ref="AC6:AJ6" si="3">OR(AC5=AC4,AC5=0)</f>
        <v>1</v>
      </c>
      <c r="AD6" s="135" t="b">
        <f t="shared" si="3"/>
        <v>1</v>
      </c>
      <c r="AE6" s="135" t="b">
        <f t="shared" si="3"/>
        <v>1</v>
      </c>
      <c r="AF6" s="135" t="b">
        <f t="shared" si="3"/>
        <v>1</v>
      </c>
      <c r="AG6" s="135" t="b">
        <f t="shared" si="3"/>
        <v>1</v>
      </c>
      <c r="AH6" s="135" t="b">
        <f t="shared" si="3"/>
        <v>1</v>
      </c>
      <c r="AI6" s="135" t="b">
        <f t="shared" si="3"/>
        <v>1</v>
      </c>
      <c r="AJ6" s="135" t="b">
        <f t="shared" si="3"/>
        <v>1</v>
      </c>
      <c r="AK6" s="327"/>
      <c r="AL6" s="92"/>
      <c r="AM6" s="92"/>
      <c r="AN6" s="92"/>
      <c r="AO6" s="92"/>
      <c r="AP6" s="92"/>
    </row>
    <row r="7" spans="1:69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1"/>
      <c r="T7" s="11"/>
      <c r="U7" s="11"/>
      <c r="V7" s="11"/>
      <c r="W7" s="12"/>
      <c r="X7" s="7"/>
      <c r="Y7" s="7"/>
      <c r="Z7" s="7"/>
      <c r="AA7" s="7"/>
      <c r="AB7" s="7"/>
      <c r="AK7" s="2"/>
      <c r="AL7" s="2"/>
      <c r="AM7" s="2"/>
      <c r="AN7" s="2"/>
      <c r="AO7" s="2"/>
      <c r="AP7" s="2"/>
    </row>
    <row r="8" spans="1:69" ht="15" customHeight="1" x14ac:dyDescent="0.2">
      <c r="B8" s="10"/>
      <c r="C8" s="792" t="s">
        <v>529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92" t="s">
        <v>705</v>
      </c>
      <c r="P8" s="892"/>
      <c r="Q8" s="892"/>
      <c r="R8" s="892"/>
      <c r="S8" s="892"/>
      <c r="T8" s="892"/>
      <c r="U8" s="892"/>
      <c r="V8" s="892"/>
      <c r="W8" s="12"/>
      <c r="X8" s="7"/>
      <c r="Y8" s="7"/>
      <c r="Z8" s="7"/>
      <c r="AA8" s="7"/>
      <c r="AB8" s="7"/>
      <c r="AC8" s="4" t="s">
        <v>490</v>
      </c>
      <c r="AD8" s="4"/>
      <c r="AE8" s="103"/>
    </row>
    <row r="9" spans="1:69" ht="15" customHeight="1" x14ac:dyDescent="0.2">
      <c r="B9" s="10"/>
      <c r="C9" s="793"/>
      <c r="D9" s="858" t="s">
        <v>276</v>
      </c>
      <c r="E9" s="858" t="s">
        <v>674</v>
      </c>
      <c r="F9" s="858" t="s">
        <v>102</v>
      </c>
      <c r="G9" s="883" t="s">
        <v>386</v>
      </c>
      <c r="H9" s="858" t="s">
        <v>289</v>
      </c>
      <c r="I9" s="858" t="s">
        <v>625</v>
      </c>
      <c r="J9" s="858" t="s">
        <v>543</v>
      </c>
      <c r="K9" s="874" t="s">
        <v>333</v>
      </c>
      <c r="L9" s="886"/>
      <c r="M9" s="886"/>
      <c r="N9" s="875"/>
      <c r="O9" s="890" t="s">
        <v>325</v>
      </c>
      <c r="P9" s="890" t="s">
        <v>720</v>
      </c>
      <c r="Q9" s="890" t="s">
        <v>279</v>
      </c>
      <c r="R9" s="890" t="s">
        <v>278</v>
      </c>
      <c r="S9" s="890" t="s">
        <v>43</v>
      </c>
      <c r="T9" s="882" t="s">
        <v>443</v>
      </c>
      <c r="U9" s="882"/>
      <c r="V9" s="882"/>
      <c r="W9" s="12"/>
      <c r="X9" s="7"/>
      <c r="Y9" s="7"/>
      <c r="Z9" s="7"/>
      <c r="AA9" s="7"/>
      <c r="AB9" s="7"/>
    </row>
    <row r="10" spans="1:69" ht="44.25" customHeight="1" x14ac:dyDescent="0.2">
      <c r="B10" s="10"/>
      <c r="C10" s="793"/>
      <c r="D10" s="890"/>
      <c r="E10" s="890"/>
      <c r="F10" s="890"/>
      <c r="G10" s="872"/>
      <c r="H10" s="890"/>
      <c r="I10" s="890"/>
      <c r="J10" s="890"/>
      <c r="K10" s="891" t="s">
        <v>544</v>
      </c>
      <c r="L10" s="891" t="s">
        <v>545</v>
      </c>
      <c r="M10" s="891" t="s">
        <v>546</v>
      </c>
      <c r="N10" s="891" t="s">
        <v>547</v>
      </c>
      <c r="O10" s="890"/>
      <c r="P10" s="890"/>
      <c r="Q10" s="890"/>
      <c r="R10" s="890"/>
      <c r="S10" s="890"/>
      <c r="T10" s="882"/>
      <c r="U10" s="882"/>
      <c r="V10" s="882"/>
      <c r="W10" s="12"/>
      <c r="X10" s="7"/>
      <c r="Y10" s="7"/>
      <c r="Z10" s="7"/>
      <c r="AA10" s="7"/>
      <c r="AB10" s="7"/>
      <c r="AC10" s="4" t="s">
        <v>620</v>
      </c>
      <c r="AD10" s="26" t="s">
        <v>114</v>
      </c>
      <c r="AE10" s="4" t="s">
        <v>113</v>
      </c>
      <c r="AF10" s="4" t="s">
        <v>621</v>
      </c>
      <c r="AG10" s="4" t="s">
        <v>101</v>
      </c>
      <c r="AH10" s="4" t="s">
        <v>403</v>
      </c>
      <c r="AI10" s="4" t="s">
        <v>275</v>
      </c>
      <c r="AJ10" s="4" t="s">
        <v>660</v>
      </c>
      <c r="AK10" s="4" t="s">
        <v>661</v>
      </c>
      <c r="AL10" s="4" t="s">
        <v>662</v>
      </c>
      <c r="AM10" s="4" t="s">
        <v>623</v>
      </c>
      <c r="AN10" s="4" t="s">
        <v>663</v>
      </c>
      <c r="AO10" s="4" t="s">
        <v>676</v>
      </c>
      <c r="AP10" s="4" t="s">
        <v>624</v>
      </c>
      <c r="AQ10" s="4" t="s">
        <v>622</v>
      </c>
      <c r="AR10" s="4" t="s">
        <v>664</v>
      </c>
      <c r="AS10" s="4" t="s">
        <v>665</v>
      </c>
      <c r="AT10" s="4" t="s">
        <v>666</v>
      </c>
      <c r="AU10" s="4" t="s">
        <v>667</v>
      </c>
      <c r="AV10" s="4" t="s">
        <v>668</v>
      </c>
      <c r="AW10" s="4" t="s">
        <v>669</v>
      </c>
      <c r="AX10" s="4" t="s">
        <v>673</v>
      </c>
      <c r="AY10" s="4"/>
      <c r="AZ10" s="14"/>
      <c r="BA10" s="14"/>
      <c r="BB10" s="14"/>
      <c r="BC10" s="14"/>
      <c r="BD10" s="14"/>
    </row>
    <row r="11" spans="1:69" ht="28.2" customHeight="1" x14ac:dyDescent="0.2">
      <c r="B11" s="10"/>
      <c r="C11" s="793"/>
      <c r="D11" s="890"/>
      <c r="E11" s="890"/>
      <c r="F11" s="890"/>
      <c r="G11" s="872"/>
      <c r="H11" s="859"/>
      <c r="I11" s="890"/>
      <c r="J11" s="890"/>
      <c r="K11" s="891"/>
      <c r="L11" s="891"/>
      <c r="M11" s="891"/>
      <c r="N11" s="891"/>
      <c r="O11" s="890"/>
      <c r="P11" s="890"/>
      <c r="Q11" s="859"/>
      <c r="R11" s="890"/>
      <c r="S11" s="890"/>
      <c r="T11" s="561" t="s">
        <v>770</v>
      </c>
      <c r="U11" s="561" t="s">
        <v>771</v>
      </c>
      <c r="V11" s="561" t="s">
        <v>822</v>
      </c>
      <c r="W11" s="12"/>
      <c r="X11" s="7"/>
      <c r="Y11" s="7"/>
      <c r="Z11" s="7"/>
      <c r="AA11" s="7"/>
      <c r="AB11" s="7"/>
      <c r="AC11" s="15" t="s">
        <v>294</v>
      </c>
      <c r="AD11" s="15" t="s">
        <v>304</v>
      </c>
      <c r="AE11" s="15" t="s">
        <v>334</v>
      </c>
      <c r="AF11" s="15" t="s">
        <v>599</v>
      </c>
      <c r="AG11" s="15" t="s">
        <v>335</v>
      </c>
      <c r="AH11" s="15" t="s">
        <v>601</v>
      </c>
      <c r="AI11" s="15" t="s">
        <v>656</v>
      </c>
      <c r="AJ11" s="15" t="s">
        <v>305</v>
      </c>
      <c r="AK11" s="15" t="s">
        <v>306</v>
      </c>
      <c r="AL11" s="15" t="s">
        <v>387</v>
      </c>
      <c r="AM11" s="15" t="s">
        <v>388</v>
      </c>
      <c r="AN11" s="15" t="s">
        <v>649</v>
      </c>
      <c r="AO11" s="15" t="s">
        <v>548</v>
      </c>
      <c r="AP11" s="15" t="s">
        <v>598</v>
      </c>
    </row>
    <row r="12" spans="1:69" ht="15" customHeight="1" x14ac:dyDescent="0.2">
      <c r="B12" s="10"/>
      <c r="C12" s="16">
        <v>1</v>
      </c>
      <c r="D12" s="28"/>
      <c r="E12" s="29"/>
      <c r="F12" s="29"/>
      <c r="G12" s="30"/>
      <c r="H12" s="30"/>
      <c r="I12" s="169"/>
      <c r="J12" s="272"/>
      <c r="K12" s="28"/>
      <c r="L12" s="28"/>
      <c r="M12" s="28"/>
      <c r="N12" s="28"/>
      <c r="O12" s="89" t="str">
        <f t="shared" ref="O12:O41" si="4">IF(J12="","",SUMIF(K12:N12,"○",$AL$3:$AO$3))</f>
        <v/>
      </c>
      <c r="P12" s="13" t="str">
        <f>IF(J12="","",IF(G12="",$AQ$3,HLOOKUP(G12,照明器具!$CG$8:$DB$9,2,0)))</f>
        <v/>
      </c>
      <c r="Q12" s="13" t="str">
        <f>IF(J12="","",I12*J12*(1-O12)*P12/1000)</f>
        <v/>
      </c>
      <c r="R12" s="272"/>
      <c r="S12" s="13" t="str">
        <f>IF(OR(O12="",NOT($Z$4)),"",IF(R12="",Q12*O12/(1-O12),R12*O12/(1-O12)))</f>
        <v/>
      </c>
      <c r="T12" s="19" t="str">
        <f>IF(ISERROR(S12),"",IF(S12="","",S12*$BG$3/1000))</f>
        <v/>
      </c>
      <c r="U12" s="19" t="str">
        <f>IF(ISERROR(S12),"",IF(S12="","",S12*$BG$4/1000))</f>
        <v/>
      </c>
      <c r="V12" s="465" t="str">
        <f>IF(ISERROR(S12),"",IF(S12="","",S12*$BG$5/1000))</f>
        <v/>
      </c>
      <c r="W12" s="12"/>
      <c r="X12" s="7"/>
      <c r="Y12" s="7"/>
      <c r="Z12" s="7"/>
      <c r="AA12" s="7"/>
      <c r="AB12" s="7"/>
    </row>
    <row r="13" spans="1:69" ht="15" customHeight="1" x14ac:dyDescent="0.2">
      <c r="B13" s="10"/>
      <c r="C13" s="16">
        <v>2</v>
      </c>
      <c r="D13" s="28"/>
      <c r="E13" s="29"/>
      <c r="F13" s="29"/>
      <c r="G13" s="30"/>
      <c r="H13" s="30"/>
      <c r="I13" s="169"/>
      <c r="J13" s="272"/>
      <c r="K13" s="28"/>
      <c r="L13" s="28"/>
      <c r="M13" s="28"/>
      <c r="N13" s="28"/>
      <c r="O13" s="89" t="str">
        <f t="shared" si="4"/>
        <v/>
      </c>
      <c r="P13" s="13" t="str">
        <f>IF(J13="","",IF(G13="",$AQ$3,HLOOKUP(G13,照明器具!$CG$8:$DB$9,2,0)))</f>
        <v/>
      </c>
      <c r="Q13" s="13" t="str">
        <f t="shared" ref="Q13:Q41" si="5">IF(J13="","",I13*J13*(1-O13)*P13/1000)</f>
        <v/>
      </c>
      <c r="R13" s="272"/>
      <c r="S13" s="13" t="str">
        <f t="shared" ref="S13:S41" si="6">IF(OR(O13="",NOT($Z$4)),"",IF(R13="",Q13*O13/(1-O13),R13*O13/(1-O13)))</f>
        <v/>
      </c>
      <c r="T13" s="465" t="str">
        <f t="shared" ref="T13:T41" si="7">IF(ISERROR(S13),"",IF(S13="","",S13*$BG$3/1000))</f>
        <v/>
      </c>
      <c r="U13" s="465" t="str">
        <f t="shared" ref="U13:U41" si="8">IF(ISERROR(S13),"",IF(S13="","",S13*$BG$4/1000))</f>
        <v/>
      </c>
      <c r="V13" s="465" t="str">
        <f t="shared" ref="V13:V41" si="9">IF(ISERROR(S13),"",IF(S13="","",S13*$BG$5/1000))</f>
        <v/>
      </c>
      <c r="W13" s="12"/>
      <c r="X13" s="7"/>
      <c r="Y13" s="7"/>
      <c r="Z13" s="7"/>
      <c r="AA13" s="7"/>
      <c r="AB13" s="7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</row>
    <row r="14" spans="1:69" ht="15" customHeight="1" x14ac:dyDescent="0.2">
      <c r="B14" s="10"/>
      <c r="C14" s="16">
        <v>3</v>
      </c>
      <c r="D14" s="28"/>
      <c r="E14" s="29"/>
      <c r="F14" s="29"/>
      <c r="G14" s="30"/>
      <c r="H14" s="30"/>
      <c r="I14" s="169"/>
      <c r="J14" s="272"/>
      <c r="K14" s="28"/>
      <c r="L14" s="28"/>
      <c r="M14" s="28"/>
      <c r="N14" s="28"/>
      <c r="O14" s="89" t="str">
        <f t="shared" si="4"/>
        <v/>
      </c>
      <c r="P14" s="13" t="str">
        <f>IF(J14="","",IF(G14="",$AQ$3,HLOOKUP(G14,照明器具!$CG$8:$DB$9,2,0)))</f>
        <v/>
      </c>
      <c r="Q14" s="13" t="str">
        <f t="shared" si="5"/>
        <v/>
      </c>
      <c r="R14" s="272"/>
      <c r="S14" s="13" t="str">
        <f t="shared" si="6"/>
        <v/>
      </c>
      <c r="T14" s="465" t="str">
        <f t="shared" si="7"/>
        <v/>
      </c>
      <c r="U14" s="465" t="str">
        <f t="shared" si="8"/>
        <v/>
      </c>
      <c r="V14" s="465" t="str">
        <f t="shared" si="9"/>
        <v/>
      </c>
      <c r="W14" s="12"/>
      <c r="X14" s="7"/>
      <c r="Y14" s="7"/>
      <c r="Z14" s="7"/>
      <c r="AA14" s="7"/>
      <c r="AB14" s="7"/>
    </row>
    <row r="15" spans="1:69" ht="15" customHeight="1" x14ac:dyDescent="0.2">
      <c r="B15" s="10"/>
      <c r="C15" s="16">
        <v>4</v>
      </c>
      <c r="D15" s="28"/>
      <c r="E15" s="29"/>
      <c r="F15" s="29"/>
      <c r="G15" s="30"/>
      <c r="H15" s="30"/>
      <c r="I15" s="169"/>
      <c r="J15" s="272"/>
      <c r="K15" s="28"/>
      <c r="L15" s="28"/>
      <c r="M15" s="28"/>
      <c r="N15" s="28"/>
      <c r="O15" s="89" t="str">
        <f t="shared" si="4"/>
        <v/>
      </c>
      <c r="P15" s="13" t="str">
        <f>IF(J15="","",IF(G15="",$AQ$3,HLOOKUP(G15,照明器具!$CG$8:$DB$9,2,0)))</f>
        <v/>
      </c>
      <c r="Q15" s="13" t="str">
        <f t="shared" si="5"/>
        <v/>
      </c>
      <c r="R15" s="272"/>
      <c r="S15" s="13" t="str">
        <f t="shared" si="6"/>
        <v/>
      </c>
      <c r="T15" s="465" t="str">
        <f t="shared" si="7"/>
        <v/>
      </c>
      <c r="U15" s="465" t="str">
        <f t="shared" si="8"/>
        <v/>
      </c>
      <c r="V15" s="465" t="str">
        <f t="shared" si="9"/>
        <v/>
      </c>
      <c r="W15" s="12"/>
      <c r="X15" s="7"/>
      <c r="Y15" s="7"/>
      <c r="Z15" s="7"/>
      <c r="AA15" s="7"/>
      <c r="AB15" s="7"/>
    </row>
    <row r="16" spans="1:69" ht="15" customHeight="1" x14ac:dyDescent="0.2">
      <c r="B16" s="10"/>
      <c r="C16" s="16">
        <v>5</v>
      </c>
      <c r="D16" s="28"/>
      <c r="E16" s="29"/>
      <c r="F16" s="29"/>
      <c r="G16" s="30"/>
      <c r="H16" s="30"/>
      <c r="I16" s="169"/>
      <c r="J16" s="272"/>
      <c r="K16" s="28"/>
      <c r="L16" s="28"/>
      <c r="M16" s="28"/>
      <c r="N16" s="28"/>
      <c r="O16" s="89" t="str">
        <f t="shared" si="4"/>
        <v/>
      </c>
      <c r="P16" s="13" t="str">
        <f>IF(J16="","",IF(G16="",$AQ$3,HLOOKUP(G16,照明器具!$CG$8:$DB$9,2,0)))</f>
        <v/>
      </c>
      <c r="Q16" s="13" t="str">
        <f t="shared" si="5"/>
        <v/>
      </c>
      <c r="R16" s="272"/>
      <c r="S16" s="13" t="str">
        <f t="shared" si="6"/>
        <v/>
      </c>
      <c r="T16" s="465" t="str">
        <f t="shared" si="7"/>
        <v/>
      </c>
      <c r="U16" s="465" t="str">
        <f t="shared" si="8"/>
        <v/>
      </c>
      <c r="V16" s="465" t="str">
        <f t="shared" si="9"/>
        <v/>
      </c>
      <c r="W16" s="12"/>
      <c r="X16" s="7"/>
      <c r="Y16" s="7"/>
      <c r="Z16" s="7"/>
      <c r="AA16" s="7"/>
      <c r="AB16" s="7"/>
    </row>
    <row r="17" spans="2:28" ht="15" customHeight="1" x14ac:dyDescent="0.2">
      <c r="B17" s="10"/>
      <c r="C17" s="16">
        <v>6</v>
      </c>
      <c r="D17" s="28"/>
      <c r="E17" s="29"/>
      <c r="F17" s="29"/>
      <c r="G17" s="30"/>
      <c r="H17" s="30"/>
      <c r="I17" s="169"/>
      <c r="J17" s="272"/>
      <c r="K17" s="28"/>
      <c r="L17" s="28"/>
      <c r="M17" s="28"/>
      <c r="N17" s="28"/>
      <c r="O17" s="89" t="str">
        <f t="shared" si="4"/>
        <v/>
      </c>
      <c r="P17" s="13" t="str">
        <f>IF(J17="","",IF(G17="",$AQ$3,HLOOKUP(G17,照明器具!$CG$8:$DB$9,2,0)))</f>
        <v/>
      </c>
      <c r="Q17" s="13" t="str">
        <f t="shared" si="5"/>
        <v/>
      </c>
      <c r="R17" s="272"/>
      <c r="S17" s="13" t="str">
        <f t="shared" si="6"/>
        <v/>
      </c>
      <c r="T17" s="465" t="str">
        <f t="shared" si="7"/>
        <v/>
      </c>
      <c r="U17" s="465" t="str">
        <f t="shared" si="8"/>
        <v/>
      </c>
      <c r="V17" s="465" t="str">
        <f t="shared" si="9"/>
        <v/>
      </c>
      <c r="W17" s="12"/>
      <c r="X17" s="7"/>
      <c r="Y17" s="7"/>
      <c r="Z17" s="7"/>
      <c r="AA17" s="7"/>
      <c r="AB17" s="7"/>
    </row>
    <row r="18" spans="2:28" ht="15" customHeight="1" x14ac:dyDescent="0.2">
      <c r="B18" s="10"/>
      <c r="C18" s="16">
        <v>7</v>
      </c>
      <c r="D18" s="28"/>
      <c r="E18" s="29"/>
      <c r="F18" s="29"/>
      <c r="G18" s="30"/>
      <c r="H18" s="30"/>
      <c r="I18" s="169"/>
      <c r="J18" s="272"/>
      <c r="K18" s="28"/>
      <c r="L18" s="28"/>
      <c r="M18" s="28"/>
      <c r="N18" s="28"/>
      <c r="O18" s="89" t="str">
        <f t="shared" si="4"/>
        <v/>
      </c>
      <c r="P18" s="13" t="str">
        <f>IF(J18="","",IF(G18="",$AQ$3,HLOOKUP(G18,照明器具!$CG$8:$DB$9,2,0)))</f>
        <v/>
      </c>
      <c r="Q18" s="13" t="str">
        <f t="shared" si="5"/>
        <v/>
      </c>
      <c r="R18" s="272"/>
      <c r="S18" s="13" t="str">
        <f t="shared" si="6"/>
        <v/>
      </c>
      <c r="T18" s="465" t="str">
        <f t="shared" si="7"/>
        <v/>
      </c>
      <c r="U18" s="465" t="str">
        <f t="shared" si="8"/>
        <v/>
      </c>
      <c r="V18" s="465" t="str">
        <f t="shared" si="9"/>
        <v/>
      </c>
      <c r="W18" s="12"/>
      <c r="X18" s="7"/>
      <c r="Y18" s="7"/>
      <c r="Z18" s="7"/>
      <c r="AA18" s="7"/>
      <c r="AB18" s="7"/>
    </row>
    <row r="19" spans="2:28" ht="15" customHeight="1" x14ac:dyDescent="0.2">
      <c r="B19" s="10"/>
      <c r="C19" s="16">
        <v>8</v>
      </c>
      <c r="D19" s="28"/>
      <c r="E19" s="29"/>
      <c r="F19" s="29"/>
      <c r="G19" s="30"/>
      <c r="H19" s="30"/>
      <c r="I19" s="169"/>
      <c r="J19" s="272"/>
      <c r="K19" s="28"/>
      <c r="L19" s="28"/>
      <c r="M19" s="28"/>
      <c r="N19" s="28"/>
      <c r="O19" s="89" t="str">
        <f t="shared" si="4"/>
        <v/>
      </c>
      <c r="P19" s="13" t="str">
        <f>IF(J19="","",IF(G19="",$AQ$3,HLOOKUP(G19,照明器具!$CG$8:$DB$9,2,0)))</f>
        <v/>
      </c>
      <c r="Q19" s="13" t="str">
        <f t="shared" si="5"/>
        <v/>
      </c>
      <c r="R19" s="272"/>
      <c r="S19" s="13" t="str">
        <f>IF(OR(O19="",NOT($Z$4)),"",IF(R19="",Q19*O19/(1-O19),R19*O19/(1-O19)))</f>
        <v/>
      </c>
      <c r="T19" s="465" t="str">
        <f t="shared" si="7"/>
        <v/>
      </c>
      <c r="U19" s="465" t="str">
        <f t="shared" si="8"/>
        <v/>
      </c>
      <c r="V19" s="465" t="str">
        <f t="shared" si="9"/>
        <v/>
      </c>
      <c r="W19" s="12"/>
      <c r="X19" s="7"/>
      <c r="Y19" s="7"/>
      <c r="Z19" s="7"/>
      <c r="AA19" s="7"/>
      <c r="AB19" s="7"/>
    </row>
    <row r="20" spans="2:28" ht="15" customHeight="1" x14ac:dyDescent="0.2">
      <c r="B20" s="10"/>
      <c r="C20" s="16">
        <v>9</v>
      </c>
      <c r="D20" s="28"/>
      <c r="E20" s="29"/>
      <c r="F20" s="29"/>
      <c r="G20" s="30"/>
      <c r="H20" s="30"/>
      <c r="I20" s="169"/>
      <c r="J20" s="272"/>
      <c r="K20" s="28"/>
      <c r="L20" s="28"/>
      <c r="M20" s="28"/>
      <c r="N20" s="28"/>
      <c r="O20" s="89" t="str">
        <f t="shared" si="4"/>
        <v/>
      </c>
      <c r="P20" s="13" t="str">
        <f>IF(J20="","",IF(G20="",$AQ$3,HLOOKUP(G20,照明器具!$CG$8:$DB$9,2,0)))</f>
        <v/>
      </c>
      <c r="Q20" s="13" t="str">
        <f t="shared" si="5"/>
        <v/>
      </c>
      <c r="R20" s="272"/>
      <c r="S20" s="13" t="str">
        <f t="shared" si="6"/>
        <v/>
      </c>
      <c r="T20" s="465" t="str">
        <f t="shared" si="7"/>
        <v/>
      </c>
      <c r="U20" s="465" t="str">
        <f t="shared" si="8"/>
        <v/>
      </c>
      <c r="V20" s="465" t="str">
        <f t="shared" si="9"/>
        <v/>
      </c>
      <c r="W20" s="12"/>
      <c r="X20" s="7"/>
      <c r="Y20" s="7"/>
      <c r="Z20" s="7"/>
      <c r="AA20" s="7"/>
      <c r="AB20" s="7"/>
    </row>
    <row r="21" spans="2:28" ht="15" customHeight="1" x14ac:dyDescent="0.2">
      <c r="B21" s="10"/>
      <c r="C21" s="16">
        <v>10</v>
      </c>
      <c r="D21" s="28"/>
      <c r="E21" s="29"/>
      <c r="F21" s="29"/>
      <c r="G21" s="30"/>
      <c r="H21" s="30"/>
      <c r="I21" s="169"/>
      <c r="J21" s="272"/>
      <c r="K21" s="28"/>
      <c r="L21" s="28"/>
      <c r="M21" s="28"/>
      <c r="N21" s="28"/>
      <c r="O21" s="89" t="str">
        <f t="shared" si="4"/>
        <v/>
      </c>
      <c r="P21" s="13" t="str">
        <f>IF(J21="","",IF(G21="",$AQ$3,HLOOKUP(G21,照明器具!$CG$8:$DB$9,2,0)))</f>
        <v/>
      </c>
      <c r="Q21" s="13" t="str">
        <f t="shared" si="5"/>
        <v/>
      </c>
      <c r="R21" s="272"/>
      <c r="S21" s="13" t="str">
        <f t="shared" si="6"/>
        <v/>
      </c>
      <c r="T21" s="465" t="str">
        <f t="shared" si="7"/>
        <v/>
      </c>
      <c r="U21" s="465" t="str">
        <f t="shared" si="8"/>
        <v/>
      </c>
      <c r="V21" s="465" t="str">
        <f t="shared" si="9"/>
        <v/>
      </c>
      <c r="W21" s="12"/>
      <c r="X21" s="7"/>
      <c r="Y21" s="7"/>
      <c r="Z21" s="7"/>
      <c r="AA21" s="7"/>
      <c r="AB21" s="7"/>
    </row>
    <row r="22" spans="2:28" ht="15" customHeight="1" x14ac:dyDescent="0.2">
      <c r="B22" s="10"/>
      <c r="C22" s="16">
        <v>11</v>
      </c>
      <c r="D22" s="28"/>
      <c r="E22" s="29"/>
      <c r="F22" s="29"/>
      <c r="G22" s="30"/>
      <c r="H22" s="30"/>
      <c r="I22" s="169"/>
      <c r="J22" s="272"/>
      <c r="K22" s="28"/>
      <c r="L22" s="28"/>
      <c r="M22" s="28"/>
      <c r="N22" s="28"/>
      <c r="O22" s="89" t="str">
        <f t="shared" si="4"/>
        <v/>
      </c>
      <c r="P22" s="13" t="str">
        <f>IF(J22="","",IF(G22="",$AQ$3,HLOOKUP(G22,照明器具!$CG$8:$DB$9,2,0)))</f>
        <v/>
      </c>
      <c r="Q22" s="13" t="str">
        <f t="shared" si="5"/>
        <v/>
      </c>
      <c r="R22" s="272"/>
      <c r="S22" s="13" t="str">
        <f t="shared" si="6"/>
        <v/>
      </c>
      <c r="T22" s="465" t="str">
        <f t="shared" si="7"/>
        <v/>
      </c>
      <c r="U22" s="465" t="str">
        <f t="shared" si="8"/>
        <v/>
      </c>
      <c r="V22" s="465" t="str">
        <f t="shared" si="9"/>
        <v/>
      </c>
      <c r="W22" s="12"/>
      <c r="X22" s="7"/>
      <c r="Y22" s="7"/>
      <c r="Z22" s="7"/>
      <c r="AA22" s="7"/>
      <c r="AB22" s="7"/>
    </row>
    <row r="23" spans="2:28" ht="15" customHeight="1" x14ac:dyDescent="0.2">
      <c r="B23" s="10"/>
      <c r="C23" s="16">
        <v>12</v>
      </c>
      <c r="D23" s="28"/>
      <c r="E23" s="29"/>
      <c r="F23" s="29"/>
      <c r="G23" s="30"/>
      <c r="H23" s="30"/>
      <c r="I23" s="169"/>
      <c r="J23" s="272"/>
      <c r="K23" s="28"/>
      <c r="L23" s="28"/>
      <c r="M23" s="28"/>
      <c r="N23" s="28"/>
      <c r="O23" s="89" t="str">
        <f t="shared" si="4"/>
        <v/>
      </c>
      <c r="P23" s="13" t="str">
        <f>IF(J23="","",IF(G23="",$AQ$3,HLOOKUP(G23,照明器具!$CG$8:$DB$9,2,0)))</f>
        <v/>
      </c>
      <c r="Q23" s="13" t="str">
        <f t="shared" si="5"/>
        <v/>
      </c>
      <c r="R23" s="272"/>
      <c r="S23" s="13" t="str">
        <f t="shared" si="6"/>
        <v/>
      </c>
      <c r="T23" s="465" t="str">
        <f t="shared" si="7"/>
        <v/>
      </c>
      <c r="U23" s="465" t="str">
        <f t="shared" si="8"/>
        <v/>
      </c>
      <c r="V23" s="465" t="str">
        <f t="shared" si="9"/>
        <v/>
      </c>
      <c r="W23" s="12"/>
      <c r="X23" s="7"/>
      <c r="Y23" s="7"/>
      <c r="Z23" s="7"/>
      <c r="AA23" s="7"/>
      <c r="AB23" s="7"/>
    </row>
    <row r="24" spans="2:28" ht="15" customHeight="1" x14ac:dyDescent="0.2">
      <c r="B24" s="10"/>
      <c r="C24" s="16">
        <v>13</v>
      </c>
      <c r="D24" s="28"/>
      <c r="E24" s="29"/>
      <c r="F24" s="29"/>
      <c r="G24" s="30"/>
      <c r="H24" s="30"/>
      <c r="I24" s="169"/>
      <c r="J24" s="272"/>
      <c r="K24" s="28"/>
      <c r="L24" s="28"/>
      <c r="M24" s="28"/>
      <c r="N24" s="28"/>
      <c r="O24" s="89" t="str">
        <f t="shared" si="4"/>
        <v/>
      </c>
      <c r="P24" s="13" t="str">
        <f>IF(J24="","",IF(G24="",$AQ$3,HLOOKUP(G24,照明器具!$CG$8:$DB$9,2,0)))</f>
        <v/>
      </c>
      <c r="Q24" s="13" t="str">
        <f t="shared" si="5"/>
        <v/>
      </c>
      <c r="R24" s="272"/>
      <c r="S24" s="13" t="str">
        <f t="shared" si="6"/>
        <v/>
      </c>
      <c r="T24" s="465" t="str">
        <f t="shared" si="7"/>
        <v/>
      </c>
      <c r="U24" s="465" t="str">
        <f t="shared" si="8"/>
        <v/>
      </c>
      <c r="V24" s="465" t="str">
        <f t="shared" si="9"/>
        <v/>
      </c>
      <c r="W24" s="12"/>
      <c r="X24" s="7"/>
      <c r="Y24" s="7"/>
      <c r="Z24" s="7"/>
      <c r="AA24" s="7"/>
      <c r="AB24" s="7"/>
    </row>
    <row r="25" spans="2:28" ht="15" customHeight="1" x14ac:dyDescent="0.2">
      <c r="B25" s="10"/>
      <c r="C25" s="16">
        <v>14</v>
      </c>
      <c r="D25" s="28"/>
      <c r="E25" s="29"/>
      <c r="F25" s="29"/>
      <c r="G25" s="30"/>
      <c r="H25" s="30"/>
      <c r="I25" s="169"/>
      <c r="J25" s="272"/>
      <c r="K25" s="28"/>
      <c r="L25" s="28"/>
      <c r="M25" s="28"/>
      <c r="N25" s="28"/>
      <c r="O25" s="89" t="str">
        <f t="shared" si="4"/>
        <v/>
      </c>
      <c r="P25" s="13" t="str">
        <f>IF(J25="","",IF(G25="",$AQ$3,HLOOKUP(G25,照明器具!$CG$8:$DB$9,2,0)))</f>
        <v/>
      </c>
      <c r="Q25" s="13" t="str">
        <f t="shared" si="5"/>
        <v/>
      </c>
      <c r="R25" s="272"/>
      <c r="S25" s="13" t="str">
        <f t="shared" si="6"/>
        <v/>
      </c>
      <c r="T25" s="465" t="str">
        <f t="shared" si="7"/>
        <v/>
      </c>
      <c r="U25" s="465" t="str">
        <f t="shared" si="8"/>
        <v/>
      </c>
      <c r="V25" s="465" t="str">
        <f t="shared" si="9"/>
        <v/>
      </c>
      <c r="W25" s="12"/>
      <c r="X25" s="7"/>
      <c r="Y25" s="7"/>
      <c r="Z25" s="7"/>
      <c r="AA25" s="7"/>
      <c r="AB25" s="7"/>
    </row>
    <row r="26" spans="2:28" ht="15" customHeight="1" x14ac:dyDescent="0.2">
      <c r="B26" s="10"/>
      <c r="C26" s="16">
        <v>15</v>
      </c>
      <c r="D26" s="28"/>
      <c r="E26" s="29"/>
      <c r="F26" s="29"/>
      <c r="G26" s="30"/>
      <c r="H26" s="30"/>
      <c r="I26" s="169"/>
      <c r="J26" s="272"/>
      <c r="K26" s="28"/>
      <c r="L26" s="28"/>
      <c r="M26" s="28"/>
      <c r="N26" s="28"/>
      <c r="O26" s="89" t="str">
        <f t="shared" si="4"/>
        <v/>
      </c>
      <c r="P26" s="13" t="str">
        <f>IF(J26="","",IF(G26="",$AQ$3,HLOOKUP(G26,照明器具!$CG$8:$DB$9,2,0)))</f>
        <v/>
      </c>
      <c r="Q26" s="13" t="str">
        <f t="shared" si="5"/>
        <v/>
      </c>
      <c r="R26" s="272"/>
      <c r="S26" s="13" t="str">
        <f t="shared" si="6"/>
        <v/>
      </c>
      <c r="T26" s="465" t="str">
        <f t="shared" si="7"/>
        <v/>
      </c>
      <c r="U26" s="465" t="str">
        <f t="shared" si="8"/>
        <v/>
      </c>
      <c r="V26" s="465" t="str">
        <f t="shared" si="9"/>
        <v/>
      </c>
      <c r="W26" s="12"/>
      <c r="X26" s="7"/>
      <c r="Y26" s="7"/>
      <c r="Z26" s="7"/>
      <c r="AA26" s="7"/>
      <c r="AB26" s="7"/>
    </row>
    <row r="27" spans="2:28" ht="15" customHeight="1" x14ac:dyDescent="0.2">
      <c r="B27" s="10"/>
      <c r="C27" s="16">
        <v>16</v>
      </c>
      <c r="D27" s="28"/>
      <c r="E27" s="29"/>
      <c r="F27" s="29"/>
      <c r="G27" s="30"/>
      <c r="H27" s="30"/>
      <c r="I27" s="169"/>
      <c r="J27" s="272"/>
      <c r="K27" s="28"/>
      <c r="L27" s="28"/>
      <c r="M27" s="28"/>
      <c r="N27" s="28"/>
      <c r="O27" s="89" t="str">
        <f t="shared" si="4"/>
        <v/>
      </c>
      <c r="P27" s="13" t="str">
        <f>IF(J27="","",IF(G27="",$AQ$3,HLOOKUP(G27,照明器具!$CG$8:$DB$9,2,0)))</f>
        <v/>
      </c>
      <c r="Q27" s="13" t="str">
        <f t="shared" si="5"/>
        <v/>
      </c>
      <c r="R27" s="272"/>
      <c r="S27" s="13" t="str">
        <f t="shared" si="6"/>
        <v/>
      </c>
      <c r="T27" s="465" t="str">
        <f t="shared" si="7"/>
        <v/>
      </c>
      <c r="U27" s="465" t="str">
        <f t="shared" si="8"/>
        <v/>
      </c>
      <c r="V27" s="465" t="str">
        <f t="shared" si="9"/>
        <v/>
      </c>
      <c r="W27" s="12"/>
      <c r="X27" s="7"/>
      <c r="Y27" s="7"/>
      <c r="Z27" s="7"/>
      <c r="AA27" s="7"/>
      <c r="AB27" s="7"/>
    </row>
    <row r="28" spans="2:28" ht="15" customHeight="1" x14ac:dyDescent="0.2">
      <c r="B28" s="10"/>
      <c r="C28" s="16">
        <v>17</v>
      </c>
      <c r="D28" s="28"/>
      <c r="E28" s="29"/>
      <c r="F28" s="29"/>
      <c r="G28" s="30"/>
      <c r="H28" s="30"/>
      <c r="I28" s="169"/>
      <c r="J28" s="272"/>
      <c r="K28" s="28"/>
      <c r="L28" s="28"/>
      <c r="M28" s="28"/>
      <c r="N28" s="28"/>
      <c r="O28" s="89" t="str">
        <f t="shared" si="4"/>
        <v/>
      </c>
      <c r="P28" s="13" t="str">
        <f>IF(J28="","",IF(G28="",$AQ$3,HLOOKUP(G28,照明器具!$CG$8:$DB$9,2,0)))</f>
        <v/>
      </c>
      <c r="Q28" s="13" t="str">
        <f t="shared" si="5"/>
        <v/>
      </c>
      <c r="R28" s="272"/>
      <c r="S28" s="13" t="str">
        <f t="shared" si="6"/>
        <v/>
      </c>
      <c r="T28" s="465" t="str">
        <f t="shared" si="7"/>
        <v/>
      </c>
      <c r="U28" s="465" t="str">
        <f t="shared" si="8"/>
        <v/>
      </c>
      <c r="V28" s="465" t="str">
        <f t="shared" si="9"/>
        <v/>
      </c>
      <c r="W28" s="12"/>
      <c r="X28" s="7"/>
      <c r="Y28" s="7"/>
      <c r="Z28" s="7"/>
      <c r="AA28" s="7"/>
      <c r="AB28" s="7"/>
    </row>
    <row r="29" spans="2:28" ht="15" customHeight="1" x14ac:dyDescent="0.2">
      <c r="B29" s="10"/>
      <c r="C29" s="16">
        <v>18</v>
      </c>
      <c r="D29" s="28"/>
      <c r="E29" s="29"/>
      <c r="F29" s="29"/>
      <c r="G29" s="30"/>
      <c r="H29" s="30"/>
      <c r="I29" s="169"/>
      <c r="J29" s="272"/>
      <c r="K29" s="28"/>
      <c r="L29" s="28"/>
      <c r="M29" s="28"/>
      <c r="N29" s="28"/>
      <c r="O29" s="89" t="str">
        <f t="shared" si="4"/>
        <v/>
      </c>
      <c r="P29" s="13" t="str">
        <f>IF(J29="","",IF(G29="",$AQ$3,HLOOKUP(G29,照明器具!$CG$8:$DB$9,2,0)))</f>
        <v/>
      </c>
      <c r="Q29" s="13" t="str">
        <f t="shared" si="5"/>
        <v/>
      </c>
      <c r="R29" s="272"/>
      <c r="S29" s="13" t="str">
        <f t="shared" si="6"/>
        <v/>
      </c>
      <c r="T29" s="465" t="str">
        <f t="shared" si="7"/>
        <v/>
      </c>
      <c r="U29" s="465" t="str">
        <f t="shared" si="8"/>
        <v/>
      </c>
      <c r="V29" s="465" t="str">
        <f t="shared" si="9"/>
        <v/>
      </c>
      <c r="W29" s="12"/>
      <c r="X29" s="7"/>
      <c r="Y29" s="7"/>
      <c r="Z29" s="7"/>
      <c r="AA29" s="7"/>
      <c r="AB29" s="7"/>
    </row>
    <row r="30" spans="2:28" ht="15" customHeight="1" x14ac:dyDescent="0.2">
      <c r="B30" s="10"/>
      <c r="C30" s="16">
        <v>19</v>
      </c>
      <c r="D30" s="28"/>
      <c r="E30" s="29"/>
      <c r="F30" s="29"/>
      <c r="G30" s="30"/>
      <c r="H30" s="30"/>
      <c r="I30" s="169"/>
      <c r="J30" s="272"/>
      <c r="K30" s="28"/>
      <c r="L30" s="28"/>
      <c r="M30" s="28"/>
      <c r="N30" s="28"/>
      <c r="O30" s="89" t="str">
        <f t="shared" si="4"/>
        <v/>
      </c>
      <c r="P30" s="13" t="str">
        <f>IF(J30="","",IF(G30="",$AQ$3,HLOOKUP(G30,照明器具!$CG$8:$DB$9,2,0)))</f>
        <v/>
      </c>
      <c r="Q30" s="13" t="str">
        <f t="shared" si="5"/>
        <v/>
      </c>
      <c r="R30" s="272"/>
      <c r="S30" s="13" t="str">
        <f t="shared" si="6"/>
        <v/>
      </c>
      <c r="T30" s="465" t="str">
        <f t="shared" si="7"/>
        <v/>
      </c>
      <c r="U30" s="465" t="str">
        <f t="shared" si="8"/>
        <v/>
      </c>
      <c r="V30" s="465" t="str">
        <f t="shared" si="9"/>
        <v/>
      </c>
      <c r="W30" s="12"/>
      <c r="X30" s="7"/>
      <c r="Y30" s="7"/>
      <c r="Z30" s="7"/>
      <c r="AA30" s="7"/>
      <c r="AB30" s="7"/>
    </row>
    <row r="31" spans="2:28" ht="15" customHeight="1" x14ac:dyDescent="0.2">
      <c r="B31" s="10"/>
      <c r="C31" s="16">
        <v>20</v>
      </c>
      <c r="D31" s="28"/>
      <c r="E31" s="29"/>
      <c r="F31" s="29"/>
      <c r="G31" s="30"/>
      <c r="H31" s="30"/>
      <c r="I31" s="169"/>
      <c r="J31" s="272"/>
      <c r="K31" s="28"/>
      <c r="L31" s="28"/>
      <c r="M31" s="28"/>
      <c r="N31" s="28"/>
      <c r="O31" s="89" t="str">
        <f t="shared" si="4"/>
        <v/>
      </c>
      <c r="P31" s="13" t="str">
        <f>IF(J31="","",IF(G31="",$AQ$3,HLOOKUP(G31,照明器具!$CG$8:$DB$9,2,0)))</f>
        <v/>
      </c>
      <c r="Q31" s="13" t="str">
        <f t="shared" si="5"/>
        <v/>
      </c>
      <c r="R31" s="272"/>
      <c r="S31" s="13" t="str">
        <f t="shared" si="6"/>
        <v/>
      </c>
      <c r="T31" s="465" t="str">
        <f t="shared" si="7"/>
        <v/>
      </c>
      <c r="U31" s="465" t="str">
        <f t="shared" si="8"/>
        <v/>
      </c>
      <c r="V31" s="465" t="str">
        <f t="shared" si="9"/>
        <v/>
      </c>
      <c r="W31" s="12"/>
      <c r="X31" s="7"/>
      <c r="Y31" s="7"/>
      <c r="Z31" s="7"/>
      <c r="AA31" s="7"/>
      <c r="AB31" s="7"/>
    </row>
    <row r="32" spans="2:28" ht="15" customHeight="1" x14ac:dyDescent="0.2">
      <c r="B32" s="10"/>
      <c r="C32" s="16">
        <v>21</v>
      </c>
      <c r="D32" s="28"/>
      <c r="E32" s="29"/>
      <c r="F32" s="29"/>
      <c r="G32" s="30"/>
      <c r="H32" s="30"/>
      <c r="I32" s="169"/>
      <c r="J32" s="272"/>
      <c r="K32" s="28"/>
      <c r="L32" s="28"/>
      <c r="M32" s="28"/>
      <c r="N32" s="28"/>
      <c r="O32" s="89" t="str">
        <f t="shared" si="4"/>
        <v/>
      </c>
      <c r="P32" s="13" t="str">
        <f>IF(J32="","",IF(G32="",$AQ$3,HLOOKUP(G32,照明器具!$CG$8:$DB$9,2,0)))</f>
        <v/>
      </c>
      <c r="Q32" s="13" t="str">
        <f t="shared" si="5"/>
        <v/>
      </c>
      <c r="R32" s="272"/>
      <c r="S32" s="13" t="str">
        <f t="shared" si="6"/>
        <v/>
      </c>
      <c r="T32" s="465" t="str">
        <f t="shared" si="7"/>
        <v/>
      </c>
      <c r="U32" s="465" t="str">
        <f t="shared" si="8"/>
        <v/>
      </c>
      <c r="V32" s="465" t="str">
        <f t="shared" si="9"/>
        <v/>
      </c>
      <c r="W32" s="12"/>
      <c r="X32" s="7"/>
      <c r="Y32" s="7"/>
      <c r="Z32" s="7"/>
      <c r="AA32" s="7"/>
      <c r="AB32" s="7"/>
    </row>
    <row r="33" spans="2:28" ht="15" customHeight="1" x14ac:dyDescent="0.2">
      <c r="B33" s="10"/>
      <c r="C33" s="16">
        <v>22</v>
      </c>
      <c r="D33" s="28"/>
      <c r="E33" s="29"/>
      <c r="F33" s="29"/>
      <c r="G33" s="30"/>
      <c r="H33" s="30"/>
      <c r="I33" s="169"/>
      <c r="J33" s="272"/>
      <c r="K33" s="28"/>
      <c r="L33" s="28"/>
      <c r="M33" s="28"/>
      <c r="N33" s="28"/>
      <c r="O33" s="89" t="str">
        <f t="shared" si="4"/>
        <v/>
      </c>
      <c r="P33" s="13" t="str">
        <f>IF(J33="","",IF(G33="",$AQ$3,HLOOKUP(G33,照明器具!$CG$8:$DB$9,2,0)))</f>
        <v/>
      </c>
      <c r="Q33" s="13" t="str">
        <f t="shared" si="5"/>
        <v/>
      </c>
      <c r="R33" s="272"/>
      <c r="S33" s="13" t="str">
        <f t="shared" si="6"/>
        <v/>
      </c>
      <c r="T33" s="465" t="str">
        <f t="shared" si="7"/>
        <v/>
      </c>
      <c r="U33" s="465" t="str">
        <f t="shared" si="8"/>
        <v/>
      </c>
      <c r="V33" s="465" t="str">
        <f t="shared" si="9"/>
        <v/>
      </c>
      <c r="W33" s="12"/>
      <c r="X33" s="7"/>
      <c r="Y33" s="7"/>
      <c r="Z33" s="7"/>
      <c r="AA33" s="7"/>
      <c r="AB33" s="7"/>
    </row>
    <row r="34" spans="2:28" ht="15" customHeight="1" x14ac:dyDescent="0.2">
      <c r="B34" s="10"/>
      <c r="C34" s="16">
        <v>23</v>
      </c>
      <c r="D34" s="28"/>
      <c r="E34" s="29"/>
      <c r="F34" s="29"/>
      <c r="G34" s="30"/>
      <c r="H34" s="30"/>
      <c r="I34" s="169"/>
      <c r="J34" s="272"/>
      <c r="K34" s="28"/>
      <c r="L34" s="28"/>
      <c r="M34" s="28"/>
      <c r="N34" s="28"/>
      <c r="O34" s="89" t="str">
        <f t="shared" si="4"/>
        <v/>
      </c>
      <c r="P34" s="13" t="str">
        <f>IF(J34="","",IF(G34="",$AQ$3,HLOOKUP(G34,照明器具!$CG$8:$DB$9,2,0)))</f>
        <v/>
      </c>
      <c r="Q34" s="13" t="str">
        <f t="shared" si="5"/>
        <v/>
      </c>
      <c r="R34" s="272"/>
      <c r="S34" s="13" t="str">
        <f t="shared" si="6"/>
        <v/>
      </c>
      <c r="T34" s="465" t="str">
        <f t="shared" si="7"/>
        <v/>
      </c>
      <c r="U34" s="465" t="str">
        <f t="shared" si="8"/>
        <v/>
      </c>
      <c r="V34" s="465" t="str">
        <f t="shared" si="9"/>
        <v/>
      </c>
      <c r="W34" s="12"/>
      <c r="X34" s="7"/>
      <c r="Y34" s="7"/>
      <c r="Z34" s="7"/>
      <c r="AA34" s="7"/>
      <c r="AB34" s="7"/>
    </row>
    <row r="35" spans="2:28" ht="15" customHeight="1" x14ac:dyDescent="0.2">
      <c r="B35" s="10"/>
      <c r="C35" s="16">
        <v>24</v>
      </c>
      <c r="D35" s="28"/>
      <c r="E35" s="29"/>
      <c r="F35" s="29"/>
      <c r="G35" s="30"/>
      <c r="H35" s="30"/>
      <c r="I35" s="169"/>
      <c r="J35" s="272"/>
      <c r="K35" s="28"/>
      <c r="L35" s="28"/>
      <c r="M35" s="28"/>
      <c r="N35" s="28"/>
      <c r="O35" s="89" t="str">
        <f t="shared" si="4"/>
        <v/>
      </c>
      <c r="P35" s="13" t="str">
        <f>IF(J35="","",IF(G35="",$AQ$3,HLOOKUP(G35,照明器具!$CG$8:$DB$9,2,0)))</f>
        <v/>
      </c>
      <c r="Q35" s="13" t="str">
        <f t="shared" si="5"/>
        <v/>
      </c>
      <c r="R35" s="272"/>
      <c r="S35" s="13" t="str">
        <f t="shared" si="6"/>
        <v/>
      </c>
      <c r="T35" s="465" t="str">
        <f t="shared" si="7"/>
        <v/>
      </c>
      <c r="U35" s="465" t="str">
        <f t="shared" si="8"/>
        <v/>
      </c>
      <c r="V35" s="465" t="str">
        <f t="shared" si="9"/>
        <v/>
      </c>
      <c r="W35" s="12"/>
      <c r="X35" s="7"/>
      <c r="Y35" s="7"/>
      <c r="Z35" s="7"/>
      <c r="AA35" s="7"/>
      <c r="AB35" s="7"/>
    </row>
    <row r="36" spans="2:28" ht="15" customHeight="1" x14ac:dyDescent="0.2">
      <c r="B36" s="10"/>
      <c r="C36" s="16">
        <v>25</v>
      </c>
      <c r="D36" s="28"/>
      <c r="E36" s="29"/>
      <c r="F36" s="29"/>
      <c r="G36" s="30"/>
      <c r="H36" s="30"/>
      <c r="I36" s="169"/>
      <c r="J36" s="272"/>
      <c r="K36" s="28"/>
      <c r="L36" s="28"/>
      <c r="M36" s="28"/>
      <c r="N36" s="28"/>
      <c r="O36" s="89" t="str">
        <f t="shared" si="4"/>
        <v/>
      </c>
      <c r="P36" s="13" t="str">
        <f>IF(J36="","",IF(G36="",$AQ$3,HLOOKUP(G36,照明器具!$CG$8:$DB$9,2,0)))</f>
        <v/>
      </c>
      <c r="Q36" s="13" t="str">
        <f t="shared" si="5"/>
        <v/>
      </c>
      <c r="R36" s="272"/>
      <c r="S36" s="13" t="str">
        <f t="shared" si="6"/>
        <v/>
      </c>
      <c r="T36" s="465" t="str">
        <f t="shared" si="7"/>
        <v/>
      </c>
      <c r="U36" s="465" t="str">
        <f t="shared" si="8"/>
        <v/>
      </c>
      <c r="V36" s="465" t="str">
        <f t="shared" si="9"/>
        <v/>
      </c>
      <c r="W36" s="12"/>
      <c r="X36" s="7"/>
      <c r="Y36" s="7"/>
      <c r="Z36" s="7"/>
      <c r="AA36" s="7"/>
      <c r="AB36" s="7"/>
    </row>
    <row r="37" spans="2:28" ht="15" customHeight="1" x14ac:dyDescent="0.2">
      <c r="B37" s="10"/>
      <c r="C37" s="16">
        <v>26</v>
      </c>
      <c r="D37" s="28"/>
      <c r="E37" s="29"/>
      <c r="F37" s="29"/>
      <c r="G37" s="30"/>
      <c r="H37" s="30"/>
      <c r="I37" s="169"/>
      <c r="J37" s="272"/>
      <c r="K37" s="28"/>
      <c r="L37" s="28"/>
      <c r="M37" s="28"/>
      <c r="N37" s="28"/>
      <c r="O37" s="89" t="str">
        <f t="shared" si="4"/>
        <v/>
      </c>
      <c r="P37" s="13" t="str">
        <f>IF(J37="","",IF(G37="",$AQ$3,HLOOKUP(G37,照明器具!$CG$8:$DB$9,2,0)))</f>
        <v/>
      </c>
      <c r="Q37" s="13" t="str">
        <f t="shared" si="5"/>
        <v/>
      </c>
      <c r="R37" s="272"/>
      <c r="S37" s="13" t="str">
        <f t="shared" si="6"/>
        <v/>
      </c>
      <c r="T37" s="465" t="str">
        <f t="shared" si="7"/>
        <v/>
      </c>
      <c r="U37" s="465" t="str">
        <f t="shared" si="8"/>
        <v/>
      </c>
      <c r="V37" s="465" t="str">
        <f t="shared" si="9"/>
        <v/>
      </c>
      <c r="W37" s="12"/>
      <c r="X37" s="7"/>
      <c r="Y37" s="7"/>
      <c r="Z37" s="7"/>
      <c r="AA37" s="7"/>
      <c r="AB37" s="7"/>
    </row>
    <row r="38" spans="2:28" ht="15" customHeight="1" x14ac:dyDescent="0.2">
      <c r="B38" s="10"/>
      <c r="C38" s="16">
        <v>27</v>
      </c>
      <c r="D38" s="28"/>
      <c r="E38" s="29"/>
      <c r="F38" s="29"/>
      <c r="G38" s="30"/>
      <c r="H38" s="30"/>
      <c r="I38" s="169"/>
      <c r="J38" s="272"/>
      <c r="K38" s="28"/>
      <c r="L38" s="28"/>
      <c r="M38" s="28"/>
      <c r="N38" s="28"/>
      <c r="O38" s="89" t="str">
        <f t="shared" si="4"/>
        <v/>
      </c>
      <c r="P38" s="13" t="str">
        <f>IF(J38="","",IF(G38="",$AQ$3,HLOOKUP(G38,照明器具!$CG$8:$DB$9,2,0)))</f>
        <v/>
      </c>
      <c r="Q38" s="13" t="str">
        <f t="shared" si="5"/>
        <v/>
      </c>
      <c r="R38" s="272"/>
      <c r="S38" s="13" t="str">
        <f t="shared" si="6"/>
        <v/>
      </c>
      <c r="T38" s="465" t="str">
        <f t="shared" si="7"/>
        <v/>
      </c>
      <c r="U38" s="465" t="str">
        <f t="shared" si="8"/>
        <v/>
      </c>
      <c r="V38" s="465" t="str">
        <f t="shared" si="9"/>
        <v/>
      </c>
      <c r="W38" s="12"/>
      <c r="X38" s="7"/>
      <c r="Y38" s="7"/>
      <c r="Z38" s="7"/>
      <c r="AA38" s="7"/>
      <c r="AB38" s="7"/>
    </row>
    <row r="39" spans="2:28" ht="15" customHeight="1" x14ac:dyDescent="0.2">
      <c r="B39" s="10"/>
      <c r="C39" s="16">
        <v>28</v>
      </c>
      <c r="D39" s="28"/>
      <c r="E39" s="29"/>
      <c r="F39" s="29"/>
      <c r="G39" s="30"/>
      <c r="H39" s="30"/>
      <c r="I39" s="169"/>
      <c r="J39" s="272"/>
      <c r="K39" s="28"/>
      <c r="L39" s="28"/>
      <c r="M39" s="28"/>
      <c r="N39" s="28"/>
      <c r="O39" s="89" t="str">
        <f t="shared" si="4"/>
        <v/>
      </c>
      <c r="P39" s="13" t="str">
        <f>IF(J39="","",IF(G39="",$AQ$3,HLOOKUP(G39,照明器具!$CG$8:$DB$9,2,0)))</f>
        <v/>
      </c>
      <c r="Q39" s="13" t="str">
        <f t="shared" si="5"/>
        <v/>
      </c>
      <c r="R39" s="272"/>
      <c r="S39" s="13" t="str">
        <f t="shared" si="6"/>
        <v/>
      </c>
      <c r="T39" s="465" t="str">
        <f t="shared" si="7"/>
        <v/>
      </c>
      <c r="U39" s="465" t="str">
        <f t="shared" si="8"/>
        <v/>
      </c>
      <c r="V39" s="465" t="str">
        <f t="shared" si="9"/>
        <v/>
      </c>
      <c r="W39" s="12"/>
      <c r="X39" s="7"/>
      <c r="Y39" s="7"/>
      <c r="Z39" s="7"/>
      <c r="AA39" s="7"/>
      <c r="AB39" s="7"/>
    </row>
    <row r="40" spans="2:28" ht="15" customHeight="1" x14ac:dyDescent="0.2">
      <c r="B40" s="10"/>
      <c r="C40" s="16">
        <v>29</v>
      </c>
      <c r="D40" s="28"/>
      <c r="E40" s="29"/>
      <c r="F40" s="29"/>
      <c r="G40" s="30"/>
      <c r="H40" s="30"/>
      <c r="I40" s="169"/>
      <c r="J40" s="272"/>
      <c r="K40" s="28"/>
      <c r="L40" s="28"/>
      <c r="M40" s="28"/>
      <c r="N40" s="28"/>
      <c r="O40" s="89" t="str">
        <f t="shared" si="4"/>
        <v/>
      </c>
      <c r="P40" s="13" t="str">
        <f>IF(J40="","",IF(G40="",$AQ$3,HLOOKUP(G40,照明器具!$CG$8:$DB$9,2,0)))</f>
        <v/>
      </c>
      <c r="Q40" s="13" t="str">
        <f t="shared" si="5"/>
        <v/>
      </c>
      <c r="R40" s="272"/>
      <c r="S40" s="13" t="str">
        <f t="shared" si="6"/>
        <v/>
      </c>
      <c r="T40" s="465" t="str">
        <f t="shared" si="7"/>
        <v/>
      </c>
      <c r="U40" s="465" t="str">
        <f t="shared" si="8"/>
        <v/>
      </c>
      <c r="V40" s="465" t="str">
        <f t="shared" si="9"/>
        <v/>
      </c>
      <c r="W40" s="12"/>
      <c r="X40" s="7"/>
      <c r="Y40" s="7"/>
      <c r="Z40" s="7"/>
      <c r="AA40" s="7"/>
      <c r="AB40" s="7"/>
    </row>
    <row r="41" spans="2:28" ht="15" customHeight="1" x14ac:dyDescent="0.2">
      <c r="B41" s="10"/>
      <c r="C41" s="16">
        <v>30</v>
      </c>
      <c r="D41" s="28"/>
      <c r="E41" s="29"/>
      <c r="F41" s="29"/>
      <c r="G41" s="30"/>
      <c r="H41" s="30"/>
      <c r="I41" s="169"/>
      <c r="J41" s="272"/>
      <c r="K41" s="28"/>
      <c r="L41" s="28"/>
      <c r="M41" s="28"/>
      <c r="N41" s="28"/>
      <c r="O41" s="89" t="str">
        <f t="shared" si="4"/>
        <v/>
      </c>
      <c r="P41" s="13" t="str">
        <f>IF(J41="","",IF(G41="",$AQ$3,HLOOKUP(G41,照明器具!$CG$8:$DB$9,2,0)))</f>
        <v/>
      </c>
      <c r="Q41" s="13" t="str">
        <f t="shared" si="5"/>
        <v/>
      </c>
      <c r="R41" s="272"/>
      <c r="S41" s="13" t="str">
        <f t="shared" si="6"/>
        <v/>
      </c>
      <c r="T41" s="465" t="str">
        <f t="shared" si="7"/>
        <v/>
      </c>
      <c r="U41" s="465" t="str">
        <f t="shared" si="8"/>
        <v/>
      </c>
      <c r="V41" s="465" t="str">
        <f t="shared" si="9"/>
        <v/>
      </c>
      <c r="W41" s="12"/>
      <c r="X41" s="7"/>
      <c r="Y41" s="7"/>
      <c r="Z41" s="7"/>
      <c r="AA41" s="7"/>
      <c r="AB41" s="7"/>
    </row>
    <row r="42" spans="2:28" ht="15" customHeight="1" x14ac:dyDescent="0.2">
      <c r="B42" s="113"/>
      <c r="C42" s="114"/>
      <c r="D42" s="114"/>
      <c r="E42" s="114"/>
      <c r="F42" s="114"/>
      <c r="G42" s="114"/>
      <c r="H42" s="114"/>
      <c r="I42" s="3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402"/>
      <c r="U42" s="402"/>
      <c r="V42" s="402"/>
      <c r="W42" s="115"/>
    </row>
    <row r="43" spans="2:28" x14ac:dyDescent="0.2">
      <c r="I43" s="315"/>
      <c r="T43" s="403"/>
      <c r="U43" s="403"/>
      <c r="V43" s="403"/>
      <c r="W43" s="174" t="s">
        <v>916</v>
      </c>
      <c r="X43" s="155"/>
      <c r="Y43" s="155"/>
      <c r="Z43" s="155"/>
      <c r="AA43" s="155"/>
      <c r="AB43" s="155"/>
    </row>
    <row r="44" spans="2:28" x14ac:dyDescent="0.2">
      <c r="B44" s="10"/>
      <c r="C44" s="16">
        <v>31</v>
      </c>
      <c r="D44" s="28"/>
      <c r="E44" s="29"/>
      <c r="F44" s="29"/>
      <c r="G44" s="30"/>
      <c r="H44" s="30"/>
      <c r="I44" s="169"/>
      <c r="J44" s="272"/>
      <c r="K44" s="28"/>
      <c r="L44" s="28"/>
      <c r="M44" s="28"/>
      <c r="N44" s="28"/>
      <c r="O44" s="89" t="str">
        <f t="shared" ref="O44:O73" si="10">IF(J44="","",SUMIF(K44:N44,"○",$AL$3:$AO$3))</f>
        <v/>
      </c>
      <c r="P44" s="13" t="str">
        <f>IF(J44="","",IF(G44="",$AQ$3,HLOOKUP(G44,照明器具!$CG$8:$DB$9,2,0)))</f>
        <v/>
      </c>
      <c r="Q44" s="13" t="str">
        <f>IF(J44="","",I44*J44*(1-O44)*P44/1000)</f>
        <v/>
      </c>
      <c r="R44" s="272"/>
      <c r="S44" s="13" t="str">
        <f>IF(OR(O44="",NOT($Z$4)),"",IF(R44="",Q44*O44/(1-O44),R44*O44/(1-O44)))</f>
        <v/>
      </c>
      <c r="T44" s="465" t="str">
        <f t="shared" ref="T44:T73" si="11">IF(ISERROR(S44),"",IF(S44="","",S44*$BG$3/1000))</f>
        <v/>
      </c>
      <c r="U44" s="465" t="str">
        <f t="shared" ref="U44:U73" si="12">IF(ISERROR(S44),"",IF(S44="","",S44*$BG$4/1000))</f>
        <v/>
      </c>
      <c r="V44" s="465" t="str">
        <f t="shared" ref="V44:V73" si="13">IF(ISERROR(S44),"",IF(S44="","",S44*$BG$5/1000))</f>
        <v/>
      </c>
      <c r="W44" s="12"/>
    </row>
    <row r="45" spans="2:28" x14ac:dyDescent="0.2">
      <c r="B45" s="10"/>
      <c r="C45" s="16">
        <v>32</v>
      </c>
      <c r="D45" s="28"/>
      <c r="E45" s="29"/>
      <c r="F45" s="29"/>
      <c r="G45" s="30"/>
      <c r="H45" s="30"/>
      <c r="I45" s="169"/>
      <c r="J45" s="272"/>
      <c r="K45" s="28"/>
      <c r="L45" s="28"/>
      <c r="M45" s="28"/>
      <c r="N45" s="28"/>
      <c r="O45" s="89" t="str">
        <f t="shared" si="10"/>
        <v/>
      </c>
      <c r="P45" s="13" t="str">
        <f>IF(J45="","",IF(G45="",$AQ$3,HLOOKUP(G45,照明器具!$CG$8:$DB$9,2,0)))</f>
        <v/>
      </c>
      <c r="Q45" s="13" t="str">
        <f t="shared" ref="Q45:Q73" si="14">IF(J45="","",I45*J45*(1-O45)*P45/1000)</f>
        <v/>
      </c>
      <c r="R45" s="272"/>
      <c r="S45" s="13" t="str">
        <f t="shared" ref="S45:S73" si="15">IF(OR(O45="",NOT($Z$4)),"",IF(R45="",Q45*O45/(1-O45),R45*O45/(1-O45)))</f>
        <v/>
      </c>
      <c r="T45" s="465" t="str">
        <f t="shared" si="11"/>
        <v/>
      </c>
      <c r="U45" s="465" t="str">
        <f t="shared" si="12"/>
        <v/>
      </c>
      <c r="V45" s="465" t="str">
        <f t="shared" si="13"/>
        <v/>
      </c>
      <c r="W45" s="12"/>
    </row>
    <row r="46" spans="2:28" x14ac:dyDescent="0.2">
      <c r="B46" s="10"/>
      <c r="C46" s="16">
        <v>33</v>
      </c>
      <c r="D46" s="28"/>
      <c r="E46" s="29"/>
      <c r="F46" s="29"/>
      <c r="G46" s="30"/>
      <c r="H46" s="30"/>
      <c r="I46" s="169"/>
      <c r="J46" s="272"/>
      <c r="K46" s="28"/>
      <c r="L46" s="28"/>
      <c r="M46" s="28"/>
      <c r="N46" s="28"/>
      <c r="O46" s="89" t="str">
        <f t="shared" si="10"/>
        <v/>
      </c>
      <c r="P46" s="13" t="str">
        <f>IF(J46="","",IF(G46="",$AQ$3,HLOOKUP(G46,照明器具!$CG$8:$DB$9,2,0)))</f>
        <v/>
      </c>
      <c r="Q46" s="13" t="str">
        <f t="shared" si="14"/>
        <v/>
      </c>
      <c r="R46" s="272"/>
      <c r="S46" s="13" t="str">
        <f t="shared" si="15"/>
        <v/>
      </c>
      <c r="T46" s="465" t="str">
        <f t="shared" si="11"/>
        <v/>
      </c>
      <c r="U46" s="465" t="str">
        <f t="shared" si="12"/>
        <v/>
      </c>
      <c r="V46" s="465" t="str">
        <f t="shared" si="13"/>
        <v/>
      </c>
      <c r="W46" s="12"/>
    </row>
    <row r="47" spans="2:28" x14ac:dyDescent="0.2">
      <c r="B47" s="10"/>
      <c r="C47" s="16">
        <v>34</v>
      </c>
      <c r="D47" s="28"/>
      <c r="E47" s="29"/>
      <c r="F47" s="29"/>
      <c r="G47" s="30"/>
      <c r="H47" s="30"/>
      <c r="I47" s="169"/>
      <c r="J47" s="272"/>
      <c r="K47" s="28"/>
      <c r="L47" s="28"/>
      <c r="M47" s="28"/>
      <c r="N47" s="28"/>
      <c r="O47" s="89" t="str">
        <f t="shared" si="10"/>
        <v/>
      </c>
      <c r="P47" s="13" t="str">
        <f>IF(J47="","",IF(G47="",$AQ$3,HLOOKUP(G47,照明器具!$CG$8:$DB$9,2,0)))</f>
        <v/>
      </c>
      <c r="Q47" s="13" t="str">
        <f t="shared" si="14"/>
        <v/>
      </c>
      <c r="R47" s="272"/>
      <c r="S47" s="13" t="str">
        <f t="shared" si="15"/>
        <v/>
      </c>
      <c r="T47" s="465" t="str">
        <f t="shared" si="11"/>
        <v/>
      </c>
      <c r="U47" s="465" t="str">
        <f t="shared" si="12"/>
        <v/>
      </c>
      <c r="V47" s="465" t="str">
        <f t="shared" si="13"/>
        <v/>
      </c>
      <c r="W47" s="12"/>
    </row>
    <row r="48" spans="2:28" x14ac:dyDescent="0.2">
      <c r="B48" s="10"/>
      <c r="C48" s="16">
        <v>35</v>
      </c>
      <c r="D48" s="28"/>
      <c r="E48" s="29"/>
      <c r="F48" s="29"/>
      <c r="G48" s="30"/>
      <c r="H48" s="30"/>
      <c r="I48" s="169"/>
      <c r="J48" s="272"/>
      <c r="K48" s="28"/>
      <c r="L48" s="28"/>
      <c r="M48" s="28"/>
      <c r="N48" s="28"/>
      <c r="O48" s="89" t="str">
        <f t="shared" si="10"/>
        <v/>
      </c>
      <c r="P48" s="13" t="str">
        <f>IF(J48="","",IF(G48="",$AQ$3,HLOOKUP(G48,照明器具!$CG$8:$DB$9,2,0)))</f>
        <v/>
      </c>
      <c r="Q48" s="13" t="str">
        <f t="shared" si="14"/>
        <v/>
      </c>
      <c r="R48" s="272"/>
      <c r="S48" s="13" t="str">
        <f t="shared" si="15"/>
        <v/>
      </c>
      <c r="T48" s="465" t="str">
        <f t="shared" si="11"/>
        <v/>
      </c>
      <c r="U48" s="465" t="str">
        <f t="shared" si="12"/>
        <v/>
      </c>
      <c r="V48" s="465" t="str">
        <f t="shared" si="13"/>
        <v/>
      </c>
      <c r="W48" s="12"/>
    </row>
    <row r="49" spans="2:23" x14ac:dyDescent="0.2">
      <c r="B49" s="10"/>
      <c r="C49" s="16">
        <v>36</v>
      </c>
      <c r="D49" s="28"/>
      <c r="E49" s="29"/>
      <c r="F49" s="29"/>
      <c r="G49" s="30"/>
      <c r="H49" s="30"/>
      <c r="I49" s="169"/>
      <c r="J49" s="272"/>
      <c r="K49" s="28"/>
      <c r="L49" s="28"/>
      <c r="M49" s="28"/>
      <c r="N49" s="28"/>
      <c r="O49" s="89" t="str">
        <f t="shared" si="10"/>
        <v/>
      </c>
      <c r="P49" s="13" t="str">
        <f>IF(J49="","",IF(G49="",$AQ$3,HLOOKUP(G49,照明器具!$CG$8:$DB$9,2,0)))</f>
        <v/>
      </c>
      <c r="Q49" s="13" t="str">
        <f t="shared" si="14"/>
        <v/>
      </c>
      <c r="R49" s="272"/>
      <c r="S49" s="13" t="str">
        <f t="shared" si="15"/>
        <v/>
      </c>
      <c r="T49" s="465" t="str">
        <f t="shared" si="11"/>
        <v/>
      </c>
      <c r="U49" s="465" t="str">
        <f t="shared" si="12"/>
        <v/>
      </c>
      <c r="V49" s="465" t="str">
        <f t="shared" si="13"/>
        <v/>
      </c>
      <c r="W49" s="12"/>
    </row>
    <row r="50" spans="2:23" x14ac:dyDescent="0.2">
      <c r="B50" s="10"/>
      <c r="C50" s="16">
        <v>37</v>
      </c>
      <c r="D50" s="28"/>
      <c r="E50" s="29"/>
      <c r="F50" s="29"/>
      <c r="G50" s="30"/>
      <c r="H50" s="30"/>
      <c r="I50" s="169"/>
      <c r="J50" s="272"/>
      <c r="K50" s="28"/>
      <c r="L50" s="28"/>
      <c r="M50" s="28"/>
      <c r="N50" s="28"/>
      <c r="O50" s="89" t="str">
        <f t="shared" si="10"/>
        <v/>
      </c>
      <c r="P50" s="13" t="str">
        <f>IF(J50="","",IF(G50="",$AQ$3,HLOOKUP(G50,照明器具!$CG$8:$DB$9,2,0)))</f>
        <v/>
      </c>
      <c r="Q50" s="13" t="str">
        <f t="shared" si="14"/>
        <v/>
      </c>
      <c r="R50" s="272"/>
      <c r="S50" s="13" t="str">
        <f t="shared" si="15"/>
        <v/>
      </c>
      <c r="T50" s="465" t="str">
        <f t="shared" si="11"/>
        <v/>
      </c>
      <c r="U50" s="465" t="str">
        <f t="shared" si="12"/>
        <v/>
      </c>
      <c r="V50" s="465" t="str">
        <f t="shared" si="13"/>
        <v/>
      </c>
      <c r="W50" s="12"/>
    </row>
    <row r="51" spans="2:23" x14ac:dyDescent="0.2">
      <c r="B51" s="10"/>
      <c r="C51" s="16">
        <v>38</v>
      </c>
      <c r="D51" s="28"/>
      <c r="E51" s="29"/>
      <c r="F51" s="29"/>
      <c r="G51" s="30"/>
      <c r="H51" s="30"/>
      <c r="I51" s="169"/>
      <c r="J51" s="272"/>
      <c r="K51" s="28"/>
      <c r="L51" s="28"/>
      <c r="M51" s="28"/>
      <c r="N51" s="28"/>
      <c r="O51" s="89" t="str">
        <f t="shared" si="10"/>
        <v/>
      </c>
      <c r="P51" s="13" t="str">
        <f>IF(J51="","",IF(G51="",$AQ$3,HLOOKUP(G51,照明器具!$CG$8:$DB$9,2,0)))</f>
        <v/>
      </c>
      <c r="Q51" s="13" t="str">
        <f t="shared" si="14"/>
        <v/>
      </c>
      <c r="R51" s="272"/>
      <c r="S51" s="13" t="str">
        <f>IF(OR(O51="",NOT($Z$4)),"",IF(R51="",Q51*O51/(1-O51),R51*O51/(1-O51)))</f>
        <v/>
      </c>
      <c r="T51" s="465" t="str">
        <f t="shared" si="11"/>
        <v/>
      </c>
      <c r="U51" s="465" t="str">
        <f t="shared" si="12"/>
        <v/>
      </c>
      <c r="V51" s="465" t="str">
        <f t="shared" si="13"/>
        <v/>
      </c>
      <c r="W51" s="12"/>
    </row>
    <row r="52" spans="2:23" x14ac:dyDescent="0.2">
      <c r="B52" s="10"/>
      <c r="C52" s="16">
        <v>39</v>
      </c>
      <c r="D52" s="28"/>
      <c r="E52" s="29"/>
      <c r="F52" s="29"/>
      <c r="G52" s="30"/>
      <c r="H52" s="30"/>
      <c r="I52" s="169"/>
      <c r="J52" s="272"/>
      <c r="K52" s="28"/>
      <c r="L52" s="28"/>
      <c r="M52" s="28"/>
      <c r="N52" s="28"/>
      <c r="O52" s="89" t="str">
        <f t="shared" si="10"/>
        <v/>
      </c>
      <c r="P52" s="13" t="str">
        <f>IF(J52="","",IF(G52="",$AQ$3,HLOOKUP(G52,照明器具!$CG$8:$DB$9,2,0)))</f>
        <v/>
      </c>
      <c r="Q52" s="13" t="str">
        <f t="shared" si="14"/>
        <v/>
      </c>
      <c r="R52" s="272"/>
      <c r="S52" s="13" t="str">
        <f t="shared" si="15"/>
        <v/>
      </c>
      <c r="T52" s="465" t="str">
        <f t="shared" si="11"/>
        <v/>
      </c>
      <c r="U52" s="465" t="str">
        <f t="shared" si="12"/>
        <v/>
      </c>
      <c r="V52" s="465" t="str">
        <f t="shared" si="13"/>
        <v/>
      </c>
      <c r="W52" s="12"/>
    </row>
    <row r="53" spans="2:23" x14ac:dyDescent="0.2">
      <c r="B53" s="10"/>
      <c r="C53" s="16">
        <v>40</v>
      </c>
      <c r="D53" s="28"/>
      <c r="E53" s="29"/>
      <c r="F53" s="29"/>
      <c r="G53" s="30"/>
      <c r="H53" s="30"/>
      <c r="I53" s="169"/>
      <c r="J53" s="272"/>
      <c r="K53" s="28"/>
      <c r="L53" s="28"/>
      <c r="M53" s="28"/>
      <c r="N53" s="28"/>
      <c r="O53" s="89" t="str">
        <f t="shared" si="10"/>
        <v/>
      </c>
      <c r="P53" s="13" t="str">
        <f>IF(J53="","",IF(G53="",$AQ$3,HLOOKUP(G53,照明器具!$CG$8:$DB$9,2,0)))</f>
        <v/>
      </c>
      <c r="Q53" s="13" t="str">
        <f t="shared" si="14"/>
        <v/>
      </c>
      <c r="R53" s="272"/>
      <c r="S53" s="13" t="str">
        <f t="shared" si="15"/>
        <v/>
      </c>
      <c r="T53" s="465" t="str">
        <f t="shared" si="11"/>
        <v/>
      </c>
      <c r="U53" s="465" t="str">
        <f t="shared" si="12"/>
        <v/>
      </c>
      <c r="V53" s="465" t="str">
        <f t="shared" si="13"/>
        <v/>
      </c>
      <c r="W53" s="12"/>
    </row>
    <row r="54" spans="2:23" x14ac:dyDescent="0.2">
      <c r="B54" s="10"/>
      <c r="C54" s="16">
        <v>41</v>
      </c>
      <c r="D54" s="28"/>
      <c r="E54" s="29"/>
      <c r="F54" s="29"/>
      <c r="G54" s="30"/>
      <c r="H54" s="30"/>
      <c r="I54" s="169"/>
      <c r="J54" s="272"/>
      <c r="K54" s="28"/>
      <c r="L54" s="28"/>
      <c r="M54" s="28"/>
      <c r="N54" s="28"/>
      <c r="O54" s="89" t="str">
        <f t="shared" si="10"/>
        <v/>
      </c>
      <c r="P54" s="13" t="str">
        <f>IF(J54="","",IF(G54="",$AQ$3,HLOOKUP(G54,照明器具!$CG$8:$DB$9,2,0)))</f>
        <v/>
      </c>
      <c r="Q54" s="13" t="str">
        <f t="shared" si="14"/>
        <v/>
      </c>
      <c r="R54" s="272"/>
      <c r="S54" s="13" t="str">
        <f t="shared" si="15"/>
        <v/>
      </c>
      <c r="T54" s="465" t="str">
        <f t="shared" si="11"/>
        <v/>
      </c>
      <c r="U54" s="465" t="str">
        <f t="shared" si="12"/>
        <v/>
      </c>
      <c r="V54" s="465" t="str">
        <f t="shared" si="13"/>
        <v/>
      </c>
      <c r="W54" s="12"/>
    </row>
    <row r="55" spans="2:23" x14ac:dyDescent="0.2">
      <c r="B55" s="10"/>
      <c r="C55" s="16">
        <v>42</v>
      </c>
      <c r="D55" s="28"/>
      <c r="E55" s="29"/>
      <c r="F55" s="29"/>
      <c r="G55" s="30"/>
      <c r="H55" s="30"/>
      <c r="I55" s="169"/>
      <c r="J55" s="272"/>
      <c r="K55" s="28"/>
      <c r="L55" s="28"/>
      <c r="M55" s="28"/>
      <c r="N55" s="28"/>
      <c r="O55" s="89" t="str">
        <f t="shared" si="10"/>
        <v/>
      </c>
      <c r="P55" s="13" t="str">
        <f>IF(J55="","",IF(G55="",$AQ$3,HLOOKUP(G55,照明器具!$CG$8:$DB$9,2,0)))</f>
        <v/>
      </c>
      <c r="Q55" s="13" t="str">
        <f t="shared" si="14"/>
        <v/>
      </c>
      <c r="R55" s="272"/>
      <c r="S55" s="13" t="str">
        <f t="shared" si="15"/>
        <v/>
      </c>
      <c r="T55" s="465" t="str">
        <f t="shared" si="11"/>
        <v/>
      </c>
      <c r="U55" s="465" t="str">
        <f t="shared" si="12"/>
        <v/>
      </c>
      <c r="V55" s="465" t="str">
        <f t="shared" si="13"/>
        <v/>
      </c>
      <c r="W55" s="12"/>
    </row>
    <row r="56" spans="2:23" x14ac:dyDescent="0.2">
      <c r="B56" s="10"/>
      <c r="C56" s="16">
        <v>43</v>
      </c>
      <c r="D56" s="28"/>
      <c r="E56" s="29"/>
      <c r="F56" s="29"/>
      <c r="G56" s="30"/>
      <c r="H56" s="30"/>
      <c r="I56" s="169"/>
      <c r="J56" s="272"/>
      <c r="K56" s="28"/>
      <c r="L56" s="28"/>
      <c r="M56" s="28"/>
      <c r="N56" s="28"/>
      <c r="O56" s="89" t="str">
        <f t="shared" si="10"/>
        <v/>
      </c>
      <c r="P56" s="13" t="str">
        <f>IF(J56="","",IF(G56="",$AQ$3,HLOOKUP(G56,照明器具!$CG$8:$DB$9,2,0)))</f>
        <v/>
      </c>
      <c r="Q56" s="13" t="str">
        <f t="shared" si="14"/>
        <v/>
      </c>
      <c r="R56" s="272"/>
      <c r="S56" s="13" t="str">
        <f t="shared" si="15"/>
        <v/>
      </c>
      <c r="T56" s="465" t="str">
        <f t="shared" si="11"/>
        <v/>
      </c>
      <c r="U56" s="465" t="str">
        <f t="shared" si="12"/>
        <v/>
      </c>
      <c r="V56" s="465" t="str">
        <f t="shared" si="13"/>
        <v/>
      </c>
      <c r="W56" s="12"/>
    </row>
    <row r="57" spans="2:23" x14ac:dyDescent="0.2">
      <c r="B57" s="10"/>
      <c r="C57" s="16">
        <v>44</v>
      </c>
      <c r="D57" s="28"/>
      <c r="E57" s="29"/>
      <c r="F57" s="29"/>
      <c r="G57" s="30"/>
      <c r="H57" s="30"/>
      <c r="I57" s="169"/>
      <c r="J57" s="272"/>
      <c r="K57" s="28"/>
      <c r="L57" s="28"/>
      <c r="M57" s="28"/>
      <c r="N57" s="28"/>
      <c r="O57" s="89" t="str">
        <f t="shared" si="10"/>
        <v/>
      </c>
      <c r="P57" s="13" t="str">
        <f>IF(J57="","",IF(G57="",$AQ$3,HLOOKUP(G57,照明器具!$CG$8:$DB$9,2,0)))</f>
        <v/>
      </c>
      <c r="Q57" s="13" t="str">
        <f t="shared" si="14"/>
        <v/>
      </c>
      <c r="R57" s="272"/>
      <c r="S57" s="13" t="str">
        <f t="shared" si="15"/>
        <v/>
      </c>
      <c r="T57" s="465" t="str">
        <f t="shared" si="11"/>
        <v/>
      </c>
      <c r="U57" s="465" t="str">
        <f t="shared" si="12"/>
        <v/>
      </c>
      <c r="V57" s="465" t="str">
        <f t="shared" si="13"/>
        <v/>
      </c>
      <c r="W57" s="12"/>
    </row>
    <row r="58" spans="2:23" x14ac:dyDescent="0.2">
      <c r="B58" s="10"/>
      <c r="C58" s="16">
        <v>45</v>
      </c>
      <c r="D58" s="28"/>
      <c r="E58" s="29"/>
      <c r="F58" s="29"/>
      <c r="G58" s="30"/>
      <c r="H58" s="30"/>
      <c r="I58" s="169"/>
      <c r="J58" s="272"/>
      <c r="K58" s="28"/>
      <c r="L58" s="28"/>
      <c r="M58" s="28"/>
      <c r="N58" s="28"/>
      <c r="O58" s="89" t="str">
        <f t="shared" si="10"/>
        <v/>
      </c>
      <c r="P58" s="13" t="str">
        <f>IF(J58="","",IF(G58="",$AQ$3,HLOOKUP(G58,照明器具!$CG$8:$DB$9,2,0)))</f>
        <v/>
      </c>
      <c r="Q58" s="13" t="str">
        <f t="shared" si="14"/>
        <v/>
      </c>
      <c r="R58" s="272"/>
      <c r="S58" s="13" t="str">
        <f t="shared" si="15"/>
        <v/>
      </c>
      <c r="T58" s="465" t="str">
        <f t="shared" si="11"/>
        <v/>
      </c>
      <c r="U58" s="465" t="str">
        <f t="shared" si="12"/>
        <v/>
      </c>
      <c r="V58" s="465" t="str">
        <f t="shared" si="13"/>
        <v/>
      </c>
      <c r="W58" s="12"/>
    </row>
    <row r="59" spans="2:23" x14ac:dyDescent="0.2">
      <c r="B59" s="10"/>
      <c r="C59" s="16">
        <v>46</v>
      </c>
      <c r="D59" s="28"/>
      <c r="E59" s="29"/>
      <c r="F59" s="29"/>
      <c r="G59" s="30"/>
      <c r="H59" s="30"/>
      <c r="I59" s="169"/>
      <c r="J59" s="272"/>
      <c r="K59" s="28"/>
      <c r="L59" s="28"/>
      <c r="M59" s="28"/>
      <c r="N59" s="28"/>
      <c r="O59" s="89" t="str">
        <f t="shared" si="10"/>
        <v/>
      </c>
      <c r="P59" s="13" t="str">
        <f>IF(J59="","",IF(G59="",$AQ$3,HLOOKUP(G59,照明器具!$CG$8:$DB$9,2,0)))</f>
        <v/>
      </c>
      <c r="Q59" s="13" t="str">
        <f t="shared" si="14"/>
        <v/>
      </c>
      <c r="R59" s="272"/>
      <c r="S59" s="13" t="str">
        <f t="shared" si="15"/>
        <v/>
      </c>
      <c r="T59" s="465" t="str">
        <f t="shared" si="11"/>
        <v/>
      </c>
      <c r="U59" s="465" t="str">
        <f t="shared" si="12"/>
        <v/>
      </c>
      <c r="V59" s="465" t="str">
        <f t="shared" si="13"/>
        <v/>
      </c>
      <c r="W59" s="12"/>
    </row>
    <row r="60" spans="2:23" x14ac:dyDescent="0.2">
      <c r="B60" s="10"/>
      <c r="C60" s="16">
        <v>47</v>
      </c>
      <c r="D60" s="28"/>
      <c r="E60" s="29"/>
      <c r="F60" s="29"/>
      <c r="G60" s="30"/>
      <c r="H60" s="30"/>
      <c r="I60" s="169"/>
      <c r="J60" s="272"/>
      <c r="K60" s="28"/>
      <c r="L60" s="28"/>
      <c r="M60" s="28"/>
      <c r="N60" s="28"/>
      <c r="O60" s="89" t="str">
        <f t="shared" si="10"/>
        <v/>
      </c>
      <c r="P60" s="13" t="str">
        <f>IF(J60="","",IF(G60="",$AQ$3,HLOOKUP(G60,照明器具!$CG$8:$DB$9,2,0)))</f>
        <v/>
      </c>
      <c r="Q60" s="13" t="str">
        <f t="shared" si="14"/>
        <v/>
      </c>
      <c r="R60" s="272"/>
      <c r="S60" s="13" t="str">
        <f t="shared" si="15"/>
        <v/>
      </c>
      <c r="T60" s="465" t="str">
        <f t="shared" si="11"/>
        <v/>
      </c>
      <c r="U60" s="465" t="str">
        <f t="shared" si="12"/>
        <v/>
      </c>
      <c r="V60" s="465" t="str">
        <f t="shared" si="13"/>
        <v/>
      </c>
      <c r="W60" s="12"/>
    </row>
    <row r="61" spans="2:23" x14ac:dyDescent="0.2">
      <c r="B61" s="10"/>
      <c r="C61" s="16">
        <v>48</v>
      </c>
      <c r="D61" s="28"/>
      <c r="E61" s="29"/>
      <c r="F61" s="29"/>
      <c r="G61" s="30"/>
      <c r="H61" s="30"/>
      <c r="I61" s="169"/>
      <c r="J61" s="272"/>
      <c r="K61" s="28"/>
      <c r="L61" s="28"/>
      <c r="M61" s="28"/>
      <c r="N61" s="28"/>
      <c r="O61" s="89" t="str">
        <f t="shared" si="10"/>
        <v/>
      </c>
      <c r="P61" s="13" t="str">
        <f>IF(J61="","",IF(G61="",$AQ$3,HLOOKUP(G61,照明器具!$CG$8:$DB$9,2,0)))</f>
        <v/>
      </c>
      <c r="Q61" s="13" t="str">
        <f t="shared" si="14"/>
        <v/>
      </c>
      <c r="R61" s="272"/>
      <c r="S61" s="13" t="str">
        <f t="shared" si="15"/>
        <v/>
      </c>
      <c r="T61" s="465" t="str">
        <f t="shared" si="11"/>
        <v/>
      </c>
      <c r="U61" s="465" t="str">
        <f t="shared" si="12"/>
        <v/>
      </c>
      <c r="V61" s="465" t="str">
        <f t="shared" si="13"/>
        <v/>
      </c>
      <c r="W61" s="12"/>
    </row>
    <row r="62" spans="2:23" x14ac:dyDescent="0.2">
      <c r="B62" s="10"/>
      <c r="C62" s="16">
        <v>49</v>
      </c>
      <c r="D62" s="28"/>
      <c r="E62" s="29"/>
      <c r="F62" s="29"/>
      <c r="G62" s="30"/>
      <c r="H62" s="30"/>
      <c r="I62" s="169"/>
      <c r="J62" s="272"/>
      <c r="K62" s="28"/>
      <c r="L62" s="28"/>
      <c r="M62" s="28"/>
      <c r="N62" s="28"/>
      <c r="O62" s="89" t="str">
        <f t="shared" si="10"/>
        <v/>
      </c>
      <c r="P62" s="13" t="str">
        <f>IF(J62="","",IF(G62="",$AQ$3,HLOOKUP(G62,照明器具!$CG$8:$DB$9,2,0)))</f>
        <v/>
      </c>
      <c r="Q62" s="13" t="str">
        <f t="shared" si="14"/>
        <v/>
      </c>
      <c r="R62" s="272"/>
      <c r="S62" s="13" t="str">
        <f t="shared" si="15"/>
        <v/>
      </c>
      <c r="T62" s="465" t="str">
        <f t="shared" si="11"/>
        <v/>
      </c>
      <c r="U62" s="465" t="str">
        <f t="shared" si="12"/>
        <v/>
      </c>
      <c r="V62" s="465" t="str">
        <f t="shared" si="13"/>
        <v/>
      </c>
      <c r="W62" s="12"/>
    </row>
    <row r="63" spans="2:23" x14ac:dyDescent="0.2">
      <c r="B63" s="10"/>
      <c r="C63" s="16">
        <v>50</v>
      </c>
      <c r="D63" s="28"/>
      <c r="E63" s="29"/>
      <c r="F63" s="29"/>
      <c r="G63" s="30"/>
      <c r="H63" s="30"/>
      <c r="I63" s="169"/>
      <c r="J63" s="272"/>
      <c r="K63" s="28"/>
      <c r="L63" s="28"/>
      <c r="M63" s="28"/>
      <c r="N63" s="28"/>
      <c r="O63" s="89" t="str">
        <f t="shared" si="10"/>
        <v/>
      </c>
      <c r="P63" s="13" t="str">
        <f>IF(J63="","",IF(G63="",$AQ$3,HLOOKUP(G63,照明器具!$CG$8:$DB$9,2,0)))</f>
        <v/>
      </c>
      <c r="Q63" s="13" t="str">
        <f t="shared" si="14"/>
        <v/>
      </c>
      <c r="R63" s="272"/>
      <c r="S63" s="13" t="str">
        <f t="shared" si="15"/>
        <v/>
      </c>
      <c r="T63" s="465" t="str">
        <f t="shared" si="11"/>
        <v/>
      </c>
      <c r="U63" s="465" t="str">
        <f t="shared" si="12"/>
        <v/>
      </c>
      <c r="V63" s="465" t="str">
        <f t="shared" si="13"/>
        <v/>
      </c>
      <c r="W63" s="12"/>
    </row>
    <row r="64" spans="2:23" x14ac:dyDescent="0.2">
      <c r="B64" s="10"/>
      <c r="C64" s="16">
        <v>51</v>
      </c>
      <c r="D64" s="28"/>
      <c r="E64" s="29"/>
      <c r="F64" s="29"/>
      <c r="G64" s="30"/>
      <c r="H64" s="30"/>
      <c r="I64" s="169"/>
      <c r="J64" s="272"/>
      <c r="K64" s="28"/>
      <c r="L64" s="28"/>
      <c r="M64" s="28"/>
      <c r="N64" s="28"/>
      <c r="O64" s="89" t="str">
        <f t="shared" si="10"/>
        <v/>
      </c>
      <c r="P64" s="13" t="str">
        <f>IF(J64="","",IF(G64="",$AQ$3,HLOOKUP(G64,照明器具!$CG$8:$DB$9,2,0)))</f>
        <v/>
      </c>
      <c r="Q64" s="13" t="str">
        <f t="shared" si="14"/>
        <v/>
      </c>
      <c r="R64" s="272"/>
      <c r="S64" s="13" t="str">
        <f t="shared" si="15"/>
        <v/>
      </c>
      <c r="T64" s="465" t="str">
        <f t="shared" si="11"/>
        <v/>
      </c>
      <c r="U64" s="465" t="str">
        <f t="shared" si="12"/>
        <v/>
      </c>
      <c r="V64" s="465" t="str">
        <f t="shared" si="13"/>
        <v/>
      </c>
      <c r="W64" s="12"/>
    </row>
    <row r="65" spans="2:23" x14ac:dyDescent="0.2">
      <c r="B65" s="10"/>
      <c r="C65" s="16">
        <v>52</v>
      </c>
      <c r="D65" s="28"/>
      <c r="E65" s="29"/>
      <c r="F65" s="29"/>
      <c r="G65" s="30"/>
      <c r="H65" s="30"/>
      <c r="I65" s="169"/>
      <c r="J65" s="272"/>
      <c r="K65" s="28"/>
      <c r="L65" s="28"/>
      <c r="M65" s="28"/>
      <c r="N65" s="28"/>
      <c r="O65" s="89" t="str">
        <f t="shared" si="10"/>
        <v/>
      </c>
      <c r="P65" s="13" t="str">
        <f>IF(J65="","",IF(G65="",$AQ$3,HLOOKUP(G65,照明器具!$CG$8:$DB$9,2,0)))</f>
        <v/>
      </c>
      <c r="Q65" s="13" t="str">
        <f t="shared" si="14"/>
        <v/>
      </c>
      <c r="R65" s="272"/>
      <c r="S65" s="13" t="str">
        <f t="shared" si="15"/>
        <v/>
      </c>
      <c r="T65" s="465" t="str">
        <f t="shared" si="11"/>
        <v/>
      </c>
      <c r="U65" s="465" t="str">
        <f t="shared" si="12"/>
        <v/>
      </c>
      <c r="V65" s="465" t="str">
        <f t="shared" si="13"/>
        <v/>
      </c>
      <c r="W65" s="12"/>
    </row>
    <row r="66" spans="2:23" x14ac:dyDescent="0.2">
      <c r="B66" s="10"/>
      <c r="C66" s="16">
        <v>53</v>
      </c>
      <c r="D66" s="28"/>
      <c r="E66" s="29"/>
      <c r="F66" s="29"/>
      <c r="G66" s="30"/>
      <c r="H66" s="30"/>
      <c r="I66" s="169"/>
      <c r="J66" s="272"/>
      <c r="K66" s="28"/>
      <c r="L66" s="28"/>
      <c r="M66" s="28"/>
      <c r="N66" s="28"/>
      <c r="O66" s="89" t="str">
        <f t="shared" si="10"/>
        <v/>
      </c>
      <c r="P66" s="13" t="str">
        <f>IF(J66="","",IF(G66="",$AQ$3,HLOOKUP(G66,照明器具!$CG$8:$DB$9,2,0)))</f>
        <v/>
      </c>
      <c r="Q66" s="13" t="str">
        <f t="shared" si="14"/>
        <v/>
      </c>
      <c r="R66" s="272"/>
      <c r="S66" s="13" t="str">
        <f t="shared" si="15"/>
        <v/>
      </c>
      <c r="T66" s="465" t="str">
        <f t="shared" si="11"/>
        <v/>
      </c>
      <c r="U66" s="465" t="str">
        <f t="shared" si="12"/>
        <v/>
      </c>
      <c r="V66" s="465" t="str">
        <f t="shared" si="13"/>
        <v/>
      </c>
      <c r="W66" s="12"/>
    </row>
    <row r="67" spans="2:23" x14ac:dyDescent="0.2">
      <c r="B67" s="10"/>
      <c r="C67" s="16">
        <v>54</v>
      </c>
      <c r="D67" s="28"/>
      <c r="E67" s="29"/>
      <c r="F67" s="29"/>
      <c r="G67" s="30"/>
      <c r="H67" s="30"/>
      <c r="I67" s="169"/>
      <c r="J67" s="272"/>
      <c r="K67" s="28"/>
      <c r="L67" s="28"/>
      <c r="M67" s="28"/>
      <c r="N67" s="28"/>
      <c r="O67" s="89" t="str">
        <f t="shared" si="10"/>
        <v/>
      </c>
      <c r="P67" s="13" t="str">
        <f>IF(J67="","",IF(G67="",$AQ$3,HLOOKUP(G67,照明器具!$CG$8:$DB$9,2,0)))</f>
        <v/>
      </c>
      <c r="Q67" s="13" t="str">
        <f t="shared" si="14"/>
        <v/>
      </c>
      <c r="R67" s="272"/>
      <c r="S67" s="13" t="str">
        <f t="shared" si="15"/>
        <v/>
      </c>
      <c r="T67" s="465" t="str">
        <f t="shared" si="11"/>
        <v/>
      </c>
      <c r="U67" s="465" t="str">
        <f t="shared" si="12"/>
        <v/>
      </c>
      <c r="V67" s="465" t="str">
        <f t="shared" si="13"/>
        <v/>
      </c>
      <c r="W67" s="12"/>
    </row>
    <row r="68" spans="2:23" x14ac:dyDescent="0.2">
      <c r="B68" s="10"/>
      <c r="C68" s="16">
        <v>55</v>
      </c>
      <c r="D68" s="28"/>
      <c r="E68" s="29"/>
      <c r="F68" s="29"/>
      <c r="G68" s="30"/>
      <c r="H68" s="30"/>
      <c r="I68" s="169"/>
      <c r="J68" s="272"/>
      <c r="K68" s="28"/>
      <c r="L68" s="28"/>
      <c r="M68" s="28"/>
      <c r="N68" s="28"/>
      <c r="O68" s="89" t="str">
        <f t="shared" si="10"/>
        <v/>
      </c>
      <c r="P68" s="13" t="str">
        <f>IF(J68="","",IF(G68="",$AQ$3,HLOOKUP(G68,照明器具!$CG$8:$DB$9,2,0)))</f>
        <v/>
      </c>
      <c r="Q68" s="13" t="str">
        <f t="shared" si="14"/>
        <v/>
      </c>
      <c r="R68" s="272"/>
      <c r="S68" s="13" t="str">
        <f t="shared" si="15"/>
        <v/>
      </c>
      <c r="T68" s="465" t="str">
        <f t="shared" si="11"/>
        <v/>
      </c>
      <c r="U68" s="465" t="str">
        <f t="shared" si="12"/>
        <v/>
      </c>
      <c r="V68" s="465" t="str">
        <f t="shared" si="13"/>
        <v/>
      </c>
      <c r="W68" s="12"/>
    </row>
    <row r="69" spans="2:23" x14ac:dyDescent="0.2">
      <c r="B69" s="10"/>
      <c r="C69" s="16">
        <v>56</v>
      </c>
      <c r="D69" s="28"/>
      <c r="E69" s="29"/>
      <c r="F69" s="29"/>
      <c r="G69" s="30"/>
      <c r="H69" s="30"/>
      <c r="I69" s="169"/>
      <c r="J69" s="272"/>
      <c r="K69" s="28"/>
      <c r="L69" s="28"/>
      <c r="M69" s="28"/>
      <c r="N69" s="28"/>
      <c r="O69" s="89" t="str">
        <f t="shared" si="10"/>
        <v/>
      </c>
      <c r="P69" s="13" t="str">
        <f>IF(J69="","",IF(G69="",$AQ$3,HLOOKUP(G69,照明器具!$CG$8:$DB$9,2,0)))</f>
        <v/>
      </c>
      <c r="Q69" s="13" t="str">
        <f t="shared" si="14"/>
        <v/>
      </c>
      <c r="R69" s="272"/>
      <c r="S69" s="13" t="str">
        <f t="shared" si="15"/>
        <v/>
      </c>
      <c r="T69" s="465" t="str">
        <f t="shared" si="11"/>
        <v/>
      </c>
      <c r="U69" s="465" t="str">
        <f t="shared" si="12"/>
        <v/>
      </c>
      <c r="V69" s="465" t="str">
        <f t="shared" si="13"/>
        <v/>
      </c>
      <c r="W69" s="12"/>
    </row>
    <row r="70" spans="2:23" x14ac:dyDescent="0.2">
      <c r="B70" s="10"/>
      <c r="C70" s="16">
        <v>57</v>
      </c>
      <c r="D70" s="28"/>
      <c r="E70" s="29"/>
      <c r="F70" s="29"/>
      <c r="G70" s="30"/>
      <c r="H70" s="30"/>
      <c r="I70" s="169"/>
      <c r="J70" s="272"/>
      <c r="K70" s="28"/>
      <c r="L70" s="28"/>
      <c r="M70" s="28"/>
      <c r="N70" s="28"/>
      <c r="O70" s="89" t="str">
        <f t="shared" si="10"/>
        <v/>
      </c>
      <c r="P70" s="13" t="str">
        <f>IF(J70="","",IF(G70="",$AQ$3,HLOOKUP(G70,照明器具!$CG$8:$DB$9,2,0)))</f>
        <v/>
      </c>
      <c r="Q70" s="13" t="str">
        <f t="shared" si="14"/>
        <v/>
      </c>
      <c r="R70" s="272"/>
      <c r="S70" s="13" t="str">
        <f t="shared" si="15"/>
        <v/>
      </c>
      <c r="T70" s="465" t="str">
        <f t="shared" si="11"/>
        <v/>
      </c>
      <c r="U70" s="465" t="str">
        <f t="shared" si="12"/>
        <v/>
      </c>
      <c r="V70" s="465" t="str">
        <f t="shared" si="13"/>
        <v/>
      </c>
      <c r="W70" s="12"/>
    </row>
    <row r="71" spans="2:23" x14ac:dyDescent="0.2">
      <c r="B71" s="10"/>
      <c r="C71" s="16">
        <v>58</v>
      </c>
      <c r="D71" s="28"/>
      <c r="E71" s="29"/>
      <c r="F71" s="29"/>
      <c r="G71" s="30"/>
      <c r="H71" s="30"/>
      <c r="I71" s="169"/>
      <c r="J71" s="272"/>
      <c r="K71" s="28"/>
      <c r="L71" s="28"/>
      <c r="M71" s="28"/>
      <c r="N71" s="28"/>
      <c r="O71" s="89" t="str">
        <f t="shared" si="10"/>
        <v/>
      </c>
      <c r="P71" s="13" t="str">
        <f>IF(J71="","",IF(G71="",$AQ$3,HLOOKUP(G71,照明器具!$CG$8:$DB$9,2,0)))</f>
        <v/>
      </c>
      <c r="Q71" s="13" t="str">
        <f t="shared" si="14"/>
        <v/>
      </c>
      <c r="R71" s="272"/>
      <c r="S71" s="13" t="str">
        <f t="shared" si="15"/>
        <v/>
      </c>
      <c r="T71" s="465" t="str">
        <f t="shared" si="11"/>
        <v/>
      </c>
      <c r="U71" s="465" t="str">
        <f t="shared" si="12"/>
        <v/>
      </c>
      <c r="V71" s="465" t="str">
        <f t="shared" si="13"/>
        <v/>
      </c>
      <c r="W71" s="12"/>
    </row>
    <row r="72" spans="2:23" x14ac:dyDescent="0.2">
      <c r="B72" s="10"/>
      <c r="C72" s="16">
        <v>59</v>
      </c>
      <c r="D72" s="28"/>
      <c r="E72" s="29"/>
      <c r="F72" s="29"/>
      <c r="G72" s="30"/>
      <c r="H72" s="30"/>
      <c r="I72" s="169"/>
      <c r="J72" s="272"/>
      <c r="K72" s="28"/>
      <c r="L72" s="28"/>
      <c r="M72" s="28"/>
      <c r="N72" s="28"/>
      <c r="O72" s="89" t="str">
        <f t="shared" si="10"/>
        <v/>
      </c>
      <c r="P72" s="13" t="str">
        <f>IF(J72="","",IF(G72="",$AQ$3,HLOOKUP(G72,照明器具!$CG$8:$DB$9,2,0)))</f>
        <v/>
      </c>
      <c r="Q72" s="13" t="str">
        <f t="shared" si="14"/>
        <v/>
      </c>
      <c r="R72" s="272"/>
      <c r="S72" s="13" t="str">
        <f t="shared" si="15"/>
        <v/>
      </c>
      <c r="T72" s="465" t="str">
        <f t="shared" si="11"/>
        <v/>
      </c>
      <c r="U72" s="465" t="str">
        <f t="shared" si="12"/>
        <v/>
      </c>
      <c r="V72" s="465" t="str">
        <f t="shared" si="13"/>
        <v/>
      </c>
      <c r="W72" s="12"/>
    </row>
    <row r="73" spans="2:23" x14ac:dyDescent="0.2">
      <c r="B73" s="10"/>
      <c r="C73" s="16">
        <v>60</v>
      </c>
      <c r="D73" s="28"/>
      <c r="E73" s="29"/>
      <c r="F73" s="29"/>
      <c r="G73" s="30"/>
      <c r="H73" s="30"/>
      <c r="I73" s="169"/>
      <c r="J73" s="272"/>
      <c r="K73" s="28"/>
      <c r="L73" s="28"/>
      <c r="M73" s="28"/>
      <c r="N73" s="28"/>
      <c r="O73" s="89" t="str">
        <f t="shared" si="10"/>
        <v/>
      </c>
      <c r="P73" s="13" t="str">
        <f>IF(J73="","",IF(G73="",$AQ$3,HLOOKUP(G73,照明器具!$CG$8:$DB$9,2,0)))</f>
        <v/>
      </c>
      <c r="Q73" s="13" t="str">
        <f t="shared" si="14"/>
        <v/>
      </c>
      <c r="R73" s="272"/>
      <c r="S73" s="13" t="str">
        <f t="shared" si="15"/>
        <v/>
      </c>
      <c r="T73" s="465" t="str">
        <f t="shared" si="11"/>
        <v/>
      </c>
      <c r="U73" s="465" t="str">
        <f t="shared" si="12"/>
        <v/>
      </c>
      <c r="V73" s="465" t="str">
        <f t="shared" si="13"/>
        <v/>
      </c>
      <c r="W73" s="12"/>
    </row>
    <row r="74" spans="2:23" x14ac:dyDescent="0.2">
      <c r="B74" s="113"/>
      <c r="C74" s="114"/>
      <c r="D74" s="114"/>
      <c r="E74" s="114"/>
      <c r="F74" s="114"/>
      <c r="G74" s="114"/>
      <c r="H74" s="114"/>
      <c r="I74" s="3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402"/>
      <c r="U74" s="402"/>
      <c r="V74" s="402"/>
      <c r="W74" s="115"/>
    </row>
    <row r="75" spans="2:23" x14ac:dyDescent="0.2">
      <c r="I75" s="315"/>
      <c r="T75" s="403"/>
      <c r="U75" s="403"/>
      <c r="V75" s="403"/>
      <c r="W75" s="174" t="s">
        <v>916</v>
      </c>
    </row>
    <row r="76" spans="2:23" x14ac:dyDescent="0.2">
      <c r="B76" s="10"/>
      <c r="C76" s="16">
        <v>61</v>
      </c>
      <c r="D76" s="28"/>
      <c r="E76" s="29"/>
      <c r="F76" s="29"/>
      <c r="G76" s="30"/>
      <c r="H76" s="30"/>
      <c r="I76" s="169"/>
      <c r="J76" s="272"/>
      <c r="K76" s="28"/>
      <c r="L76" s="28"/>
      <c r="M76" s="28"/>
      <c r="N76" s="28"/>
      <c r="O76" s="89" t="str">
        <f t="shared" ref="O76:O105" si="16">IF(J76="","",SUMIF(K76:N76,"○",$AL$3:$AO$3))</f>
        <v/>
      </c>
      <c r="P76" s="13" t="str">
        <f>IF(J76="","",IF(G76="",$AQ$3,HLOOKUP(G76,照明器具!$CG$8:$DB$9,2,0)))</f>
        <v/>
      </c>
      <c r="Q76" s="13" t="str">
        <f>IF(J76="","",I76*J76*(1-O76)*P76/1000)</f>
        <v/>
      </c>
      <c r="R76" s="272"/>
      <c r="S76" s="13" t="str">
        <f>IF(OR(O76="",NOT($Z$4)),"",IF(R76="",Q76*O76/(1-O76),R76*O76/(1-O76)))</f>
        <v/>
      </c>
      <c r="T76" s="465" t="str">
        <f t="shared" ref="T76:T105" si="17">IF(ISERROR(S76),"",IF(S76="","",S76*$BG$3/1000))</f>
        <v/>
      </c>
      <c r="U76" s="465" t="str">
        <f t="shared" ref="U76:U105" si="18">IF(ISERROR(S76),"",IF(S76="","",S76*$BG$4/1000))</f>
        <v/>
      </c>
      <c r="V76" s="465" t="str">
        <f t="shared" ref="V76:V105" si="19">IF(ISERROR(S76),"",IF(S76="","",S76*$BG$5/1000))</f>
        <v/>
      </c>
      <c r="W76" s="12"/>
    </row>
    <row r="77" spans="2:23" x14ac:dyDescent="0.2">
      <c r="B77" s="10"/>
      <c r="C77" s="16">
        <v>62</v>
      </c>
      <c r="D77" s="28"/>
      <c r="E77" s="29"/>
      <c r="F77" s="29"/>
      <c r="G77" s="30"/>
      <c r="H77" s="30"/>
      <c r="I77" s="169"/>
      <c r="J77" s="272"/>
      <c r="K77" s="28"/>
      <c r="L77" s="28"/>
      <c r="M77" s="28"/>
      <c r="N77" s="28"/>
      <c r="O77" s="89" t="str">
        <f t="shared" si="16"/>
        <v/>
      </c>
      <c r="P77" s="13" t="str">
        <f>IF(J77="","",IF(G77="",$AQ$3,HLOOKUP(G77,照明器具!$CG$8:$DB$9,2,0)))</f>
        <v/>
      </c>
      <c r="Q77" s="13" t="str">
        <f t="shared" ref="Q77:Q105" si="20">IF(J77="","",I77*J77*(1-O77)*P77/1000)</f>
        <v/>
      </c>
      <c r="R77" s="272"/>
      <c r="S77" s="13" t="str">
        <f t="shared" ref="S77:S105" si="21">IF(OR(O77="",NOT($Z$4)),"",IF(R77="",Q77*O77/(1-O77),R77*O77/(1-O77)))</f>
        <v/>
      </c>
      <c r="T77" s="465" t="str">
        <f t="shared" si="17"/>
        <v/>
      </c>
      <c r="U77" s="465" t="str">
        <f t="shared" si="18"/>
        <v/>
      </c>
      <c r="V77" s="465" t="str">
        <f t="shared" si="19"/>
        <v/>
      </c>
      <c r="W77" s="12"/>
    </row>
    <row r="78" spans="2:23" x14ac:dyDescent="0.2">
      <c r="B78" s="10"/>
      <c r="C78" s="16">
        <v>63</v>
      </c>
      <c r="D78" s="28"/>
      <c r="E78" s="29"/>
      <c r="F78" s="29"/>
      <c r="G78" s="30"/>
      <c r="H78" s="30"/>
      <c r="I78" s="169"/>
      <c r="J78" s="272"/>
      <c r="K78" s="28"/>
      <c r="L78" s="28"/>
      <c r="M78" s="28"/>
      <c r="N78" s="28"/>
      <c r="O78" s="89" t="str">
        <f t="shared" si="16"/>
        <v/>
      </c>
      <c r="P78" s="13" t="str">
        <f>IF(J78="","",IF(G78="",$AQ$3,HLOOKUP(G78,照明器具!$CG$8:$DB$9,2,0)))</f>
        <v/>
      </c>
      <c r="Q78" s="13" t="str">
        <f t="shared" si="20"/>
        <v/>
      </c>
      <c r="R78" s="272"/>
      <c r="S78" s="13" t="str">
        <f t="shared" si="21"/>
        <v/>
      </c>
      <c r="T78" s="465" t="str">
        <f t="shared" si="17"/>
        <v/>
      </c>
      <c r="U78" s="465" t="str">
        <f t="shared" si="18"/>
        <v/>
      </c>
      <c r="V78" s="465" t="str">
        <f t="shared" si="19"/>
        <v/>
      </c>
      <c r="W78" s="12"/>
    </row>
    <row r="79" spans="2:23" x14ac:dyDescent="0.2">
      <c r="B79" s="10"/>
      <c r="C79" s="16">
        <v>64</v>
      </c>
      <c r="D79" s="28"/>
      <c r="E79" s="29"/>
      <c r="F79" s="29"/>
      <c r="G79" s="30"/>
      <c r="H79" s="30"/>
      <c r="I79" s="169"/>
      <c r="J79" s="272"/>
      <c r="K79" s="28"/>
      <c r="L79" s="28"/>
      <c r="M79" s="28"/>
      <c r="N79" s="28"/>
      <c r="O79" s="89" t="str">
        <f t="shared" si="16"/>
        <v/>
      </c>
      <c r="P79" s="13" t="str">
        <f>IF(J79="","",IF(G79="",$AQ$3,HLOOKUP(G79,照明器具!$CG$8:$DB$9,2,0)))</f>
        <v/>
      </c>
      <c r="Q79" s="13" t="str">
        <f t="shared" si="20"/>
        <v/>
      </c>
      <c r="R79" s="272"/>
      <c r="S79" s="13" t="str">
        <f t="shared" si="21"/>
        <v/>
      </c>
      <c r="T79" s="465" t="str">
        <f t="shared" si="17"/>
        <v/>
      </c>
      <c r="U79" s="465" t="str">
        <f t="shared" si="18"/>
        <v/>
      </c>
      <c r="V79" s="465" t="str">
        <f t="shared" si="19"/>
        <v/>
      </c>
      <c r="W79" s="12"/>
    </row>
    <row r="80" spans="2:23" x14ac:dyDescent="0.2">
      <c r="B80" s="10"/>
      <c r="C80" s="16">
        <v>65</v>
      </c>
      <c r="D80" s="28"/>
      <c r="E80" s="29"/>
      <c r="F80" s="29"/>
      <c r="G80" s="30"/>
      <c r="H80" s="30"/>
      <c r="I80" s="169"/>
      <c r="J80" s="272"/>
      <c r="K80" s="28"/>
      <c r="L80" s="28"/>
      <c r="M80" s="28"/>
      <c r="N80" s="28"/>
      <c r="O80" s="89" t="str">
        <f t="shared" si="16"/>
        <v/>
      </c>
      <c r="P80" s="13" t="str">
        <f>IF(J80="","",IF(G80="",$AQ$3,HLOOKUP(G80,照明器具!$CG$8:$DB$9,2,0)))</f>
        <v/>
      </c>
      <c r="Q80" s="13" t="str">
        <f t="shared" si="20"/>
        <v/>
      </c>
      <c r="R80" s="272"/>
      <c r="S80" s="13" t="str">
        <f t="shared" si="21"/>
        <v/>
      </c>
      <c r="T80" s="465" t="str">
        <f t="shared" si="17"/>
        <v/>
      </c>
      <c r="U80" s="465" t="str">
        <f t="shared" si="18"/>
        <v/>
      </c>
      <c r="V80" s="465" t="str">
        <f t="shared" si="19"/>
        <v/>
      </c>
      <c r="W80" s="12"/>
    </row>
    <row r="81" spans="2:23" x14ac:dyDescent="0.2">
      <c r="B81" s="10"/>
      <c r="C81" s="16">
        <v>66</v>
      </c>
      <c r="D81" s="28"/>
      <c r="E81" s="29"/>
      <c r="F81" s="29"/>
      <c r="G81" s="30"/>
      <c r="H81" s="30"/>
      <c r="I81" s="169"/>
      <c r="J81" s="272"/>
      <c r="K81" s="28"/>
      <c r="L81" s="28"/>
      <c r="M81" s="28"/>
      <c r="N81" s="28"/>
      <c r="O81" s="89" t="str">
        <f t="shared" si="16"/>
        <v/>
      </c>
      <c r="P81" s="13" t="str">
        <f>IF(J81="","",IF(G81="",$AQ$3,HLOOKUP(G81,照明器具!$CG$8:$DB$9,2,0)))</f>
        <v/>
      </c>
      <c r="Q81" s="13" t="str">
        <f t="shared" si="20"/>
        <v/>
      </c>
      <c r="R81" s="272"/>
      <c r="S81" s="13" t="str">
        <f t="shared" si="21"/>
        <v/>
      </c>
      <c r="T81" s="465" t="str">
        <f t="shared" si="17"/>
        <v/>
      </c>
      <c r="U81" s="465" t="str">
        <f t="shared" si="18"/>
        <v/>
      </c>
      <c r="V81" s="465" t="str">
        <f t="shared" si="19"/>
        <v/>
      </c>
      <c r="W81" s="12"/>
    </row>
    <row r="82" spans="2:23" x14ac:dyDescent="0.2">
      <c r="B82" s="10"/>
      <c r="C82" s="16">
        <v>67</v>
      </c>
      <c r="D82" s="28"/>
      <c r="E82" s="29"/>
      <c r="F82" s="29"/>
      <c r="G82" s="30"/>
      <c r="H82" s="30"/>
      <c r="I82" s="169"/>
      <c r="J82" s="272"/>
      <c r="K82" s="28"/>
      <c r="L82" s="28"/>
      <c r="M82" s="28"/>
      <c r="N82" s="28"/>
      <c r="O82" s="89" t="str">
        <f t="shared" si="16"/>
        <v/>
      </c>
      <c r="P82" s="13" t="str">
        <f>IF(J82="","",IF(G82="",$AQ$3,HLOOKUP(G82,照明器具!$CG$8:$DB$9,2,0)))</f>
        <v/>
      </c>
      <c r="Q82" s="13" t="str">
        <f t="shared" si="20"/>
        <v/>
      </c>
      <c r="R82" s="272"/>
      <c r="S82" s="13" t="str">
        <f t="shared" si="21"/>
        <v/>
      </c>
      <c r="T82" s="465" t="str">
        <f t="shared" si="17"/>
        <v/>
      </c>
      <c r="U82" s="465" t="str">
        <f t="shared" si="18"/>
        <v/>
      </c>
      <c r="V82" s="465" t="str">
        <f t="shared" si="19"/>
        <v/>
      </c>
      <c r="W82" s="12"/>
    </row>
    <row r="83" spans="2:23" x14ac:dyDescent="0.2">
      <c r="B83" s="10"/>
      <c r="C83" s="16">
        <v>68</v>
      </c>
      <c r="D83" s="28"/>
      <c r="E83" s="29"/>
      <c r="F83" s="29"/>
      <c r="G83" s="30"/>
      <c r="H83" s="30"/>
      <c r="I83" s="169"/>
      <c r="J83" s="272"/>
      <c r="K83" s="28"/>
      <c r="L83" s="28"/>
      <c r="M83" s="28"/>
      <c r="N83" s="28"/>
      <c r="O83" s="89" t="str">
        <f t="shared" si="16"/>
        <v/>
      </c>
      <c r="P83" s="13" t="str">
        <f>IF(J83="","",IF(G83="",$AQ$3,HLOOKUP(G83,照明器具!$CG$8:$DB$9,2,0)))</f>
        <v/>
      </c>
      <c r="Q83" s="13" t="str">
        <f t="shared" si="20"/>
        <v/>
      </c>
      <c r="R83" s="272"/>
      <c r="S83" s="13" t="str">
        <f>IF(OR(O83="",NOT($Z$4)),"",IF(R83="",Q83*O83/(1-O83),R83*O83/(1-O83)))</f>
        <v/>
      </c>
      <c r="T83" s="465" t="str">
        <f t="shared" si="17"/>
        <v/>
      </c>
      <c r="U83" s="465" t="str">
        <f t="shared" si="18"/>
        <v/>
      </c>
      <c r="V83" s="465" t="str">
        <f t="shared" si="19"/>
        <v/>
      </c>
      <c r="W83" s="12"/>
    </row>
    <row r="84" spans="2:23" x14ac:dyDescent="0.2">
      <c r="B84" s="10"/>
      <c r="C84" s="16">
        <v>69</v>
      </c>
      <c r="D84" s="28"/>
      <c r="E84" s="29"/>
      <c r="F84" s="29"/>
      <c r="G84" s="30"/>
      <c r="H84" s="30"/>
      <c r="I84" s="169"/>
      <c r="J84" s="272"/>
      <c r="K84" s="28"/>
      <c r="L84" s="28"/>
      <c r="M84" s="28"/>
      <c r="N84" s="28"/>
      <c r="O84" s="89" t="str">
        <f t="shared" si="16"/>
        <v/>
      </c>
      <c r="P84" s="13" t="str">
        <f>IF(J84="","",IF(G84="",$AQ$3,HLOOKUP(G84,照明器具!$CG$8:$DB$9,2,0)))</f>
        <v/>
      </c>
      <c r="Q84" s="13" t="str">
        <f t="shared" si="20"/>
        <v/>
      </c>
      <c r="R84" s="272"/>
      <c r="S84" s="13" t="str">
        <f t="shared" si="21"/>
        <v/>
      </c>
      <c r="T84" s="465" t="str">
        <f t="shared" si="17"/>
        <v/>
      </c>
      <c r="U84" s="465" t="str">
        <f t="shared" si="18"/>
        <v/>
      </c>
      <c r="V84" s="465" t="str">
        <f t="shared" si="19"/>
        <v/>
      </c>
      <c r="W84" s="12"/>
    </row>
    <row r="85" spans="2:23" x14ac:dyDescent="0.2">
      <c r="B85" s="10"/>
      <c r="C85" s="16">
        <v>70</v>
      </c>
      <c r="D85" s="28"/>
      <c r="E85" s="29"/>
      <c r="F85" s="29"/>
      <c r="G85" s="30"/>
      <c r="H85" s="30"/>
      <c r="I85" s="169"/>
      <c r="J85" s="272"/>
      <c r="K85" s="28"/>
      <c r="L85" s="28"/>
      <c r="M85" s="28"/>
      <c r="N85" s="28"/>
      <c r="O85" s="89" t="str">
        <f t="shared" si="16"/>
        <v/>
      </c>
      <c r="P85" s="13" t="str">
        <f>IF(J85="","",IF(G85="",$AQ$3,HLOOKUP(G85,照明器具!$CG$8:$DB$9,2,0)))</f>
        <v/>
      </c>
      <c r="Q85" s="13" t="str">
        <f t="shared" si="20"/>
        <v/>
      </c>
      <c r="R85" s="272"/>
      <c r="S85" s="13" t="str">
        <f t="shared" si="21"/>
        <v/>
      </c>
      <c r="T85" s="465" t="str">
        <f t="shared" si="17"/>
        <v/>
      </c>
      <c r="U85" s="465" t="str">
        <f t="shared" si="18"/>
        <v/>
      </c>
      <c r="V85" s="465" t="str">
        <f t="shared" si="19"/>
        <v/>
      </c>
      <c r="W85" s="12"/>
    </row>
    <row r="86" spans="2:23" x14ac:dyDescent="0.2">
      <c r="B86" s="10"/>
      <c r="C86" s="16">
        <v>71</v>
      </c>
      <c r="D86" s="28"/>
      <c r="E86" s="29"/>
      <c r="F86" s="29"/>
      <c r="G86" s="30"/>
      <c r="H86" s="30"/>
      <c r="I86" s="169"/>
      <c r="J86" s="272"/>
      <c r="K86" s="28"/>
      <c r="L86" s="28"/>
      <c r="M86" s="28"/>
      <c r="N86" s="28"/>
      <c r="O86" s="89" t="str">
        <f t="shared" si="16"/>
        <v/>
      </c>
      <c r="P86" s="13" t="str">
        <f>IF(J86="","",IF(G86="",$AQ$3,HLOOKUP(G86,照明器具!$CG$8:$DB$9,2,0)))</f>
        <v/>
      </c>
      <c r="Q86" s="13" t="str">
        <f t="shared" si="20"/>
        <v/>
      </c>
      <c r="R86" s="272"/>
      <c r="S86" s="13" t="str">
        <f t="shared" si="21"/>
        <v/>
      </c>
      <c r="T86" s="465" t="str">
        <f t="shared" si="17"/>
        <v/>
      </c>
      <c r="U86" s="465" t="str">
        <f t="shared" si="18"/>
        <v/>
      </c>
      <c r="V86" s="465" t="str">
        <f t="shared" si="19"/>
        <v/>
      </c>
      <c r="W86" s="12"/>
    </row>
    <row r="87" spans="2:23" x14ac:dyDescent="0.2">
      <c r="B87" s="10"/>
      <c r="C87" s="16">
        <v>72</v>
      </c>
      <c r="D87" s="28"/>
      <c r="E87" s="29"/>
      <c r="F87" s="29"/>
      <c r="G87" s="30"/>
      <c r="H87" s="30"/>
      <c r="I87" s="169"/>
      <c r="J87" s="272"/>
      <c r="K87" s="28"/>
      <c r="L87" s="28"/>
      <c r="M87" s="28"/>
      <c r="N87" s="28"/>
      <c r="O87" s="89" t="str">
        <f t="shared" si="16"/>
        <v/>
      </c>
      <c r="P87" s="13" t="str">
        <f>IF(J87="","",IF(G87="",$AQ$3,HLOOKUP(G87,照明器具!$CG$8:$DB$9,2,0)))</f>
        <v/>
      </c>
      <c r="Q87" s="13" t="str">
        <f t="shared" si="20"/>
        <v/>
      </c>
      <c r="R87" s="272"/>
      <c r="S87" s="13" t="str">
        <f t="shared" si="21"/>
        <v/>
      </c>
      <c r="T87" s="465" t="str">
        <f t="shared" si="17"/>
        <v/>
      </c>
      <c r="U87" s="465" t="str">
        <f t="shared" si="18"/>
        <v/>
      </c>
      <c r="V87" s="465" t="str">
        <f t="shared" si="19"/>
        <v/>
      </c>
      <c r="W87" s="12"/>
    </row>
    <row r="88" spans="2:23" x14ac:dyDescent="0.2">
      <c r="B88" s="10"/>
      <c r="C88" s="16">
        <v>73</v>
      </c>
      <c r="D88" s="28"/>
      <c r="E88" s="29"/>
      <c r="F88" s="29"/>
      <c r="G88" s="30"/>
      <c r="H88" s="30"/>
      <c r="I88" s="169"/>
      <c r="J88" s="272"/>
      <c r="K88" s="28"/>
      <c r="L88" s="28"/>
      <c r="M88" s="28"/>
      <c r="N88" s="28"/>
      <c r="O88" s="89" t="str">
        <f t="shared" si="16"/>
        <v/>
      </c>
      <c r="P88" s="13" t="str">
        <f>IF(J88="","",IF(G88="",$AQ$3,HLOOKUP(G88,照明器具!$CG$8:$DB$9,2,0)))</f>
        <v/>
      </c>
      <c r="Q88" s="13" t="str">
        <f t="shared" si="20"/>
        <v/>
      </c>
      <c r="R88" s="272"/>
      <c r="S88" s="13" t="str">
        <f t="shared" si="21"/>
        <v/>
      </c>
      <c r="T88" s="465" t="str">
        <f t="shared" si="17"/>
        <v/>
      </c>
      <c r="U88" s="465" t="str">
        <f t="shared" si="18"/>
        <v/>
      </c>
      <c r="V88" s="465" t="str">
        <f t="shared" si="19"/>
        <v/>
      </c>
      <c r="W88" s="12"/>
    </row>
    <row r="89" spans="2:23" x14ac:dyDescent="0.2">
      <c r="B89" s="10"/>
      <c r="C89" s="16">
        <v>74</v>
      </c>
      <c r="D89" s="28"/>
      <c r="E89" s="29"/>
      <c r="F89" s="29"/>
      <c r="G89" s="30"/>
      <c r="H89" s="30"/>
      <c r="I89" s="169"/>
      <c r="J89" s="272"/>
      <c r="K89" s="28"/>
      <c r="L89" s="28"/>
      <c r="M89" s="28"/>
      <c r="N89" s="28"/>
      <c r="O89" s="89" t="str">
        <f t="shared" si="16"/>
        <v/>
      </c>
      <c r="P89" s="13" t="str">
        <f>IF(J89="","",IF(G89="",$AQ$3,HLOOKUP(G89,照明器具!$CG$8:$DB$9,2,0)))</f>
        <v/>
      </c>
      <c r="Q89" s="13" t="str">
        <f t="shared" si="20"/>
        <v/>
      </c>
      <c r="R89" s="272"/>
      <c r="S89" s="13" t="str">
        <f t="shared" si="21"/>
        <v/>
      </c>
      <c r="T89" s="465" t="str">
        <f t="shared" si="17"/>
        <v/>
      </c>
      <c r="U89" s="465" t="str">
        <f t="shared" si="18"/>
        <v/>
      </c>
      <c r="V89" s="465" t="str">
        <f t="shared" si="19"/>
        <v/>
      </c>
      <c r="W89" s="12"/>
    </row>
    <row r="90" spans="2:23" x14ac:dyDescent="0.2">
      <c r="B90" s="10"/>
      <c r="C90" s="16">
        <v>75</v>
      </c>
      <c r="D90" s="28"/>
      <c r="E90" s="29"/>
      <c r="F90" s="29"/>
      <c r="G90" s="30"/>
      <c r="H90" s="30"/>
      <c r="I90" s="169"/>
      <c r="J90" s="272"/>
      <c r="K90" s="28"/>
      <c r="L90" s="28"/>
      <c r="M90" s="28"/>
      <c r="N90" s="28"/>
      <c r="O90" s="89" t="str">
        <f t="shared" si="16"/>
        <v/>
      </c>
      <c r="P90" s="13" t="str">
        <f>IF(J90="","",IF(G90="",$AQ$3,HLOOKUP(G90,照明器具!$CG$8:$DB$9,2,0)))</f>
        <v/>
      </c>
      <c r="Q90" s="13" t="str">
        <f t="shared" si="20"/>
        <v/>
      </c>
      <c r="R90" s="272"/>
      <c r="S90" s="13" t="str">
        <f t="shared" si="21"/>
        <v/>
      </c>
      <c r="T90" s="465" t="str">
        <f t="shared" si="17"/>
        <v/>
      </c>
      <c r="U90" s="465" t="str">
        <f t="shared" si="18"/>
        <v/>
      </c>
      <c r="V90" s="465" t="str">
        <f t="shared" si="19"/>
        <v/>
      </c>
      <c r="W90" s="12"/>
    </row>
    <row r="91" spans="2:23" x14ac:dyDescent="0.2">
      <c r="B91" s="10"/>
      <c r="C91" s="16">
        <v>76</v>
      </c>
      <c r="D91" s="28"/>
      <c r="E91" s="29"/>
      <c r="F91" s="29"/>
      <c r="G91" s="30"/>
      <c r="H91" s="30"/>
      <c r="I91" s="169"/>
      <c r="J91" s="272"/>
      <c r="K91" s="28"/>
      <c r="L91" s="28"/>
      <c r="M91" s="28"/>
      <c r="N91" s="28"/>
      <c r="O91" s="89" t="str">
        <f t="shared" si="16"/>
        <v/>
      </c>
      <c r="P91" s="13" t="str">
        <f>IF(J91="","",IF(G91="",$AQ$3,HLOOKUP(G91,照明器具!$CG$8:$DB$9,2,0)))</f>
        <v/>
      </c>
      <c r="Q91" s="13" t="str">
        <f t="shared" si="20"/>
        <v/>
      </c>
      <c r="R91" s="272"/>
      <c r="S91" s="13" t="str">
        <f t="shared" si="21"/>
        <v/>
      </c>
      <c r="T91" s="465" t="str">
        <f t="shared" si="17"/>
        <v/>
      </c>
      <c r="U91" s="465" t="str">
        <f t="shared" si="18"/>
        <v/>
      </c>
      <c r="V91" s="465" t="str">
        <f t="shared" si="19"/>
        <v/>
      </c>
      <c r="W91" s="12"/>
    </row>
    <row r="92" spans="2:23" x14ac:dyDescent="0.2">
      <c r="B92" s="10"/>
      <c r="C92" s="16">
        <v>77</v>
      </c>
      <c r="D92" s="28"/>
      <c r="E92" s="29"/>
      <c r="F92" s="29"/>
      <c r="G92" s="30"/>
      <c r="H92" s="30"/>
      <c r="I92" s="169"/>
      <c r="J92" s="272"/>
      <c r="K92" s="28"/>
      <c r="L92" s="28"/>
      <c r="M92" s="28"/>
      <c r="N92" s="28"/>
      <c r="O92" s="89" t="str">
        <f t="shared" si="16"/>
        <v/>
      </c>
      <c r="P92" s="13" t="str">
        <f>IF(J92="","",IF(G92="",$AQ$3,HLOOKUP(G92,照明器具!$CG$8:$DB$9,2,0)))</f>
        <v/>
      </c>
      <c r="Q92" s="13" t="str">
        <f t="shared" si="20"/>
        <v/>
      </c>
      <c r="R92" s="272"/>
      <c r="S92" s="13" t="str">
        <f t="shared" si="21"/>
        <v/>
      </c>
      <c r="T92" s="465" t="str">
        <f t="shared" si="17"/>
        <v/>
      </c>
      <c r="U92" s="465" t="str">
        <f t="shared" si="18"/>
        <v/>
      </c>
      <c r="V92" s="465" t="str">
        <f t="shared" si="19"/>
        <v/>
      </c>
      <c r="W92" s="12"/>
    </row>
    <row r="93" spans="2:23" x14ac:dyDescent="0.2">
      <c r="B93" s="10"/>
      <c r="C93" s="16">
        <v>78</v>
      </c>
      <c r="D93" s="28"/>
      <c r="E93" s="29"/>
      <c r="F93" s="29"/>
      <c r="G93" s="30"/>
      <c r="H93" s="30"/>
      <c r="I93" s="169"/>
      <c r="J93" s="272"/>
      <c r="K93" s="28"/>
      <c r="L93" s="28"/>
      <c r="M93" s="28"/>
      <c r="N93" s="28"/>
      <c r="O93" s="89" t="str">
        <f t="shared" si="16"/>
        <v/>
      </c>
      <c r="P93" s="13" t="str">
        <f>IF(J93="","",IF(G93="",$AQ$3,HLOOKUP(G93,照明器具!$CG$8:$DB$9,2,0)))</f>
        <v/>
      </c>
      <c r="Q93" s="13" t="str">
        <f t="shared" si="20"/>
        <v/>
      </c>
      <c r="R93" s="272"/>
      <c r="S93" s="13" t="str">
        <f t="shared" si="21"/>
        <v/>
      </c>
      <c r="T93" s="465" t="str">
        <f t="shared" si="17"/>
        <v/>
      </c>
      <c r="U93" s="465" t="str">
        <f t="shared" si="18"/>
        <v/>
      </c>
      <c r="V93" s="465" t="str">
        <f t="shared" si="19"/>
        <v/>
      </c>
      <c r="W93" s="12"/>
    </row>
    <row r="94" spans="2:23" x14ac:dyDescent="0.2">
      <c r="B94" s="10"/>
      <c r="C94" s="16">
        <v>79</v>
      </c>
      <c r="D94" s="28"/>
      <c r="E94" s="29"/>
      <c r="F94" s="29"/>
      <c r="G94" s="30"/>
      <c r="H94" s="30"/>
      <c r="I94" s="169"/>
      <c r="J94" s="272"/>
      <c r="K94" s="28"/>
      <c r="L94" s="28"/>
      <c r="M94" s="28"/>
      <c r="N94" s="28"/>
      <c r="O94" s="89" t="str">
        <f t="shared" si="16"/>
        <v/>
      </c>
      <c r="P94" s="13" t="str">
        <f>IF(J94="","",IF(G94="",$AQ$3,HLOOKUP(G94,照明器具!$CG$8:$DB$9,2,0)))</f>
        <v/>
      </c>
      <c r="Q94" s="13" t="str">
        <f t="shared" si="20"/>
        <v/>
      </c>
      <c r="R94" s="272"/>
      <c r="S94" s="13" t="str">
        <f t="shared" si="21"/>
        <v/>
      </c>
      <c r="T94" s="465" t="str">
        <f t="shared" si="17"/>
        <v/>
      </c>
      <c r="U94" s="465" t="str">
        <f t="shared" si="18"/>
        <v/>
      </c>
      <c r="V94" s="465" t="str">
        <f t="shared" si="19"/>
        <v/>
      </c>
      <c r="W94" s="12"/>
    </row>
    <row r="95" spans="2:23" x14ac:dyDescent="0.2">
      <c r="B95" s="10"/>
      <c r="C95" s="16">
        <v>80</v>
      </c>
      <c r="D95" s="28"/>
      <c r="E95" s="29"/>
      <c r="F95" s="29"/>
      <c r="G95" s="30"/>
      <c r="H95" s="30"/>
      <c r="I95" s="169"/>
      <c r="J95" s="272"/>
      <c r="K95" s="28"/>
      <c r="L95" s="28"/>
      <c r="M95" s="28"/>
      <c r="N95" s="28"/>
      <c r="O95" s="89" t="str">
        <f t="shared" si="16"/>
        <v/>
      </c>
      <c r="P95" s="13" t="str">
        <f>IF(J95="","",IF(G95="",$AQ$3,HLOOKUP(G95,照明器具!$CG$8:$DB$9,2,0)))</f>
        <v/>
      </c>
      <c r="Q95" s="13" t="str">
        <f t="shared" si="20"/>
        <v/>
      </c>
      <c r="R95" s="272"/>
      <c r="S95" s="13" t="str">
        <f t="shared" si="21"/>
        <v/>
      </c>
      <c r="T95" s="465" t="str">
        <f t="shared" si="17"/>
        <v/>
      </c>
      <c r="U95" s="465" t="str">
        <f t="shared" si="18"/>
        <v/>
      </c>
      <c r="V95" s="465" t="str">
        <f t="shared" si="19"/>
        <v/>
      </c>
      <c r="W95" s="12"/>
    </row>
    <row r="96" spans="2:23" x14ac:dyDescent="0.2">
      <c r="B96" s="10"/>
      <c r="C96" s="16">
        <v>81</v>
      </c>
      <c r="D96" s="28"/>
      <c r="E96" s="29"/>
      <c r="F96" s="29"/>
      <c r="G96" s="30"/>
      <c r="H96" s="30"/>
      <c r="I96" s="169"/>
      <c r="J96" s="272"/>
      <c r="K96" s="28"/>
      <c r="L96" s="28"/>
      <c r="M96" s="28"/>
      <c r="N96" s="28"/>
      <c r="O96" s="89" t="str">
        <f t="shared" si="16"/>
        <v/>
      </c>
      <c r="P96" s="13" t="str">
        <f>IF(J96="","",IF(G96="",$AQ$3,HLOOKUP(G96,照明器具!$CG$8:$DB$9,2,0)))</f>
        <v/>
      </c>
      <c r="Q96" s="13" t="str">
        <f t="shared" si="20"/>
        <v/>
      </c>
      <c r="R96" s="272"/>
      <c r="S96" s="13" t="str">
        <f t="shared" si="21"/>
        <v/>
      </c>
      <c r="T96" s="465" t="str">
        <f t="shared" si="17"/>
        <v/>
      </c>
      <c r="U96" s="465" t="str">
        <f t="shared" si="18"/>
        <v/>
      </c>
      <c r="V96" s="465" t="str">
        <f t="shared" si="19"/>
        <v/>
      </c>
      <c r="W96" s="12"/>
    </row>
    <row r="97" spans="2:23" x14ac:dyDescent="0.2">
      <c r="B97" s="10"/>
      <c r="C97" s="16">
        <v>82</v>
      </c>
      <c r="D97" s="28"/>
      <c r="E97" s="29"/>
      <c r="F97" s="29"/>
      <c r="G97" s="30"/>
      <c r="H97" s="30"/>
      <c r="I97" s="169"/>
      <c r="J97" s="272"/>
      <c r="K97" s="28"/>
      <c r="L97" s="28"/>
      <c r="M97" s="28"/>
      <c r="N97" s="28"/>
      <c r="O97" s="89" t="str">
        <f t="shared" si="16"/>
        <v/>
      </c>
      <c r="P97" s="13" t="str">
        <f>IF(J97="","",IF(G97="",$AQ$3,HLOOKUP(G97,照明器具!$CG$8:$DB$9,2,0)))</f>
        <v/>
      </c>
      <c r="Q97" s="13" t="str">
        <f t="shared" si="20"/>
        <v/>
      </c>
      <c r="R97" s="272"/>
      <c r="S97" s="13" t="str">
        <f t="shared" si="21"/>
        <v/>
      </c>
      <c r="T97" s="465" t="str">
        <f t="shared" si="17"/>
        <v/>
      </c>
      <c r="U97" s="465" t="str">
        <f t="shared" si="18"/>
        <v/>
      </c>
      <c r="V97" s="465" t="str">
        <f t="shared" si="19"/>
        <v/>
      </c>
      <c r="W97" s="12"/>
    </row>
    <row r="98" spans="2:23" x14ac:dyDescent="0.2">
      <c r="B98" s="10"/>
      <c r="C98" s="16">
        <v>83</v>
      </c>
      <c r="D98" s="28"/>
      <c r="E98" s="29"/>
      <c r="F98" s="29"/>
      <c r="G98" s="30"/>
      <c r="H98" s="30"/>
      <c r="I98" s="169"/>
      <c r="J98" s="272"/>
      <c r="K98" s="28"/>
      <c r="L98" s="28"/>
      <c r="M98" s="28"/>
      <c r="N98" s="28"/>
      <c r="O98" s="89" t="str">
        <f t="shared" si="16"/>
        <v/>
      </c>
      <c r="P98" s="13" t="str">
        <f>IF(J98="","",IF(G98="",$AQ$3,HLOOKUP(G98,照明器具!$CG$8:$DB$9,2,0)))</f>
        <v/>
      </c>
      <c r="Q98" s="13" t="str">
        <f t="shared" si="20"/>
        <v/>
      </c>
      <c r="R98" s="272"/>
      <c r="S98" s="13" t="str">
        <f t="shared" si="21"/>
        <v/>
      </c>
      <c r="T98" s="465" t="str">
        <f t="shared" si="17"/>
        <v/>
      </c>
      <c r="U98" s="465" t="str">
        <f t="shared" si="18"/>
        <v/>
      </c>
      <c r="V98" s="465" t="str">
        <f t="shared" si="19"/>
        <v/>
      </c>
      <c r="W98" s="12"/>
    </row>
    <row r="99" spans="2:23" x14ac:dyDescent="0.2">
      <c r="B99" s="10"/>
      <c r="C99" s="16">
        <v>84</v>
      </c>
      <c r="D99" s="28"/>
      <c r="E99" s="29"/>
      <c r="F99" s="29"/>
      <c r="G99" s="30"/>
      <c r="H99" s="30"/>
      <c r="I99" s="169"/>
      <c r="J99" s="272"/>
      <c r="K99" s="28"/>
      <c r="L99" s="28"/>
      <c r="M99" s="28"/>
      <c r="N99" s="28"/>
      <c r="O99" s="89" t="str">
        <f t="shared" si="16"/>
        <v/>
      </c>
      <c r="P99" s="13" t="str">
        <f>IF(J99="","",IF(G99="",$AQ$3,HLOOKUP(G99,照明器具!$CG$8:$DB$9,2,0)))</f>
        <v/>
      </c>
      <c r="Q99" s="13" t="str">
        <f t="shared" si="20"/>
        <v/>
      </c>
      <c r="R99" s="272"/>
      <c r="S99" s="13" t="str">
        <f t="shared" si="21"/>
        <v/>
      </c>
      <c r="T99" s="465" t="str">
        <f t="shared" si="17"/>
        <v/>
      </c>
      <c r="U99" s="465" t="str">
        <f t="shared" si="18"/>
        <v/>
      </c>
      <c r="V99" s="465" t="str">
        <f t="shared" si="19"/>
        <v/>
      </c>
      <c r="W99" s="12"/>
    </row>
    <row r="100" spans="2:23" x14ac:dyDescent="0.2">
      <c r="B100" s="10"/>
      <c r="C100" s="16">
        <v>85</v>
      </c>
      <c r="D100" s="28"/>
      <c r="E100" s="29"/>
      <c r="F100" s="29"/>
      <c r="G100" s="30"/>
      <c r="H100" s="30"/>
      <c r="I100" s="169"/>
      <c r="J100" s="272"/>
      <c r="K100" s="28"/>
      <c r="L100" s="28"/>
      <c r="M100" s="28"/>
      <c r="N100" s="28"/>
      <c r="O100" s="89" t="str">
        <f t="shared" si="16"/>
        <v/>
      </c>
      <c r="P100" s="13" t="str">
        <f>IF(J100="","",IF(G100="",$AQ$3,HLOOKUP(G100,照明器具!$CG$8:$DB$9,2,0)))</f>
        <v/>
      </c>
      <c r="Q100" s="13" t="str">
        <f t="shared" si="20"/>
        <v/>
      </c>
      <c r="R100" s="272"/>
      <c r="S100" s="13" t="str">
        <f t="shared" si="21"/>
        <v/>
      </c>
      <c r="T100" s="465" t="str">
        <f t="shared" si="17"/>
        <v/>
      </c>
      <c r="U100" s="465" t="str">
        <f t="shared" si="18"/>
        <v/>
      </c>
      <c r="V100" s="465" t="str">
        <f t="shared" si="19"/>
        <v/>
      </c>
      <c r="W100" s="12"/>
    </row>
    <row r="101" spans="2:23" x14ac:dyDescent="0.2">
      <c r="B101" s="10"/>
      <c r="C101" s="16">
        <v>86</v>
      </c>
      <c r="D101" s="28"/>
      <c r="E101" s="29"/>
      <c r="F101" s="29"/>
      <c r="G101" s="30"/>
      <c r="H101" s="30"/>
      <c r="I101" s="169"/>
      <c r="J101" s="272"/>
      <c r="K101" s="28"/>
      <c r="L101" s="28"/>
      <c r="M101" s="28"/>
      <c r="N101" s="28"/>
      <c r="O101" s="89" t="str">
        <f t="shared" si="16"/>
        <v/>
      </c>
      <c r="P101" s="13" t="str">
        <f>IF(J101="","",IF(G101="",$AQ$3,HLOOKUP(G101,照明器具!$CG$8:$DB$9,2,0)))</f>
        <v/>
      </c>
      <c r="Q101" s="13" t="str">
        <f t="shared" si="20"/>
        <v/>
      </c>
      <c r="R101" s="272"/>
      <c r="S101" s="13" t="str">
        <f t="shared" si="21"/>
        <v/>
      </c>
      <c r="T101" s="465" t="str">
        <f t="shared" si="17"/>
        <v/>
      </c>
      <c r="U101" s="465" t="str">
        <f t="shared" si="18"/>
        <v/>
      </c>
      <c r="V101" s="465" t="str">
        <f t="shared" si="19"/>
        <v/>
      </c>
      <c r="W101" s="12"/>
    </row>
    <row r="102" spans="2:23" x14ac:dyDescent="0.2">
      <c r="B102" s="10"/>
      <c r="C102" s="16">
        <v>87</v>
      </c>
      <c r="D102" s="28"/>
      <c r="E102" s="29"/>
      <c r="F102" s="29"/>
      <c r="G102" s="30"/>
      <c r="H102" s="30"/>
      <c r="I102" s="169"/>
      <c r="J102" s="272"/>
      <c r="K102" s="28"/>
      <c r="L102" s="28"/>
      <c r="M102" s="28"/>
      <c r="N102" s="28"/>
      <c r="O102" s="89" t="str">
        <f t="shared" si="16"/>
        <v/>
      </c>
      <c r="P102" s="13" t="str">
        <f>IF(J102="","",IF(G102="",$AQ$3,HLOOKUP(G102,照明器具!$CG$8:$DB$9,2,0)))</f>
        <v/>
      </c>
      <c r="Q102" s="13" t="str">
        <f t="shared" si="20"/>
        <v/>
      </c>
      <c r="R102" s="272"/>
      <c r="S102" s="13" t="str">
        <f t="shared" si="21"/>
        <v/>
      </c>
      <c r="T102" s="465" t="str">
        <f t="shared" si="17"/>
        <v/>
      </c>
      <c r="U102" s="465" t="str">
        <f t="shared" si="18"/>
        <v/>
      </c>
      <c r="V102" s="465" t="str">
        <f t="shared" si="19"/>
        <v/>
      </c>
      <c r="W102" s="12"/>
    </row>
    <row r="103" spans="2:23" x14ac:dyDescent="0.2">
      <c r="B103" s="10"/>
      <c r="C103" s="16">
        <v>88</v>
      </c>
      <c r="D103" s="28"/>
      <c r="E103" s="29"/>
      <c r="F103" s="29"/>
      <c r="G103" s="30"/>
      <c r="H103" s="30"/>
      <c r="I103" s="169"/>
      <c r="J103" s="272"/>
      <c r="K103" s="28"/>
      <c r="L103" s="28"/>
      <c r="M103" s="28"/>
      <c r="N103" s="28"/>
      <c r="O103" s="89" t="str">
        <f t="shared" si="16"/>
        <v/>
      </c>
      <c r="P103" s="13" t="str">
        <f>IF(J103="","",IF(G103="",$AQ$3,HLOOKUP(G103,照明器具!$CG$8:$DB$9,2,0)))</f>
        <v/>
      </c>
      <c r="Q103" s="13" t="str">
        <f t="shared" si="20"/>
        <v/>
      </c>
      <c r="R103" s="272"/>
      <c r="S103" s="13" t="str">
        <f t="shared" si="21"/>
        <v/>
      </c>
      <c r="T103" s="465" t="str">
        <f t="shared" si="17"/>
        <v/>
      </c>
      <c r="U103" s="465" t="str">
        <f t="shared" si="18"/>
        <v/>
      </c>
      <c r="V103" s="465" t="str">
        <f t="shared" si="19"/>
        <v/>
      </c>
      <c r="W103" s="12"/>
    </row>
    <row r="104" spans="2:23" x14ac:dyDescent="0.2">
      <c r="B104" s="10"/>
      <c r="C104" s="16">
        <v>89</v>
      </c>
      <c r="D104" s="28"/>
      <c r="E104" s="29"/>
      <c r="F104" s="29"/>
      <c r="G104" s="30"/>
      <c r="H104" s="30"/>
      <c r="I104" s="169"/>
      <c r="J104" s="272"/>
      <c r="K104" s="28"/>
      <c r="L104" s="28"/>
      <c r="M104" s="28"/>
      <c r="N104" s="28"/>
      <c r="O104" s="89" t="str">
        <f t="shared" si="16"/>
        <v/>
      </c>
      <c r="P104" s="13" t="str">
        <f>IF(J104="","",IF(G104="",$AQ$3,HLOOKUP(G104,照明器具!$CG$8:$DB$9,2,0)))</f>
        <v/>
      </c>
      <c r="Q104" s="13" t="str">
        <f t="shared" si="20"/>
        <v/>
      </c>
      <c r="R104" s="272"/>
      <c r="S104" s="13" t="str">
        <f t="shared" si="21"/>
        <v/>
      </c>
      <c r="T104" s="465" t="str">
        <f t="shared" si="17"/>
        <v/>
      </c>
      <c r="U104" s="465" t="str">
        <f t="shared" si="18"/>
        <v/>
      </c>
      <c r="V104" s="465" t="str">
        <f t="shared" si="19"/>
        <v/>
      </c>
      <c r="W104" s="12"/>
    </row>
    <row r="105" spans="2:23" x14ac:dyDescent="0.2">
      <c r="B105" s="10"/>
      <c r="C105" s="16">
        <v>90</v>
      </c>
      <c r="D105" s="28"/>
      <c r="E105" s="29"/>
      <c r="F105" s="29"/>
      <c r="G105" s="30"/>
      <c r="H105" s="30"/>
      <c r="I105" s="169"/>
      <c r="J105" s="272"/>
      <c r="K105" s="28"/>
      <c r="L105" s="28"/>
      <c r="M105" s="28"/>
      <c r="N105" s="28"/>
      <c r="O105" s="89" t="str">
        <f t="shared" si="16"/>
        <v/>
      </c>
      <c r="P105" s="13" t="str">
        <f>IF(J105="","",IF(G105="",$AQ$3,HLOOKUP(G105,照明器具!$CG$8:$DB$9,2,0)))</f>
        <v/>
      </c>
      <c r="Q105" s="13" t="str">
        <f t="shared" si="20"/>
        <v/>
      </c>
      <c r="R105" s="272"/>
      <c r="S105" s="13" t="str">
        <f t="shared" si="21"/>
        <v/>
      </c>
      <c r="T105" s="465" t="str">
        <f t="shared" si="17"/>
        <v/>
      </c>
      <c r="U105" s="465" t="str">
        <f t="shared" si="18"/>
        <v/>
      </c>
      <c r="V105" s="465" t="str">
        <f t="shared" si="19"/>
        <v/>
      </c>
      <c r="W105" s="12"/>
    </row>
    <row r="106" spans="2:23" x14ac:dyDescent="0.2">
      <c r="B106" s="113"/>
      <c r="C106" s="114"/>
      <c r="D106" s="114"/>
      <c r="E106" s="114"/>
      <c r="F106" s="114"/>
      <c r="G106" s="114"/>
      <c r="H106" s="114"/>
      <c r="I106" s="3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402"/>
      <c r="U106" s="402"/>
      <c r="V106" s="402"/>
      <c r="W106" s="115"/>
    </row>
    <row r="107" spans="2:23" x14ac:dyDescent="0.2">
      <c r="I107" s="315"/>
      <c r="T107" s="403"/>
      <c r="U107" s="403"/>
      <c r="V107" s="403"/>
      <c r="W107" s="174" t="s">
        <v>916</v>
      </c>
    </row>
    <row r="108" spans="2:23" x14ac:dyDescent="0.2">
      <c r="B108" s="10"/>
      <c r="C108" s="16">
        <v>91</v>
      </c>
      <c r="D108" s="28"/>
      <c r="E108" s="29"/>
      <c r="F108" s="29"/>
      <c r="G108" s="30"/>
      <c r="H108" s="30"/>
      <c r="I108" s="169"/>
      <c r="J108" s="272"/>
      <c r="K108" s="28"/>
      <c r="L108" s="28"/>
      <c r="M108" s="28"/>
      <c r="N108" s="28"/>
      <c r="O108" s="89" t="str">
        <f t="shared" ref="O108:O137" si="22">IF(J108="","",SUMIF(K108:N108,"○",$AL$3:$AO$3))</f>
        <v/>
      </c>
      <c r="P108" s="13" t="str">
        <f>IF(J108="","",IF(G108="",$AQ$3,HLOOKUP(G108,照明器具!$CG$8:$DB$9,2,0)))</f>
        <v/>
      </c>
      <c r="Q108" s="13" t="str">
        <f>IF(J108="","",I108*J108*(1-O108)*P108/1000)</f>
        <v/>
      </c>
      <c r="R108" s="272"/>
      <c r="S108" s="13" t="str">
        <f>IF(OR(O108="",NOT($Z$4)),"",IF(R108="",Q108*O108/(1-O108),R108*O108/(1-O108)))</f>
        <v/>
      </c>
      <c r="T108" s="465" t="str">
        <f t="shared" ref="T108:T137" si="23">IF(ISERROR(S108),"",IF(S108="","",S108*$BG$3/1000))</f>
        <v/>
      </c>
      <c r="U108" s="465" t="str">
        <f t="shared" ref="U108:U137" si="24">IF(ISERROR(S108),"",IF(S108="","",S108*$BG$4/1000))</f>
        <v/>
      </c>
      <c r="V108" s="465" t="str">
        <f t="shared" ref="V108:V137" si="25">IF(ISERROR(S108),"",IF(S108="","",S108*$BG$5/1000))</f>
        <v/>
      </c>
      <c r="W108" s="12"/>
    </row>
    <row r="109" spans="2:23" x14ac:dyDescent="0.2">
      <c r="B109" s="10"/>
      <c r="C109" s="16">
        <v>92</v>
      </c>
      <c r="D109" s="28"/>
      <c r="E109" s="29"/>
      <c r="F109" s="29"/>
      <c r="G109" s="30"/>
      <c r="H109" s="30"/>
      <c r="I109" s="169"/>
      <c r="J109" s="272"/>
      <c r="K109" s="28"/>
      <c r="L109" s="28"/>
      <c r="M109" s="28"/>
      <c r="N109" s="28"/>
      <c r="O109" s="89" t="str">
        <f t="shared" si="22"/>
        <v/>
      </c>
      <c r="P109" s="13" t="str">
        <f>IF(J109="","",IF(G109="",$AQ$3,HLOOKUP(G109,照明器具!$CG$8:$DB$9,2,0)))</f>
        <v/>
      </c>
      <c r="Q109" s="13" t="str">
        <f t="shared" ref="Q109:Q137" si="26">IF(J109="","",I109*J109*(1-O109)*P109/1000)</f>
        <v/>
      </c>
      <c r="R109" s="272"/>
      <c r="S109" s="13" t="str">
        <f t="shared" ref="S109:S137" si="27">IF(OR(O109="",NOT($Z$4)),"",IF(R109="",Q109*O109/(1-O109),R109*O109/(1-O109)))</f>
        <v/>
      </c>
      <c r="T109" s="465" t="str">
        <f t="shared" si="23"/>
        <v/>
      </c>
      <c r="U109" s="465" t="str">
        <f t="shared" si="24"/>
        <v/>
      </c>
      <c r="V109" s="465" t="str">
        <f t="shared" si="25"/>
        <v/>
      </c>
      <c r="W109" s="12"/>
    </row>
    <row r="110" spans="2:23" x14ac:dyDescent="0.2">
      <c r="B110" s="10"/>
      <c r="C110" s="16">
        <v>93</v>
      </c>
      <c r="D110" s="28"/>
      <c r="E110" s="29"/>
      <c r="F110" s="29"/>
      <c r="G110" s="30"/>
      <c r="H110" s="30"/>
      <c r="I110" s="169"/>
      <c r="J110" s="272"/>
      <c r="K110" s="28"/>
      <c r="L110" s="28"/>
      <c r="M110" s="28"/>
      <c r="N110" s="28"/>
      <c r="O110" s="89" t="str">
        <f t="shared" si="22"/>
        <v/>
      </c>
      <c r="P110" s="13" t="str">
        <f>IF(J110="","",IF(G110="",$AQ$3,HLOOKUP(G110,照明器具!$CG$8:$DB$9,2,0)))</f>
        <v/>
      </c>
      <c r="Q110" s="13" t="str">
        <f t="shared" si="26"/>
        <v/>
      </c>
      <c r="R110" s="272"/>
      <c r="S110" s="13" t="str">
        <f t="shared" si="27"/>
        <v/>
      </c>
      <c r="T110" s="465" t="str">
        <f t="shared" si="23"/>
        <v/>
      </c>
      <c r="U110" s="465" t="str">
        <f t="shared" si="24"/>
        <v/>
      </c>
      <c r="V110" s="465" t="str">
        <f t="shared" si="25"/>
        <v/>
      </c>
      <c r="W110" s="12"/>
    </row>
    <row r="111" spans="2:23" x14ac:dyDescent="0.2">
      <c r="B111" s="10"/>
      <c r="C111" s="16">
        <v>94</v>
      </c>
      <c r="D111" s="28"/>
      <c r="E111" s="29"/>
      <c r="F111" s="29"/>
      <c r="G111" s="30"/>
      <c r="H111" s="30"/>
      <c r="I111" s="169"/>
      <c r="J111" s="272"/>
      <c r="K111" s="28"/>
      <c r="L111" s="28"/>
      <c r="M111" s="28"/>
      <c r="N111" s="28"/>
      <c r="O111" s="89" t="str">
        <f t="shared" si="22"/>
        <v/>
      </c>
      <c r="P111" s="13" t="str">
        <f>IF(J111="","",IF(G111="",$AQ$3,HLOOKUP(G111,照明器具!$CG$8:$DB$9,2,0)))</f>
        <v/>
      </c>
      <c r="Q111" s="13" t="str">
        <f t="shared" si="26"/>
        <v/>
      </c>
      <c r="R111" s="272"/>
      <c r="S111" s="13" t="str">
        <f t="shared" si="27"/>
        <v/>
      </c>
      <c r="T111" s="465" t="str">
        <f t="shared" si="23"/>
        <v/>
      </c>
      <c r="U111" s="465" t="str">
        <f t="shared" si="24"/>
        <v/>
      </c>
      <c r="V111" s="465" t="str">
        <f t="shared" si="25"/>
        <v/>
      </c>
      <c r="W111" s="12"/>
    </row>
    <row r="112" spans="2:23" x14ac:dyDescent="0.2">
      <c r="B112" s="10"/>
      <c r="C112" s="16">
        <v>95</v>
      </c>
      <c r="D112" s="28"/>
      <c r="E112" s="29"/>
      <c r="F112" s="29"/>
      <c r="G112" s="30"/>
      <c r="H112" s="30"/>
      <c r="I112" s="169"/>
      <c r="J112" s="272"/>
      <c r="K112" s="28"/>
      <c r="L112" s="28"/>
      <c r="M112" s="28"/>
      <c r="N112" s="28"/>
      <c r="O112" s="89" t="str">
        <f t="shared" si="22"/>
        <v/>
      </c>
      <c r="P112" s="13" t="str">
        <f>IF(J112="","",IF(G112="",$AQ$3,HLOOKUP(G112,照明器具!$CG$8:$DB$9,2,0)))</f>
        <v/>
      </c>
      <c r="Q112" s="13" t="str">
        <f t="shared" si="26"/>
        <v/>
      </c>
      <c r="R112" s="272"/>
      <c r="S112" s="13" t="str">
        <f t="shared" si="27"/>
        <v/>
      </c>
      <c r="T112" s="465" t="str">
        <f t="shared" si="23"/>
        <v/>
      </c>
      <c r="U112" s="465" t="str">
        <f t="shared" si="24"/>
        <v/>
      </c>
      <c r="V112" s="465" t="str">
        <f t="shared" si="25"/>
        <v/>
      </c>
      <c r="W112" s="12"/>
    </row>
    <row r="113" spans="2:23" x14ac:dyDescent="0.2">
      <c r="B113" s="10"/>
      <c r="C113" s="16">
        <v>96</v>
      </c>
      <c r="D113" s="28"/>
      <c r="E113" s="29"/>
      <c r="F113" s="29"/>
      <c r="G113" s="30"/>
      <c r="H113" s="30"/>
      <c r="I113" s="169"/>
      <c r="J113" s="272"/>
      <c r="K113" s="28"/>
      <c r="L113" s="28"/>
      <c r="M113" s="28"/>
      <c r="N113" s="28"/>
      <c r="O113" s="89" t="str">
        <f t="shared" si="22"/>
        <v/>
      </c>
      <c r="P113" s="13" t="str">
        <f>IF(J113="","",IF(G113="",$AQ$3,HLOOKUP(G113,照明器具!$CG$8:$DB$9,2,0)))</f>
        <v/>
      </c>
      <c r="Q113" s="13" t="str">
        <f t="shared" si="26"/>
        <v/>
      </c>
      <c r="R113" s="272"/>
      <c r="S113" s="13" t="str">
        <f t="shared" si="27"/>
        <v/>
      </c>
      <c r="T113" s="465" t="str">
        <f t="shared" si="23"/>
        <v/>
      </c>
      <c r="U113" s="465" t="str">
        <f t="shared" si="24"/>
        <v/>
      </c>
      <c r="V113" s="465" t="str">
        <f t="shared" si="25"/>
        <v/>
      </c>
      <c r="W113" s="12"/>
    </row>
    <row r="114" spans="2:23" x14ac:dyDescent="0.2">
      <c r="B114" s="10"/>
      <c r="C114" s="16">
        <v>97</v>
      </c>
      <c r="D114" s="28"/>
      <c r="E114" s="29"/>
      <c r="F114" s="29"/>
      <c r="G114" s="30"/>
      <c r="H114" s="30"/>
      <c r="I114" s="169"/>
      <c r="J114" s="272"/>
      <c r="K114" s="28"/>
      <c r="L114" s="28"/>
      <c r="M114" s="28"/>
      <c r="N114" s="28"/>
      <c r="O114" s="89" t="str">
        <f t="shared" si="22"/>
        <v/>
      </c>
      <c r="P114" s="13" t="str">
        <f>IF(J114="","",IF(G114="",$AQ$3,HLOOKUP(G114,照明器具!$CG$8:$DB$9,2,0)))</f>
        <v/>
      </c>
      <c r="Q114" s="13" t="str">
        <f t="shared" si="26"/>
        <v/>
      </c>
      <c r="R114" s="272"/>
      <c r="S114" s="13" t="str">
        <f t="shared" si="27"/>
        <v/>
      </c>
      <c r="T114" s="465" t="str">
        <f t="shared" si="23"/>
        <v/>
      </c>
      <c r="U114" s="465" t="str">
        <f t="shared" si="24"/>
        <v/>
      </c>
      <c r="V114" s="465" t="str">
        <f t="shared" si="25"/>
        <v/>
      </c>
      <c r="W114" s="12"/>
    </row>
    <row r="115" spans="2:23" x14ac:dyDescent="0.2">
      <c r="B115" s="10"/>
      <c r="C115" s="16">
        <v>98</v>
      </c>
      <c r="D115" s="28"/>
      <c r="E115" s="29"/>
      <c r="F115" s="29"/>
      <c r="G115" s="30"/>
      <c r="H115" s="30"/>
      <c r="I115" s="169"/>
      <c r="J115" s="272"/>
      <c r="K115" s="28"/>
      <c r="L115" s="28"/>
      <c r="M115" s="28"/>
      <c r="N115" s="28"/>
      <c r="O115" s="89" t="str">
        <f t="shared" si="22"/>
        <v/>
      </c>
      <c r="P115" s="13" t="str">
        <f>IF(J115="","",IF(G115="",$AQ$3,HLOOKUP(G115,照明器具!$CG$8:$DB$9,2,0)))</f>
        <v/>
      </c>
      <c r="Q115" s="13" t="str">
        <f t="shared" si="26"/>
        <v/>
      </c>
      <c r="R115" s="272"/>
      <c r="S115" s="13" t="str">
        <f>IF(OR(O115="",NOT($Z$4)),"",IF(R115="",Q115*O115/(1-O115),R115*O115/(1-O115)))</f>
        <v/>
      </c>
      <c r="T115" s="465" t="str">
        <f t="shared" si="23"/>
        <v/>
      </c>
      <c r="U115" s="465" t="str">
        <f t="shared" si="24"/>
        <v/>
      </c>
      <c r="V115" s="465" t="str">
        <f t="shared" si="25"/>
        <v/>
      </c>
      <c r="W115" s="12"/>
    </row>
    <row r="116" spans="2:23" x14ac:dyDescent="0.2">
      <c r="B116" s="10"/>
      <c r="C116" s="16">
        <v>99</v>
      </c>
      <c r="D116" s="28"/>
      <c r="E116" s="29"/>
      <c r="F116" s="29"/>
      <c r="G116" s="30"/>
      <c r="H116" s="30"/>
      <c r="I116" s="169"/>
      <c r="J116" s="272"/>
      <c r="K116" s="28"/>
      <c r="L116" s="28"/>
      <c r="M116" s="28"/>
      <c r="N116" s="28"/>
      <c r="O116" s="89" t="str">
        <f t="shared" si="22"/>
        <v/>
      </c>
      <c r="P116" s="13" t="str">
        <f>IF(J116="","",IF(G116="",$AQ$3,HLOOKUP(G116,照明器具!$CG$8:$DB$9,2,0)))</f>
        <v/>
      </c>
      <c r="Q116" s="13" t="str">
        <f t="shared" si="26"/>
        <v/>
      </c>
      <c r="R116" s="272"/>
      <c r="S116" s="13" t="str">
        <f t="shared" si="27"/>
        <v/>
      </c>
      <c r="T116" s="465" t="str">
        <f t="shared" si="23"/>
        <v/>
      </c>
      <c r="U116" s="465" t="str">
        <f t="shared" si="24"/>
        <v/>
      </c>
      <c r="V116" s="465" t="str">
        <f t="shared" si="25"/>
        <v/>
      </c>
      <c r="W116" s="12"/>
    </row>
    <row r="117" spans="2:23" x14ac:dyDescent="0.2">
      <c r="B117" s="10"/>
      <c r="C117" s="16">
        <v>100</v>
      </c>
      <c r="D117" s="28"/>
      <c r="E117" s="29"/>
      <c r="F117" s="29"/>
      <c r="G117" s="30"/>
      <c r="H117" s="30"/>
      <c r="I117" s="169"/>
      <c r="J117" s="272"/>
      <c r="K117" s="28"/>
      <c r="L117" s="28"/>
      <c r="M117" s="28"/>
      <c r="N117" s="28"/>
      <c r="O117" s="89" t="str">
        <f t="shared" si="22"/>
        <v/>
      </c>
      <c r="P117" s="13" t="str">
        <f>IF(J117="","",IF(G117="",$AQ$3,HLOOKUP(G117,照明器具!$CG$8:$DB$9,2,0)))</f>
        <v/>
      </c>
      <c r="Q117" s="13" t="str">
        <f t="shared" si="26"/>
        <v/>
      </c>
      <c r="R117" s="272"/>
      <c r="S117" s="13" t="str">
        <f t="shared" si="27"/>
        <v/>
      </c>
      <c r="T117" s="465" t="str">
        <f t="shared" si="23"/>
        <v/>
      </c>
      <c r="U117" s="465" t="str">
        <f t="shared" si="24"/>
        <v/>
      </c>
      <c r="V117" s="465" t="str">
        <f t="shared" si="25"/>
        <v/>
      </c>
      <c r="W117" s="12"/>
    </row>
    <row r="118" spans="2:23" x14ac:dyDescent="0.2">
      <c r="B118" s="10"/>
      <c r="C118" s="16">
        <v>101</v>
      </c>
      <c r="D118" s="28"/>
      <c r="E118" s="29"/>
      <c r="F118" s="29"/>
      <c r="G118" s="30"/>
      <c r="H118" s="30"/>
      <c r="I118" s="169"/>
      <c r="J118" s="272"/>
      <c r="K118" s="28"/>
      <c r="L118" s="28"/>
      <c r="M118" s="28"/>
      <c r="N118" s="28"/>
      <c r="O118" s="89" t="str">
        <f t="shared" si="22"/>
        <v/>
      </c>
      <c r="P118" s="13" t="str">
        <f>IF(J118="","",IF(G118="",$AQ$3,HLOOKUP(G118,照明器具!$CG$8:$DB$9,2,0)))</f>
        <v/>
      </c>
      <c r="Q118" s="13" t="str">
        <f t="shared" si="26"/>
        <v/>
      </c>
      <c r="R118" s="272"/>
      <c r="S118" s="13" t="str">
        <f t="shared" si="27"/>
        <v/>
      </c>
      <c r="T118" s="465" t="str">
        <f t="shared" si="23"/>
        <v/>
      </c>
      <c r="U118" s="465" t="str">
        <f t="shared" si="24"/>
        <v/>
      </c>
      <c r="V118" s="465" t="str">
        <f t="shared" si="25"/>
        <v/>
      </c>
      <c r="W118" s="12"/>
    </row>
    <row r="119" spans="2:23" x14ac:dyDescent="0.2">
      <c r="B119" s="10"/>
      <c r="C119" s="16">
        <v>102</v>
      </c>
      <c r="D119" s="28"/>
      <c r="E119" s="29"/>
      <c r="F119" s="29"/>
      <c r="G119" s="30"/>
      <c r="H119" s="30"/>
      <c r="I119" s="169"/>
      <c r="J119" s="272"/>
      <c r="K119" s="28"/>
      <c r="L119" s="28"/>
      <c r="M119" s="28"/>
      <c r="N119" s="28"/>
      <c r="O119" s="89" t="str">
        <f t="shared" si="22"/>
        <v/>
      </c>
      <c r="P119" s="13" t="str">
        <f>IF(J119="","",IF(G119="",$AQ$3,HLOOKUP(G119,照明器具!$CG$8:$DB$9,2,0)))</f>
        <v/>
      </c>
      <c r="Q119" s="13" t="str">
        <f t="shared" si="26"/>
        <v/>
      </c>
      <c r="R119" s="272"/>
      <c r="S119" s="13" t="str">
        <f t="shared" si="27"/>
        <v/>
      </c>
      <c r="T119" s="465" t="str">
        <f t="shared" si="23"/>
        <v/>
      </c>
      <c r="U119" s="465" t="str">
        <f t="shared" si="24"/>
        <v/>
      </c>
      <c r="V119" s="465" t="str">
        <f t="shared" si="25"/>
        <v/>
      </c>
      <c r="W119" s="12"/>
    </row>
    <row r="120" spans="2:23" x14ac:dyDescent="0.2">
      <c r="B120" s="10"/>
      <c r="C120" s="16">
        <v>103</v>
      </c>
      <c r="D120" s="28"/>
      <c r="E120" s="29"/>
      <c r="F120" s="29"/>
      <c r="G120" s="30"/>
      <c r="H120" s="30"/>
      <c r="I120" s="169"/>
      <c r="J120" s="272"/>
      <c r="K120" s="28"/>
      <c r="L120" s="28"/>
      <c r="M120" s="28"/>
      <c r="N120" s="28"/>
      <c r="O120" s="89" t="str">
        <f t="shared" si="22"/>
        <v/>
      </c>
      <c r="P120" s="13" t="str">
        <f>IF(J120="","",IF(G120="",$AQ$3,HLOOKUP(G120,照明器具!$CG$8:$DB$9,2,0)))</f>
        <v/>
      </c>
      <c r="Q120" s="13" t="str">
        <f t="shared" si="26"/>
        <v/>
      </c>
      <c r="R120" s="272"/>
      <c r="S120" s="13" t="str">
        <f t="shared" si="27"/>
        <v/>
      </c>
      <c r="T120" s="465" t="str">
        <f t="shared" si="23"/>
        <v/>
      </c>
      <c r="U120" s="465" t="str">
        <f t="shared" si="24"/>
        <v/>
      </c>
      <c r="V120" s="465" t="str">
        <f t="shared" si="25"/>
        <v/>
      </c>
      <c r="W120" s="12"/>
    </row>
    <row r="121" spans="2:23" x14ac:dyDescent="0.2">
      <c r="B121" s="10"/>
      <c r="C121" s="16">
        <v>104</v>
      </c>
      <c r="D121" s="28"/>
      <c r="E121" s="29"/>
      <c r="F121" s="29"/>
      <c r="G121" s="30"/>
      <c r="H121" s="30"/>
      <c r="I121" s="169"/>
      <c r="J121" s="272"/>
      <c r="K121" s="28"/>
      <c r="L121" s="28"/>
      <c r="M121" s="28"/>
      <c r="N121" s="28"/>
      <c r="O121" s="89" t="str">
        <f t="shared" si="22"/>
        <v/>
      </c>
      <c r="P121" s="13" t="str">
        <f>IF(J121="","",IF(G121="",$AQ$3,HLOOKUP(G121,照明器具!$CG$8:$DB$9,2,0)))</f>
        <v/>
      </c>
      <c r="Q121" s="13" t="str">
        <f t="shared" si="26"/>
        <v/>
      </c>
      <c r="R121" s="272"/>
      <c r="S121" s="13" t="str">
        <f t="shared" si="27"/>
        <v/>
      </c>
      <c r="T121" s="465" t="str">
        <f t="shared" si="23"/>
        <v/>
      </c>
      <c r="U121" s="465" t="str">
        <f t="shared" si="24"/>
        <v/>
      </c>
      <c r="V121" s="465" t="str">
        <f t="shared" si="25"/>
        <v/>
      </c>
      <c r="W121" s="12"/>
    </row>
    <row r="122" spans="2:23" x14ac:dyDescent="0.2">
      <c r="B122" s="10"/>
      <c r="C122" s="16">
        <v>105</v>
      </c>
      <c r="D122" s="28"/>
      <c r="E122" s="29"/>
      <c r="F122" s="29"/>
      <c r="G122" s="30"/>
      <c r="H122" s="30"/>
      <c r="I122" s="169"/>
      <c r="J122" s="272"/>
      <c r="K122" s="28"/>
      <c r="L122" s="28"/>
      <c r="M122" s="28"/>
      <c r="N122" s="28"/>
      <c r="O122" s="89" t="str">
        <f t="shared" si="22"/>
        <v/>
      </c>
      <c r="P122" s="13" t="str">
        <f>IF(J122="","",IF(G122="",$AQ$3,HLOOKUP(G122,照明器具!$CG$8:$DB$9,2,0)))</f>
        <v/>
      </c>
      <c r="Q122" s="13" t="str">
        <f t="shared" si="26"/>
        <v/>
      </c>
      <c r="R122" s="272"/>
      <c r="S122" s="13" t="str">
        <f t="shared" si="27"/>
        <v/>
      </c>
      <c r="T122" s="465" t="str">
        <f t="shared" si="23"/>
        <v/>
      </c>
      <c r="U122" s="465" t="str">
        <f t="shared" si="24"/>
        <v/>
      </c>
      <c r="V122" s="465" t="str">
        <f t="shared" si="25"/>
        <v/>
      </c>
      <c r="W122" s="12"/>
    </row>
    <row r="123" spans="2:23" x14ac:dyDescent="0.2">
      <c r="B123" s="10"/>
      <c r="C123" s="16">
        <v>106</v>
      </c>
      <c r="D123" s="28"/>
      <c r="E123" s="29"/>
      <c r="F123" s="29"/>
      <c r="G123" s="30"/>
      <c r="H123" s="30"/>
      <c r="I123" s="169"/>
      <c r="J123" s="272"/>
      <c r="K123" s="28"/>
      <c r="L123" s="28"/>
      <c r="M123" s="28"/>
      <c r="N123" s="28"/>
      <c r="O123" s="89" t="str">
        <f t="shared" si="22"/>
        <v/>
      </c>
      <c r="P123" s="13" t="str">
        <f>IF(J123="","",IF(G123="",$AQ$3,HLOOKUP(G123,照明器具!$CG$8:$DB$9,2,0)))</f>
        <v/>
      </c>
      <c r="Q123" s="13" t="str">
        <f t="shared" si="26"/>
        <v/>
      </c>
      <c r="R123" s="272"/>
      <c r="S123" s="13" t="str">
        <f t="shared" si="27"/>
        <v/>
      </c>
      <c r="T123" s="465" t="str">
        <f t="shared" si="23"/>
        <v/>
      </c>
      <c r="U123" s="465" t="str">
        <f t="shared" si="24"/>
        <v/>
      </c>
      <c r="V123" s="465" t="str">
        <f t="shared" si="25"/>
        <v/>
      </c>
      <c r="W123" s="12"/>
    </row>
    <row r="124" spans="2:23" x14ac:dyDescent="0.2">
      <c r="B124" s="10"/>
      <c r="C124" s="16">
        <v>107</v>
      </c>
      <c r="D124" s="28"/>
      <c r="E124" s="29"/>
      <c r="F124" s="29"/>
      <c r="G124" s="30"/>
      <c r="H124" s="30"/>
      <c r="I124" s="169"/>
      <c r="J124" s="272"/>
      <c r="K124" s="28"/>
      <c r="L124" s="28"/>
      <c r="M124" s="28"/>
      <c r="N124" s="28"/>
      <c r="O124" s="89" t="str">
        <f t="shared" si="22"/>
        <v/>
      </c>
      <c r="P124" s="13" t="str">
        <f>IF(J124="","",IF(G124="",$AQ$3,HLOOKUP(G124,照明器具!$CG$8:$DB$9,2,0)))</f>
        <v/>
      </c>
      <c r="Q124" s="13" t="str">
        <f t="shared" si="26"/>
        <v/>
      </c>
      <c r="R124" s="272"/>
      <c r="S124" s="13" t="str">
        <f t="shared" si="27"/>
        <v/>
      </c>
      <c r="T124" s="465" t="str">
        <f t="shared" si="23"/>
        <v/>
      </c>
      <c r="U124" s="465" t="str">
        <f t="shared" si="24"/>
        <v/>
      </c>
      <c r="V124" s="465" t="str">
        <f t="shared" si="25"/>
        <v/>
      </c>
      <c r="W124" s="12"/>
    </row>
    <row r="125" spans="2:23" x14ac:dyDescent="0.2">
      <c r="B125" s="10"/>
      <c r="C125" s="16">
        <v>108</v>
      </c>
      <c r="D125" s="28"/>
      <c r="E125" s="29"/>
      <c r="F125" s="29"/>
      <c r="G125" s="30"/>
      <c r="H125" s="30"/>
      <c r="I125" s="169"/>
      <c r="J125" s="272"/>
      <c r="K125" s="28"/>
      <c r="L125" s="28"/>
      <c r="M125" s="28"/>
      <c r="N125" s="28"/>
      <c r="O125" s="89" t="str">
        <f t="shared" si="22"/>
        <v/>
      </c>
      <c r="P125" s="13" t="str">
        <f>IF(J125="","",IF(G125="",$AQ$3,HLOOKUP(G125,照明器具!$CG$8:$DB$9,2,0)))</f>
        <v/>
      </c>
      <c r="Q125" s="13" t="str">
        <f t="shared" si="26"/>
        <v/>
      </c>
      <c r="R125" s="272"/>
      <c r="S125" s="13" t="str">
        <f t="shared" si="27"/>
        <v/>
      </c>
      <c r="T125" s="465" t="str">
        <f t="shared" si="23"/>
        <v/>
      </c>
      <c r="U125" s="465" t="str">
        <f t="shared" si="24"/>
        <v/>
      </c>
      <c r="V125" s="465" t="str">
        <f t="shared" si="25"/>
        <v/>
      </c>
      <c r="W125" s="12"/>
    </row>
    <row r="126" spans="2:23" x14ac:dyDescent="0.2">
      <c r="B126" s="10"/>
      <c r="C126" s="16">
        <v>109</v>
      </c>
      <c r="D126" s="28"/>
      <c r="E126" s="29"/>
      <c r="F126" s="29"/>
      <c r="G126" s="30"/>
      <c r="H126" s="30"/>
      <c r="I126" s="169"/>
      <c r="J126" s="272"/>
      <c r="K126" s="28"/>
      <c r="L126" s="28"/>
      <c r="M126" s="28"/>
      <c r="N126" s="28"/>
      <c r="O126" s="89" t="str">
        <f t="shared" si="22"/>
        <v/>
      </c>
      <c r="P126" s="13" t="str">
        <f>IF(J126="","",IF(G126="",$AQ$3,HLOOKUP(G126,照明器具!$CG$8:$DB$9,2,0)))</f>
        <v/>
      </c>
      <c r="Q126" s="13" t="str">
        <f t="shared" si="26"/>
        <v/>
      </c>
      <c r="R126" s="272"/>
      <c r="S126" s="13" t="str">
        <f t="shared" si="27"/>
        <v/>
      </c>
      <c r="T126" s="465" t="str">
        <f t="shared" si="23"/>
        <v/>
      </c>
      <c r="U126" s="465" t="str">
        <f t="shared" si="24"/>
        <v/>
      </c>
      <c r="V126" s="465" t="str">
        <f t="shared" si="25"/>
        <v/>
      </c>
      <c r="W126" s="12"/>
    </row>
    <row r="127" spans="2:23" x14ac:dyDescent="0.2">
      <c r="B127" s="10"/>
      <c r="C127" s="16">
        <v>110</v>
      </c>
      <c r="D127" s="28"/>
      <c r="E127" s="29"/>
      <c r="F127" s="29"/>
      <c r="G127" s="30"/>
      <c r="H127" s="30"/>
      <c r="I127" s="169"/>
      <c r="J127" s="272"/>
      <c r="K127" s="28"/>
      <c r="L127" s="28"/>
      <c r="M127" s="28"/>
      <c r="N127" s="28"/>
      <c r="O127" s="89" t="str">
        <f t="shared" si="22"/>
        <v/>
      </c>
      <c r="P127" s="13" t="str">
        <f>IF(J127="","",IF(G127="",$AQ$3,HLOOKUP(G127,照明器具!$CG$8:$DB$9,2,0)))</f>
        <v/>
      </c>
      <c r="Q127" s="13" t="str">
        <f t="shared" si="26"/>
        <v/>
      </c>
      <c r="R127" s="272"/>
      <c r="S127" s="13" t="str">
        <f t="shared" si="27"/>
        <v/>
      </c>
      <c r="T127" s="465" t="str">
        <f t="shared" si="23"/>
        <v/>
      </c>
      <c r="U127" s="465" t="str">
        <f t="shared" si="24"/>
        <v/>
      </c>
      <c r="V127" s="465" t="str">
        <f t="shared" si="25"/>
        <v/>
      </c>
      <c r="W127" s="12"/>
    </row>
    <row r="128" spans="2:23" x14ac:dyDescent="0.2">
      <c r="B128" s="10"/>
      <c r="C128" s="16">
        <v>111</v>
      </c>
      <c r="D128" s="28"/>
      <c r="E128" s="29"/>
      <c r="F128" s="29"/>
      <c r="G128" s="30"/>
      <c r="H128" s="30"/>
      <c r="I128" s="169"/>
      <c r="J128" s="272"/>
      <c r="K128" s="28"/>
      <c r="L128" s="28"/>
      <c r="M128" s="28"/>
      <c r="N128" s="28"/>
      <c r="O128" s="89" t="str">
        <f t="shared" si="22"/>
        <v/>
      </c>
      <c r="P128" s="13" t="str">
        <f>IF(J128="","",IF(G128="",$AQ$3,HLOOKUP(G128,照明器具!$CG$8:$DB$9,2,0)))</f>
        <v/>
      </c>
      <c r="Q128" s="13" t="str">
        <f t="shared" si="26"/>
        <v/>
      </c>
      <c r="R128" s="272"/>
      <c r="S128" s="13" t="str">
        <f t="shared" si="27"/>
        <v/>
      </c>
      <c r="T128" s="465" t="str">
        <f t="shared" si="23"/>
        <v/>
      </c>
      <c r="U128" s="465" t="str">
        <f t="shared" si="24"/>
        <v/>
      </c>
      <c r="V128" s="465" t="str">
        <f t="shared" si="25"/>
        <v/>
      </c>
      <c r="W128" s="12"/>
    </row>
    <row r="129" spans="2:23" x14ac:dyDescent="0.2">
      <c r="B129" s="10"/>
      <c r="C129" s="16">
        <v>112</v>
      </c>
      <c r="D129" s="28"/>
      <c r="E129" s="29"/>
      <c r="F129" s="29"/>
      <c r="G129" s="30"/>
      <c r="H129" s="30"/>
      <c r="I129" s="169"/>
      <c r="J129" s="272"/>
      <c r="K129" s="28"/>
      <c r="L129" s="28"/>
      <c r="M129" s="28"/>
      <c r="N129" s="28"/>
      <c r="O129" s="89" t="str">
        <f t="shared" si="22"/>
        <v/>
      </c>
      <c r="P129" s="13" t="str">
        <f>IF(J129="","",IF(G129="",$AQ$3,HLOOKUP(G129,照明器具!$CG$8:$DB$9,2,0)))</f>
        <v/>
      </c>
      <c r="Q129" s="13" t="str">
        <f t="shared" si="26"/>
        <v/>
      </c>
      <c r="R129" s="272"/>
      <c r="S129" s="13" t="str">
        <f t="shared" si="27"/>
        <v/>
      </c>
      <c r="T129" s="465" t="str">
        <f t="shared" si="23"/>
        <v/>
      </c>
      <c r="U129" s="465" t="str">
        <f t="shared" si="24"/>
        <v/>
      </c>
      <c r="V129" s="465" t="str">
        <f t="shared" si="25"/>
        <v/>
      </c>
      <c r="W129" s="12"/>
    </row>
    <row r="130" spans="2:23" x14ac:dyDescent="0.2">
      <c r="B130" s="10"/>
      <c r="C130" s="16">
        <v>113</v>
      </c>
      <c r="D130" s="28"/>
      <c r="E130" s="29"/>
      <c r="F130" s="29"/>
      <c r="G130" s="30"/>
      <c r="H130" s="30"/>
      <c r="I130" s="169"/>
      <c r="J130" s="272"/>
      <c r="K130" s="28"/>
      <c r="L130" s="28"/>
      <c r="M130" s="28"/>
      <c r="N130" s="28"/>
      <c r="O130" s="89" t="str">
        <f t="shared" si="22"/>
        <v/>
      </c>
      <c r="P130" s="13" t="str">
        <f>IF(J130="","",IF(G130="",$AQ$3,HLOOKUP(G130,照明器具!$CG$8:$DB$9,2,0)))</f>
        <v/>
      </c>
      <c r="Q130" s="13" t="str">
        <f t="shared" si="26"/>
        <v/>
      </c>
      <c r="R130" s="272"/>
      <c r="S130" s="13" t="str">
        <f t="shared" si="27"/>
        <v/>
      </c>
      <c r="T130" s="465" t="str">
        <f t="shared" si="23"/>
        <v/>
      </c>
      <c r="U130" s="465" t="str">
        <f t="shared" si="24"/>
        <v/>
      </c>
      <c r="V130" s="465" t="str">
        <f t="shared" si="25"/>
        <v/>
      </c>
      <c r="W130" s="12"/>
    </row>
    <row r="131" spans="2:23" x14ac:dyDescent="0.2">
      <c r="B131" s="10"/>
      <c r="C131" s="16">
        <v>114</v>
      </c>
      <c r="D131" s="28"/>
      <c r="E131" s="29"/>
      <c r="F131" s="29"/>
      <c r="G131" s="30"/>
      <c r="H131" s="30"/>
      <c r="I131" s="169"/>
      <c r="J131" s="272"/>
      <c r="K131" s="28"/>
      <c r="L131" s="28"/>
      <c r="M131" s="28"/>
      <c r="N131" s="28"/>
      <c r="O131" s="89" t="str">
        <f t="shared" si="22"/>
        <v/>
      </c>
      <c r="P131" s="13" t="str">
        <f>IF(J131="","",IF(G131="",$AQ$3,HLOOKUP(G131,照明器具!$CG$8:$DB$9,2,0)))</f>
        <v/>
      </c>
      <c r="Q131" s="13" t="str">
        <f t="shared" si="26"/>
        <v/>
      </c>
      <c r="R131" s="272"/>
      <c r="S131" s="13" t="str">
        <f t="shared" si="27"/>
        <v/>
      </c>
      <c r="T131" s="465" t="str">
        <f t="shared" si="23"/>
        <v/>
      </c>
      <c r="U131" s="465" t="str">
        <f t="shared" si="24"/>
        <v/>
      </c>
      <c r="V131" s="465" t="str">
        <f t="shared" si="25"/>
        <v/>
      </c>
      <c r="W131" s="12"/>
    </row>
    <row r="132" spans="2:23" x14ac:dyDescent="0.2">
      <c r="B132" s="10"/>
      <c r="C132" s="16">
        <v>115</v>
      </c>
      <c r="D132" s="28"/>
      <c r="E132" s="29"/>
      <c r="F132" s="29"/>
      <c r="G132" s="30"/>
      <c r="H132" s="30"/>
      <c r="I132" s="169"/>
      <c r="J132" s="272"/>
      <c r="K132" s="28"/>
      <c r="L132" s="28"/>
      <c r="M132" s="28"/>
      <c r="N132" s="28"/>
      <c r="O132" s="89" t="str">
        <f t="shared" si="22"/>
        <v/>
      </c>
      <c r="P132" s="13" t="str">
        <f>IF(J132="","",IF(G132="",$AQ$3,HLOOKUP(G132,照明器具!$CG$8:$DB$9,2,0)))</f>
        <v/>
      </c>
      <c r="Q132" s="13" t="str">
        <f t="shared" si="26"/>
        <v/>
      </c>
      <c r="R132" s="272"/>
      <c r="S132" s="13" t="str">
        <f t="shared" si="27"/>
        <v/>
      </c>
      <c r="T132" s="465" t="str">
        <f t="shared" si="23"/>
        <v/>
      </c>
      <c r="U132" s="465" t="str">
        <f t="shared" si="24"/>
        <v/>
      </c>
      <c r="V132" s="465" t="str">
        <f t="shared" si="25"/>
        <v/>
      </c>
      <c r="W132" s="12"/>
    </row>
    <row r="133" spans="2:23" x14ac:dyDescent="0.2">
      <c r="B133" s="10"/>
      <c r="C133" s="16">
        <v>116</v>
      </c>
      <c r="D133" s="28"/>
      <c r="E133" s="29"/>
      <c r="F133" s="29"/>
      <c r="G133" s="30"/>
      <c r="H133" s="30"/>
      <c r="I133" s="169"/>
      <c r="J133" s="272"/>
      <c r="K133" s="28"/>
      <c r="L133" s="28"/>
      <c r="M133" s="28"/>
      <c r="N133" s="28"/>
      <c r="O133" s="89" t="str">
        <f t="shared" si="22"/>
        <v/>
      </c>
      <c r="P133" s="13" t="str">
        <f>IF(J133="","",IF(G133="",$AQ$3,HLOOKUP(G133,照明器具!$CG$8:$DB$9,2,0)))</f>
        <v/>
      </c>
      <c r="Q133" s="13" t="str">
        <f t="shared" si="26"/>
        <v/>
      </c>
      <c r="R133" s="272"/>
      <c r="S133" s="13" t="str">
        <f t="shared" si="27"/>
        <v/>
      </c>
      <c r="T133" s="465" t="str">
        <f t="shared" si="23"/>
        <v/>
      </c>
      <c r="U133" s="465" t="str">
        <f t="shared" si="24"/>
        <v/>
      </c>
      <c r="V133" s="465" t="str">
        <f t="shared" si="25"/>
        <v/>
      </c>
      <c r="W133" s="12"/>
    </row>
    <row r="134" spans="2:23" x14ac:dyDescent="0.2">
      <c r="B134" s="10"/>
      <c r="C134" s="16">
        <v>117</v>
      </c>
      <c r="D134" s="28"/>
      <c r="E134" s="29"/>
      <c r="F134" s="29"/>
      <c r="G134" s="30"/>
      <c r="H134" s="30"/>
      <c r="I134" s="169"/>
      <c r="J134" s="272"/>
      <c r="K134" s="28"/>
      <c r="L134" s="28"/>
      <c r="M134" s="28"/>
      <c r="N134" s="28"/>
      <c r="O134" s="89" t="str">
        <f t="shared" si="22"/>
        <v/>
      </c>
      <c r="P134" s="13" t="str">
        <f>IF(J134="","",IF(G134="",$AQ$3,HLOOKUP(G134,照明器具!$CG$8:$DB$9,2,0)))</f>
        <v/>
      </c>
      <c r="Q134" s="13" t="str">
        <f t="shared" si="26"/>
        <v/>
      </c>
      <c r="R134" s="272"/>
      <c r="S134" s="13" t="str">
        <f t="shared" si="27"/>
        <v/>
      </c>
      <c r="T134" s="465" t="str">
        <f t="shared" si="23"/>
        <v/>
      </c>
      <c r="U134" s="465" t="str">
        <f t="shared" si="24"/>
        <v/>
      </c>
      <c r="V134" s="465" t="str">
        <f t="shared" si="25"/>
        <v/>
      </c>
      <c r="W134" s="12"/>
    </row>
    <row r="135" spans="2:23" x14ac:dyDescent="0.2">
      <c r="B135" s="10"/>
      <c r="C135" s="16">
        <v>118</v>
      </c>
      <c r="D135" s="28"/>
      <c r="E135" s="29"/>
      <c r="F135" s="29"/>
      <c r="G135" s="30"/>
      <c r="H135" s="30"/>
      <c r="I135" s="169"/>
      <c r="J135" s="272"/>
      <c r="K135" s="28"/>
      <c r="L135" s="28"/>
      <c r="M135" s="28"/>
      <c r="N135" s="28"/>
      <c r="O135" s="89" t="str">
        <f t="shared" si="22"/>
        <v/>
      </c>
      <c r="P135" s="13" t="str">
        <f>IF(J135="","",IF(G135="",$AQ$3,HLOOKUP(G135,照明器具!$CG$8:$DB$9,2,0)))</f>
        <v/>
      </c>
      <c r="Q135" s="13" t="str">
        <f t="shared" si="26"/>
        <v/>
      </c>
      <c r="R135" s="272"/>
      <c r="S135" s="13" t="str">
        <f t="shared" si="27"/>
        <v/>
      </c>
      <c r="T135" s="465" t="str">
        <f t="shared" si="23"/>
        <v/>
      </c>
      <c r="U135" s="465" t="str">
        <f t="shared" si="24"/>
        <v/>
      </c>
      <c r="V135" s="465" t="str">
        <f t="shared" si="25"/>
        <v/>
      </c>
      <c r="W135" s="12"/>
    </row>
    <row r="136" spans="2:23" x14ac:dyDescent="0.2">
      <c r="B136" s="10"/>
      <c r="C136" s="16">
        <v>119</v>
      </c>
      <c r="D136" s="28"/>
      <c r="E136" s="29"/>
      <c r="F136" s="29"/>
      <c r="G136" s="30"/>
      <c r="H136" s="30"/>
      <c r="I136" s="169"/>
      <c r="J136" s="272"/>
      <c r="K136" s="28"/>
      <c r="L136" s="28"/>
      <c r="M136" s="28"/>
      <c r="N136" s="28"/>
      <c r="O136" s="89" t="str">
        <f t="shared" si="22"/>
        <v/>
      </c>
      <c r="P136" s="13" t="str">
        <f>IF(J136="","",IF(G136="",$AQ$3,HLOOKUP(G136,照明器具!$CG$8:$DB$9,2,0)))</f>
        <v/>
      </c>
      <c r="Q136" s="13" t="str">
        <f t="shared" si="26"/>
        <v/>
      </c>
      <c r="R136" s="272"/>
      <c r="S136" s="13" t="str">
        <f t="shared" si="27"/>
        <v/>
      </c>
      <c r="T136" s="465" t="str">
        <f t="shared" si="23"/>
        <v/>
      </c>
      <c r="U136" s="465" t="str">
        <f t="shared" si="24"/>
        <v/>
      </c>
      <c r="V136" s="465" t="str">
        <f t="shared" si="25"/>
        <v/>
      </c>
      <c r="W136" s="12"/>
    </row>
    <row r="137" spans="2:23" x14ac:dyDescent="0.2">
      <c r="B137" s="10"/>
      <c r="C137" s="16">
        <v>120</v>
      </c>
      <c r="D137" s="28"/>
      <c r="E137" s="29"/>
      <c r="F137" s="29"/>
      <c r="G137" s="30"/>
      <c r="H137" s="30"/>
      <c r="I137" s="169"/>
      <c r="J137" s="272"/>
      <c r="K137" s="28"/>
      <c r="L137" s="28"/>
      <c r="M137" s="28"/>
      <c r="N137" s="28"/>
      <c r="O137" s="89" t="str">
        <f t="shared" si="22"/>
        <v/>
      </c>
      <c r="P137" s="13" t="str">
        <f>IF(J137="","",IF(G137="",$AQ$3,HLOOKUP(G137,照明器具!$CG$8:$DB$9,2,0)))</f>
        <v/>
      </c>
      <c r="Q137" s="13" t="str">
        <f t="shared" si="26"/>
        <v/>
      </c>
      <c r="R137" s="272"/>
      <c r="S137" s="13" t="str">
        <f t="shared" si="27"/>
        <v/>
      </c>
      <c r="T137" s="465" t="str">
        <f t="shared" si="23"/>
        <v/>
      </c>
      <c r="U137" s="465" t="str">
        <f t="shared" si="24"/>
        <v/>
      </c>
      <c r="V137" s="465" t="str">
        <f t="shared" si="25"/>
        <v/>
      </c>
      <c r="W137" s="12"/>
    </row>
    <row r="138" spans="2:23" x14ac:dyDescent="0.2">
      <c r="B138" s="113"/>
      <c r="C138" s="114"/>
      <c r="D138" s="114"/>
      <c r="E138" s="114"/>
      <c r="F138" s="114"/>
      <c r="G138" s="114"/>
      <c r="H138" s="114"/>
      <c r="I138" s="314"/>
      <c r="J138" s="114"/>
      <c r="K138" s="114"/>
      <c r="L138" s="114"/>
      <c r="M138" s="114"/>
      <c r="N138" s="114"/>
      <c r="O138" s="114"/>
      <c r="P138" s="114"/>
      <c r="Q138" s="114"/>
      <c r="R138" s="114"/>
      <c r="S138" s="114"/>
      <c r="T138" s="402"/>
      <c r="U138" s="402"/>
      <c r="V138" s="402"/>
      <c r="W138" s="115"/>
    </row>
    <row r="139" spans="2:23" x14ac:dyDescent="0.2">
      <c r="I139" s="315"/>
      <c r="T139" s="403"/>
      <c r="U139" s="403"/>
      <c r="V139" s="403"/>
      <c r="W139" s="174" t="s">
        <v>916</v>
      </c>
    </row>
    <row r="140" spans="2:23" x14ac:dyDescent="0.2">
      <c r="B140" s="10"/>
      <c r="C140" s="16">
        <v>121</v>
      </c>
      <c r="D140" s="28"/>
      <c r="E140" s="29"/>
      <c r="F140" s="29"/>
      <c r="G140" s="30"/>
      <c r="H140" s="30"/>
      <c r="I140" s="169"/>
      <c r="J140" s="272"/>
      <c r="K140" s="28"/>
      <c r="L140" s="28"/>
      <c r="M140" s="28"/>
      <c r="N140" s="28"/>
      <c r="O140" s="89" t="str">
        <f t="shared" ref="O140:O169" si="28">IF(J140="","",SUMIF(K140:N140,"○",$AL$3:$AO$3))</f>
        <v/>
      </c>
      <c r="P140" s="13" t="str">
        <f>IF(J140="","",IF(G140="",$AQ$3,HLOOKUP(G140,照明器具!$CG$8:$DB$9,2,0)))</f>
        <v/>
      </c>
      <c r="Q140" s="13" t="str">
        <f>IF(J140="","",I140*J140*(1-O140)*P140/1000)</f>
        <v/>
      </c>
      <c r="R140" s="272"/>
      <c r="S140" s="13" t="str">
        <f>IF(OR(O140="",NOT($Z$4)),"",IF(R140="",Q140*O140/(1-O140),R140*O140/(1-O140)))</f>
        <v/>
      </c>
      <c r="T140" s="465" t="str">
        <f t="shared" ref="T140:T169" si="29">IF(ISERROR(S140),"",IF(S140="","",S140*$BG$3/1000))</f>
        <v/>
      </c>
      <c r="U140" s="465" t="str">
        <f t="shared" ref="U140:U169" si="30">IF(ISERROR(S140),"",IF(S140="","",S140*$BG$4/1000))</f>
        <v/>
      </c>
      <c r="V140" s="465" t="str">
        <f t="shared" ref="V140:V169" si="31">IF(ISERROR(S140),"",IF(S140="","",S140*$BG$5/1000))</f>
        <v/>
      </c>
      <c r="W140" s="12"/>
    </row>
    <row r="141" spans="2:23" x14ac:dyDescent="0.2">
      <c r="B141" s="10"/>
      <c r="C141" s="16">
        <v>122</v>
      </c>
      <c r="D141" s="28"/>
      <c r="E141" s="29"/>
      <c r="F141" s="29"/>
      <c r="G141" s="30"/>
      <c r="H141" s="30"/>
      <c r="I141" s="169"/>
      <c r="J141" s="272"/>
      <c r="K141" s="28"/>
      <c r="L141" s="28"/>
      <c r="M141" s="28"/>
      <c r="N141" s="28"/>
      <c r="O141" s="89" t="str">
        <f t="shared" si="28"/>
        <v/>
      </c>
      <c r="P141" s="13" t="str">
        <f>IF(J141="","",IF(G141="",$AQ$3,HLOOKUP(G141,照明器具!$CG$8:$DB$9,2,0)))</f>
        <v/>
      </c>
      <c r="Q141" s="13" t="str">
        <f t="shared" ref="Q141:Q169" si="32">IF(J141="","",I141*J141*(1-O141)*P141/1000)</f>
        <v/>
      </c>
      <c r="R141" s="272"/>
      <c r="S141" s="13" t="str">
        <f t="shared" ref="S141:S169" si="33">IF(OR(O141="",NOT($Z$4)),"",IF(R141="",Q141*O141/(1-O141),R141*O141/(1-O141)))</f>
        <v/>
      </c>
      <c r="T141" s="465" t="str">
        <f t="shared" si="29"/>
        <v/>
      </c>
      <c r="U141" s="465" t="str">
        <f t="shared" si="30"/>
        <v/>
      </c>
      <c r="V141" s="465" t="str">
        <f t="shared" si="31"/>
        <v/>
      </c>
      <c r="W141" s="12"/>
    </row>
    <row r="142" spans="2:23" x14ac:dyDescent="0.2">
      <c r="B142" s="10"/>
      <c r="C142" s="16">
        <v>123</v>
      </c>
      <c r="D142" s="28"/>
      <c r="E142" s="29"/>
      <c r="F142" s="29"/>
      <c r="G142" s="30"/>
      <c r="H142" s="30"/>
      <c r="I142" s="169"/>
      <c r="J142" s="272"/>
      <c r="K142" s="28"/>
      <c r="L142" s="28"/>
      <c r="M142" s="28"/>
      <c r="N142" s="28"/>
      <c r="O142" s="89" t="str">
        <f t="shared" si="28"/>
        <v/>
      </c>
      <c r="P142" s="13" t="str">
        <f>IF(J142="","",IF(G142="",$AQ$3,HLOOKUP(G142,照明器具!$CG$8:$DB$9,2,0)))</f>
        <v/>
      </c>
      <c r="Q142" s="13" t="str">
        <f t="shared" si="32"/>
        <v/>
      </c>
      <c r="R142" s="272"/>
      <c r="S142" s="13" t="str">
        <f t="shared" si="33"/>
        <v/>
      </c>
      <c r="T142" s="465" t="str">
        <f t="shared" si="29"/>
        <v/>
      </c>
      <c r="U142" s="465" t="str">
        <f t="shared" si="30"/>
        <v/>
      </c>
      <c r="V142" s="465" t="str">
        <f t="shared" si="31"/>
        <v/>
      </c>
      <c r="W142" s="12"/>
    </row>
    <row r="143" spans="2:23" x14ac:dyDescent="0.2">
      <c r="B143" s="10"/>
      <c r="C143" s="16">
        <v>124</v>
      </c>
      <c r="D143" s="28"/>
      <c r="E143" s="29"/>
      <c r="F143" s="29"/>
      <c r="G143" s="30"/>
      <c r="H143" s="30"/>
      <c r="I143" s="169"/>
      <c r="J143" s="272"/>
      <c r="K143" s="28"/>
      <c r="L143" s="28"/>
      <c r="M143" s="28"/>
      <c r="N143" s="28"/>
      <c r="O143" s="89" t="str">
        <f t="shared" si="28"/>
        <v/>
      </c>
      <c r="P143" s="13" t="str">
        <f>IF(J143="","",IF(G143="",$AQ$3,HLOOKUP(G143,照明器具!$CG$8:$DB$9,2,0)))</f>
        <v/>
      </c>
      <c r="Q143" s="13" t="str">
        <f t="shared" si="32"/>
        <v/>
      </c>
      <c r="R143" s="272"/>
      <c r="S143" s="13" t="str">
        <f t="shared" si="33"/>
        <v/>
      </c>
      <c r="T143" s="465" t="str">
        <f t="shared" si="29"/>
        <v/>
      </c>
      <c r="U143" s="465" t="str">
        <f t="shared" si="30"/>
        <v/>
      </c>
      <c r="V143" s="465" t="str">
        <f t="shared" si="31"/>
        <v/>
      </c>
      <c r="W143" s="12"/>
    </row>
    <row r="144" spans="2:23" x14ac:dyDescent="0.2">
      <c r="B144" s="10"/>
      <c r="C144" s="16">
        <v>125</v>
      </c>
      <c r="D144" s="28"/>
      <c r="E144" s="29"/>
      <c r="F144" s="29"/>
      <c r="G144" s="30"/>
      <c r="H144" s="30"/>
      <c r="I144" s="169"/>
      <c r="J144" s="272"/>
      <c r="K144" s="28"/>
      <c r="L144" s="28"/>
      <c r="M144" s="28"/>
      <c r="N144" s="28"/>
      <c r="O144" s="89" t="str">
        <f t="shared" si="28"/>
        <v/>
      </c>
      <c r="P144" s="13" t="str">
        <f>IF(J144="","",IF(G144="",$AQ$3,HLOOKUP(G144,照明器具!$CG$8:$DB$9,2,0)))</f>
        <v/>
      </c>
      <c r="Q144" s="13" t="str">
        <f t="shared" si="32"/>
        <v/>
      </c>
      <c r="R144" s="272"/>
      <c r="S144" s="13" t="str">
        <f t="shared" si="33"/>
        <v/>
      </c>
      <c r="T144" s="465" t="str">
        <f t="shared" si="29"/>
        <v/>
      </c>
      <c r="U144" s="465" t="str">
        <f t="shared" si="30"/>
        <v/>
      </c>
      <c r="V144" s="465" t="str">
        <f t="shared" si="31"/>
        <v/>
      </c>
      <c r="W144" s="12"/>
    </row>
    <row r="145" spans="2:23" x14ac:dyDescent="0.2">
      <c r="B145" s="10"/>
      <c r="C145" s="16">
        <v>126</v>
      </c>
      <c r="D145" s="28"/>
      <c r="E145" s="29"/>
      <c r="F145" s="29"/>
      <c r="G145" s="30"/>
      <c r="H145" s="30"/>
      <c r="I145" s="169"/>
      <c r="J145" s="272"/>
      <c r="K145" s="28"/>
      <c r="L145" s="28"/>
      <c r="M145" s="28"/>
      <c r="N145" s="28"/>
      <c r="O145" s="89" t="str">
        <f t="shared" si="28"/>
        <v/>
      </c>
      <c r="P145" s="13" t="str">
        <f>IF(J145="","",IF(G145="",$AQ$3,HLOOKUP(G145,照明器具!$CG$8:$DB$9,2,0)))</f>
        <v/>
      </c>
      <c r="Q145" s="13" t="str">
        <f t="shared" si="32"/>
        <v/>
      </c>
      <c r="R145" s="272"/>
      <c r="S145" s="13" t="str">
        <f t="shared" si="33"/>
        <v/>
      </c>
      <c r="T145" s="465" t="str">
        <f t="shared" si="29"/>
        <v/>
      </c>
      <c r="U145" s="465" t="str">
        <f t="shared" si="30"/>
        <v/>
      </c>
      <c r="V145" s="465" t="str">
        <f t="shared" si="31"/>
        <v/>
      </c>
      <c r="W145" s="12"/>
    </row>
    <row r="146" spans="2:23" x14ac:dyDescent="0.2">
      <c r="B146" s="10"/>
      <c r="C146" s="16">
        <v>127</v>
      </c>
      <c r="D146" s="28"/>
      <c r="E146" s="29"/>
      <c r="F146" s="29"/>
      <c r="G146" s="30"/>
      <c r="H146" s="30"/>
      <c r="I146" s="169"/>
      <c r="J146" s="272"/>
      <c r="K146" s="28"/>
      <c r="L146" s="28"/>
      <c r="M146" s="28"/>
      <c r="N146" s="28"/>
      <c r="O146" s="89" t="str">
        <f t="shared" si="28"/>
        <v/>
      </c>
      <c r="P146" s="13" t="str">
        <f>IF(J146="","",IF(G146="",$AQ$3,HLOOKUP(G146,照明器具!$CG$8:$DB$9,2,0)))</f>
        <v/>
      </c>
      <c r="Q146" s="13" t="str">
        <f t="shared" si="32"/>
        <v/>
      </c>
      <c r="R146" s="272"/>
      <c r="S146" s="13" t="str">
        <f t="shared" si="33"/>
        <v/>
      </c>
      <c r="T146" s="465" t="str">
        <f t="shared" si="29"/>
        <v/>
      </c>
      <c r="U146" s="465" t="str">
        <f t="shared" si="30"/>
        <v/>
      </c>
      <c r="V146" s="465" t="str">
        <f t="shared" si="31"/>
        <v/>
      </c>
      <c r="W146" s="12"/>
    </row>
    <row r="147" spans="2:23" x14ac:dyDescent="0.2">
      <c r="B147" s="10"/>
      <c r="C147" s="16">
        <v>128</v>
      </c>
      <c r="D147" s="28"/>
      <c r="E147" s="29"/>
      <c r="F147" s="29"/>
      <c r="G147" s="30"/>
      <c r="H147" s="30"/>
      <c r="I147" s="169"/>
      <c r="J147" s="272"/>
      <c r="K147" s="28"/>
      <c r="L147" s="28"/>
      <c r="M147" s="28"/>
      <c r="N147" s="28"/>
      <c r="O147" s="89" t="str">
        <f t="shared" si="28"/>
        <v/>
      </c>
      <c r="P147" s="13" t="str">
        <f>IF(J147="","",IF(G147="",$AQ$3,HLOOKUP(G147,照明器具!$CG$8:$DB$9,2,0)))</f>
        <v/>
      </c>
      <c r="Q147" s="13" t="str">
        <f t="shared" si="32"/>
        <v/>
      </c>
      <c r="R147" s="272"/>
      <c r="S147" s="13" t="str">
        <f>IF(OR(O147="",NOT($Z$4)),"",IF(R147="",Q147*O147/(1-O147),R147*O147/(1-O147)))</f>
        <v/>
      </c>
      <c r="T147" s="465" t="str">
        <f t="shared" si="29"/>
        <v/>
      </c>
      <c r="U147" s="465" t="str">
        <f t="shared" si="30"/>
        <v/>
      </c>
      <c r="V147" s="465" t="str">
        <f t="shared" si="31"/>
        <v/>
      </c>
      <c r="W147" s="12"/>
    </row>
    <row r="148" spans="2:23" x14ac:dyDescent="0.2">
      <c r="B148" s="10"/>
      <c r="C148" s="16">
        <v>129</v>
      </c>
      <c r="D148" s="28"/>
      <c r="E148" s="29"/>
      <c r="F148" s="29"/>
      <c r="G148" s="30"/>
      <c r="H148" s="30"/>
      <c r="I148" s="169"/>
      <c r="J148" s="272"/>
      <c r="K148" s="28"/>
      <c r="L148" s="28"/>
      <c r="M148" s="28"/>
      <c r="N148" s="28"/>
      <c r="O148" s="89" t="str">
        <f t="shared" si="28"/>
        <v/>
      </c>
      <c r="P148" s="13" t="str">
        <f>IF(J148="","",IF(G148="",$AQ$3,HLOOKUP(G148,照明器具!$CG$8:$DB$9,2,0)))</f>
        <v/>
      </c>
      <c r="Q148" s="13" t="str">
        <f t="shared" si="32"/>
        <v/>
      </c>
      <c r="R148" s="272"/>
      <c r="S148" s="13" t="str">
        <f t="shared" si="33"/>
        <v/>
      </c>
      <c r="T148" s="465" t="str">
        <f t="shared" si="29"/>
        <v/>
      </c>
      <c r="U148" s="465" t="str">
        <f t="shared" si="30"/>
        <v/>
      </c>
      <c r="V148" s="465" t="str">
        <f t="shared" si="31"/>
        <v/>
      </c>
      <c r="W148" s="12"/>
    </row>
    <row r="149" spans="2:23" x14ac:dyDescent="0.2">
      <c r="B149" s="10"/>
      <c r="C149" s="16">
        <v>130</v>
      </c>
      <c r="D149" s="28"/>
      <c r="E149" s="29"/>
      <c r="F149" s="29"/>
      <c r="G149" s="30"/>
      <c r="H149" s="30"/>
      <c r="I149" s="169"/>
      <c r="J149" s="272"/>
      <c r="K149" s="28"/>
      <c r="L149" s="28"/>
      <c r="M149" s="28"/>
      <c r="N149" s="28"/>
      <c r="O149" s="89" t="str">
        <f t="shared" si="28"/>
        <v/>
      </c>
      <c r="P149" s="13" t="str">
        <f>IF(J149="","",IF(G149="",$AQ$3,HLOOKUP(G149,照明器具!$CG$8:$DB$9,2,0)))</f>
        <v/>
      </c>
      <c r="Q149" s="13" t="str">
        <f t="shared" si="32"/>
        <v/>
      </c>
      <c r="R149" s="272"/>
      <c r="S149" s="13" t="str">
        <f t="shared" si="33"/>
        <v/>
      </c>
      <c r="T149" s="465" t="str">
        <f t="shared" si="29"/>
        <v/>
      </c>
      <c r="U149" s="465" t="str">
        <f t="shared" si="30"/>
        <v/>
      </c>
      <c r="V149" s="465" t="str">
        <f t="shared" si="31"/>
        <v/>
      </c>
      <c r="W149" s="12"/>
    </row>
    <row r="150" spans="2:23" x14ac:dyDescent="0.2">
      <c r="B150" s="10"/>
      <c r="C150" s="16">
        <v>131</v>
      </c>
      <c r="D150" s="28"/>
      <c r="E150" s="29"/>
      <c r="F150" s="29"/>
      <c r="G150" s="30"/>
      <c r="H150" s="30"/>
      <c r="I150" s="169"/>
      <c r="J150" s="272"/>
      <c r="K150" s="28"/>
      <c r="L150" s="28"/>
      <c r="M150" s="28"/>
      <c r="N150" s="28"/>
      <c r="O150" s="89" t="str">
        <f t="shared" si="28"/>
        <v/>
      </c>
      <c r="P150" s="13" t="str">
        <f>IF(J150="","",IF(G150="",$AQ$3,HLOOKUP(G150,照明器具!$CG$8:$DB$9,2,0)))</f>
        <v/>
      </c>
      <c r="Q150" s="13" t="str">
        <f t="shared" si="32"/>
        <v/>
      </c>
      <c r="R150" s="272"/>
      <c r="S150" s="13" t="str">
        <f t="shared" si="33"/>
        <v/>
      </c>
      <c r="T150" s="465" t="str">
        <f t="shared" si="29"/>
        <v/>
      </c>
      <c r="U150" s="465" t="str">
        <f t="shared" si="30"/>
        <v/>
      </c>
      <c r="V150" s="465" t="str">
        <f t="shared" si="31"/>
        <v/>
      </c>
      <c r="W150" s="12"/>
    </row>
    <row r="151" spans="2:23" x14ac:dyDescent="0.2">
      <c r="B151" s="10"/>
      <c r="C151" s="16">
        <v>132</v>
      </c>
      <c r="D151" s="28"/>
      <c r="E151" s="29"/>
      <c r="F151" s="29"/>
      <c r="G151" s="30"/>
      <c r="H151" s="30"/>
      <c r="I151" s="169"/>
      <c r="J151" s="272"/>
      <c r="K151" s="28"/>
      <c r="L151" s="28"/>
      <c r="M151" s="28"/>
      <c r="N151" s="28"/>
      <c r="O151" s="89" t="str">
        <f t="shared" si="28"/>
        <v/>
      </c>
      <c r="P151" s="13" t="str">
        <f>IF(J151="","",IF(G151="",$AQ$3,HLOOKUP(G151,照明器具!$CG$8:$DB$9,2,0)))</f>
        <v/>
      </c>
      <c r="Q151" s="13" t="str">
        <f t="shared" si="32"/>
        <v/>
      </c>
      <c r="R151" s="272"/>
      <c r="S151" s="13" t="str">
        <f t="shared" si="33"/>
        <v/>
      </c>
      <c r="T151" s="465" t="str">
        <f t="shared" si="29"/>
        <v/>
      </c>
      <c r="U151" s="465" t="str">
        <f t="shared" si="30"/>
        <v/>
      </c>
      <c r="V151" s="465" t="str">
        <f t="shared" si="31"/>
        <v/>
      </c>
      <c r="W151" s="12"/>
    </row>
    <row r="152" spans="2:23" x14ac:dyDescent="0.2">
      <c r="B152" s="10"/>
      <c r="C152" s="16">
        <v>133</v>
      </c>
      <c r="D152" s="28"/>
      <c r="E152" s="29"/>
      <c r="F152" s="29"/>
      <c r="G152" s="30"/>
      <c r="H152" s="30"/>
      <c r="I152" s="169"/>
      <c r="J152" s="272"/>
      <c r="K152" s="28"/>
      <c r="L152" s="28"/>
      <c r="M152" s="28"/>
      <c r="N152" s="28"/>
      <c r="O152" s="89" t="str">
        <f t="shared" si="28"/>
        <v/>
      </c>
      <c r="P152" s="13" t="str">
        <f>IF(J152="","",IF(G152="",$AQ$3,HLOOKUP(G152,照明器具!$CG$8:$DB$9,2,0)))</f>
        <v/>
      </c>
      <c r="Q152" s="13" t="str">
        <f t="shared" si="32"/>
        <v/>
      </c>
      <c r="R152" s="272"/>
      <c r="S152" s="13" t="str">
        <f t="shared" si="33"/>
        <v/>
      </c>
      <c r="T152" s="465" t="str">
        <f t="shared" si="29"/>
        <v/>
      </c>
      <c r="U152" s="465" t="str">
        <f t="shared" si="30"/>
        <v/>
      </c>
      <c r="V152" s="465" t="str">
        <f t="shared" si="31"/>
        <v/>
      </c>
      <c r="W152" s="12"/>
    </row>
    <row r="153" spans="2:23" x14ac:dyDescent="0.2">
      <c r="B153" s="10"/>
      <c r="C153" s="16">
        <v>134</v>
      </c>
      <c r="D153" s="28"/>
      <c r="E153" s="29"/>
      <c r="F153" s="29"/>
      <c r="G153" s="30"/>
      <c r="H153" s="30"/>
      <c r="I153" s="169"/>
      <c r="J153" s="272"/>
      <c r="K153" s="28"/>
      <c r="L153" s="28"/>
      <c r="M153" s="28"/>
      <c r="N153" s="28"/>
      <c r="O153" s="89" t="str">
        <f t="shared" si="28"/>
        <v/>
      </c>
      <c r="P153" s="13" t="str">
        <f>IF(J153="","",IF(G153="",$AQ$3,HLOOKUP(G153,照明器具!$CG$8:$DB$9,2,0)))</f>
        <v/>
      </c>
      <c r="Q153" s="13" t="str">
        <f t="shared" si="32"/>
        <v/>
      </c>
      <c r="R153" s="272"/>
      <c r="S153" s="13" t="str">
        <f t="shared" si="33"/>
        <v/>
      </c>
      <c r="T153" s="465" t="str">
        <f t="shared" si="29"/>
        <v/>
      </c>
      <c r="U153" s="465" t="str">
        <f t="shared" si="30"/>
        <v/>
      </c>
      <c r="V153" s="465" t="str">
        <f t="shared" si="31"/>
        <v/>
      </c>
      <c r="W153" s="12"/>
    </row>
    <row r="154" spans="2:23" x14ac:dyDescent="0.2">
      <c r="B154" s="10"/>
      <c r="C154" s="16">
        <v>135</v>
      </c>
      <c r="D154" s="28"/>
      <c r="E154" s="29"/>
      <c r="F154" s="29"/>
      <c r="G154" s="30"/>
      <c r="H154" s="30"/>
      <c r="I154" s="169"/>
      <c r="J154" s="272"/>
      <c r="K154" s="28"/>
      <c r="L154" s="28"/>
      <c r="M154" s="28"/>
      <c r="N154" s="28"/>
      <c r="O154" s="89" t="str">
        <f t="shared" si="28"/>
        <v/>
      </c>
      <c r="P154" s="13" t="str">
        <f>IF(J154="","",IF(G154="",$AQ$3,HLOOKUP(G154,照明器具!$CG$8:$DB$9,2,0)))</f>
        <v/>
      </c>
      <c r="Q154" s="13" t="str">
        <f t="shared" si="32"/>
        <v/>
      </c>
      <c r="R154" s="272"/>
      <c r="S154" s="13" t="str">
        <f t="shared" si="33"/>
        <v/>
      </c>
      <c r="T154" s="465" t="str">
        <f t="shared" si="29"/>
        <v/>
      </c>
      <c r="U154" s="465" t="str">
        <f t="shared" si="30"/>
        <v/>
      </c>
      <c r="V154" s="465" t="str">
        <f t="shared" si="31"/>
        <v/>
      </c>
      <c r="W154" s="12"/>
    </row>
    <row r="155" spans="2:23" x14ac:dyDescent="0.2">
      <c r="B155" s="10"/>
      <c r="C155" s="16">
        <v>136</v>
      </c>
      <c r="D155" s="28"/>
      <c r="E155" s="29"/>
      <c r="F155" s="29"/>
      <c r="G155" s="30"/>
      <c r="H155" s="30"/>
      <c r="I155" s="169"/>
      <c r="J155" s="272"/>
      <c r="K155" s="28"/>
      <c r="L155" s="28"/>
      <c r="M155" s="28"/>
      <c r="N155" s="28"/>
      <c r="O155" s="89" t="str">
        <f t="shared" si="28"/>
        <v/>
      </c>
      <c r="P155" s="13" t="str">
        <f>IF(J155="","",IF(G155="",$AQ$3,HLOOKUP(G155,照明器具!$CG$8:$DB$9,2,0)))</f>
        <v/>
      </c>
      <c r="Q155" s="13" t="str">
        <f t="shared" si="32"/>
        <v/>
      </c>
      <c r="R155" s="272"/>
      <c r="S155" s="13" t="str">
        <f t="shared" si="33"/>
        <v/>
      </c>
      <c r="T155" s="465" t="str">
        <f t="shared" si="29"/>
        <v/>
      </c>
      <c r="U155" s="465" t="str">
        <f t="shared" si="30"/>
        <v/>
      </c>
      <c r="V155" s="465" t="str">
        <f t="shared" si="31"/>
        <v/>
      </c>
      <c r="W155" s="12"/>
    </row>
    <row r="156" spans="2:23" x14ac:dyDescent="0.2">
      <c r="B156" s="10"/>
      <c r="C156" s="16">
        <v>137</v>
      </c>
      <c r="D156" s="28"/>
      <c r="E156" s="29"/>
      <c r="F156" s="29"/>
      <c r="G156" s="30"/>
      <c r="H156" s="30"/>
      <c r="I156" s="169"/>
      <c r="J156" s="272"/>
      <c r="K156" s="28"/>
      <c r="L156" s="28"/>
      <c r="M156" s="28"/>
      <c r="N156" s="28"/>
      <c r="O156" s="89" t="str">
        <f t="shared" si="28"/>
        <v/>
      </c>
      <c r="P156" s="13" t="str">
        <f>IF(J156="","",IF(G156="",$AQ$3,HLOOKUP(G156,照明器具!$CG$8:$DB$9,2,0)))</f>
        <v/>
      </c>
      <c r="Q156" s="13" t="str">
        <f t="shared" si="32"/>
        <v/>
      </c>
      <c r="R156" s="272"/>
      <c r="S156" s="13" t="str">
        <f t="shared" si="33"/>
        <v/>
      </c>
      <c r="T156" s="465" t="str">
        <f t="shared" si="29"/>
        <v/>
      </c>
      <c r="U156" s="465" t="str">
        <f t="shared" si="30"/>
        <v/>
      </c>
      <c r="V156" s="465" t="str">
        <f t="shared" si="31"/>
        <v/>
      </c>
      <c r="W156" s="12"/>
    </row>
    <row r="157" spans="2:23" x14ac:dyDescent="0.2">
      <c r="B157" s="10"/>
      <c r="C157" s="16">
        <v>138</v>
      </c>
      <c r="D157" s="28"/>
      <c r="E157" s="29"/>
      <c r="F157" s="29"/>
      <c r="G157" s="30"/>
      <c r="H157" s="30"/>
      <c r="I157" s="169"/>
      <c r="J157" s="272"/>
      <c r="K157" s="28"/>
      <c r="L157" s="28"/>
      <c r="M157" s="28"/>
      <c r="N157" s="28"/>
      <c r="O157" s="89" t="str">
        <f t="shared" si="28"/>
        <v/>
      </c>
      <c r="P157" s="13" t="str">
        <f>IF(J157="","",IF(G157="",$AQ$3,HLOOKUP(G157,照明器具!$CG$8:$DB$9,2,0)))</f>
        <v/>
      </c>
      <c r="Q157" s="13" t="str">
        <f t="shared" si="32"/>
        <v/>
      </c>
      <c r="R157" s="272"/>
      <c r="S157" s="13" t="str">
        <f t="shared" si="33"/>
        <v/>
      </c>
      <c r="T157" s="465" t="str">
        <f t="shared" si="29"/>
        <v/>
      </c>
      <c r="U157" s="465" t="str">
        <f t="shared" si="30"/>
        <v/>
      </c>
      <c r="V157" s="465" t="str">
        <f t="shared" si="31"/>
        <v/>
      </c>
      <c r="W157" s="12"/>
    </row>
    <row r="158" spans="2:23" x14ac:dyDescent="0.2">
      <c r="B158" s="10"/>
      <c r="C158" s="16">
        <v>139</v>
      </c>
      <c r="D158" s="28"/>
      <c r="E158" s="29"/>
      <c r="F158" s="29"/>
      <c r="G158" s="30"/>
      <c r="H158" s="30"/>
      <c r="I158" s="169"/>
      <c r="J158" s="272"/>
      <c r="K158" s="28"/>
      <c r="L158" s="28"/>
      <c r="M158" s="28"/>
      <c r="N158" s="28"/>
      <c r="O158" s="89" t="str">
        <f t="shared" si="28"/>
        <v/>
      </c>
      <c r="P158" s="13" t="str">
        <f>IF(J158="","",IF(G158="",$AQ$3,HLOOKUP(G158,照明器具!$CG$8:$DB$9,2,0)))</f>
        <v/>
      </c>
      <c r="Q158" s="13" t="str">
        <f t="shared" si="32"/>
        <v/>
      </c>
      <c r="R158" s="272"/>
      <c r="S158" s="13" t="str">
        <f t="shared" si="33"/>
        <v/>
      </c>
      <c r="T158" s="465" t="str">
        <f t="shared" si="29"/>
        <v/>
      </c>
      <c r="U158" s="465" t="str">
        <f t="shared" si="30"/>
        <v/>
      </c>
      <c r="V158" s="465" t="str">
        <f t="shared" si="31"/>
        <v/>
      </c>
      <c r="W158" s="12"/>
    </row>
    <row r="159" spans="2:23" x14ac:dyDescent="0.2">
      <c r="B159" s="10"/>
      <c r="C159" s="16">
        <v>140</v>
      </c>
      <c r="D159" s="28"/>
      <c r="E159" s="29"/>
      <c r="F159" s="29"/>
      <c r="G159" s="30"/>
      <c r="H159" s="30"/>
      <c r="I159" s="169"/>
      <c r="J159" s="272"/>
      <c r="K159" s="28"/>
      <c r="L159" s="28"/>
      <c r="M159" s="28"/>
      <c r="N159" s="28"/>
      <c r="O159" s="89" t="str">
        <f t="shared" si="28"/>
        <v/>
      </c>
      <c r="P159" s="13" t="str">
        <f>IF(J159="","",IF(G159="",$AQ$3,HLOOKUP(G159,照明器具!$CG$8:$DB$9,2,0)))</f>
        <v/>
      </c>
      <c r="Q159" s="13" t="str">
        <f t="shared" si="32"/>
        <v/>
      </c>
      <c r="R159" s="272"/>
      <c r="S159" s="13" t="str">
        <f t="shared" si="33"/>
        <v/>
      </c>
      <c r="T159" s="465" t="str">
        <f t="shared" si="29"/>
        <v/>
      </c>
      <c r="U159" s="465" t="str">
        <f t="shared" si="30"/>
        <v/>
      </c>
      <c r="V159" s="465" t="str">
        <f t="shared" si="31"/>
        <v/>
      </c>
      <c r="W159" s="12"/>
    </row>
    <row r="160" spans="2:23" x14ac:dyDescent="0.2">
      <c r="B160" s="10"/>
      <c r="C160" s="16">
        <v>141</v>
      </c>
      <c r="D160" s="28"/>
      <c r="E160" s="29"/>
      <c r="F160" s="29"/>
      <c r="G160" s="30"/>
      <c r="H160" s="30"/>
      <c r="I160" s="169"/>
      <c r="J160" s="272"/>
      <c r="K160" s="28"/>
      <c r="L160" s="28"/>
      <c r="M160" s="28"/>
      <c r="N160" s="28"/>
      <c r="O160" s="89" t="str">
        <f t="shared" si="28"/>
        <v/>
      </c>
      <c r="P160" s="13" t="str">
        <f>IF(J160="","",IF(G160="",$AQ$3,HLOOKUP(G160,照明器具!$CG$8:$DB$9,2,0)))</f>
        <v/>
      </c>
      <c r="Q160" s="13" t="str">
        <f t="shared" si="32"/>
        <v/>
      </c>
      <c r="R160" s="272"/>
      <c r="S160" s="13" t="str">
        <f t="shared" si="33"/>
        <v/>
      </c>
      <c r="T160" s="465" t="str">
        <f t="shared" si="29"/>
        <v/>
      </c>
      <c r="U160" s="465" t="str">
        <f t="shared" si="30"/>
        <v/>
      </c>
      <c r="V160" s="465" t="str">
        <f t="shared" si="31"/>
        <v/>
      </c>
      <c r="W160" s="12"/>
    </row>
    <row r="161" spans="2:23" x14ac:dyDescent="0.2">
      <c r="B161" s="10"/>
      <c r="C161" s="16">
        <v>142</v>
      </c>
      <c r="D161" s="28"/>
      <c r="E161" s="29"/>
      <c r="F161" s="29"/>
      <c r="G161" s="30"/>
      <c r="H161" s="30"/>
      <c r="I161" s="169"/>
      <c r="J161" s="272"/>
      <c r="K161" s="28"/>
      <c r="L161" s="28"/>
      <c r="M161" s="28"/>
      <c r="N161" s="28"/>
      <c r="O161" s="89" t="str">
        <f t="shared" si="28"/>
        <v/>
      </c>
      <c r="P161" s="13" t="str">
        <f>IF(J161="","",IF(G161="",$AQ$3,HLOOKUP(G161,照明器具!$CG$8:$DB$9,2,0)))</f>
        <v/>
      </c>
      <c r="Q161" s="13" t="str">
        <f t="shared" si="32"/>
        <v/>
      </c>
      <c r="R161" s="272"/>
      <c r="S161" s="13" t="str">
        <f t="shared" si="33"/>
        <v/>
      </c>
      <c r="T161" s="465" t="str">
        <f t="shared" si="29"/>
        <v/>
      </c>
      <c r="U161" s="465" t="str">
        <f t="shared" si="30"/>
        <v/>
      </c>
      <c r="V161" s="465" t="str">
        <f t="shared" si="31"/>
        <v/>
      </c>
      <c r="W161" s="12"/>
    </row>
    <row r="162" spans="2:23" x14ac:dyDescent="0.2">
      <c r="B162" s="10"/>
      <c r="C162" s="16">
        <v>143</v>
      </c>
      <c r="D162" s="28"/>
      <c r="E162" s="29"/>
      <c r="F162" s="29"/>
      <c r="G162" s="30"/>
      <c r="H162" s="30"/>
      <c r="I162" s="169"/>
      <c r="J162" s="272"/>
      <c r="K162" s="28"/>
      <c r="L162" s="28"/>
      <c r="M162" s="28"/>
      <c r="N162" s="28"/>
      <c r="O162" s="89" t="str">
        <f t="shared" si="28"/>
        <v/>
      </c>
      <c r="P162" s="13" t="str">
        <f>IF(J162="","",IF(G162="",$AQ$3,HLOOKUP(G162,照明器具!$CG$8:$DB$9,2,0)))</f>
        <v/>
      </c>
      <c r="Q162" s="13" t="str">
        <f t="shared" si="32"/>
        <v/>
      </c>
      <c r="R162" s="272"/>
      <c r="S162" s="13" t="str">
        <f t="shared" si="33"/>
        <v/>
      </c>
      <c r="T162" s="465" t="str">
        <f t="shared" si="29"/>
        <v/>
      </c>
      <c r="U162" s="465" t="str">
        <f t="shared" si="30"/>
        <v/>
      </c>
      <c r="V162" s="465" t="str">
        <f t="shared" si="31"/>
        <v/>
      </c>
      <c r="W162" s="12"/>
    </row>
    <row r="163" spans="2:23" x14ac:dyDescent="0.2">
      <c r="B163" s="10"/>
      <c r="C163" s="16">
        <v>144</v>
      </c>
      <c r="D163" s="28"/>
      <c r="E163" s="29"/>
      <c r="F163" s="29"/>
      <c r="G163" s="30"/>
      <c r="H163" s="30"/>
      <c r="I163" s="169"/>
      <c r="J163" s="272"/>
      <c r="K163" s="28"/>
      <c r="L163" s="28"/>
      <c r="M163" s="28"/>
      <c r="N163" s="28"/>
      <c r="O163" s="89" t="str">
        <f t="shared" si="28"/>
        <v/>
      </c>
      <c r="P163" s="13" t="str">
        <f>IF(J163="","",IF(G163="",$AQ$3,HLOOKUP(G163,照明器具!$CG$8:$DB$9,2,0)))</f>
        <v/>
      </c>
      <c r="Q163" s="13" t="str">
        <f t="shared" si="32"/>
        <v/>
      </c>
      <c r="R163" s="272"/>
      <c r="S163" s="13" t="str">
        <f t="shared" si="33"/>
        <v/>
      </c>
      <c r="T163" s="465" t="str">
        <f t="shared" si="29"/>
        <v/>
      </c>
      <c r="U163" s="465" t="str">
        <f t="shared" si="30"/>
        <v/>
      </c>
      <c r="V163" s="465" t="str">
        <f t="shared" si="31"/>
        <v/>
      </c>
      <c r="W163" s="12"/>
    </row>
    <row r="164" spans="2:23" x14ac:dyDescent="0.2">
      <c r="B164" s="10"/>
      <c r="C164" s="16">
        <v>145</v>
      </c>
      <c r="D164" s="28"/>
      <c r="E164" s="29"/>
      <c r="F164" s="29"/>
      <c r="G164" s="30"/>
      <c r="H164" s="30"/>
      <c r="I164" s="169"/>
      <c r="J164" s="272"/>
      <c r="K164" s="28"/>
      <c r="L164" s="28"/>
      <c r="M164" s="28"/>
      <c r="N164" s="28"/>
      <c r="O164" s="89" t="str">
        <f t="shared" si="28"/>
        <v/>
      </c>
      <c r="P164" s="13" t="str">
        <f>IF(J164="","",IF(G164="",$AQ$3,HLOOKUP(G164,照明器具!$CG$8:$DB$9,2,0)))</f>
        <v/>
      </c>
      <c r="Q164" s="13" t="str">
        <f t="shared" si="32"/>
        <v/>
      </c>
      <c r="R164" s="272"/>
      <c r="S164" s="13" t="str">
        <f t="shared" si="33"/>
        <v/>
      </c>
      <c r="T164" s="465" t="str">
        <f t="shared" si="29"/>
        <v/>
      </c>
      <c r="U164" s="465" t="str">
        <f t="shared" si="30"/>
        <v/>
      </c>
      <c r="V164" s="465" t="str">
        <f t="shared" si="31"/>
        <v/>
      </c>
      <c r="W164" s="12"/>
    </row>
    <row r="165" spans="2:23" x14ac:dyDescent="0.2">
      <c r="B165" s="10"/>
      <c r="C165" s="16">
        <v>146</v>
      </c>
      <c r="D165" s="28"/>
      <c r="E165" s="29"/>
      <c r="F165" s="29"/>
      <c r="G165" s="30"/>
      <c r="H165" s="30"/>
      <c r="I165" s="169"/>
      <c r="J165" s="272"/>
      <c r="K165" s="28"/>
      <c r="L165" s="28"/>
      <c r="M165" s="28"/>
      <c r="N165" s="28"/>
      <c r="O165" s="89" t="str">
        <f t="shared" si="28"/>
        <v/>
      </c>
      <c r="P165" s="13" t="str">
        <f>IF(J165="","",IF(G165="",$AQ$3,HLOOKUP(G165,照明器具!$CG$8:$DB$9,2,0)))</f>
        <v/>
      </c>
      <c r="Q165" s="13" t="str">
        <f t="shared" si="32"/>
        <v/>
      </c>
      <c r="R165" s="272"/>
      <c r="S165" s="13" t="str">
        <f t="shared" si="33"/>
        <v/>
      </c>
      <c r="T165" s="465" t="str">
        <f t="shared" si="29"/>
        <v/>
      </c>
      <c r="U165" s="465" t="str">
        <f t="shared" si="30"/>
        <v/>
      </c>
      <c r="V165" s="465" t="str">
        <f t="shared" si="31"/>
        <v/>
      </c>
      <c r="W165" s="12"/>
    </row>
    <row r="166" spans="2:23" x14ac:dyDescent="0.2">
      <c r="B166" s="10"/>
      <c r="C166" s="16">
        <v>147</v>
      </c>
      <c r="D166" s="28"/>
      <c r="E166" s="29"/>
      <c r="F166" s="29"/>
      <c r="G166" s="30"/>
      <c r="H166" s="30"/>
      <c r="I166" s="169"/>
      <c r="J166" s="272"/>
      <c r="K166" s="28"/>
      <c r="L166" s="28"/>
      <c r="M166" s="28"/>
      <c r="N166" s="28"/>
      <c r="O166" s="89" t="str">
        <f t="shared" si="28"/>
        <v/>
      </c>
      <c r="P166" s="13" t="str">
        <f>IF(J166="","",IF(G166="",$AQ$3,HLOOKUP(G166,照明器具!$CG$8:$DB$9,2,0)))</f>
        <v/>
      </c>
      <c r="Q166" s="13" t="str">
        <f t="shared" si="32"/>
        <v/>
      </c>
      <c r="R166" s="272"/>
      <c r="S166" s="13" t="str">
        <f t="shared" si="33"/>
        <v/>
      </c>
      <c r="T166" s="465" t="str">
        <f t="shared" si="29"/>
        <v/>
      </c>
      <c r="U166" s="465" t="str">
        <f t="shared" si="30"/>
        <v/>
      </c>
      <c r="V166" s="465" t="str">
        <f t="shared" si="31"/>
        <v/>
      </c>
      <c r="W166" s="12"/>
    </row>
    <row r="167" spans="2:23" x14ac:dyDescent="0.2">
      <c r="B167" s="10"/>
      <c r="C167" s="16">
        <v>148</v>
      </c>
      <c r="D167" s="28"/>
      <c r="E167" s="29"/>
      <c r="F167" s="29"/>
      <c r="G167" s="30"/>
      <c r="H167" s="30"/>
      <c r="I167" s="169"/>
      <c r="J167" s="272"/>
      <c r="K167" s="28"/>
      <c r="L167" s="28"/>
      <c r="M167" s="28"/>
      <c r="N167" s="28"/>
      <c r="O167" s="89" t="str">
        <f t="shared" si="28"/>
        <v/>
      </c>
      <c r="P167" s="13" t="str">
        <f>IF(J167="","",IF(G167="",$AQ$3,HLOOKUP(G167,照明器具!$CG$8:$DB$9,2,0)))</f>
        <v/>
      </c>
      <c r="Q167" s="13" t="str">
        <f t="shared" si="32"/>
        <v/>
      </c>
      <c r="R167" s="272"/>
      <c r="S167" s="13" t="str">
        <f t="shared" si="33"/>
        <v/>
      </c>
      <c r="T167" s="465" t="str">
        <f t="shared" si="29"/>
        <v/>
      </c>
      <c r="U167" s="465" t="str">
        <f t="shared" si="30"/>
        <v/>
      </c>
      <c r="V167" s="465" t="str">
        <f t="shared" si="31"/>
        <v/>
      </c>
      <c r="W167" s="12"/>
    </row>
    <row r="168" spans="2:23" x14ac:dyDescent="0.2">
      <c r="B168" s="10"/>
      <c r="C168" s="16">
        <v>149</v>
      </c>
      <c r="D168" s="28"/>
      <c r="E168" s="29"/>
      <c r="F168" s="29"/>
      <c r="G168" s="30"/>
      <c r="H168" s="30"/>
      <c r="I168" s="169"/>
      <c r="J168" s="272"/>
      <c r="K168" s="28"/>
      <c r="L168" s="28"/>
      <c r="M168" s="28"/>
      <c r="N168" s="28"/>
      <c r="O168" s="89" t="str">
        <f t="shared" si="28"/>
        <v/>
      </c>
      <c r="P168" s="13" t="str">
        <f>IF(J168="","",IF(G168="",$AQ$3,HLOOKUP(G168,照明器具!$CG$8:$DB$9,2,0)))</f>
        <v/>
      </c>
      <c r="Q168" s="13" t="str">
        <f t="shared" si="32"/>
        <v/>
      </c>
      <c r="R168" s="272"/>
      <c r="S168" s="13" t="str">
        <f t="shared" si="33"/>
        <v/>
      </c>
      <c r="T168" s="465" t="str">
        <f t="shared" si="29"/>
        <v/>
      </c>
      <c r="U168" s="465" t="str">
        <f t="shared" si="30"/>
        <v/>
      </c>
      <c r="V168" s="465" t="str">
        <f t="shared" si="31"/>
        <v/>
      </c>
      <c r="W168" s="12"/>
    </row>
    <row r="169" spans="2:23" x14ac:dyDescent="0.2">
      <c r="B169" s="10"/>
      <c r="C169" s="16">
        <v>150</v>
      </c>
      <c r="D169" s="28"/>
      <c r="E169" s="29"/>
      <c r="F169" s="29"/>
      <c r="G169" s="30"/>
      <c r="H169" s="30"/>
      <c r="I169" s="169"/>
      <c r="J169" s="272"/>
      <c r="K169" s="28"/>
      <c r="L169" s="28"/>
      <c r="M169" s="28"/>
      <c r="N169" s="28"/>
      <c r="O169" s="89" t="str">
        <f t="shared" si="28"/>
        <v/>
      </c>
      <c r="P169" s="13" t="str">
        <f>IF(J169="","",IF(G169="",$AQ$3,HLOOKUP(G169,照明器具!$CG$8:$DB$9,2,0)))</f>
        <v/>
      </c>
      <c r="Q169" s="13" t="str">
        <f t="shared" si="32"/>
        <v/>
      </c>
      <c r="R169" s="272"/>
      <c r="S169" s="13" t="str">
        <f t="shared" si="33"/>
        <v/>
      </c>
      <c r="T169" s="465" t="str">
        <f t="shared" si="29"/>
        <v/>
      </c>
      <c r="U169" s="465" t="str">
        <f t="shared" si="30"/>
        <v/>
      </c>
      <c r="V169" s="465" t="str">
        <f t="shared" si="31"/>
        <v/>
      </c>
      <c r="W169" s="12"/>
    </row>
    <row r="170" spans="2:23" x14ac:dyDescent="0.2">
      <c r="B170" s="113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4"/>
      <c r="W170" s="115"/>
    </row>
    <row r="171" spans="2:23" x14ac:dyDescent="0.2">
      <c r="W171" s="174" t="s">
        <v>916</v>
      </c>
    </row>
  </sheetData>
  <sheetProtection password="DD1F" sheet="1" selectLockedCells="1"/>
  <mergeCells count="21">
    <mergeCell ref="T9:V10"/>
    <mergeCell ref="O8:V8"/>
    <mergeCell ref="C8:C11"/>
    <mergeCell ref="D8:N8"/>
    <mergeCell ref="S9:S11"/>
    <mergeCell ref="J9:J11"/>
    <mergeCell ref="K9:N9"/>
    <mergeCell ref="D9:D11"/>
    <mergeCell ref="E9:E11"/>
    <mergeCell ref="G9:G11"/>
    <mergeCell ref="H9:H11"/>
    <mergeCell ref="I9:I11"/>
    <mergeCell ref="K10:K11"/>
    <mergeCell ref="P9:P11"/>
    <mergeCell ref="F9:F11"/>
    <mergeCell ref="N10:N11"/>
    <mergeCell ref="Q9:Q11"/>
    <mergeCell ref="M10:M11"/>
    <mergeCell ref="L10:L11"/>
    <mergeCell ref="R9:R11"/>
    <mergeCell ref="O9:O11"/>
  </mergeCells>
  <phoneticPr fontId="2"/>
  <dataValidations count="4">
    <dataValidation type="list" allowBlank="1" showInputMessage="1" showErrorMessage="1" sqref="K12:N41 K44:N73 K76:N105 K108:N137 K140:N169">
      <formula1>$AC$8:$AD$8</formula1>
    </dataValidation>
    <dataValidation type="list" allowBlank="1" showInputMessage="1" showErrorMessage="1" sqref="D12:D41 D44:D73 D76:D105 D108:D137 D140:D169">
      <formula1>$AC$2:$AJ$2</formula1>
    </dataValidation>
    <dataValidation type="list" allowBlank="1" showInputMessage="1" showErrorMessage="1" sqref="G140:G169 G12:G41 G108:G137 G76:G105 G44:G73">
      <formula1>$AC$10:$AY$10</formula1>
    </dataValidation>
    <dataValidation type="list" allowBlank="1" showInputMessage="1" showErrorMessage="1" sqref="H12:H41 H44:H73 H76:H105 H108:H137 H140:H169">
      <formula1>$AC$11:$AQ$11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blackAndWhite="1" r:id="rId1"/>
  <headerFooter alignWithMargins="0"/>
  <rowBreaks count="4" manualBreakCount="4">
    <brk id="43" max="16383" man="1"/>
    <brk id="75" max="16383" man="1"/>
    <brk id="107" max="16383" man="1"/>
    <brk id="13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BA43"/>
  <sheetViews>
    <sheetView showGridLines="0" view="pageBreakPreview" zoomScaleNormal="85" zoomScaleSheetLayoutView="100" workbookViewId="0">
      <selection activeCell="I19" sqref="I19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8.6640625" style="102" customWidth="1"/>
    <col min="7" max="7" width="7.6640625" style="102" customWidth="1"/>
    <col min="8" max="8" width="9.6640625" style="102" customWidth="1"/>
    <col min="9" max="9" width="5.6640625" style="102" customWidth="1"/>
    <col min="10" max="10" width="6.6640625" style="102" customWidth="1"/>
    <col min="11" max="14" width="8.6640625" style="102" customWidth="1"/>
    <col min="15" max="15" width="7.109375" style="102" customWidth="1"/>
    <col min="16" max="16" width="7.6640625" style="102" customWidth="1"/>
    <col min="17" max="17" width="6.6640625" style="102" customWidth="1"/>
    <col min="18" max="18" width="5.6640625" style="102" customWidth="1"/>
    <col min="19" max="19" width="6.6640625" style="102" customWidth="1"/>
    <col min="20" max="20" width="5.6640625" style="102" customWidth="1"/>
    <col min="21" max="21" width="6.6640625" style="102" customWidth="1"/>
    <col min="22" max="22" width="5.6640625" style="102" customWidth="1"/>
    <col min="23" max="25" width="6.77734375" style="102" customWidth="1"/>
    <col min="26" max="27" width="2.109375" style="102" customWidth="1"/>
    <col min="28" max="35" width="8.6640625" style="2" hidden="1" customWidth="1"/>
    <col min="36" max="16384" width="9" style="103" hidden="1"/>
  </cols>
  <sheetData>
    <row r="1" spans="1:53" ht="15" customHeight="1" thickBot="1" x14ac:dyDescent="0.25">
      <c r="AB1" s="2" t="s">
        <v>823</v>
      </c>
      <c r="AK1" s="2" t="s">
        <v>806</v>
      </c>
      <c r="AL1" s="2"/>
      <c r="AM1" s="2"/>
      <c r="AN1" s="2"/>
      <c r="AO1" s="2"/>
      <c r="AP1" s="2"/>
      <c r="AQ1" s="2"/>
      <c r="AR1" s="2"/>
      <c r="AS1" s="7" t="s">
        <v>812</v>
      </c>
    </row>
    <row r="2" spans="1:53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4" t="s">
        <v>398</v>
      </c>
      <c r="AC2" s="4" t="s">
        <v>399</v>
      </c>
      <c r="AD2" s="4" t="s">
        <v>400</v>
      </c>
      <c r="AE2" s="4" t="s">
        <v>651</v>
      </c>
      <c r="AF2" s="4" t="s">
        <v>652</v>
      </c>
      <c r="AG2" s="4" t="s">
        <v>653</v>
      </c>
      <c r="AH2" s="4" t="s">
        <v>431</v>
      </c>
      <c r="AI2" s="4" t="s">
        <v>432</v>
      </c>
      <c r="AJ2" s="2"/>
      <c r="AK2" s="475"/>
      <c r="AL2" s="475" t="s">
        <v>783</v>
      </c>
      <c r="AM2" s="475" t="s">
        <v>851</v>
      </c>
      <c r="AN2" s="475" t="s">
        <v>852</v>
      </c>
      <c r="AO2" s="475" t="s">
        <v>784</v>
      </c>
      <c r="AP2" s="475" t="s">
        <v>785</v>
      </c>
      <c r="AQ2" s="475" t="s">
        <v>786</v>
      </c>
      <c r="AR2" s="567"/>
      <c r="AS2" s="475"/>
      <c r="AT2" s="4" t="s">
        <v>398</v>
      </c>
      <c r="AU2" s="4" t="s">
        <v>399</v>
      </c>
      <c r="AV2" s="4" t="s">
        <v>400</v>
      </c>
      <c r="AW2" s="4" t="s">
        <v>651</v>
      </c>
      <c r="AX2" s="4" t="s">
        <v>652</v>
      </c>
      <c r="AY2" s="4" t="s">
        <v>653</v>
      </c>
      <c r="AZ2" s="4" t="s">
        <v>431</v>
      </c>
      <c r="BA2" s="4" t="s">
        <v>432</v>
      </c>
    </row>
    <row r="3" spans="1:53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K3" s="475" t="s">
        <v>755</v>
      </c>
      <c r="AL3" s="150">
        <f>メイン_入力!$AB$99</f>
        <v>0.38200000000000001</v>
      </c>
      <c r="AM3" s="150">
        <f>メイン_入力!AC106</f>
        <v>2.2769999999999997</v>
      </c>
      <c r="AN3" s="150">
        <f>メイン_入力!AD106</f>
        <v>2.2769999999999997</v>
      </c>
      <c r="AO3" s="150">
        <f>メイン_入力!$AE$99</f>
        <v>3.0361466666666659</v>
      </c>
      <c r="AP3" s="150">
        <f>メイン_入力!$AF$99</f>
        <v>2.7096300000000002</v>
      </c>
      <c r="AQ3" s="150">
        <f>メイン_入力!$AG$99</f>
        <v>2.4894833333333337</v>
      </c>
      <c r="AR3" s="567"/>
      <c r="AS3" s="475" t="s">
        <v>755</v>
      </c>
      <c r="AT3" s="466">
        <f>SUMIF($D$12:$D$41,AT2,$W$12:$W$41)</f>
        <v>0</v>
      </c>
      <c r="AU3" s="466">
        <f t="shared" ref="AU3:BA3" si="0">SUMIF($D$12:$D$41,AU2,$W$12:$W$41)</f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  <c r="AZ3" s="466">
        <f t="shared" si="0"/>
        <v>0</v>
      </c>
      <c r="BA3" s="466">
        <f t="shared" si="0"/>
        <v>0</v>
      </c>
    </row>
    <row r="4" spans="1:53" ht="15" customHeight="1" x14ac:dyDescent="0.2">
      <c r="AK4" s="475" t="s">
        <v>756</v>
      </c>
      <c r="AL4" s="150">
        <f>メイン_入力!$AB$100</f>
        <v>0.48899999999999999</v>
      </c>
      <c r="AM4" s="150">
        <f>メイン_入力!AC107</f>
        <v>2.2440000000000002</v>
      </c>
      <c r="AN4" s="150">
        <f>メイン_入力!AD107</f>
        <v>2.2440000000000002</v>
      </c>
      <c r="AO4" s="150">
        <f>メイン_入力!$AE$100</f>
        <v>2.9988933333333332</v>
      </c>
      <c r="AP4" s="150">
        <f>メイン_入力!$AF$100</f>
        <v>2.7096300000000002</v>
      </c>
      <c r="AQ4" s="150">
        <f>メイン_入力!$AG$100</f>
        <v>2.4894833333333337</v>
      </c>
      <c r="AR4" s="567"/>
      <c r="AS4" s="475" t="s">
        <v>756</v>
      </c>
      <c r="AT4" s="466">
        <f>SUMIF($D$12:$D$41,AT2,$X$12:$X$41)</f>
        <v>0</v>
      </c>
      <c r="AU4" s="466">
        <f t="shared" ref="AU4:BA4" si="1">SUMIF($D$12:$D$41,AU2,$X$12:$X$41)</f>
        <v>0</v>
      </c>
      <c r="AV4" s="466">
        <f t="shared" si="1"/>
        <v>0</v>
      </c>
      <c r="AW4" s="466">
        <f t="shared" si="1"/>
        <v>0</v>
      </c>
      <c r="AX4" s="466">
        <f t="shared" si="1"/>
        <v>0</v>
      </c>
      <c r="AY4" s="466">
        <f t="shared" si="1"/>
        <v>0</v>
      </c>
      <c r="AZ4" s="466">
        <f t="shared" si="1"/>
        <v>0</v>
      </c>
      <c r="BA4" s="466">
        <f t="shared" si="1"/>
        <v>0</v>
      </c>
    </row>
    <row r="5" spans="1:53" ht="15" customHeight="1" x14ac:dyDescent="0.2">
      <c r="A5" s="123" t="s">
        <v>28</v>
      </c>
      <c r="B5" s="155"/>
      <c r="C5" s="5"/>
      <c r="D5" s="6"/>
      <c r="E5" s="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7"/>
      <c r="V5" s="103"/>
      <c r="W5" s="103"/>
      <c r="X5" s="7"/>
      <c r="Y5" s="7"/>
      <c r="Z5" s="229"/>
      <c r="AA5" s="7"/>
      <c r="AB5" s="4" t="s">
        <v>36</v>
      </c>
      <c r="AC5" s="4" t="s">
        <v>255</v>
      </c>
      <c r="AE5" s="4" t="s">
        <v>490</v>
      </c>
      <c r="AF5" s="4"/>
      <c r="AG5" s="103"/>
      <c r="AH5" s="103"/>
      <c r="AI5" s="103"/>
      <c r="AK5" s="475" t="s">
        <v>779</v>
      </c>
      <c r="AL5" s="150">
        <f>メイン_入力!$AB$101</f>
        <v>0.48899999999999999</v>
      </c>
      <c r="AM5" s="150">
        <f>メイン_入力!AC108</f>
        <v>2.2440000000000002</v>
      </c>
      <c r="AN5" s="150">
        <f>メイン_入力!AD108</f>
        <v>2.2440000000000002</v>
      </c>
      <c r="AO5" s="150">
        <f>メイン_入力!$AE$101</f>
        <v>2.9988933333333332</v>
      </c>
      <c r="AP5" s="150">
        <f>メイン_入力!$AF$101</f>
        <v>2.7096300000000002</v>
      </c>
      <c r="AQ5" s="150">
        <f>メイン_入力!$AG$101</f>
        <v>2.4894833333333337</v>
      </c>
      <c r="AR5" s="567"/>
      <c r="AS5" s="475" t="s">
        <v>779</v>
      </c>
      <c r="AT5" s="466">
        <f>SUMIF($D$12:$D$41,AT2,$Y$12:$Y$41)</f>
        <v>0</v>
      </c>
      <c r="AU5" s="466">
        <f t="shared" ref="AU5:BA5" si="2">SUMIF($D$12:$D$41,AU2,$Y$12:$Y$41)</f>
        <v>0</v>
      </c>
      <c r="AV5" s="466">
        <f t="shared" si="2"/>
        <v>0</v>
      </c>
      <c r="AW5" s="466">
        <f t="shared" si="2"/>
        <v>0</v>
      </c>
      <c r="AX5" s="466">
        <f t="shared" si="2"/>
        <v>0</v>
      </c>
      <c r="AY5" s="466">
        <f t="shared" si="2"/>
        <v>0</v>
      </c>
      <c r="AZ5" s="466">
        <f t="shared" si="2"/>
        <v>0</v>
      </c>
      <c r="BA5" s="466">
        <f t="shared" si="2"/>
        <v>0</v>
      </c>
    </row>
    <row r="6" spans="1:53" ht="15" customHeight="1" x14ac:dyDescent="0.2">
      <c r="B6" s="106"/>
      <c r="C6" s="107" t="s">
        <v>537</v>
      </c>
      <c r="D6" s="108" t="s">
        <v>538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8"/>
      <c r="V6" s="176"/>
      <c r="W6" s="176"/>
      <c r="X6" s="8"/>
      <c r="Y6" s="8"/>
      <c r="Z6" s="9"/>
      <c r="AA6" s="7"/>
      <c r="AB6" s="92"/>
      <c r="AC6" s="92"/>
      <c r="AD6" s="92"/>
      <c r="AE6" s="92"/>
      <c r="AF6" s="92"/>
      <c r="AG6" s="92"/>
      <c r="AH6" s="92"/>
      <c r="AI6" s="92"/>
      <c r="AL6" s="103" t="s">
        <v>841</v>
      </c>
      <c r="AM6" s="103" t="s">
        <v>843</v>
      </c>
      <c r="AN6" s="103" t="s">
        <v>843</v>
      </c>
      <c r="AO6" s="103" t="s">
        <v>845</v>
      </c>
      <c r="AP6" s="103" t="s">
        <v>847</v>
      </c>
      <c r="AQ6" s="103" t="s">
        <v>847</v>
      </c>
    </row>
    <row r="7" spans="1:53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1"/>
      <c r="V7" s="109"/>
      <c r="W7" s="109"/>
      <c r="X7" s="11"/>
      <c r="Y7" s="11"/>
      <c r="Z7" s="12"/>
      <c r="AA7" s="7"/>
      <c r="AB7" s="475" t="s">
        <v>783</v>
      </c>
      <c r="AC7" s="475" t="s">
        <v>851</v>
      </c>
      <c r="AD7" s="475" t="s">
        <v>852</v>
      </c>
      <c r="AE7" s="475" t="s">
        <v>784</v>
      </c>
      <c r="AF7" s="475" t="s">
        <v>785</v>
      </c>
      <c r="AG7" s="475" t="s">
        <v>786</v>
      </c>
      <c r="AH7" s="475"/>
      <c r="AI7" s="14"/>
      <c r="AL7" s="7" t="s">
        <v>811</v>
      </c>
      <c r="AM7" s="2"/>
    </row>
    <row r="8" spans="1:53" ht="15" customHeight="1" x14ac:dyDescent="0.2">
      <c r="B8" s="10"/>
      <c r="C8" s="792" t="s">
        <v>539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55"/>
      <c r="O8" s="892" t="s">
        <v>705</v>
      </c>
      <c r="P8" s="892"/>
      <c r="Q8" s="892"/>
      <c r="R8" s="892"/>
      <c r="S8" s="892"/>
      <c r="T8" s="892"/>
      <c r="U8" s="892"/>
      <c r="V8" s="892"/>
      <c r="W8" s="892"/>
      <c r="X8" s="892"/>
      <c r="Y8" s="892"/>
      <c r="Z8" s="12"/>
      <c r="AA8" s="7"/>
      <c r="AB8" s="568"/>
      <c r="AC8" s="569"/>
      <c r="AD8" s="569"/>
      <c r="AE8" s="570"/>
      <c r="AF8" s="570"/>
      <c r="AG8" s="570"/>
      <c r="AH8" s="92"/>
      <c r="AI8" s="568"/>
      <c r="AL8" s="475" t="s">
        <v>783</v>
      </c>
      <c r="AM8" s="475" t="s">
        <v>851</v>
      </c>
      <c r="AN8" s="475" t="s">
        <v>852</v>
      </c>
      <c r="AO8" s="475" t="s">
        <v>784</v>
      </c>
      <c r="AP8" s="475" t="s">
        <v>785</v>
      </c>
      <c r="AQ8" s="475" t="s">
        <v>786</v>
      </c>
    </row>
    <row r="9" spans="1:53" ht="15" customHeight="1" x14ac:dyDescent="0.2">
      <c r="B9" s="10"/>
      <c r="C9" s="793"/>
      <c r="D9" s="858" t="s">
        <v>276</v>
      </c>
      <c r="E9" s="771" t="s">
        <v>100</v>
      </c>
      <c r="F9" s="883" t="s">
        <v>256</v>
      </c>
      <c r="G9" s="771" t="s">
        <v>428</v>
      </c>
      <c r="H9" s="841" t="s">
        <v>167</v>
      </c>
      <c r="I9" s="771" t="s">
        <v>430</v>
      </c>
      <c r="J9" s="858" t="s">
        <v>701</v>
      </c>
      <c r="K9" s="874" t="s">
        <v>333</v>
      </c>
      <c r="L9" s="886"/>
      <c r="M9" s="886"/>
      <c r="N9" s="886"/>
      <c r="O9" s="890" t="s">
        <v>325</v>
      </c>
      <c r="P9" s="772" t="s">
        <v>728</v>
      </c>
      <c r="Q9" s="949" t="s">
        <v>672</v>
      </c>
      <c r="R9" s="950"/>
      <c r="S9" s="949" t="s">
        <v>671</v>
      </c>
      <c r="T9" s="950"/>
      <c r="U9" s="872" t="s">
        <v>285</v>
      </c>
      <c r="V9" s="873"/>
      <c r="W9" s="952" t="s">
        <v>443</v>
      </c>
      <c r="X9" s="952"/>
      <c r="Y9" s="952"/>
      <c r="Z9" s="171"/>
      <c r="AA9" s="177"/>
      <c r="AB9" s="511" t="s">
        <v>850</v>
      </c>
      <c r="AC9" s="511"/>
      <c r="AD9" s="511"/>
      <c r="AE9" s="511"/>
      <c r="AF9" s="511"/>
      <c r="AG9" s="511"/>
      <c r="AH9" s="92"/>
      <c r="AI9" s="511"/>
      <c r="AL9" s="475">
        <f>メイン_入力!AB94</f>
        <v>9.76</v>
      </c>
      <c r="AM9" s="475">
        <f>メイン_入力!AC94</f>
        <v>45</v>
      </c>
      <c r="AN9" s="475">
        <f>メイン_入力!AD94</f>
        <v>45</v>
      </c>
      <c r="AO9" s="475">
        <f>メイン_入力!AE94</f>
        <v>50.8</v>
      </c>
      <c r="AP9" s="475">
        <f>メイン_入力!AF94</f>
        <v>39.1</v>
      </c>
      <c r="AQ9" s="475">
        <f>メイン_入力!AG94</f>
        <v>36.700000000000003</v>
      </c>
    </row>
    <row r="10" spans="1:53" ht="48.75" customHeight="1" x14ac:dyDescent="0.2">
      <c r="B10" s="10"/>
      <c r="C10" s="793"/>
      <c r="D10" s="890"/>
      <c r="E10" s="772"/>
      <c r="F10" s="872"/>
      <c r="G10" s="772"/>
      <c r="H10" s="949"/>
      <c r="I10" s="772"/>
      <c r="J10" s="890"/>
      <c r="K10" s="891" t="s">
        <v>713</v>
      </c>
      <c r="L10" s="891" t="s">
        <v>253</v>
      </c>
      <c r="M10" s="891" t="s">
        <v>540</v>
      </c>
      <c r="N10" s="891" t="s">
        <v>402</v>
      </c>
      <c r="O10" s="890"/>
      <c r="P10" s="772"/>
      <c r="Q10" s="949"/>
      <c r="R10" s="950"/>
      <c r="S10" s="949"/>
      <c r="T10" s="950"/>
      <c r="U10" s="872"/>
      <c r="V10" s="873"/>
      <c r="W10" s="952"/>
      <c r="X10" s="952"/>
      <c r="Y10" s="952"/>
      <c r="Z10" s="171"/>
      <c r="AA10" s="177"/>
      <c r="AB10" s="26" t="s">
        <v>252</v>
      </c>
      <c r="AC10" s="26" t="s">
        <v>253</v>
      </c>
      <c r="AD10" s="26" t="s">
        <v>619</v>
      </c>
      <c r="AE10" s="26" t="s">
        <v>402</v>
      </c>
      <c r="AF10" s="96"/>
      <c r="AG10" s="96"/>
      <c r="AL10" s="103" t="s">
        <v>833</v>
      </c>
      <c r="AM10" s="103" t="s">
        <v>835</v>
      </c>
      <c r="AN10" s="103" t="s">
        <v>835</v>
      </c>
      <c r="AO10" s="103" t="s">
        <v>837</v>
      </c>
      <c r="AP10" s="103" t="s">
        <v>839</v>
      </c>
      <c r="AQ10" s="103" t="s">
        <v>839</v>
      </c>
    </row>
    <row r="11" spans="1:53" ht="32.4" x14ac:dyDescent="0.2">
      <c r="B11" s="10"/>
      <c r="C11" s="793"/>
      <c r="D11" s="890"/>
      <c r="E11" s="772"/>
      <c r="F11" s="872"/>
      <c r="G11" s="772"/>
      <c r="H11" s="953"/>
      <c r="I11" s="772"/>
      <c r="J11" s="860"/>
      <c r="K11" s="891"/>
      <c r="L11" s="891"/>
      <c r="M11" s="891"/>
      <c r="N11" s="891"/>
      <c r="O11" s="890"/>
      <c r="P11" s="772"/>
      <c r="Q11" s="842"/>
      <c r="R11" s="951"/>
      <c r="S11" s="842"/>
      <c r="T11" s="951"/>
      <c r="U11" s="874"/>
      <c r="V11" s="875"/>
      <c r="W11" s="376" t="s">
        <v>760</v>
      </c>
      <c r="X11" s="376" t="s">
        <v>761</v>
      </c>
      <c r="Y11" s="376" t="s">
        <v>810</v>
      </c>
      <c r="Z11" s="171"/>
      <c r="AA11" s="177"/>
      <c r="AB11" s="25">
        <v>0.2</v>
      </c>
      <c r="AC11" s="25">
        <v>0.1</v>
      </c>
      <c r="AD11" s="25">
        <v>0.2</v>
      </c>
      <c r="AE11" s="25">
        <v>0.2</v>
      </c>
    </row>
    <row r="12" spans="1:53" ht="15" customHeight="1" x14ac:dyDescent="0.2">
      <c r="B12" s="10"/>
      <c r="C12" s="16">
        <v>1</v>
      </c>
      <c r="D12" s="28"/>
      <c r="E12" s="29"/>
      <c r="F12" s="274"/>
      <c r="G12" s="273"/>
      <c r="H12" s="306"/>
      <c r="I12" s="272"/>
      <c r="J12" s="467"/>
      <c r="K12" s="28"/>
      <c r="L12" s="28"/>
      <c r="M12" s="28"/>
      <c r="N12" s="28"/>
      <c r="O12" s="27" t="str">
        <f t="shared" ref="O12:O41" si="3">IF(I12="","",IF(OR(COUNTIF(K12:N12,"○")&gt;=2,COUNTIF(K12:N12,"●")&gt;=2),0,MAX(0,SUMIF(K12:N12,"○",$AB$11:$AE$11)-SUMIF(K12:N12,"●",$AB$11:$AE$11))))</f>
        <v/>
      </c>
      <c r="P12" s="13" t="str">
        <f>IF(I12="","",メイン_入力!$AE$32)</f>
        <v/>
      </c>
      <c r="Q12" s="13" t="str">
        <f t="shared" ref="Q12:Q41" si="4">IF(OR(I12="",J12=""),"",IF(J12="電気",H12*I12*P12,H12*I12*P12*3.6/HLOOKUP(J12,$AL$8:$AQ$9,2,0)))</f>
        <v/>
      </c>
      <c r="R12" s="89" t="str">
        <f>IF($J12="","",IF($J12="電気","kWh/年",IF(OR($J12="低圧ｶﾞｽ",$J12="中圧ｶﾞｽ"),"Nm3/年",IF($J12="LPG","kg/年",IF(OR($J12="A重油",$J12="灯油"),"ℓ/年","MJ/年")))))</f>
        <v/>
      </c>
      <c r="S12" s="272"/>
      <c r="T12" s="89" t="str">
        <f>IF($J12="","",IF($J12="電気","kWh/年",IF(OR($J12="低圧ｶﾞｽ",$J12="中圧ｶﾞｽ"),"m3/年",IF($J12="LPG","kg/年",IF(OR($J12="A重油",$J12="灯油"),"ℓ/年","MJ/年")))))</f>
        <v/>
      </c>
      <c r="U12" s="13" t="str">
        <f t="shared" ref="U12:U25" si="5">IF(OR(J12="",O12=""),"",IF(S12="",Q12*O12/(1-O12),IF(J12="低圧ｶﾞｽ",(101.325+2)/101.325*273.15/(273.15+15)*S12*O12/(1-O12),IF(J12="中圧ｶﾞｽ",(101.325+0.981)/101.325*273.15/(273.15+15)*S12*O12/(1-O12),S12*O12/(1-O12)))))</f>
        <v/>
      </c>
      <c r="V12" s="89" t="str">
        <f>IF($J12="","",R12)</f>
        <v/>
      </c>
      <c r="W12" s="397" t="str">
        <f>IF(ISERROR($U12),"",IF($U12="","",$U12*INDEX($AL$3:$AQ$5,1,MATCH($J12,$AL$2:$AQ$2,0))/1000))</f>
        <v/>
      </c>
      <c r="X12" s="397" t="str">
        <f>IF(ISERROR($U12),"",IF($U12="","",$U12*INDEX($AL$3:$AQ$5,2,MATCH($J12,$AL$2:$AQ$2,0))/1000))</f>
        <v/>
      </c>
      <c r="Y12" s="397" t="str">
        <f>IF(ISERROR($U12),"",IF($U12="","",$U12*INDEX($AL$3:$AQ$5,3,MATCH($J12,$AL$2:$AQ$2,0))/1000))</f>
        <v/>
      </c>
      <c r="Z12" s="12"/>
      <c r="AA12" s="7"/>
      <c r="AF12" s="7"/>
    </row>
    <row r="13" spans="1:53" ht="15" customHeight="1" x14ac:dyDescent="0.2">
      <c r="B13" s="10"/>
      <c r="C13" s="16">
        <v>2</v>
      </c>
      <c r="D13" s="28"/>
      <c r="E13" s="29"/>
      <c r="F13" s="274"/>
      <c r="G13" s="273"/>
      <c r="H13" s="306"/>
      <c r="I13" s="272"/>
      <c r="J13" s="467"/>
      <c r="K13" s="28"/>
      <c r="L13" s="28"/>
      <c r="M13" s="28"/>
      <c r="N13" s="28"/>
      <c r="O13" s="27" t="str">
        <f t="shared" si="3"/>
        <v/>
      </c>
      <c r="P13" s="13" t="str">
        <f>IF(I13="","",メイン_入力!$AE$32)</f>
        <v/>
      </c>
      <c r="Q13" s="464" t="str">
        <f t="shared" si="4"/>
        <v/>
      </c>
      <c r="R13" s="89" t="str">
        <f t="shared" ref="R13:R41" si="6">IF($J13="","",IF($J13="電気","kWh/年",IF(OR($J13="低圧ｶﾞｽ",$J13="中圧ｶﾞｽ"),"Nm3/年",IF($J13="LPG","kg/年",IF(OR($J13="A重油",$J13="灯油"),"ℓ/年","MJ/年")))))</f>
        <v/>
      </c>
      <c r="S13" s="272"/>
      <c r="T13" s="89" t="str">
        <f t="shared" ref="T13:T41" si="7">IF($J13="","",IF($J13="電気","kWh/年",IF(OR($J13="低圧ｶﾞｽ",$J13="中圧ｶﾞｽ"),"m3/年",IF($J13="LPG","kg/年",IF(OR($J13="A重油",$J13="灯油"),"ℓ/年","MJ/年")))))</f>
        <v/>
      </c>
      <c r="U13" s="13" t="str">
        <f t="shared" si="5"/>
        <v/>
      </c>
      <c r="V13" s="89" t="str">
        <f>IF($J13="","",R13)</f>
        <v/>
      </c>
      <c r="W13" s="397" t="str">
        <f t="shared" ref="W13:W41" si="8">IF(ISERROR($U13),"",IF($U13="","",$U13*INDEX($AL$3:$AQ$5,1,MATCH($J13,$AL$2:$AQ$2,0))/1000))</f>
        <v/>
      </c>
      <c r="X13" s="397" t="str">
        <f t="shared" ref="X13:X41" si="9">IF(ISERROR($U13),"",IF($U13="","",$U13*INDEX($AL$3:$AQ$5,2,MATCH($J13,$AL$2:$AQ$2,0))/1000))</f>
        <v/>
      </c>
      <c r="Y13" s="397" t="str">
        <f t="shared" ref="Y13:Y41" si="10">IF(ISERROR($U13),"",IF($U13="","",$U13*INDEX($AL$3:$AQ$5,3,MATCH($J13,$AL$2:$AQ$2,0))/1000))</f>
        <v/>
      </c>
      <c r="Z13" s="12"/>
      <c r="AA13" s="7"/>
    </row>
    <row r="14" spans="1:53" ht="15" customHeight="1" x14ac:dyDescent="0.2">
      <c r="B14" s="10"/>
      <c r="C14" s="16">
        <v>3</v>
      </c>
      <c r="D14" s="28"/>
      <c r="E14" s="29"/>
      <c r="F14" s="274"/>
      <c r="G14" s="273"/>
      <c r="H14" s="306"/>
      <c r="I14" s="272"/>
      <c r="J14" s="467"/>
      <c r="K14" s="28"/>
      <c r="L14" s="28"/>
      <c r="M14" s="28"/>
      <c r="N14" s="28"/>
      <c r="O14" s="27" t="str">
        <f t="shared" si="3"/>
        <v/>
      </c>
      <c r="P14" s="13" t="str">
        <f>IF(I14="","",メイン_入力!$AE$32)</f>
        <v/>
      </c>
      <c r="Q14" s="464" t="str">
        <f t="shared" si="4"/>
        <v/>
      </c>
      <c r="R14" s="89" t="str">
        <f t="shared" si="6"/>
        <v/>
      </c>
      <c r="S14" s="272"/>
      <c r="T14" s="89" t="str">
        <f t="shared" si="7"/>
        <v/>
      </c>
      <c r="U14" s="13" t="str">
        <f t="shared" si="5"/>
        <v/>
      </c>
      <c r="V14" s="89" t="str">
        <f t="shared" ref="V14:V41" si="11">IF($J14="","",R14)</f>
        <v/>
      </c>
      <c r="W14" s="397" t="str">
        <f t="shared" si="8"/>
        <v/>
      </c>
      <c r="X14" s="397" t="str">
        <f t="shared" si="9"/>
        <v/>
      </c>
      <c r="Y14" s="397" t="str">
        <f t="shared" si="10"/>
        <v/>
      </c>
      <c r="Z14" s="12"/>
      <c r="AA14" s="7"/>
    </row>
    <row r="15" spans="1:53" ht="15" customHeight="1" x14ac:dyDescent="0.2">
      <c r="B15" s="10"/>
      <c r="C15" s="16">
        <v>4</v>
      </c>
      <c r="D15" s="28"/>
      <c r="E15" s="29"/>
      <c r="F15" s="274"/>
      <c r="G15" s="273"/>
      <c r="H15" s="306"/>
      <c r="I15" s="272"/>
      <c r="J15" s="467"/>
      <c r="K15" s="28"/>
      <c r="L15" s="28"/>
      <c r="M15" s="28"/>
      <c r="N15" s="28"/>
      <c r="O15" s="27" t="str">
        <f t="shared" si="3"/>
        <v/>
      </c>
      <c r="P15" s="13" t="str">
        <f>IF(I15="","",メイン_入力!$AE$32)</f>
        <v/>
      </c>
      <c r="Q15" s="464" t="str">
        <f t="shared" si="4"/>
        <v/>
      </c>
      <c r="R15" s="89" t="str">
        <f t="shared" si="6"/>
        <v/>
      </c>
      <c r="S15" s="272"/>
      <c r="T15" s="89" t="str">
        <f t="shared" si="7"/>
        <v/>
      </c>
      <c r="U15" s="13" t="str">
        <f t="shared" si="5"/>
        <v/>
      </c>
      <c r="V15" s="89" t="str">
        <f t="shared" si="11"/>
        <v/>
      </c>
      <c r="W15" s="397" t="str">
        <f t="shared" si="8"/>
        <v/>
      </c>
      <c r="X15" s="397" t="str">
        <f t="shared" si="9"/>
        <v/>
      </c>
      <c r="Y15" s="397" t="str">
        <f t="shared" si="10"/>
        <v/>
      </c>
      <c r="Z15" s="12"/>
      <c r="AA15" s="7"/>
    </row>
    <row r="16" spans="1:53" ht="15" customHeight="1" x14ac:dyDescent="0.2">
      <c r="B16" s="10"/>
      <c r="C16" s="16">
        <v>5</v>
      </c>
      <c r="D16" s="28"/>
      <c r="E16" s="29"/>
      <c r="F16" s="274"/>
      <c r="G16" s="273"/>
      <c r="H16" s="306"/>
      <c r="I16" s="272"/>
      <c r="J16" s="467"/>
      <c r="K16" s="28"/>
      <c r="L16" s="28"/>
      <c r="M16" s="28"/>
      <c r="N16" s="28"/>
      <c r="O16" s="27" t="str">
        <f t="shared" si="3"/>
        <v/>
      </c>
      <c r="P16" s="13" t="str">
        <f>IF(I16="","",メイン_入力!$AE$32)</f>
        <v/>
      </c>
      <c r="Q16" s="464" t="str">
        <f t="shared" si="4"/>
        <v/>
      </c>
      <c r="R16" s="89" t="str">
        <f t="shared" si="6"/>
        <v/>
      </c>
      <c r="S16" s="272"/>
      <c r="T16" s="89" t="str">
        <f t="shared" si="7"/>
        <v/>
      </c>
      <c r="U16" s="13" t="str">
        <f t="shared" si="5"/>
        <v/>
      </c>
      <c r="V16" s="89" t="str">
        <f t="shared" si="11"/>
        <v/>
      </c>
      <c r="W16" s="397" t="str">
        <f t="shared" si="8"/>
        <v/>
      </c>
      <c r="X16" s="397" t="str">
        <f t="shared" si="9"/>
        <v/>
      </c>
      <c r="Y16" s="397" t="str">
        <f t="shared" si="10"/>
        <v/>
      </c>
      <c r="Z16" s="12"/>
      <c r="AA16" s="7"/>
    </row>
    <row r="17" spans="2:27" ht="15" customHeight="1" x14ac:dyDescent="0.2">
      <c r="B17" s="10"/>
      <c r="C17" s="16">
        <v>6</v>
      </c>
      <c r="D17" s="28"/>
      <c r="E17" s="29"/>
      <c r="F17" s="274"/>
      <c r="G17" s="273"/>
      <c r="H17" s="306"/>
      <c r="I17" s="272"/>
      <c r="J17" s="467"/>
      <c r="K17" s="28"/>
      <c r="L17" s="28"/>
      <c r="M17" s="28"/>
      <c r="N17" s="28"/>
      <c r="O17" s="27" t="str">
        <f t="shared" si="3"/>
        <v/>
      </c>
      <c r="P17" s="13" t="str">
        <f>IF(I17="","",メイン_入力!$AE$32)</f>
        <v/>
      </c>
      <c r="Q17" s="464" t="str">
        <f t="shared" si="4"/>
        <v/>
      </c>
      <c r="R17" s="89" t="str">
        <f t="shared" si="6"/>
        <v/>
      </c>
      <c r="S17" s="272"/>
      <c r="T17" s="89" t="str">
        <f t="shared" si="7"/>
        <v/>
      </c>
      <c r="U17" s="13" t="str">
        <f t="shared" si="5"/>
        <v/>
      </c>
      <c r="V17" s="89" t="str">
        <f t="shared" si="11"/>
        <v/>
      </c>
      <c r="W17" s="397" t="str">
        <f t="shared" si="8"/>
        <v/>
      </c>
      <c r="X17" s="397" t="str">
        <f t="shared" si="9"/>
        <v/>
      </c>
      <c r="Y17" s="397" t="str">
        <f t="shared" si="10"/>
        <v/>
      </c>
      <c r="Z17" s="12"/>
      <c r="AA17" s="7"/>
    </row>
    <row r="18" spans="2:27" ht="15" customHeight="1" x14ac:dyDescent="0.2">
      <c r="B18" s="10"/>
      <c r="C18" s="16">
        <v>7</v>
      </c>
      <c r="D18" s="28"/>
      <c r="E18" s="29"/>
      <c r="F18" s="274"/>
      <c r="G18" s="273"/>
      <c r="H18" s="306"/>
      <c r="I18" s="272"/>
      <c r="J18" s="467"/>
      <c r="K18" s="28"/>
      <c r="L18" s="28"/>
      <c r="M18" s="28"/>
      <c r="N18" s="28"/>
      <c r="O18" s="27" t="str">
        <f t="shared" si="3"/>
        <v/>
      </c>
      <c r="P18" s="13" t="str">
        <f>IF(I18="","",メイン_入力!$AE$32)</f>
        <v/>
      </c>
      <c r="Q18" s="464" t="str">
        <f t="shared" si="4"/>
        <v/>
      </c>
      <c r="R18" s="89" t="str">
        <f t="shared" si="6"/>
        <v/>
      </c>
      <c r="S18" s="272"/>
      <c r="T18" s="89" t="str">
        <f t="shared" si="7"/>
        <v/>
      </c>
      <c r="U18" s="13" t="str">
        <f t="shared" si="5"/>
        <v/>
      </c>
      <c r="V18" s="89" t="str">
        <f t="shared" si="11"/>
        <v/>
      </c>
      <c r="W18" s="397" t="str">
        <f t="shared" si="8"/>
        <v/>
      </c>
      <c r="X18" s="397" t="str">
        <f t="shared" si="9"/>
        <v/>
      </c>
      <c r="Y18" s="397" t="str">
        <f t="shared" si="10"/>
        <v/>
      </c>
      <c r="Z18" s="12"/>
      <c r="AA18" s="7"/>
    </row>
    <row r="19" spans="2:27" ht="15" customHeight="1" x14ac:dyDescent="0.2">
      <c r="B19" s="10"/>
      <c r="C19" s="16">
        <v>8</v>
      </c>
      <c r="D19" s="28"/>
      <c r="E19" s="29"/>
      <c r="F19" s="274"/>
      <c r="G19" s="273"/>
      <c r="H19" s="306"/>
      <c r="I19" s="272"/>
      <c r="J19" s="467"/>
      <c r="K19" s="28"/>
      <c r="L19" s="28"/>
      <c r="M19" s="28"/>
      <c r="N19" s="28"/>
      <c r="O19" s="27" t="str">
        <f t="shared" si="3"/>
        <v/>
      </c>
      <c r="P19" s="13" t="str">
        <f>IF(I19="","",メイン_入力!$AE$32)</f>
        <v/>
      </c>
      <c r="Q19" s="464" t="str">
        <f t="shared" si="4"/>
        <v/>
      </c>
      <c r="R19" s="89" t="str">
        <f t="shared" si="6"/>
        <v/>
      </c>
      <c r="S19" s="272"/>
      <c r="T19" s="89" t="str">
        <f t="shared" si="7"/>
        <v/>
      </c>
      <c r="U19" s="13" t="str">
        <f t="shared" si="5"/>
        <v/>
      </c>
      <c r="V19" s="89" t="str">
        <f t="shared" si="11"/>
        <v/>
      </c>
      <c r="W19" s="397" t="str">
        <f t="shared" si="8"/>
        <v/>
      </c>
      <c r="X19" s="397" t="str">
        <f t="shared" si="9"/>
        <v/>
      </c>
      <c r="Y19" s="397" t="str">
        <f t="shared" si="10"/>
        <v/>
      </c>
      <c r="Z19" s="12"/>
      <c r="AA19" s="7"/>
    </row>
    <row r="20" spans="2:27" ht="15" customHeight="1" x14ac:dyDescent="0.2">
      <c r="B20" s="10"/>
      <c r="C20" s="16">
        <v>9</v>
      </c>
      <c r="D20" s="28"/>
      <c r="E20" s="29"/>
      <c r="F20" s="274"/>
      <c r="G20" s="273"/>
      <c r="H20" s="306"/>
      <c r="I20" s="272"/>
      <c r="J20" s="467"/>
      <c r="K20" s="28"/>
      <c r="L20" s="28"/>
      <c r="M20" s="28"/>
      <c r="N20" s="28"/>
      <c r="O20" s="27" t="str">
        <f t="shared" si="3"/>
        <v/>
      </c>
      <c r="P20" s="13" t="str">
        <f>IF(I20="","",メイン_入力!$AE$32)</f>
        <v/>
      </c>
      <c r="Q20" s="464" t="str">
        <f t="shared" si="4"/>
        <v/>
      </c>
      <c r="R20" s="89" t="str">
        <f t="shared" si="6"/>
        <v/>
      </c>
      <c r="S20" s="272"/>
      <c r="T20" s="89" t="str">
        <f t="shared" si="7"/>
        <v/>
      </c>
      <c r="U20" s="13" t="str">
        <f t="shared" si="5"/>
        <v/>
      </c>
      <c r="V20" s="89" t="str">
        <f t="shared" si="11"/>
        <v/>
      </c>
      <c r="W20" s="397" t="str">
        <f t="shared" si="8"/>
        <v/>
      </c>
      <c r="X20" s="397" t="str">
        <f t="shared" si="9"/>
        <v/>
      </c>
      <c r="Y20" s="397" t="str">
        <f t="shared" si="10"/>
        <v/>
      </c>
      <c r="Z20" s="12"/>
      <c r="AA20" s="7"/>
    </row>
    <row r="21" spans="2:27" ht="15" customHeight="1" x14ac:dyDescent="0.2">
      <c r="B21" s="10"/>
      <c r="C21" s="16">
        <v>10</v>
      </c>
      <c r="D21" s="28"/>
      <c r="E21" s="29"/>
      <c r="F21" s="274"/>
      <c r="G21" s="273"/>
      <c r="H21" s="306"/>
      <c r="I21" s="272"/>
      <c r="J21" s="467"/>
      <c r="K21" s="28"/>
      <c r="L21" s="28"/>
      <c r="M21" s="28"/>
      <c r="N21" s="28"/>
      <c r="O21" s="27" t="str">
        <f t="shared" si="3"/>
        <v/>
      </c>
      <c r="P21" s="13" t="str">
        <f>IF(I21="","",メイン_入力!$AE$32)</f>
        <v/>
      </c>
      <c r="Q21" s="464" t="str">
        <f t="shared" si="4"/>
        <v/>
      </c>
      <c r="R21" s="89" t="str">
        <f t="shared" si="6"/>
        <v/>
      </c>
      <c r="S21" s="272"/>
      <c r="T21" s="89" t="str">
        <f t="shared" si="7"/>
        <v/>
      </c>
      <c r="U21" s="13" t="str">
        <f t="shared" si="5"/>
        <v/>
      </c>
      <c r="V21" s="89" t="str">
        <f t="shared" si="11"/>
        <v/>
      </c>
      <c r="W21" s="397" t="str">
        <f t="shared" si="8"/>
        <v/>
      </c>
      <c r="X21" s="397" t="str">
        <f t="shared" si="9"/>
        <v/>
      </c>
      <c r="Y21" s="397" t="str">
        <f t="shared" si="10"/>
        <v/>
      </c>
      <c r="Z21" s="12"/>
      <c r="AA21" s="7"/>
    </row>
    <row r="22" spans="2:27" ht="15" customHeight="1" x14ac:dyDescent="0.2">
      <c r="B22" s="10"/>
      <c r="C22" s="16">
        <v>11</v>
      </c>
      <c r="D22" s="28"/>
      <c r="E22" s="29"/>
      <c r="F22" s="274"/>
      <c r="G22" s="273"/>
      <c r="H22" s="306"/>
      <c r="I22" s="272"/>
      <c r="J22" s="467"/>
      <c r="K22" s="28"/>
      <c r="L22" s="28"/>
      <c r="M22" s="28"/>
      <c r="N22" s="28"/>
      <c r="O22" s="27" t="str">
        <f t="shared" si="3"/>
        <v/>
      </c>
      <c r="P22" s="13" t="str">
        <f>IF(I22="","",メイン_入力!$AE$32)</f>
        <v/>
      </c>
      <c r="Q22" s="464" t="str">
        <f t="shared" si="4"/>
        <v/>
      </c>
      <c r="R22" s="89" t="str">
        <f t="shared" si="6"/>
        <v/>
      </c>
      <c r="S22" s="272"/>
      <c r="T22" s="89" t="str">
        <f t="shared" si="7"/>
        <v/>
      </c>
      <c r="U22" s="13" t="str">
        <f t="shared" si="5"/>
        <v/>
      </c>
      <c r="V22" s="89" t="str">
        <f t="shared" si="11"/>
        <v/>
      </c>
      <c r="W22" s="397" t="str">
        <f t="shared" si="8"/>
        <v/>
      </c>
      <c r="X22" s="397" t="str">
        <f t="shared" si="9"/>
        <v/>
      </c>
      <c r="Y22" s="397" t="str">
        <f t="shared" si="10"/>
        <v/>
      </c>
      <c r="Z22" s="12"/>
      <c r="AA22" s="7"/>
    </row>
    <row r="23" spans="2:27" ht="15" customHeight="1" x14ac:dyDescent="0.2">
      <c r="B23" s="10"/>
      <c r="C23" s="16">
        <v>12</v>
      </c>
      <c r="D23" s="28"/>
      <c r="E23" s="29"/>
      <c r="F23" s="274"/>
      <c r="G23" s="273"/>
      <c r="H23" s="306"/>
      <c r="I23" s="272"/>
      <c r="J23" s="467"/>
      <c r="K23" s="28"/>
      <c r="L23" s="28"/>
      <c r="M23" s="28"/>
      <c r="N23" s="28"/>
      <c r="O23" s="27" t="str">
        <f t="shared" si="3"/>
        <v/>
      </c>
      <c r="P23" s="13" t="str">
        <f>IF(I23="","",メイン_入力!$AE$32)</f>
        <v/>
      </c>
      <c r="Q23" s="464" t="str">
        <f t="shared" si="4"/>
        <v/>
      </c>
      <c r="R23" s="89" t="str">
        <f t="shared" si="6"/>
        <v/>
      </c>
      <c r="S23" s="272"/>
      <c r="T23" s="89" t="str">
        <f t="shared" si="7"/>
        <v/>
      </c>
      <c r="U23" s="13" t="str">
        <f t="shared" si="5"/>
        <v/>
      </c>
      <c r="V23" s="89" t="str">
        <f t="shared" si="11"/>
        <v/>
      </c>
      <c r="W23" s="397" t="str">
        <f t="shared" si="8"/>
        <v/>
      </c>
      <c r="X23" s="397" t="str">
        <f t="shared" si="9"/>
        <v/>
      </c>
      <c r="Y23" s="397" t="str">
        <f t="shared" si="10"/>
        <v/>
      </c>
      <c r="Z23" s="12"/>
      <c r="AA23" s="7"/>
    </row>
    <row r="24" spans="2:27" ht="15" customHeight="1" x14ac:dyDescent="0.2">
      <c r="B24" s="10"/>
      <c r="C24" s="16">
        <v>13</v>
      </c>
      <c r="D24" s="28"/>
      <c r="E24" s="29"/>
      <c r="F24" s="274"/>
      <c r="G24" s="273"/>
      <c r="H24" s="306"/>
      <c r="I24" s="272"/>
      <c r="J24" s="467"/>
      <c r="K24" s="28"/>
      <c r="L24" s="28"/>
      <c r="M24" s="28"/>
      <c r="N24" s="28"/>
      <c r="O24" s="27" t="str">
        <f t="shared" si="3"/>
        <v/>
      </c>
      <c r="P24" s="13" t="str">
        <f>IF(I24="","",メイン_入力!$AE$32)</f>
        <v/>
      </c>
      <c r="Q24" s="464" t="str">
        <f t="shared" si="4"/>
        <v/>
      </c>
      <c r="R24" s="89" t="str">
        <f t="shared" si="6"/>
        <v/>
      </c>
      <c r="S24" s="272"/>
      <c r="T24" s="89" t="str">
        <f t="shared" si="7"/>
        <v/>
      </c>
      <c r="U24" s="13" t="str">
        <f t="shared" si="5"/>
        <v/>
      </c>
      <c r="V24" s="89" t="str">
        <f t="shared" si="11"/>
        <v/>
      </c>
      <c r="W24" s="397" t="str">
        <f t="shared" si="8"/>
        <v/>
      </c>
      <c r="X24" s="397" t="str">
        <f t="shared" si="9"/>
        <v/>
      </c>
      <c r="Y24" s="397" t="str">
        <f t="shared" si="10"/>
        <v/>
      </c>
      <c r="Z24" s="12"/>
      <c r="AA24" s="7"/>
    </row>
    <row r="25" spans="2:27" ht="15" customHeight="1" x14ac:dyDescent="0.2">
      <c r="B25" s="10"/>
      <c r="C25" s="16">
        <v>14</v>
      </c>
      <c r="D25" s="28"/>
      <c r="E25" s="29"/>
      <c r="F25" s="274"/>
      <c r="G25" s="273"/>
      <c r="H25" s="306"/>
      <c r="I25" s="272"/>
      <c r="J25" s="467"/>
      <c r="K25" s="28"/>
      <c r="L25" s="28"/>
      <c r="M25" s="28"/>
      <c r="N25" s="28"/>
      <c r="O25" s="27" t="str">
        <f t="shared" si="3"/>
        <v/>
      </c>
      <c r="P25" s="13" t="str">
        <f>IF(I25="","",メイン_入力!$AE$32)</f>
        <v/>
      </c>
      <c r="Q25" s="464" t="str">
        <f t="shared" si="4"/>
        <v/>
      </c>
      <c r="R25" s="89" t="str">
        <f t="shared" si="6"/>
        <v/>
      </c>
      <c r="S25" s="272"/>
      <c r="T25" s="89" t="str">
        <f t="shared" si="7"/>
        <v/>
      </c>
      <c r="U25" s="13" t="str">
        <f t="shared" si="5"/>
        <v/>
      </c>
      <c r="V25" s="89" t="str">
        <f t="shared" si="11"/>
        <v/>
      </c>
      <c r="W25" s="397" t="str">
        <f t="shared" si="8"/>
        <v/>
      </c>
      <c r="X25" s="397" t="str">
        <f t="shared" si="9"/>
        <v/>
      </c>
      <c r="Y25" s="397" t="str">
        <f t="shared" si="10"/>
        <v/>
      </c>
      <c r="Z25" s="12"/>
      <c r="AA25" s="7"/>
    </row>
    <row r="26" spans="2:27" ht="15" customHeight="1" x14ac:dyDescent="0.2">
      <c r="B26" s="10"/>
      <c r="C26" s="16">
        <v>15</v>
      </c>
      <c r="D26" s="28"/>
      <c r="E26" s="29"/>
      <c r="F26" s="274"/>
      <c r="G26" s="273"/>
      <c r="H26" s="306"/>
      <c r="I26" s="272"/>
      <c r="J26" s="467"/>
      <c r="K26" s="28"/>
      <c r="L26" s="28"/>
      <c r="M26" s="28"/>
      <c r="N26" s="28"/>
      <c r="O26" s="27" t="str">
        <f t="shared" si="3"/>
        <v/>
      </c>
      <c r="P26" s="13" t="str">
        <f>IF(I26="","",メイン_入力!$AE$32)</f>
        <v/>
      </c>
      <c r="Q26" s="464" t="str">
        <f t="shared" si="4"/>
        <v/>
      </c>
      <c r="R26" s="89" t="str">
        <f t="shared" si="6"/>
        <v/>
      </c>
      <c r="S26" s="272"/>
      <c r="T26" s="89" t="str">
        <f t="shared" si="7"/>
        <v/>
      </c>
      <c r="U26" s="13" t="str">
        <f t="shared" ref="U26:U41" si="12">IF(OR(J26="",O26=""),"",IF(S26="",Q26*O26/(1-O26),IF(J26="低圧ｶﾞｽ",(101.325+2)/101.325*273.15/(273.15+15)*S26*O26/(1-O26),IF(J26="中圧ｶﾞｽ",(101.325+0.981)/101.325*273.15/(273.15+15)*S26*O26/(1-O26),S26*O26/(1-O26)))))</f>
        <v/>
      </c>
      <c r="V26" s="89" t="str">
        <f t="shared" si="11"/>
        <v/>
      </c>
      <c r="W26" s="397" t="str">
        <f t="shared" si="8"/>
        <v/>
      </c>
      <c r="X26" s="397" t="str">
        <f t="shared" si="9"/>
        <v/>
      </c>
      <c r="Y26" s="397" t="str">
        <f t="shared" si="10"/>
        <v/>
      </c>
      <c r="Z26" s="12"/>
      <c r="AA26" s="7"/>
    </row>
    <row r="27" spans="2:27" ht="15" customHeight="1" x14ac:dyDescent="0.2">
      <c r="B27" s="10"/>
      <c r="C27" s="16">
        <v>16</v>
      </c>
      <c r="D27" s="28"/>
      <c r="E27" s="29"/>
      <c r="F27" s="274"/>
      <c r="G27" s="273"/>
      <c r="H27" s="306"/>
      <c r="I27" s="272"/>
      <c r="J27" s="467"/>
      <c r="K27" s="28"/>
      <c r="L27" s="28"/>
      <c r="M27" s="28"/>
      <c r="N27" s="28"/>
      <c r="O27" s="27" t="str">
        <f t="shared" si="3"/>
        <v/>
      </c>
      <c r="P27" s="13" t="str">
        <f>IF(I27="","",メイン_入力!$AE$32)</f>
        <v/>
      </c>
      <c r="Q27" s="464" t="str">
        <f t="shared" si="4"/>
        <v/>
      </c>
      <c r="R27" s="89" t="str">
        <f t="shared" si="6"/>
        <v/>
      </c>
      <c r="S27" s="272"/>
      <c r="T27" s="89" t="str">
        <f t="shared" si="7"/>
        <v/>
      </c>
      <c r="U27" s="13" t="str">
        <f t="shared" si="12"/>
        <v/>
      </c>
      <c r="V27" s="89" t="str">
        <f t="shared" si="11"/>
        <v/>
      </c>
      <c r="W27" s="397" t="str">
        <f t="shared" si="8"/>
        <v/>
      </c>
      <c r="X27" s="397" t="str">
        <f t="shared" si="9"/>
        <v/>
      </c>
      <c r="Y27" s="397" t="str">
        <f t="shared" si="10"/>
        <v/>
      </c>
      <c r="Z27" s="12"/>
      <c r="AA27" s="7"/>
    </row>
    <row r="28" spans="2:27" ht="15" customHeight="1" x14ac:dyDescent="0.2">
      <c r="B28" s="10"/>
      <c r="C28" s="16">
        <v>17</v>
      </c>
      <c r="D28" s="28"/>
      <c r="E28" s="29"/>
      <c r="F28" s="274"/>
      <c r="G28" s="273"/>
      <c r="H28" s="306"/>
      <c r="I28" s="272"/>
      <c r="J28" s="467"/>
      <c r="K28" s="28"/>
      <c r="L28" s="28"/>
      <c r="M28" s="28"/>
      <c r="N28" s="28"/>
      <c r="O28" s="27" t="str">
        <f t="shared" si="3"/>
        <v/>
      </c>
      <c r="P28" s="13" t="str">
        <f>IF(I28="","",メイン_入力!$AE$32)</f>
        <v/>
      </c>
      <c r="Q28" s="464" t="str">
        <f t="shared" si="4"/>
        <v/>
      </c>
      <c r="R28" s="89" t="str">
        <f t="shared" si="6"/>
        <v/>
      </c>
      <c r="S28" s="272"/>
      <c r="T28" s="89" t="str">
        <f t="shared" si="7"/>
        <v/>
      </c>
      <c r="U28" s="13" t="str">
        <f t="shared" si="12"/>
        <v/>
      </c>
      <c r="V28" s="89" t="str">
        <f t="shared" si="11"/>
        <v/>
      </c>
      <c r="W28" s="397" t="str">
        <f t="shared" si="8"/>
        <v/>
      </c>
      <c r="X28" s="397" t="str">
        <f t="shared" si="9"/>
        <v/>
      </c>
      <c r="Y28" s="397" t="str">
        <f t="shared" si="10"/>
        <v/>
      </c>
      <c r="Z28" s="12"/>
      <c r="AA28" s="7"/>
    </row>
    <row r="29" spans="2:27" ht="15" customHeight="1" x14ac:dyDescent="0.2">
      <c r="B29" s="10"/>
      <c r="C29" s="16">
        <v>18</v>
      </c>
      <c r="D29" s="28"/>
      <c r="E29" s="29"/>
      <c r="F29" s="274"/>
      <c r="G29" s="273"/>
      <c r="H29" s="306"/>
      <c r="I29" s="272"/>
      <c r="J29" s="467"/>
      <c r="K29" s="28"/>
      <c r="L29" s="28"/>
      <c r="M29" s="28"/>
      <c r="N29" s="28"/>
      <c r="O29" s="27" t="str">
        <f t="shared" si="3"/>
        <v/>
      </c>
      <c r="P29" s="13" t="str">
        <f>IF(I29="","",メイン_入力!$AE$32)</f>
        <v/>
      </c>
      <c r="Q29" s="464" t="str">
        <f t="shared" si="4"/>
        <v/>
      </c>
      <c r="R29" s="89" t="str">
        <f t="shared" si="6"/>
        <v/>
      </c>
      <c r="S29" s="272"/>
      <c r="T29" s="89" t="str">
        <f t="shared" si="7"/>
        <v/>
      </c>
      <c r="U29" s="13" t="str">
        <f t="shared" si="12"/>
        <v/>
      </c>
      <c r="V29" s="89" t="str">
        <f t="shared" si="11"/>
        <v/>
      </c>
      <c r="W29" s="397" t="str">
        <f t="shared" si="8"/>
        <v/>
      </c>
      <c r="X29" s="397" t="str">
        <f t="shared" si="9"/>
        <v/>
      </c>
      <c r="Y29" s="397" t="str">
        <f t="shared" si="10"/>
        <v/>
      </c>
      <c r="Z29" s="12"/>
      <c r="AA29" s="7"/>
    </row>
    <row r="30" spans="2:27" ht="15" customHeight="1" x14ac:dyDescent="0.2">
      <c r="B30" s="10"/>
      <c r="C30" s="16">
        <v>19</v>
      </c>
      <c r="D30" s="28"/>
      <c r="E30" s="29"/>
      <c r="F30" s="274"/>
      <c r="G30" s="273"/>
      <c r="H30" s="306"/>
      <c r="I30" s="272"/>
      <c r="J30" s="467"/>
      <c r="K30" s="28"/>
      <c r="L30" s="28"/>
      <c r="M30" s="28"/>
      <c r="N30" s="28"/>
      <c r="O30" s="27" t="str">
        <f t="shared" si="3"/>
        <v/>
      </c>
      <c r="P30" s="13" t="str">
        <f>IF(I30="","",メイン_入力!$AE$32)</f>
        <v/>
      </c>
      <c r="Q30" s="464" t="str">
        <f t="shared" si="4"/>
        <v/>
      </c>
      <c r="R30" s="89" t="str">
        <f t="shared" si="6"/>
        <v/>
      </c>
      <c r="S30" s="272"/>
      <c r="T30" s="89" t="str">
        <f t="shared" si="7"/>
        <v/>
      </c>
      <c r="U30" s="13" t="str">
        <f t="shared" si="12"/>
        <v/>
      </c>
      <c r="V30" s="89" t="str">
        <f t="shared" si="11"/>
        <v/>
      </c>
      <c r="W30" s="397" t="str">
        <f t="shared" si="8"/>
        <v/>
      </c>
      <c r="X30" s="397" t="str">
        <f t="shared" si="9"/>
        <v/>
      </c>
      <c r="Y30" s="397" t="str">
        <f t="shared" si="10"/>
        <v/>
      </c>
      <c r="Z30" s="12"/>
      <c r="AA30" s="7"/>
    </row>
    <row r="31" spans="2:27" ht="15" customHeight="1" x14ac:dyDescent="0.2">
      <c r="B31" s="10"/>
      <c r="C31" s="16">
        <v>20</v>
      </c>
      <c r="D31" s="28"/>
      <c r="E31" s="29"/>
      <c r="F31" s="274"/>
      <c r="G31" s="273"/>
      <c r="H31" s="306"/>
      <c r="I31" s="272"/>
      <c r="J31" s="467"/>
      <c r="K31" s="28"/>
      <c r="L31" s="28"/>
      <c r="M31" s="28"/>
      <c r="N31" s="28"/>
      <c r="O31" s="27" t="str">
        <f t="shared" si="3"/>
        <v/>
      </c>
      <c r="P31" s="13" t="str">
        <f>IF(I31="","",メイン_入力!$AE$32)</f>
        <v/>
      </c>
      <c r="Q31" s="464" t="str">
        <f t="shared" si="4"/>
        <v/>
      </c>
      <c r="R31" s="89" t="str">
        <f t="shared" si="6"/>
        <v/>
      </c>
      <c r="S31" s="272"/>
      <c r="T31" s="89" t="str">
        <f t="shared" si="7"/>
        <v/>
      </c>
      <c r="U31" s="13" t="str">
        <f t="shared" si="12"/>
        <v/>
      </c>
      <c r="V31" s="89" t="str">
        <f t="shared" si="11"/>
        <v/>
      </c>
      <c r="W31" s="397" t="str">
        <f t="shared" si="8"/>
        <v/>
      </c>
      <c r="X31" s="397" t="str">
        <f t="shared" si="9"/>
        <v/>
      </c>
      <c r="Y31" s="397" t="str">
        <f t="shared" si="10"/>
        <v/>
      </c>
      <c r="Z31" s="12"/>
      <c r="AA31" s="7"/>
    </row>
    <row r="32" spans="2:27" ht="15" customHeight="1" x14ac:dyDescent="0.2">
      <c r="B32" s="10"/>
      <c r="C32" s="16">
        <v>21</v>
      </c>
      <c r="D32" s="28"/>
      <c r="E32" s="29"/>
      <c r="F32" s="274"/>
      <c r="G32" s="273"/>
      <c r="H32" s="306"/>
      <c r="I32" s="272"/>
      <c r="J32" s="467"/>
      <c r="K32" s="28"/>
      <c r="L32" s="28"/>
      <c r="M32" s="28"/>
      <c r="N32" s="28"/>
      <c r="O32" s="27" t="str">
        <f t="shared" si="3"/>
        <v/>
      </c>
      <c r="P32" s="13" t="str">
        <f>IF(I32="","",メイン_入力!$AE$32)</f>
        <v/>
      </c>
      <c r="Q32" s="464" t="str">
        <f t="shared" si="4"/>
        <v/>
      </c>
      <c r="R32" s="89" t="str">
        <f t="shared" si="6"/>
        <v/>
      </c>
      <c r="S32" s="272"/>
      <c r="T32" s="89" t="str">
        <f t="shared" si="7"/>
        <v/>
      </c>
      <c r="U32" s="13" t="str">
        <f t="shared" si="12"/>
        <v/>
      </c>
      <c r="V32" s="89" t="str">
        <f t="shared" si="11"/>
        <v/>
      </c>
      <c r="W32" s="397" t="str">
        <f t="shared" si="8"/>
        <v/>
      </c>
      <c r="X32" s="397" t="str">
        <f t="shared" si="9"/>
        <v/>
      </c>
      <c r="Y32" s="397" t="str">
        <f t="shared" si="10"/>
        <v/>
      </c>
      <c r="Z32" s="12"/>
      <c r="AA32" s="7"/>
    </row>
    <row r="33" spans="2:27" ht="15" customHeight="1" x14ac:dyDescent="0.2">
      <c r="B33" s="10"/>
      <c r="C33" s="16">
        <v>22</v>
      </c>
      <c r="D33" s="28"/>
      <c r="E33" s="29"/>
      <c r="F33" s="274"/>
      <c r="G33" s="273"/>
      <c r="H33" s="306"/>
      <c r="I33" s="272"/>
      <c r="J33" s="467"/>
      <c r="K33" s="28"/>
      <c r="L33" s="28"/>
      <c r="M33" s="28"/>
      <c r="N33" s="28"/>
      <c r="O33" s="27" t="str">
        <f t="shared" si="3"/>
        <v/>
      </c>
      <c r="P33" s="13" t="str">
        <f>IF(I33="","",メイン_入力!$AE$32)</f>
        <v/>
      </c>
      <c r="Q33" s="464" t="str">
        <f t="shared" si="4"/>
        <v/>
      </c>
      <c r="R33" s="89" t="str">
        <f t="shared" si="6"/>
        <v/>
      </c>
      <c r="S33" s="272"/>
      <c r="T33" s="89" t="str">
        <f t="shared" si="7"/>
        <v/>
      </c>
      <c r="U33" s="13" t="str">
        <f t="shared" si="12"/>
        <v/>
      </c>
      <c r="V33" s="89" t="str">
        <f t="shared" si="11"/>
        <v/>
      </c>
      <c r="W33" s="397" t="str">
        <f t="shared" si="8"/>
        <v/>
      </c>
      <c r="X33" s="397" t="str">
        <f t="shared" si="9"/>
        <v/>
      </c>
      <c r="Y33" s="397" t="str">
        <f t="shared" si="10"/>
        <v/>
      </c>
      <c r="Z33" s="12"/>
      <c r="AA33" s="7"/>
    </row>
    <row r="34" spans="2:27" ht="15" customHeight="1" x14ac:dyDescent="0.2">
      <c r="B34" s="10"/>
      <c r="C34" s="16">
        <v>23</v>
      </c>
      <c r="D34" s="28"/>
      <c r="E34" s="29"/>
      <c r="F34" s="274"/>
      <c r="G34" s="273"/>
      <c r="H34" s="306"/>
      <c r="I34" s="272"/>
      <c r="J34" s="467"/>
      <c r="K34" s="28"/>
      <c r="L34" s="28"/>
      <c r="M34" s="28"/>
      <c r="N34" s="28"/>
      <c r="O34" s="27" t="str">
        <f t="shared" si="3"/>
        <v/>
      </c>
      <c r="P34" s="13" t="str">
        <f>IF(I34="","",メイン_入力!$AE$32)</f>
        <v/>
      </c>
      <c r="Q34" s="464" t="str">
        <f t="shared" si="4"/>
        <v/>
      </c>
      <c r="R34" s="89" t="str">
        <f t="shared" si="6"/>
        <v/>
      </c>
      <c r="S34" s="272"/>
      <c r="T34" s="89" t="str">
        <f t="shared" si="7"/>
        <v/>
      </c>
      <c r="U34" s="13" t="str">
        <f t="shared" si="12"/>
        <v/>
      </c>
      <c r="V34" s="89" t="str">
        <f t="shared" si="11"/>
        <v/>
      </c>
      <c r="W34" s="397" t="str">
        <f t="shared" si="8"/>
        <v/>
      </c>
      <c r="X34" s="397" t="str">
        <f t="shared" si="9"/>
        <v/>
      </c>
      <c r="Y34" s="397" t="str">
        <f t="shared" si="10"/>
        <v/>
      </c>
      <c r="Z34" s="12"/>
      <c r="AA34" s="7"/>
    </row>
    <row r="35" spans="2:27" ht="15" customHeight="1" x14ac:dyDescent="0.2">
      <c r="B35" s="10"/>
      <c r="C35" s="16">
        <v>24</v>
      </c>
      <c r="D35" s="28"/>
      <c r="E35" s="29"/>
      <c r="F35" s="274"/>
      <c r="G35" s="273"/>
      <c r="H35" s="306"/>
      <c r="I35" s="272"/>
      <c r="J35" s="467"/>
      <c r="K35" s="28"/>
      <c r="L35" s="28"/>
      <c r="M35" s="28"/>
      <c r="N35" s="28"/>
      <c r="O35" s="27" t="str">
        <f t="shared" si="3"/>
        <v/>
      </c>
      <c r="P35" s="13" t="str">
        <f>IF(I35="","",メイン_入力!$AE$32)</f>
        <v/>
      </c>
      <c r="Q35" s="464" t="str">
        <f t="shared" si="4"/>
        <v/>
      </c>
      <c r="R35" s="89" t="str">
        <f t="shared" si="6"/>
        <v/>
      </c>
      <c r="S35" s="272"/>
      <c r="T35" s="89" t="str">
        <f t="shared" si="7"/>
        <v/>
      </c>
      <c r="U35" s="13" t="str">
        <f t="shared" si="12"/>
        <v/>
      </c>
      <c r="V35" s="89" t="str">
        <f t="shared" si="11"/>
        <v/>
      </c>
      <c r="W35" s="397" t="str">
        <f t="shared" si="8"/>
        <v/>
      </c>
      <c r="X35" s="397" t="str">
        <f t="shared" si="9"/>
        <v/>
      </c>
      <c r="Y35" s="397" t="str">
        <f t="shared" si="10"/>
        <v/>
      </c>
      <c r="Z35" s="12"/>
      <c r="AA35" s="7"/>
    </row>
    <row r="36" spans="2:27" ht="15" customHeight="1" x14ac:dyDescent="0.2">
      <c r="B36" s="10"/>
      <c r="C36" s="16">
        <v>25</v>
      </c>
      <c r="D36" s="28"/>
      <c r="E36" s="29"/>
      <c r="F36" s="274"/>
      <c r="G36" s="273"/>
      <c r="H36" s="306"/>
      <c r="I36" s="272"/>
      <c r="J36" s="467"/>
      <c r="K36" s="28"/>
      <c r="L36" s="28"/>
      <c r="M36" s="28"/>
      <c r="N36" s="28"/>
      <c r="O36" s="27" t="str">
        <f t="shared" si="3"/>
        <v/>
      </c>
      <c r="P36" s="13" t="str">
        <f>IF(I36="","",メイン_入力!$AE$32)</f>
        <v/>
      </c>
      <c r="Q36" s="464" t="str">
        <f t="shared" si="4"/>
        <v/>
      </c>
      <c r="R36" s="89" t="str">
        <f t="shared" si="6"/>
        <v/>
      </c>
      <c r="S36" s="272"/>
      <c r="T36" s="89" t="str">
        <f t="shared" si="7"/>
        <v/>
      </c>
      <c r="U36" s="13" t="str">
        <f t="shared" si="12"/>
        <v/>
      </c>
      <c r="V36" s="89" t="str">
        <f t="shared" si="11"/>
        <v/>
      </c>
      <c r="W36" s="397" t="str">
        <f t="shared" si="8"/>
        <v/>
      </c>
      <c r="X36" s="397" t="str">
        <f t="shared" si="9"/>
        <v/>
      </c>
      <c r="Y36" s="397" t="str">
        <f t="shared" si="10"/>
        <v/>
      </c>
      <c r="Z36" s="12"/>
      <c r="AA36" s="7"/>
    </row>
    <row r="37" spans="2:27" ht="15" customHeight="1" x14ac:dyDescent="0.2">
      <c r="B37" s="10"/>
      <c r="C37" s="16">
        <v>26</v>
      </c>
      <c r="D37" s="28"/>
      <c r="E37" s="29"/>
      <c r="F37" s="274"/>
      <c r="G37" s="273"/>
      <c r="H37" s="306"/>
      <c r="I37" s="272"/>
      <c r="J37" s="467"/>
      <c r="K37" s="28"/>
      <c r="L37" s="28"/>
      <c r="M37" s="28"/>
      <c r="N37" s="28"/>
      <c r="O37" s="27" t="str">
        <f t="shared" si="3"/>
        <v/>
      </c>
      <c r="P37" s="13" t="str">
        <f>IF(I37="","",メイン_入力!$AE$32)</f>
        <v/>
      </c>
      <c r="Q37" s="464" t="str">
        <f t="shared" si="4"/>
        <v/>
      </c>
      <c r="R37" s="89" t="str">
        <f t="shared" si="6"/>
        <v/>
      </c>
      <c r="S37" s="272"/>
      <c r="T37" s="89" t="str">
        <f t="shared" si="7"/>
        <v/>
      </c>
      <c r="U37" s="13" t="str">
        <f t="shared" si="12"/>
        <v/>
      </c>
      <c r="V37" s="89" t="str">
        <f t="shared" si="11"/>
        <v/>
      </c>
      <c r="W37" s="397" t="str">
        <f t="shared" si="8"/>
        <v/>
      </c>
      <c r="X37" s="397" t="str">
        <f t="shared" si="9"/>
        <v/>
      </c>
      <c r="Y37" s="397" t="str">
        <f t="shared" si="10"/>
        <v/>
      </c>
      <c r="Z37" s="12"/>
      <c r="AA37" s="7"/>
    </row>
    <row r="38" spans="2:27" ht="15" customHeight="1" x14ac:dyDescent="0.2">
      <c r="B38" s="10"/>
      <c r="C38" s="16">
        <v>27</v>
      </c>
      <c r="D38" s="28"/>
      <c r="E38" s="29"/>
      <c r="F38" s="274"/>
      <c r="G38" s="273"/>
      <c r="H38" s="306"/>
      <c r="I38" s="272"/>
      <c r="J38" s="467"/>
      <c r="K38" s="28"/>
      <c r="L38" s="28"/>
      <c r="M38" s="28"/>
      <c r="N38" s="28"/>
      <c r="O38" s="27" t="str">
        <f t="shared" si="3"/>
        <v/>
      </c>
      <c r="P38" s="13" t="str">
        <f>IF(I38="","",メイン_入力!$AE$32)</f>
        <v/>
      </c>
      <c r="Q38" s="464" t="str">
        <f t="shared" si="4"/>
        <v/>
      </c>
      <c r="R38" s="89" t="str">
        <f t="shared" si="6"/>
        <v/>
      </c>
      <c r="S38" s="272"/>
      <c r="T38" s="89" t="str">
        <f t="shared" si="7"/>
        <v/>
      </c>
      <c r="U38" s="13" t="str">
        <f t="shared" si="12"/>
        <v/>
      </c>
      <c r="V38" s="89" t="str">
        <f t="shared" si="11"/>
        <v/>
      </c>
      <c r="W38" s="397" t="str">
        <f t="shared" si="8"/>
        <v/>
      </c>
      <c r="X38" s="397" t="str">
        <f t="shared" si="9"/>
        <v/>
      </c>
      <c r="Y38" s="397" t="str">
        <f t="shared" si="10"/>
        <v/>
      </c>
      <c r="Z38" s="12"/>
      <c r="AA38" s="7"/>
    </row>
    <row r="39" spans="2:27" ht="15" customHeight="1" x14ac:dyDescent="0.2">
      <c r="B39" s="10"/>
      <c r="C39" s="16">
        <v>28</v>
      </c>
      <c r="D39" s="28"/>
      <c r="E39" s="29"/>
      <c r="F39" s="274"/>
      <c r="G39" s="273"/>
      <c r="H39" s="306"/>
      <c r="I39" s="272"/>
      <c r="J39" s="467"/>
      <c r="K39" s="28"/>
      <c r="L39" s="28"/>
      <c r="M39" s="28"/>
      <c r="N39" s="28"/>
      <c r="O39" s="27" t="str">
        <f t="shared" si="3"/>
        <v/>
      </c>
      <c r="P39" s="13" t="str">
        <f>IF(I39="","",メイン_入力!$AE$32)</f>
        <v/>
      </c>
      <c r="Q39" s="464" t="str">
        <f t="shared" si="4"/>
        <v/>
      </c>
      <c r="R39" s="89" t="str">
        <f t="shared" si="6"/>
        <v/>
      </c>
      <c r="S39" s="272"/>
      <c r="T39" s="89" t="str">
        <f t="shared" si="7"/>
        <v/>
      </c>
      <c r="U39" s="13" t="str">
        <f t="shared" si="12"/>
        <v/>
      </c>
      <c r="V39" s="89" t="str">
        <f t="shared" si="11"/>
        <v/>
      </c>
      <c r="W39" s="397" t="str">
        <f t="shared" si="8"/>
        <v/>
      </c>
      <c r="X39" s="397" t="str">
        <f t="shared" si="9"/>
        <v/>
      </c>
      <c r="Y39" s="397" t="str">
        <f t="shared" si="10"/>
        <v/>
      </c>
      <c r="Z39" s="12"/>
      <c r="AA39" s="7"/>
    </row>
    <row r="40" spans="2:27" ht="15" customHeight="1" x14ac:dyDescent="0.2">
      <c r="B40" s="10"/>
      <c r="C40" s="16">
        <v>29</v>
      </c>
      <c r="D40" s="28"/>
      <c r="E40" s="29"/>
      <c r="F40" s="274"/>
      <c r="G40" s="273"/>
      <c r="H40" s="306"/>
      <c r="I40" s="272"/>
      <c r="J40" s="467"/>
      <c r="K40" s="28"/>
      <c r="L40" s="28"/>
      <c r="M40" s="28"/>
      <c r="N40" s="28"/>
      <c r="O40" s="27" t="str">
        <f t="shared" si="3"/>
        <v/>
      </c>
      <c r="P40" s="13" t="str">
        <f>IF(I40="","",メイン_入力!$AE$32)</f>
        <v/>
      </c>
      <c r="Q40" s="464" t="str">
        <f t="shared" si="4"/>
        <v/>
      </c>
      <c r="R40" s="89" t="str">
        <f t="shared" si="6"/>
        <v/>
      </c>
      <c r="S40" s="272"/>
      <c r="T40" s="89" t="str">
        <f t="shared" si="7"/>
        <v/>
      </c>
      <c r="U40" s="13" t="str">
        <f t="shared" si="12"/>
        <v/>
      </c>
      <c r="V40" s="89" t="str">
        <f t="shared" si="11"/>
        <v/>
      </c>
      <c r="W40" s="397" t="str">
        <f t="shared" si="8"/>
        <v/>
      </c>
      <c r="X40" s="397" t="str">
        <f t="shared" si="9"/>
        <v/>
      </c>
      <c r="Y40" s="397" t="str">
        <f t="shared" si="10"/>
        <v/>
      </c>
      <c r="Z40" s="12"/>
      <c r="AA40" s="7"/>
    </row>
    <row r="41" spans="2:27" ht="15" customHeight="1" x14ac:dyDescent="0.2">
      <c r="B41" s="10"/>
      <c r="C41" s="16">
        <v>30</v>
      </c>
      <c r="D41" s="28"/>
      <c r="E41" s="29"/>
      <c r="F41" s="274"/>
      <c r="G41" s="273"/>
      <c r="H41" s="306"/>
      <c r="I41" s="272"/>
      <c r="J41" s="467"/>
      <c r="K41" s="28"/>
      <c r="L41" s="28"/>
      <c r="M41" s="28"/>
      <c r="N41" s="28"/>
      <c r="O41" s="27" t="str">
        <f t="shared" si="3"/>
        <v/>
      </c>
      <c r="P41" s="13" t="str">
        <f>IF(I41="","",メイン_入力!$AE$32)</f>
        <v/>
      </c>
      <c r="Q41" s="464" t="str">
        <f t="shared" si="4"/>
        <v/>
      </c>
      <c r="R41" s="89" t="str">
        <f t="shared" si="6"/>
        <v/>
      </c>
      <c r="S41" s="272"/>
      <c r="T41" s="89" t="str">
        <f t="shared" si="7"/>
        <v/>
      </c>
      <c r="U41" s="13" t="str">
        <f t="shared" si="12"/>
        <v/>
      </c>
      <c r="V41" s="89" t="str">
        <f t="shared" si="11"/>
        <v/>
      </c>
      <c r="W41" s="397" t="str">
        <f t="shared" si="8"/>
        <v/>
      </c>
      <c r="X41" s="397" t="str">
        <f t="shared" si="9"/>
        <v/>
      </c>
      <c r="Y41" s="397" t="str">
        <f t="shared" si="10"/>
        <v/>
      </c>
      <c r="Z41" s="12"/>
      <c r="AA41" s="7"/>
    </row>
    <row r="42" spans="2:27" ht="15" customHeight="1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5"/>
    </row>
    <row r="43" spans="2:27" x14ac:dyDescent="0.2">
      <c r="Z43" s="174" t="s">
        <v>916</v>
      </c>
      <c r="AA43" s="155"/>
    </row>
  </sheetData>
  <sheetProtection algorithmName="SHA-512" hashValue="RQSN23ObDNLxMttLh5yCTJXSZv686ee2NnvPtrdsGm5jZMi3q3FBZ42pO+mnCh7JXPku4HckJsjGd8MGuqcIBg==" saltValue="EwTPAjUWc+H3d/HIEigFkA==" spinCount="100000" sheet="1" selectLockedCells="1"/>
  <mergeCells count="21">
    <mergeCell ref="O8:Y8"/>
    <mergeCell ref="C8:C11"/>
    <mergeCell ref="D8:N8"/>
    <mergeCell ref="I9:I11"/>
    <mergeCell ref="K9:N9"/>
    <mergeCell ref="F9:F11"/>
    <mergeCell ref="S9:T11"/>
    <mergeCell ref="J9:J11"/>
    <mergeCell ref="H9:H11"/>
    <mergeCell ref="E9:E11"/>
    <mergeCell ref="N10:N11"/>
    <mergeCell ref="K10:K11"/>
    <mergeCell ref="O9:O11"/>
    <mergeCell ref="P9:P11"/>
    <mergeCell ref="G9:G11"/>
    <mergeCell ref="D9:D11"/>
    <mergeCell ref="U9:V11"/>
    <mergeCell ref="Q9:R11"/>
    <mergeCell ref="L10:L11"/>
    <mergeCell ref="M10:M11"/>
    <mergeCell ref="W9:Y10"/>
  </mergeCells>
  <phoneticPr fontId="2"/>
  <conditionalFormatting sqref="K12:N41">
    <cfRule type="expression" dxfId="6" priority="1">
      <formula>AND(K12="○",COUNTIF($K12:$N12,"○")&gt;1)</formula>
    </cfRule>
  </conditionalFormatting>
  <dataValidations count="4">
    <dataValidation type="list" allowBlank="1" showInputMessage="1" showErrorMessage="1" sqref="K12:N41">
      <formula1>$AE$5:$AF$5</formula1>
    </dataValidation>
    <dataValidation type="list" allowBlank="1" showInputMessage="1" showErrorMessage="1" sqref="D14:D41">
      <formula1>$AB$2:$AI$2</formula1>
    </dataValidation>
    <dataValidation type="list" allowBlank="1" showInputMessage="1" showErrorMessage="1" sqref="J12:J41">
      <formula1>$AL$2:$AR$2</formula1>
    </dataValidation>
    <dataValidation type="list" allowBlank="1" showInputMessage="1" showErrorMessage="1" sqref="D12:D13">
      <formula1>$AA$2:$AO$2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3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V225"/>
  <sheetViews>
    <sheetView showGridLines="0" view="pageBreakPreview" zoomScaleNormal="85" zoomScaleSheetLayoutView="100" workbookViewId="0">
      <selection activeCell="G10" sqref="G10"/>
    </sheetView>
  </sheetViews>
  <sheetFormatPr defaultColWidth="0" defaultRowHeight="13.2" zeroHeight="1" x14ac:dyDescent="0.2"/>
  <cols>
    <col min="1" max="2" width="2.109375" style="155" customWidth="1"/>
    <col min="3" max="3" width="3.6640625" style="155" customWidth="1"/>
    <col min="4" max="4" width="12.88671875" style="155" customWidth="1"/>
    <col min="5" max="5" width="8.6640625" style="155" customWidth="1"/>
    <col min="6" max="6" width="4.21875" style="210" customWidth="1"/>
    <col min="7" max="8" width="12.6640625" style="155" customWidth="1"/>
    <col min="9" max="10" width="5" style="155" bestFit="1" customWidth="1"/>
    <col min="11" max="22" width="6.6640625" style="155" customWidth="1"/>
    <col min="23" max="23" width="7.109375" style="155" customWidth="1"/>
    <col min="24" max="24" width="2.109375" style="155" customWidth="1"/>
    <col min="25" max="25" width="2.6640625" style="155" customWidth="1"/>
    <col min="26" max="26" width="8.88671875" style="155" hidden="1" customWidth="1"/>
    <col min="27" max="74" width="0" style="155" hidden="1" customWidth="1"/>
    <col min="75" max="16384" width="8.88671875" style="155" hidden="1"/>
  </cols>
  <sheetData>
    <row r="1" spans="1:74" s="205" customFormat="1" ht="15" customHeight="1" thickBot="1" x14ac:dyDescent="0.25">
      <c r="F1" s="206"/>
      <c r="AY1" s="103"/>
    </row>
    <row r="2" spans="1:74" s="103" customFormat="1" ht="15" customHeight="1" thickBot="1" x14ac:dyDescent="0.25">
      <c r="A2" s="205"/>
      <c r="B2" s="205"/>
      <c r="C2" s="205"/>
      <c r="D2" s="207"/>
      <c r="E2" s="3" t="s">
        <v>410</v>
      </c>
      <c r="F2" s="208"/>
      <c r="AA2" s="150">
        <v>2007</v>
      </c>
      <c r="AB2" s="150">
        <v>2008</v>
      </c>
      <c r="AC2" s="150">
        <v>2009</v>
      </c>
      <c r="AD2" s="150">
        <v>2010</v>
      </c>
      <c r="AE2" s="150">
        <v>2011</v>
      </c>
      <c r="AF2" s="150">
        <v>2012</v>
      </c>
      <c r="AG2" s="150">
        <v>2013</v>
      </c>
      <c r="AH2" s="150">
        <v>2014</v>
      </c>
      <c r="AI2" s="150">
        <v>2015</v>
      </c>
      <c r="AJ2" s="150">
        <v>2016</v>
      </c>
      <c r="AK2" s="150">
        <v>2017</v>
      </c>
      <c r="AL2" s="150">
        <v>2018</v>
      </c>
      <c r="AM2" s="150">
        <v>2019</v>
      </c>
      <c r="AN2" s="150">
        <v>2020</v>
      </c>
      <c r="AO2" s="150">
        <v>2021</v>
      </c>
      <c r="AP2" s="150">
        <v>2022</v>
      </c>
      <c r="AQ2" s="150">
        <v>2023</v>
      </c>
      <c r="AR2" s="150">
        <v>2024</v>
      </c>
      <c r="AS2" s="150">
        <v>2025</v>
      </c>
      <c r="AT2" s="150">
        <v>2026</v>
      </c>
      <c r="AU2" s="150">
        <v>2027</v>
      </c>
      <c r="AV2" s="150">
        <v>2028</v>
      </c>
      <c r="AW2" s="150">
        <v>2029</v>
      </c>
    </row>
    <row r="3" spans="1:74" s="103" customFormat="1" ht="15" customHeight="1" thickBot="1" x14ac:dyDescent="0.25">
      <c r="D3" s="209"/>
      <c r="E3" s="3" t="s">
        <v>411</v>
      </c>
      <c r="F3" s="208"/>
    </row>
    <row r="4" spans="1:74" s="103" customFormat="1" ht="15" customHeight="1" x14ac:dyDescent="0.2">
      <c r="F4" s="195"/>
      <c r="AE4" s="150"/>
      <c r="AF4" s="231" t="s">
        <v>696</v>
      </c>
      <c r="AG4" s="231" t="s">
        <v>697</v>
      </c>
      <c r="AH4" s="231" t="s">
        <v>377</v>
      </c>
      <c r="AI4" s="231" t="s">
        <v>378</v>
      </c>
      <c r="AJ4" s="231" t="s">
        <v>380</v>
      </c>
      <c r="AK4" s="231" t="s">
        <v>379</v>
      </c>
      <c r="AL4" s="231" t="s">
        <v>700</v>
      </c>
      <c r="AN4" s="4" t="s">
        <v>595</v>
      </c>
      <c r="AO4" s="4" t="s">
        <v>594</v>
      </c>
      <c r="AS4" s="150"/>
      <c r="AT4" s="4" t="s">
        <v>467</v>
      </c>
      <c r="AU4" s="4" t="s">
        <v>595</v>
      </c>
      <c r="AV4" s="4" t="s">
        <v>594</v>
      </c>
      <c r="AW4" s="4" t="s">
        <v>110</v>
      </c>
      <c r="AX4" s="4" t="s">
        <v>109</v>
      </c>
      <c r="AY4" s="4" t="s">
        <v>468</v>
      </c>
      <c r="AZ4" s="4" t="s">
        <v>469</v>
      </c>
      <c r="BA4" s="4" t="s">
        <v>326</v>
      </c>
      <c r="BB4" s="4" t="s">
        <v>456</v>
      </c>
      <c r="BC4" s="4" t="s">
        <v>457</v>
      </c>
      <c r="BD4" s="295" t="s">
        <v>76</v>
      </c>
      <c r="BE4" s="295" t="s">
        <v>657</v>
      </c>
      <c r="BF4" s="295" t="s">
        <v>78</v>
      </c>
      <c r="BG4" s="295" t="s">
        <v>79</v>
      </c>
      <c r="BH4" s="295" t="s">
        <v>80</v>
      </c>
      <c r="BI4" s="295" t="s">
        <v>81</v>
      </c>
      <c r="BJ4" s="295" t="s">
        <v>82</v>
      </c>
      <c r="BK4" s="295" t="s">
        <v>83</v>
      </c>
      <c r="BL4" s="295" t="s">
        <v>84</v>
      </c>
      <c r="BM4" s="295" t="s">
        <v>85</v>
      </c>
      <c r="BN4" s="295" t="s">
        <v>86</v>
      </c>
      <c r="BO4" s="295" t="s">
        <v>87</v>
      </c>
      <c r="BP4" s="295" t="s">
        <v>88</v>
      </c>
      <c r="BQ4" s="295" t="s">
        <v>89</v>
      </c>
      <c r="BR4" s="295" t="s">
        <v>90</v>
      </c>
      <c r="BS4" s="295" t="s">
        <v>91</v>
      </c>
      <c r="BT4" s="295" t="s">
        <v>92</v>
      </c>
      <c r="BU4" s="295" t="s">
        <v>93</v>
      </c>
      <c r="BV4" s="295" t="s">
        <v>94</v>
      </c>
    </row>
    <row r="5" spans="1:74" s="103" customFormat="1" ht="15" customHeight="1" x14ac:dyDescent="0.2">
      <c r="A5" s="123" t="s">
        <v>9</v>
      </c>
      <c r="B5" s="155"/>
      <c r="C5" s="155"/>
      <c r="D5" s="155"/>
      <c r="E5" s="155"/>
      <c r="F5" s="210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229"/>
      <c r="Y5" s="155"/>
      <c r="Z5" s="155"/>
      <c r="AA5" s="232" t="s">
        <v>470</v>
      </c>
      <c r="AB5" s="232"/>
      <c r="AE5" s="233" t="s">
        <v>606</v>
      </c>
      <c r="AF5" s="150">
        <v>46.046550000000003</v>
      </c>
      <c r="AG5" s="150">
        <v>46.046550000000003</v>
      </c>
      <c r="AH5" s="150">
        <v>29.032499999999999</v>
      </c>
      <c r="AI5" s="150">
        <v>46.046550000000003</v>
      </c>
      <c r="AJ5" s="150">
        <v>62.790750000000003</v>
      </c>
      <c r="AK5" s="150">
        <v>29.032499999999999</v>
      </c>
      <c r="AL5" s="150">
        <v>46.046550000000003</v>
      </c>
      <c r="AN5" s="150">
        <f>(101.325+0.981)/101.325*273.15/(273.15+15)</f>
        <v>0.9571215029181922</v>
      </c>
      <c r="AO5" s="150">
        <f>(101.325+2)/101.325*273.15/(273.15+15)</f>
        <v>0.9666547347078589</v>
      </c>
      <c r="AS5" s="556" t="s">
        <v>804</v>
      </c>
      <c r="AT5" s="4">
        <v>1</v>
      </c>
      <c r="AU5" s="4">
        <v>2</v>
      </c>
      <c r="AV5" s="4">
        <v>3</v>
      </c>
      <c r="AW5" s="4">
        <v>4</v>
      </c>
      <c r="AX5" s="4">
        <v>27</v>
      </c>
      <c r="AY5" s="4">
        <v>5</v>
      </c>
      <c r="AZ5" s="4">
        <v>6</v>
      </c>
      <c r="BA5" s="4">
        <v>7</v>
      </c>
      <c r="BB5" s="4">
        <v>7</v>
      </c>
      <c r="BC5" s="4">
        <v>7</v>
      </c>
      <c r="BD5" s="4">
        <v>8</v>
      </c>
      <c r="BE5" s="4">
        <v>9</v>
      </c>
      <c r="BF5" s="4">
        <v>10</v>
      </c>
      <c r="BG5" s="4">
        <v>11</v>
      </c>
      <c r="BH5" s="4">
        <v>12</v>
      </c>
      <c r="BI5" s="4">
        <v>13</v>
      </c>
      <c r="BJ5" s="4">
        <v>14</v>
      </c>
      <c r="BK5" s="4">
        <v>15</v>
      </c>
      <c r="BL5" s="4">
        <v>16</v>
      </c>
      <c r="BM5" s="4">
        <v>17</v>
      </c>
      <c r="BN5" s="4">
        <v>18</v>
      </c>
      <c r="BO5" s="4">
        <v>19</v>
      </c>
      <c r="BP5" s="4">
        <v>20</v>
      </c>
      <c r="BQ5" s="4">
        <v>21</v>
      </c>
      <c r="BR5" s="4">
        <v>22</v>
      </c>
      <c r="BS5" s="4">
        <v>23</v>
      </c>
      <c r="BT5" s="4">
        <v>24</v>
      </c>
      <c r="BU5" s="4">
        <v>25</v>
      </c>
      <c r="BV5" s="4">
        <v>26</v>
      </c>
    </row>
    <row r="6" spans="1:74" s="103" customFormat="1" ht="15" customHeight="1" x14ac:dyDescent="0.2">
      <c r="B6" s="211"/>
      <c r="C6" s="176" t="s">
        <v>251</v>
      </c>
      <c r="D6" s="176"/>
      <c r="E6" s="176"/>
      <c r="F6" s="212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213"/>
      <c r="AE6" s="233" t="s">
        <v>604</v>
      </c>
      <c r="AF6" s="150">
        <v>46.046550000000003</v>
      </c>
      <c r="AG6" s="150">
        <v>43.12</v>
      </c>
      <c r="AH6" s="150">
        <v>29.032499999999999</v>
      </c>
      <c r="AI6" s="150">
        <v>46.046550000000003</v>
      </c>
      <c r="AJ6" s="150">
        <v>62.790750000000003</v>
      </c>
      <c r="AK6" s="150">
        <v>29.032499999999999</v>
      </c>
      <c r="AL6" s="150">
        <v>46.046550000000003</v>
      </c>
      <c r="AS6" s="556" t="s">
        <v>805</v>
      </c>
      <c r="AT6" s="150" t="s">
        <v>354</v>
      </c>
      <c r="AU6" s="150" t="s">
        <v>355</v>
      </c>
      <c r="AV6" s="150" t="s">
        <v>355</v>
      </c>
      <c r="AW6" s="150" t="s">
        <v>356</v>
      </c>
      <c r="AX6" s="555" t="s">
        <v>108</v>
      </c>
      <c r="AY6" s="150" t="s">
        <v>357</v>
      </c>
      <c r="AZ6" s="150" t="s">
        <v>357</v>
      </c>
      <c r="BA6" s="150" t="s">
        <v>358</v>
      </c>
      <c r="BB6" s="150" t="s">
        <v>358</v>
      </c>
      <c r="BC6" s="150" t="s">
        <v>358</v>
      </c>
      <c r="BD6" s="150" t="s">
        <v>353</v>
      </c>
      <c r="BE6" s="150" t="s">
        <v>353</v>
      </c>
      <c r="BF6" s="150" t="s">
        <v>353</v>
      </c>
      <c r="BG6" s="150" t="s">
        <v>353</v>
      </c>
      <c r="BH6" s="150" t="s">
        <v>353</v>
      </c>
      <c r="BI6" s="150" t="s">
        <v>353</v>
      </c>
      <c r="BJ6" s="150" t="s">
        <v>352</v>
      </c>
      <c r="BK6" s="150" t="s">
        <v>352</v>
      </c>
      <c r="BL6" s="150" t="s">
        <v>98</v>
      </c>
      <c r="BM6" s="150" t="s">
        <v>352</v>
      </c>
      <c r="BN6" s="150" t="s">
        <v>98</v>
      </c>
      <c r="BO6" s="150" t="s">
        <v>352</v>
      </c>
      <c r="BP6" s="150" t="s">
        <v>352</v>
      </c>
      <c r="BQ6" s="150" t="s">
        <v>352</v>
      </c>
      <c r="BR6" s="150" t="s">
        <v>352</v>
      </c>
      <c r="BS6" s="150" t="s">
        <v>352</v>
      </c>
      <c r="BT6" s="150" t="s">
        <v>98</v>
      </c>
      <c r="BU6" s="150" t="s">
        <v>98</v>
      </c>
      <c r="BV6" s="150" t="s">
        <v>98</v>
      </c>
    </row>
    <row r="7" spans="1:74" s="103" customFormat="1" ht="15" customHeight="1" x14ac:dyDescent="0.2">
      <c r="B7" s="146"/>
      <c r="C7" s="109"/>
      <c r="D7" s="109"/>
      <c r="E7" s="109"/>
      <c r="F7" s="214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64"/>
      <c r="AA7" s="4" t="s">
        <v>59</v>
      </c>
      <c r="AB7" s="4" t="s">
        <v>60</v>
      </c>
      <c r="AE7" s="233" t="s">
        <v>605</v>
      </c>
      <c r="AF7" s="150">
        <v>45</v>
      </c>
      <c r="AG7" s="150">
        <v>43.12</v>
      </c>
      <c r="AH7" s="150">
        <v>29.032499999999999</v>
      </c>
      <c r="AI7" s="150">
        <v>45</v>
      </c>
      <c r="AJ7" s="150">
        <v>62.790750000000003</v>
      </c>
      <c r="AK7" s="150">
        <v>29.032499999999999</v>
      </c>
      <c r="AL7" s="150">
        <v>45</v>
      </c>
    </row>
    <row r="8" spans="1:74" s="103" customFormat="1" ht="15" customHeight="1" x14ac:dyDescent="0.2">
      <c r="B8" s="146"/>
      <c r="C8" s="858" t="s">
        <v>460</v>
      </c>
      <c r="D8" s="858" t="s">
        <v>471</v>
      </c>
      <c r="E8" s="858" t="s">
        <v>615</v>
      </c>
      <c r="F8" s="858" t="s">
        <v>637</v>
      </c>
      <c r="G8" s="858" t="s">
        <v>472</v>
      </c>
      <c r="H8" s="858" t="s">
        <v>99</v>
      </c>
      <c r="I8" s="858" t="s">
        <v>473</v>
      </c>
      <c r="J8" s="858" t="s">
        <v>270</v>
      </c>
      <c r="K8" s="215" t="s">
        <v>474</v>
      </c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164"/>
    </row>
    <row r="9" spans="1:74" s="103" customFormat="1" ht="15" customHeight="1" x14ac:dyDescent="0.2">
      <c r="B9" s="146"/>
      <c r="C9" s="859"/>
      <c r="D9" s="859"/>
      <c r="E9" s="859"/>
      <c r="F9" s="860"/>
      <c r="G9" s="859"/>
      <c r="H9" s="859"/>
      <c r="I9" s="859"/>
      <c r="J9" s="859"/>
      <c r="K9" s="81" t="s">
        <v>47</v>
      </c>
      <c r="L9" s="81" t="s">
        <v>46</v>
      </c>
      <c r="M9" s="81" t="s">
        <v>48</v>
      </c>
      <c r="N9" s="81" t="s">
        <v>49</v>
      </c>
      <c r="O9" s="81" t="s">
        <v>50</v>
      </c>
      <c r="P9" s="81" t="s">
        <v>51</v>
      </c>
      <c r="Q9" s="81" t="s">
        <v>52</v>
      </c>
      <c r="R9" s="81" t="s">
        <v>53</v>
      </c>
      <c r="S9" s="81" t="s">
        <v>54</v>
      </c>
      <c r="T9" s="81" t="s">
        <v>55</v>
      </c>
      <c r="U9" s="81" t="s">
        <v>56</v>
      </c>
      <c r="V9" s="81" t="s">
        <v>57</v>
      </c>
      <c r="W9" s="81" t="s">
        <v>58</v>
      </c>
      <c r="X9" s="164"/>
      <c r="AA9" s="7" t="s">
        <v>603</v>
      </c>
      <c r="AE9" s="150">
        <v>4</v>
      </c>
      <c r="AF9" s="150">
        <v>5</v>
      </c>
      <c r="AG9" s="150">
        <v>6</v>
      </c>
      <c r="AH9" s="150">
        <v>7</v>
      </c>
      <c r="AI9" s="150">
        <v>8</v>
      </c>
      <c r="AJ9" s="150">
        <v>9</v>
      </c>
      <c r="AK9" s="150">
        <v>10</v>
      </c>
      <c r="AL9" s="150">
        <v>11</v>
      </c>
      <c r="AM9" s="150">
        <v>12</v>
      </c>
      <c r="AN9" s="150">
        <v>1</v>
      </c>
      <c r="AO9" s="150">
        <v>2</v>
      </c>
      <c r="AP9" s="150">
        <v>3</v>
      </c>
      <c r="AQ9" s="150" t="s">
        <v>58</v>
      </c>
    </row>
    <row r="10" spans="1:74" s="103" customFormat="1" ht="15" customHeight="1" x14ac:dyDescent="0.2">
      <c r="B10" s="146"/>
      <c r="C10" s="16">
        <v>1</v>
      </c>
      <c r="D10" s="460"/>
      <c r="E10" s="460"/>
      <c r="F10" s="463"/>
      <c r="G10" s="472"/>
      <c r="H10" s="461"/>
      <c r="I10" s="196" t="str">
        <f t="shared" ref="I10:I39" si="0">IF(D10="","",INDEX($AT$6:$BV$6,MATCH(D10,$AT$4:$BV$4,0)))</f>
        <v/>
      </c>
      <c r="J10" s="477"/>
      <c r="K10" s="479"/>
      <c r="L10" s="479"/>
      <c r="M10" s="479"/>
      <c r="N10" s="479"/>
      <c r="O10" s="479"/>
      <c r="P10" s="479"/>
      <c r="Q10" s="479"/>
      <c r="R10" s="479"/>
      <c r="S10" s="479"/>
      <c r="T10" s="479"/>
      <c r="U10" s="479"/>
      <c r="V10" s="479"/>
      <c r="W10" s="216">
        <f>IF(AND(E10="子メーター",F10="○"),-1,1)*SUM(K10:V10)</f>
        <v>0</v>
      </c>
      <c r="X10" s="164"/>
      <c r="AA10" s="217" t="str">
        <f t="shared" ref="AA10:AA39" si="1">IF(J10="","",HLOOKUP(D10,$AT$4:$BV$5,2,0)*10000+J10)</f>
        <v/>
      </c>
      <c r="AE10" s="150">
        <f t="shared" ref="AE10:AE39" si="2">IF(NOT(OR($D10="中圧ｶﾞｽ",$D10="低圧ｶﾞｽ")),0,IF($D10="中圧ｶﾞｽ",$AN$5,$AO$5)*K10*INDEX($AF$5:$AL$7,IF($J10&lt;=2005,1,3),MATCH($G10,$AF$4:$AL$4,0)))</f>
        <v>0</v>
      </c>
      <c r="AF10" s="150">
        <f t="shared" ref="AF10:AF39" si="3">IF(NOT(OR($D10="中圧ｶﾞｽ",$D10="低圧ｶﾞｽ")),0,IF($D10="中圧ｶﾞｽ",$AN$5,$AO$5)*L10*INDEX($AF$5:$AL$7,IF($J10&lt;=2005,1,3),MATCH($G10,$AF$4:$AL$4,0)))</f>
        <v>0</v>
      </c>
      <c r="AG10" s="150">
        <f t="shared" ref="AG10:AG39" si="4">IF(NOT(OR($D10="中圧ｶﾞｽ",$D10="低圧ｶﾞｽ")),0,IF($D10="中圧ｶﾞｽ",$AN$5,$AO$5)*M10*INDEX($AF$5:$AL$7,IF($J10&lt;=2005,1,3),MATCH($G10,$AF$4:$AL$4,0)))</f>
        <v>0</v>
      </c>
      <c r="AH10" s="150">
        <f t="shared" ref="AH10:AH39" si="5">IF(NOT(OR($D10="中圧ｶﾞｽ",$D10="低圧ｶﾞｽ")),0,IF($D10="中圧ｶﾞｽ",$AN$5,$AO$5)*N10*INDEX($AF$5:$AL$7,IF($J10&lt;=2005,1,3),MATCH($G10,$AF$4:$AL$4,0)))</f>
        <v>0</v>
      </c>
      <c r="AI10" s="150">
        <f t="shared" ref="AI10:AI39" si="6">IF(NOT(OR($D10="中圧ｶﾞｽ",$D10="低圧ｶﾞｽ")),0,IF($D10="中圧ｶﾞｽ",$AN$5,$AO$5)*O10*INDEX($AF$5:$AL$7,IF($J10&lt;=2005,1,3),MATCH($G10,$AF$4:$AL$4,0)))</f>
        <v>0</v>
      </c>
      <c r="AJ10" s="150">
        <f t="shared" ref="AJ10:AJ39" si="7">IF(NOT(OR($D10="中圧ｶﾞｽ",$D10="低圧ｶﾞｽ")),0,IF($D10="中圧ｶﾞｽ",$AN$5,$AO$5)*P10*INDEX($AF$5:$AL$7,IF($J10&lt;=2005,1,3),MATCH($G10,$AF$4:$AL$4,0)))</f>
        <v>0</v>
      </c>
      <c r="AK10" s="150">
        <f t="shared" ref="AK10:AK39" si="8">IF(NOT(OR($D10="中圧ｶﾞｽ",$D10="低圧ｶﾞｽ")),0,IF($D10="中圧ｶﾞｽ",$AN$5,$AO$5)*Q10*INDEX($AF$5:$AL$7,IF($J10&lt;=2005,1,3),MATCH($G10,$AF$4:$AL$4,0)))</f>
        <v>0</v>
      </c>
      <c r="AL10" s="150">
        <f t="shared" ref="AL10:AL39" si="9">IF(NOT(OR($D10="中圧ｶﾞｽ",$D10="低圧ｶﾞｽ")),0,IF($D10="中圧ｶﾞｽ",$AN$5,$AO$5)*R10*INDEX($AF$5:$AL$7,IF($J10&lt;2005,1,IF($J10=2005,2,3)),MATCH($G10,$AF$4:$AL$4,0)))</f>
        <v>0</v>
      </c>
      <c r="AM10" s="150">
        <f t="shared" ref="AM10:AM39" si="10">IF(NOT(OR($D10="中圧ｶﾞｽ",$D10="低圧ｶﾞｽ")),0,IF($D10="中圧ｶﾞｽ",$AN$5,$AO$5)*S10*INDEX($AF$5:$AL$7,IF($J10&lt;2005,1,IF($J10=2005,2,3)),MATCH($G10,$AF$4:$AL$4,0)))</f>
        <v>0</v>
      </c>
      <c r="AN10" s="150">
        <f t="shared" ref="AN10:AN39" si="11">IF(NOT(OR($D10="中圧ｶﾞｽ",$D10="低圧ｶﾞｽ")),0,IF($D10="中圧ｶﾞｽ",$AN$5,$AO$5)*T10*INDEX($AF$5:$AL$7,IF($J10&lt;2005,1,IF($J10=2005,2,3)),MATCH($G10,$AF$4:$AL$4,0)))</f>
        <v>0</v>
      </c>
      <c r="AO10" s="150">
        <f t="shared" ref="AO10:AO39" si="12">IF(NOT(OR($D10="中圧ｶﾞｽ",$D10="低圧ｶﾞｽ")),0,IF($D10="中圧ｶﾞｽ",$AN$5,$AO$5)*U10*INDEX($AF$5:$AL$7,IF($J10&lt;2005,1,IF($J10=2005,2,3)),MATCH($G10,$AF$4:$AL$4,0)))</f>
        <v>0</v>
      </c>
      <c r="AP10" s="150">
        <f t="shared" ref="AP10:AP39" si="13">IF(NOT(OR($D10="中圧ｶﾞｽ",$D10="低圧ｶﾞｽ")),0,IF($D10="中圧ｶﾞｽ",$AN$5,$AO$5)*V10*INDEX($AF$5:$AL$7,IF($J10&lt;2005,1,3),MATCH($G10,$AF$4:$AL$4,0)))</f>
        <v>0</v>
      </c>
      <c r="AQ10" s="150">
        <f>SUM(AE10:AP10)</f>
        <v>0</v>
      </c>
    </row>
    <row r="11" spans="1:74" s="103" customFormat="1" ht="15" customHeight="1" x14ac:dyDescent="0.2">
      <c r="B11" s="146"/>
      <c r="C11" s="16">
        <v>2</v>
      </c>
      <c r="D11" s="470"/>
      <c r="E11" s="459"/>
      <c r="F11" s="463"/>
      <c r="G11" s="472"/>
      <c r="H11" s="471"/>
      <c r="I11" s="196" t="str">
        <f t="shared" si="0"/>
        <v/>
      </c>
      <c r="J11" s="477"/>
      <c r="K11" s="479"/>
      <c r="L11" s="479"/>
      <c r="M11" s="479"/>
      <c r="N11" s="479"/>
      <c r="O11" s="479"/>
      <c r="P11" s="479"/>
      <c r="Q11" s="479"/>
      <c r="R11" s="479"/>
      <c r="S11" s="479"/>
      <c r="T11" s="479"/>
      <c r="U11" s="479"/>
      <c r="V11" s="479"/>
      <c r="W11" s="216">
        <f>IF(AND(E11="子メーター",F11="○"),-1,1)*SUM(K11:V11)</f>
        <v>0</v>
      </c>
      <c r="X11" s="164"/>
      <c r="AA11" s="218" t="str">
        <f t="shared" si="1"/>
        <v/>
      </c>
      <c r="AE11" s="150">
        <f t="shared" si="2"/>
        <v>0</v>
      </c>
      <c r="AF11" s="150">
        <f t="shared" si="3"/>
        <v>0</v>
      </c>
      <c r="AG11" s="150">
        <f t="shared" si="4"/>
        <v>0</v>
      </c>
      <c r="AH11" s="150">
        <f t="shared" si="5"/>
        <v>0</v>
      </c>
      <c r="AI11" s="150">
        <f t="shared" si="6"/>
        <v>0</v>
      </c>
      <c r="AJ11" s="150">
        <f t="shared" si="7"/>
        <v>0</v>
      </c>
      <c r="AK11" s="150">
        <f t="shared" si="8"/>
        <v>0</v>
      </c>
      <c r="AL11" s="150">
        <f t="shared" si="9"/>
        <v>0</v>
      </c>
      <c r="AM11" s="150">
        <f t="shared" si="10"/>
        <v>0</v>
      </c>
      <c r="AN11" s="150">
        <f t="shared" si="11"/>
        <v>0</v>
      </c>
      <c r="AO11" s="150">
        <f t="shared" si="12"/>
        <v>0</v>
      </c>
      <c r="AP11" s="150">
        <f t="shared" si="13"/>
        <v>0</v>
      </c>
      <c r="AQ11" s="150">
        <f t="shared" ref="AQ11:AQ39" si="14">SUM(AE11:AP11)</f>
        <v>0</v>
      </c>
    </row>
    <row r="12" spans="1:74" s="103" customFormat="1" ht="15" customHeight="1" x14ac:dyDescent="0.2">
      <c r="B12" s="146"/>
      <c r="C12" s="16">
        <v>3</v>
      </c>
      <c r="D12" s="470"/>
      <c r="E12" s="460"/>
      <c r="F12" s="463"/>
      <c r="G12" s="472"/>
      <c r="H12" s="471"/>
      <c r="I12" s="196" t="str">
        <f t="shared" si="0"/>
        <v/>
      </c>
      <c r="J12" s="477"/>
      <c r="K12" s="479"/>
      <c r="L12" s="479"/>
      <c r="M12" s="479"/>
      <c r="N12" s="479"/>
      <c r="O12" s="479"/>
      <c r="P12" s="479"/>
      <c r="Q12" s="479"/>
      <c r="R12" s="479"/>
      <c r="S12" s="479"/>
      <c r="T12" s="479"/>
      <c r="U12" s="479"/>
      <c r="V12" s="479"/>
      <c r="W12" s="216">
        <f>IF(AND(E12="子メーター",F12="○"),-1,1)*SUM(K12:V12)</f>
        <v>0</v>
      </c>
      <c r="X12" s="164"/>
      <c r="AA12" s="218" t="str">
        <f t="shared" si="1"/>
        <v/>
      </c>
      <c r="AE12" s="150">
        <f t="shared" si="2"/>
        <v>0</v>
      </c>
      <c r="AF12" s="150">
        <f t="shared" si="3"/>
        <v>0</v>
      </c>
      <c r="AG12" s="150">
        <f t="shared" si="4"/>
        <v>0</v>
      </c>
      <c r="AH12" s="150">
        <f t="shared" si="5"/>
        <v>0</v>
      </c>
      <c r="AI12" s="150">
        <f t="shared" si="6"/>
        <v>0</v>
      </c>
      <c r="AJ12" s="150">
        <f t="shared" si="7"/>
        <v>0</v>
      </c>
      <c r="AK12" s="150">
        <f t="shared" si="8"/>
        <v>0</v>
      </c>
      <c r="AL12" s="150">
        <f t="shared" si="9"/>
        <v>0</v>
      </c>
      <c r="AM12" s="150">
        <f t="shared" si="10"/>
        <v>0</v>
      </c>
      <c r="AN12" s="150">
        <f t="shared" si="11"/>
        <v>0</v>
      </c>
      <c r="AO12" s="150">
        <f t="shared" si="12"/>
        <v>0</v>
      </c>
      <c r="AP12" s="150">
        <f t="shared" si="13"/>
        <v>0</v>
      </c>
      <c r="AQ12" s="150">
        <f t="shared" si="14"/>
        <v>0</v>
      </c>
    </row>
    <row r="13" spans="1:74" s="103" customFormat="1" ht="15" customHeight="1" x14ac:dyDescent="0.2">
      <c r="B13" s="146"/>
      <c r="C13" s="16">
        <v>4</v>
      </c>
      <c r="D13" s="470"/>
      <c r="E13" s="459"/>
      <c r="F13" s="463"/>
      <c r="G13" s="472"/>
      <c r="H13" s="471"/>
      <c r="I13" s="196" t="str">
        <f t="shared" si="0"/>
        <v/>
      </c>
      <c r="J13" s="477"/>
      <c r="K13" s="479"/>
      <c r="L13" s="479"/>
      <c r="M13" s="479"/>
      <c r="N13" s="479"/>
      <c r="O13" s="479"/>
      <c r="P13" s="479"/>
      <c r="Q13" s="479"/>
      <c r="R13" s="479"/>
      <c r="S13" s="479"/>
      <c r="T13" s="479"/>
      <c r="U13" s="479"/>
      <c r="V13" s="479"/>
      <c r="W13" s="216">
        <f>IF(AND(E13="子メーター",F13="○"),-1,1)*SUM(K13:V13)</f>
        <v>0</v>
      </c>
      <c r="X13" s="164"/>
      <c r="AA13" s="218" t="str">
        <f t="shared" si="1"/>
        <v/>
      </c>
      <c r="AE13" s="150">
        <f t="shared" si="2"/>
        <v>0</v>
      </c>
      <c r="AF13" s="150">
        <f t="shared" si="3"/>
        <v>0</v>
      </c>
      <c r="AG13" s="150">
        <f t="shared" si="4"/>
        <v>0</v>
      </c>
      <c r="AH13" s="150">
        <f t="shared" si="5"/>
        <v>0</v>
      </c>
      <c r="AI13" s="150">
        <f t="shared" si="6"/>
        <v>0</v>
      </c>
      <c r="AJ13" s="150">
        <f t="shared" si="7"/>
        <v>0</v>
      </c>
      <c r="AK13" s="150">
        <f t="shared" si="8"/>
        <v>0</v>
      </c>
      <c r="AL13" s="150">
        <f t="shared" si="9"/>
        <v>0</v>
      </c>
      <c r="AM13" s="150">
        <f t="shared" si="10"/>
        <v>0</v>
      </c>
      <c r="AN13" s="150">
        <f t="shared" si="11"/>
        <v>0</v>
      </c>
      <c r="AO13" s="150">
        <f t="shared" si="12"/>
        <v>0</v>
      </c>
      <c r="AP13" s="150">
        <f t="shared" si="13"/>
        <v>0</v>
      </c>
      <c r="AQ13" s="150">
        <f t="shared" si="14"/>
        <v>0</v>
      </c>
    </row>
    <row r="14" spans="1:74" s="103" customFormat="1" ht="15" customHeight="1" x14ac:dyDescent="0.2">
      <c r="B14" s="146"/>
      <c r="C14" s="16">
        <v>5</v>
      </c>
      <c r="D14" s="470"/>
      <c r="E14" s="460"/>
      <c r="F14" s="463"/>
      <c r="G14" s="472"/>
      <c r="H14" s="471"/>
      <c r="I14" s="196" t="str">
        <f t="shared" si="0"/>
        <v/>
      </c>
      <c r="J14" s="477"/>
      <c r="K14" s="479"/>
      <c r="L14" s="479"/>
      <c r="M14" s="479"/>
      <c r="N14" s="479"/>
      <c r="O14" s="479"/>
      <c r="P14" s="479"/>
      <c r="Q14" s="479"/>
      <c r="R14" s="479"/>
      <c r="S14" s="479"/>
      <c r="T14" s="479"/>
      <c r="U14" s="479"/>
      <c r="V14" s="479"/>
      <c r="W14" s="216">
        <f>IF(AND(E14="子メーター",F14="○"),-1,1)*SUM(K14:V14)</f>
        <v>0</v>
      </c>
      <c r="X14" s="164"/>
      <c r="AA14" s="218" t="str">
        <f t="shared" si="1"/>
        <v/>
      </c>
      <c r="AE14" s="150">
        <f t="shared" si="2"/>
        <v>0</v>
      </c>
      <c r="AF14" s="150">
        <f t="shared" si="3"/>
        <v>0</v>
      </c>
      <c r="AG14" s="150">
        <f t="shared" si="4"/>
        <v>0</v>
      </c>
      <c r="AH14" s="150">
        <f t="shared" si="5"/>
        <v>0</v>
      </c>
      <c r="AI14" s="150">
        <f t="shared" si="6"/>
        <v>0</v>
      </c>
      <c r="AJ14" s="150">
        <f t="shared" si="7"/>
        <v>0</v>
      </c>
      <c r="AK14" s="150">
        <f t="shared" si="8"/>
        <v>0</v>
      </c>
      <c r="AL14" s="150">
        <f t="shared" si="9"/>
        <v>0</v>
      </c>
      <c r="AM14" s="150">
        <f t="shared" si="10"/>
        <v>0</v>
      </c>
      <c r="AN14" s="150">
        <f t="shared" si="11"/>
        <v>0</v>
      </c>
      <c r="AO14" s="150">
        <f t="shared" si="12"/>
        <v>0</v>
      </c>
      <c r="AP14" s="150">
        <f t="shared" si="13"/>
        <v>0</v>
      </c>
      <c r="AQ14" s="150">
        <f t="shared" si="14"/>
        <v>0</v>
      </c>
    </row>
    <row r="15" spans="1:74" s="103" customFormat="1" ht="15" customHeight="1" x14ac:dyDescent="0.2">
      <c r="B15" s="146"/>
      <c r="C15" s="16">
        <v>6</v>
      </c>
      <c r="D15" s="470"/>
      <c r="E15" s="459"/>
      <c r="F15" s="463"/>
      <c r="G15" s="472"/>
      <c r="H15" s="471"/>
      <c r="I15" s="196" t="str">
        <f t="shared" si="0"/>
        <v/>
      </c>
      <c r="J15" s="477"/>
      <c r="K15" s="479"/>
      <c r="L15" s="479"/>
      <c r="M15" s="479"/>
      <c r="N15" s="479"/>
      <c r="O15" s="479"/>
      <c r="P15" s="479"/>
      <c r="Q15" s="479"/>
      <c r="R15" s="479"/>
      <c r="S15" s="479"/>
      <c r="T15" s="479"/>
      <c r="U15" s="479"/>
      <c r="V15" s="479"/>
      <c r="W15" s="216">
        <f t="shared" ref="W15:W39" si="15">IF(AND(E15="子メーター",F15="○"),-1,1)*SUM(K15:V15)</f>
        <v>0</v>
      </c>
      <c r="X15" s="164"/>
      <c r="AA15" s="218" t="str">
        <f t="shared" si="1"/>
        <v/>
      </c>
      <c r="AE15" s="150">
        <f t="shared" si="2"/>
        <v>0</v>
      </c>
      <c r="AF15" s="150">
        <f t="shared" si="3"/>
        <v>0</v>
      </c>
      <c r="AG15" s="150">
        <f t="shared" si="4"/>
        <v>0</v>
      </c>
      <c r="AH15" s="150">
        <f t="shared" si="5"/>
        <v>0</v>
      </c>
      <c r="AI15" s="150">
        <f t="shared" si="6"/>
        <v>0</v>
      </c>
      <c r="AJ15" s="150">
        <f t="shared" si="7"/>
        <v>0</v>
      </c>
      <c r="AK15" s="150">
        <f t="shared" si="8"/>
        <v>0</v>
      </c>
      <c r="AL15" s="150">
        <f t="shared" si="9"/>
        <v>0</v>
      </c>
      <c r="AM15" s="150">
        <f t="shared" si="10"/>
        <v>0</v>
      </c>
      <c r="AN15" s="150">
        <f t="shared" si="11"/>
        <v>0</v>
      </c>
      <c r="AO15" s="150">
        <f t="shared" si="12"/>
        <v>0</v>
      </c>
      <c r="AP15" s="150">
        <f t="shared" si="13"/>
        <v>0</v>
      </c>
      <c r="AQ15" s="150">
        <f t="shared" si="14"/>
        <v>0</v>
      </c>
    </row>
    <row r="16" spans="1:74" s="103" customFormat="1" ht="15" customHeight="1" x14ac:dyDescent="0.2">
      <c r="B16" s="146"/>
      <c r="C16" s="16">
        <v>7</v>
      </c>
      <c r="D16" s="470"/>
      <c r="E16" s="460"/>
      <c r="F16" s="463"/>
      <c r="G16" s="472"/>
      <c r="H16" s="471"/>
      <c r="I16" s="196" t="str">
        <f t="shared" si="0"/>
        <v/>
      </c>
      <c r="J16" s="477"/>
      <c r="K16" s="479"/>
      <c r="L16" s="479"/>
      <c r="M16" s="479"/>
      <c r="N16" s="479"/>
      <c r="O16" s="479"/>
      <c r="P16" s="479"/>
      <c r="Q16" s="479"/>
      <c r="R16" s="479"/>
      <c r="S16" s="479"/>
      <c r="T16" s="479"/>
      <c r="U16" s="479"/>
      <c r="V16" s="479"/>
      <c r="W16" s="216">
        <f t="shared" si="15"/>
        <v>0</v>
      </c>
      <c r="X16" s="164"/>
      <c r="AA16" s="218" t="str">
        <f t="shared" si="1"/>
        <v/>
      </c>
      <c r="AE16" s="150">
        <f t="shared" si="2"/>
        <v>0</v>
      </c>
      <c r="AF16" s="150">
        <f t="shared" si="3"/>
        <v>0</v>
      </c>
      <c r="AG16" s="150">
        <f t="shared" si="4"/>
        <v>0</v>
      </c>
      <c r="AH16" s="150">
        <f t="shared" si="5"/>
        <v>0</v>
      </c>
      <c r="AI16" s="150">
        <f t="shared" si="6"/>
        <v>0</v>
      </c>
      <c r="AJ16" s="150">
        <f t="shared" si="7"/>
        <v>0</v>
      </c>
      <c r="AK16" s="150">
        <f t="shared" si="8"/>
        <v>0</v>
      </c>
      <c r="AL16" s="150">
        <f t="shared" si="9"/>
        <v>0</v>
      </c>
      <c r="AM16" s="150">
        <f t="shared" si="10"/>
        <v>0</v>
      </c>
      <c r="AN16" s="150">
        <f t="shared" si="11"/>
        <v>0</v>
      </c>
      <c r="AO16" s="150">
        <f t="shared" si="12"/>
        <v>0</v>
      </c>
      <c r="AP16" s="150">
        <f t="shared" si="13"/>
        <v>0</v>
      </c>
      <c r="AQ16" s="150">
        <f t="shared" si="14"/>
        <v>0</v>
      </c>
    </row>
    <row r="17" spans="2:43" s="103" customFormat="1" ht="15" customHeight="1" x14ac:dyDescent="0.2">
      <c r="B17" s="146"/>
      <c r="C17" s="16">
        <v>8</v>
      </c>
      <c r="D17" s="470"/>
      <c r="E17" s="459"/>
      <c r="F17" s="463"/>
      <c r="G17" s="472"/>
      <c r="H17" s="471"/>
      <c r="I17" s="196" t="str">
        <f t="shared" si="0"/>
        <v/>
      </c>
      <c r="J17" s="477"/>
      <c r="K17" s="479"/>
      <c r="L17" s="479"/>
      <c r="M17" s="479"/>
      <c r="N17" s="479"/>
      <c r="O17" s="479"/>
      <c r="P17" s="479"/>
      <c r="Q17" s="479"/>
      <c r="R17" s="479"/>
      <c r="S17" s="479"/>
      <c r="T17" s="479"/>
      <c r="U17" s="479"/>
      <c r="V17" s="479"/>
      <c r="W17" s="216">
        <f t="shared" si="15"/>
        <v>0</v>
      </c>
      <c r="X17" s="164"/>
      <c r="AA17" s="218" t="str">
        <f t="shared" si="1"/>
        <v/>
      </c>
      <c r="AE17" s="150">
        <f t="shared" si="2"/>
        <v>0</v>
      </c>
      <c r="AF17" s="150">
        <f t="shared" si="3"/>
        <v>0</v>
      </c>
      <c r="AG17" s="150">
        <f t="shared" si="4"/>
        <v>0</v>
      </c>
      <c r="AH17" s="150">
        <f t="shared" si="5"/>
        <v>0</v>
      </c>
      <c r="AI17" s="150">
        <f t="shared" si="6"/>
        <v>0</v>
      </c>
      <c r="AJ17" s="150">
        <f t="shared" si="7"/>
        <v>0</v>
      </c>
      <c r="AK17" s="150">
        <f t="shared" si="8"/>
        <v>0</v>
      </c>
      <c r="AL17" s="150">
        <f t="shared" si="9"/>
        <v>0</v>
      </c>
      <c r="AM17" s="150">
        <f t="shared" si="10"/>
        <v>0</v>
      </c>
      <c r="AN17" s="150">
        <f t="shared" si="11"/>
        <v>0</v>
      </c>
      <c r="AO17" s="150">
        <f t="shared" si="12"/>
        <v>0</v>
      </c>
      <c r="AP17" s="150">
        <f t="shared" si="13"/>
        <v>0</v>
      </c>
      <c r="AQ17" s="150">
        <f t="shared" si="14"/>
        <v>0</v>
      </c>
    </row>
    <row r="18" spans="2:43" s="103" customFormat="1" ht="15" customHeight="1" x14ac:dyDescent="0.2">
      <c r="B18" s="146"/>
      <c r="C18" s="16">
        <v>9</v>
      </c>
      <c r="D18" s="470"/>
      <c r="E18" s="460"/>
      <c r="F18" s="463"/>
      <c r="G18" s="472"/>
      <c r="H18" s="471"/>
      <c r="I18" s="196" t="str">
        <f t="shared" si="0"/>
        <v/>
      </c>
      <c r="J18" s="477"/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  <c r="W18" s="216">
        <f t="shared" si="15"/>
        <v>0</v>
      </c>
      <c r="X18" s="164"/>
      <c r="AA18" s="218" t="str">
        <f t="shared" si="1"/>
        <v/>
      </c>
      <c r="AE18" s="150">
        <f t="shared" si="2"/>
        <v>0</v>
      </c>
      <c r="AF18" s="150">
        <f t="shared" si="3"/>
        <v>0</v>
      </c>
      <c r="AG18" s="150">
        <f t="shared" si="4"/>
        <v>0</v>
      </c>
      <c r="AH18" s="150">
        <f t="shared" si="5"/>
        <v>0</v>
      </c>
      <c r="AI18" s="150">
        <f t="shared" si="6"/>
        <v>0</v>
      </c>
      <c r="AJ18" s="150">
        <f t="shared" si="7"/>
        <v>0</v>
      </c>
      <c r="AK18" s="150">
        <f t="shared" si="8"/>
        <v>0</v>
      </c>
      <c r="AL18" s="150">
        <f t="shared" si="9"/>
        <v>0</v>
      </c>
      <c r="AM18" s="150">
        <f t="shared" si="10"/>
        <v>0</v>
      </c>
      <c r="AN18" s="150">
        <f t="shared" si="11"/>
        <v>0</v>
      </c>
      <c r="AO18" s="150">
        <f t="shared" si="12"/>
        <v>0</v>
      </c>
      <c r="AP18" s="150">
        <f t="shared" si="13"/>
        <v>0</v>
      </c>
      <c r="AQ18" s="150">
        <f t="shared" si="14"/>
        <v>0</v>
      </c>
    </row>
    <row r="19" spans="2:43" s="103" customFormat="1" ht="15" customHeight="1" x14ac:dyDescent="0.2">
      <c r="B19" s="146"/>
      <c r="C19" s="16">
        <v>10</v>
      </c>
      <c r="D19" s="470"/>
      <c r="E19" s="459"/>
      <c r="F19" s="463"/>
      <c r="G19" s="472"/>
      <c r="H19" s="471"/>
      <c r="I19" s="196" t="str">
        <f t="shared" si="0"/>
        <v/>
      </c>
      <c r="J19" s="477"/>
      <c r="K19" s="479"/>
      <c r="L19" s="479"/>
      <c r="M19" s="479"/>
      <c r="N19" s="479"/>
      <c r="O19" s="479"/>
      <c r="P19" s="479"/>
      <c r="Q19" s="479"/>
      <c r="R19" s="479"/>
      <c r="S19" s="479"/>
      <c r="T19" s="479"/>
      <c r="U19" s="479"/>
      <c r="V19" s="479"/>
      <c r="W19" s="216">
        <f t="shared" si="15"/>
        <v>0</v>
      </c>
      <c r="X19" s="164"/>
      <c r="AA19" s="218" t="str">
        <f t="shared" si="1"/>
        <v/>
      </c>
      <c r="AE19" s="150">
        <f t="shared" si="2"/>
        <v>0</v>
      </c>
      <c r="AF19" s="150">
        <f t="shared" si="3"/>
        <v>0</v>
      </c>
      <c r="AG19" s="150">
        <f t="shared" si="4"/>
        <v>0</v>
      </c>
      <c r="AH19" s="150">
        <f t="shared" si="5"/>
        <v>0</v>
      </c>
      <c r="AI19" s="150">
        <f t="shared" si="6"/>
        <v>0</v>
      </c>
      <c r="AJ19" s="150">
        <f t="shared" si="7"/>
        <v>0</v>
      </c>
      <c r="AK19" s="150">
        <f t="shared" si="8"/>
        <v>0</v>
      </c>
      <c r="AL19" s="150">
        <f t="shared" si="9"/>
        <v>0</v>
      </c>
      <c r="AM19" s="150">
        <f t="shared" si="10"/>
        <v>0</v>
      </c>
      <c r="AN19" s="150">
        <f t="shared" si="11"/>
        <v>0</v>
      </c>
      <c r="AO19" s="150">
        <f t="shared" si="12"/>
        <v>0</v>
      </c>
      <c r="AP19" s="150">
        <f t="shared" si="13"/>
        <v>0</v>
      </c>
      <c r="AQ19" s="150">
        <f t="shared" si="14"/>
        <v>0</v>
      </c>
    </row>
    <row r="20" spans="2:43" s="103" customFormat="1" ht="15" customHeight="1" x14ac:dyDescent="0.2">
      <c r="B20" s="146"/>
      <c r="C20" s="16">
        <v>11</v>
      </c>
      <c r="D20" s="470"/>
      <c r="E20" s="460"/>
      <c r="F20" s="463"/>
      <c r="G20" s="472"/>
      <c r="H20" s="471"/>
      <c r="I20" s="196" t="str">
        <f t="shared" si="0"/>
        <v/>
      </c>
      <c r="J20" s="477"/>
      <c r="K20" s="479"/>
      <c r="L20" s="479"/>
      <c r="M20" s="479"/>
      <c r="N20" s="479"/>
      <c r="O20" s="479"/>
      <c r="P20" s="479"/>
      <c r="Q20" s="479"/>
      <c r="R20" s="479"/>
      <c r="S20" s="479"/>
      <c r="T20" s="479"/>
      <c r="U20" s="479"/>
      <c r="V20" s="479"/>
      <c r="W20" s="216">
        <f t="shared" si="15"/>
        <v>0</v>
      </c>
      <c r="X20" s="164"/>
      <c r="AA20" s="218" t="str">
        <f t="shared" si="1"/>
        <v/>
      </c>
      <c r="AE20" s="150">
        <f t="shared" si="2"/>
        <v>0</v>
      </c>
      <c r="AF20" s="150">
        <f t="shared" si="3"/>
        <v>0</v>
      </c>
      <c r="AG20" s="150">
        <f t="shared" si="4"/>
        <v>0</v>
      </c>
      <c r="AH20" s="150">
        <f t="shared" si="5"/>
        <v>0</v>
      </c>
      <c r="AI20" s="150">
        <f t="shared" si="6"/>
        <v>0</v>
      </c>
      <c r="AJ20" s="150">
        <f t="shared" si="7"/>
        <v>0</v>
      </c>
      <c r="AK20" s="150">
        <f t="shared" si="8"/>
        <v>0</v>
      </c>
      <c r="AL20" s="150">
        <f t="shared" si="9"/>
        <v>0</v>
      </c>
      <c r="AM20" s="150">
        <f t="shared" si="10"/>
        <v>0</v>
      </c>
      <c r="AN20" s="150">
        <f t="shared" si="11"/>
        <v>0</v>
      </c>
      <c r="AO20" s="150">
        <f t="shared" si="12"/>
        <v>0</v>
      </c>
      <c r="AP20" s="150">
        <f t="shared" si="13"/>
        <v>0</v>
      </c>
      <c r="AQ20" s="150">
        <f t="shared" si="14"/>
        <v>0</v>
      </c>
    </row>
    <row r="21" spans="2:43" s="103" customFormat="1" ht="15" customHeight="1" x14ac:dyDescent="0.2">
      <c r="B21" s="146"/>
      <c r="C21" s="16">
        <v>12</v>
      </c>
      <c r="D21" s="470"/>
      <c r="E21" s="459"/>
      <c r="F21" s="463"/>
      <c r="G21" s="472"/>
      <c r="H21" s="471"/>
      <c r="I21" s="196" t="str">
        <f t="shared" si="0"/>
        <v/>
      </c>
      <c r="J21" s="477"/>
      <c r="K21" s="479"/>
      <c r="L21" s="479"/>
      <c r="M21" s="479"/>
      <c r="N21" s="479"/>
      <c r="O21" s="479"/>
      <c r="P21" s="479"/>
      <c r="Q21" s="479"/>
      <c r="R21" s="479"/>
      <c r="S21" s="479"/>
      <c r="T21" s="479"/>
      <c r="U21" s="479"/>
      <c r="V21" s="479"/>
      <c r="W21" s="216">
        <f t="shared" si="15"/>
        <v>0</v>
      </c>
      <c r="X21" s="164"/>
      <c r="AA21" s="218" t="str">
        <f t="shared" si="1"/>
        <v/>
      </c>
      <c r="AE21" s="150">
        <f t="shared" si="2"/>
        <v>0</v>
      </c>
      <c r="AF21" s="150">
        <f t="shared" si="3"/>
        <v>0</v>
      </c>
      <c r="AG21" s="150">
        <f t="shared" si="4"/>
        <v>0</v>
      </c>
      <c r="AH21" s="150">
        <f t="shared" si="5"/>
        <v>0</v>
      </c>
      <c r="AI21" s="150">
        <f t="shared" si="6"/>
        <v>0</v>
      </c>
      <c r="AJ21" s="150">
        <f t="shared" si="7"/>
        <v>0</v>
      </c>
      <c r="AK21" s="150">
        <f t="shared" si="8"/>
        <v>0</v>
      </c>
      <c r="AL21" s="150">
        <f t="shared" si="9"/>
        <v>0</v>
      </c>
      <c r="AM21" s="150">
        <f t="shared" si="10"/>
        <v>0</v>
      </c>
      <c r="AN21" s="150">
        <f t="shared" si="11"/>
        <v>0</v>
      </c>
      <c r="AO21" s="150">
        <f t="shared" si="12"/>
        <v>0</v>
      </c>
      <c r="AP21" s="150">
        <f t="shared" si="13"/>
        <v>0</v>
      </c>
      <c r="AQ21" s="150">
        <f t="shared" si="14"/>
        <v>0</v>
      </c>
    </row>
    <row r="22" spans="2:43" s="103" customFormat="1" ht="15" customHeight="1" x14ac:dyDescent="0.2">
      <c r="B22" s="146"/>
      <c r="C22" s="16">
        <v>13</v>
      </c>
      <c r="D22" s="470"/>
      <c r="E22" s="460"/>
      <c r="F22" s="463"/>
      <c r="G22" s="472"/>
      <c r="H22" s="471"/>
      <c r="I22" s="196" t="str">
        <f t="shared" si="0"/>
        <v/>
      </c>
      <c r="J22" s="477"/>
      <c r="K22" s="479"/>
      <c r="L22" s="479"/>
      <c r="M22" s="479"/>
      <c r="N22" s="479"/>
      <c r="O22" s="479"/>
      <c r="P22" s="479"/>
      <c r="Q22" s="479"/>
      <c r="R22" s="479"/>
      <c r="S22" s="479"/>
      <c r="T22" s="479"/>
      <c r="U22" s="479"/>
      <c r="V22" s="479"/>
      <c r="W22" s="216">
        <f t="shared" si="15"/>
        <v>0</v>
      </c>
      <c r="X22" s="164"/>
      <c r="AA22" s="218" t="str">
        <f t="shared" si="1"/>
        <v/>
      </c>
      <c r="AE22" s="150">
        <f t="shared" si="2"/>
        <v>0</v>
      </c>
      <c r="AF22" s="150">
        <f t="shared" si="3"/>
        <v>0</v>
      </c>
      <c r="AG22" s="150">
        <f t="shared" si="4"/>
        <v>0</v>
      </c>
      <c r="AH22" s="150">
        <f t="shared" si="5"/>
        <v>0</v>
      </c>
      <c r="AI22" s="150">
        <f t="shared" si="6"/>
        <v>0</v>
      </c>
      <c r="AJ22" s="150">
        <f t="shared" si="7"/>
        <v>0</v>
      </c>
      <c r="AK22" s="150">
        <f t="shared" si="8"/>
        <v>0</v>
      </c>
      <c r="AL22" s="150">
        <f t="shared" si="9"/>
        <v>0</v>
      </c>
      <c r="AM22" s="150">
        <f t="shared" si="10"/>
        <v>0</v>
      </c>
      <c r="AN22" s="150">
        <f t="shared" si="11"/>
        <v>0</v>
      </c>
      <c r="AO22" s="150">
        <f t="shared" si="12"/>
        <v>0</v>
      </c>
      <c r="AP22" s="150">
        <f t="shared" si="13"/>
        <v>0</v>
      </c>
      <c r="AQ22" s="150">
        <f t="shared" si="14"/>
        <v>0</v>
      </c>
    </row>
    <row r="23" spans="2:43" s="103" customFormat="1" ht="15" customHeight="1" x14ac:dyDescent="0.2">
      <c r="B23" s="146"/>
      <c r="C23" s="16">
        <v>14</v>
      </c>
      <c r="D23" s="470"/>
      <c r="E23" s="459"/>
      <c r="F23" s="463"/>
      <c r="G23" s="472"/>
      <c r="H23" s="471"/>
      <c r="I23" s="196" t="str">
        <f t="shared" si="0"/>
        <v/>
      </c>
      <c r="J23" s="477"/>
      <c r="K23" s="479"/>
      <c r="L23" s="479"/>
      <c r="M23" s="479"/>
      <c r="N23" s="479"/>
      <c r="O23" s="479"/>
      <c r="P23" s="479"/>
      <c r="Q23" s="479"/>
      <c r="R23" s="479"/>
      <c r="S23" s="479"/>
      <c r="T23" s="479"/>
      <c r="U23" s="479"/>
      <c r="V23" s="479"/>
      <c r="W23" s="216">
        <f t="shared" si="15"/>
        <v>0</v>
      </c>
      <c r="X23" s="164"/>
      <c r="AA23" s="218" t="str">
        <f t="shared" si="1"/>
        <v/>
      </c>
      <c r="AE23" s="150">
        <f t="shared" si="2"/>
        <v>0</v>
      </c>
      <c r="AF23" s="150">
        <f t="shared" si="3"/>
        <v>0</v>
      </c>
      <c r="AG23" s="150">
        <f t="shared" si="4"/>
        <v>0</v>
      </c>
      <c r="AH23" s="150">
        <f t="shared" si="5"/>
        <v>0</v>
      </c>
      <c r="AI23" s="150">
        <f t="shared" si="6"/>
        <v>0</v>
      </c>
      <c r="AJ23" s="150">
        <f t="shared" si="7"/>
        <v>0</v>
      </c>
      <c r="AK23" s="150">
        <f t="shared" si="8"/>
        <v>0</v>
      </c>
      <c r="AL23" s="150">
        <f t="shared" si="9"/>
        <v>0</v>
      </c>
      <c r="AM23" s="150">
        <f t="shared" si="10"/>
        <v>0</v>
      </c>
      <c r="AN23" s="150">
        <f t="shared" si="11"/>
        <v>0</v>
      </c>
      <c r="AO23" s="150">
        <f t="shared" si="12"/>
        <v>0</v>
      </c>
      <c r="AP23" s="150">
        <f t="shared" si="13"/>
        <v>0</v>
      </c>
      <c r="AQ23" s="150">
        <f t="shared" si="14"/>
        <v>0</v>
      </c>
    </row>
    <row r="24" spans="2:43" s="103" customFormat="1" ht="15" customHeight="1" x14ac:dyDescent="0.2">
      <c r="B24" s="146"/>
      <c r="C24" s="16">
        <v>15</v>
      </c>
      <c r="D24" s="470"/>
      <c r="E24" s="467"/>
      <c r="F24" s="476"/>
      <c r="G24" s="472"/>
      <c r="H24" s="471"/>
      <c r="I24" s="196" t="str">
        <f t="shared" ref="I24" si="16">IF(D24="","",INDEX($AT$6:$BV$6,MATCH(D24,$AT$4:$BV$4,0)))</f>
        <v/>
      </c>
      <c r="J24" s="477"/>
      <c r="K24" s="479"/>
      <c r="L24" s="479"/>
      <c r="M24" s="479"/>
      <c r="N24" s="479"/>
      <c r="O24" s="479"/>
      <c r="P24" s="479"/>
      <c r="Q24" s="479"/>
      <c r="R24" s="479"/>
      <c r="S24" s="479"/>
      <c r="T24" s="479"/>
      <c r="U24" s="479"/>
      <c r="V24" s="479"/>
      <c r="W24" s="216">
        <f t="shared" si="15"/>
        <v>0</v>
      </c>
      <c r="X24" s="164"/>
      <c r="AA24" s="218" t="str">
        <f t="shared" si="1"/>
        <v/>
      </c>
      <c r="AE24" s="150">
        <f t="shared" si="2"/>
        <v>0</v>
      </c>
      <c r="AF24" s="150">
        <f t="shared" si="3"/>
        <v>0</v>
      </c>
      <c r="AG24" s="150">
        <f t="shared" si="4"/>
        <v>0</v>
      </c>
      <c r="AH24" s="150">
        <f t="shared" si="5"/>
        <v>0</v>
      </c>
      <c r="AI24" s="150">
        <f t="shared" si="6"/>
        <v>0</v>
      </c>
      <c r="AJ24" s="150">
        <f t="shared" si="7"/>
        <v>0</v>
      </c>
      <c r="AK24" s="150">
        <f t="shared" si="8"/>
        <v>0</v>
      </c>
      <c r="AL24" s="150">
        <f t="shared" si="9"/>
        <v>0</v>
      </c>
      <c r="AM24" s="150">
        <f t="shared" si="10"/>
        <v>0</v>
      </c>
      <c r="AN24" s="150">
        <f t="shared" si="11"/>
        <v>0</v>
      </c>
      <c r="AO24" s="150">
        <f t="shared" si="12"/>
        <v>0</v>
      </c>
      <c r="AP24" s="150">
        <f t="shared" si="13"/>
        <v>0</v>
      </c>
      <c r="AQ24" s="150">
        <f t="shared" si="14"/>
        <v>0</v>
      </c>
    </row>
    <row r="25" spans="2:43" s="103" customFormat="1" ht="15" customHeight="1" x14ac:dyDescent="0.2">
      <c r="B25" s="146"/>
      <c r="C25" s="16">
        <v>16</v>
      </c>
      <c r="D25" s="470"/>
      <c r="E25" s="459"/>
      <c r="F25" s="463"/>
      <c r="G25" s="472"/>
      <c r="H25" s="462"/>
      <c r="I25" s="196" t="str">
        <f t="shared" si="0"/>
        <v/>
      </c>
      <c r="J25" s="477"/>
      <c r="K25" s="479"/>
      <c r="L25" s="479"/>
      <c r="M25" s="479"/>
      <c r="N25" s="479"/>
      <c r="O25" s="479"/>
      <c r="P25" s="479"/>
      <c r="Q25" s="479"/>
      <c r="R25" s="479"/>
      <c r="S25" s="479"/>
      <c r="T25" s="479"/>
      <c r="U25" s="479"/>
      <c r="V25" s="479"/>
      <c r="W25" s="216">
        <f t="shared" si="15"/>
        <v>0</v>
      </c>
      <c r="X25" s="164"/>
      <c r="AA25" s="218" t="str">
        <f t="shared" si="1"/>
        <v/>
      </c>
      <c r="AE25" s="150">
        <f t="shared" si="2"/>
        <v>0</v>
      </c>
      <c r="AF25" s="150">
        <f t="shared" si="3"/>
        <v>0</v>
      </c>
      <c r="AG25" s="150">
        <f t="shared" si="4"/>
        <v>0</v>
      </c>
      <c r="AH25" s="150">
        <f t="shared" si="5"/>
        <v>0</v>
      </c>
      <c r="AI25" s="150">
        <f t="shared" si="6"/>
        <v>0</v>
      </c>
      <c r="AJ25" s="150">
        <f t="shared" si="7"/>
        <v>0</v>
      </c>
      <c r="AK25" s="150">
        <f t="shared" si="8"/>
        <v>0</v>
      </c>
      <c r="AL25" s="150">
        <f t="shared" si="9"/>
        <v>0</v>
      </c>
      <c r="AM25" s="150">
        <f t="shared" si="10"/>
        <v>0</v>
      </c>
      <c r="AN25" s="150">
        <f t="shared" si="11"/>
        <v>0</v>
      </c>
      <c r="AO25" s="150">
        <f t="shared" si="12"/>
        <v>0</v>
      </c>
      <c r="AP25" s="150">
        <f t="shared" si="13"/>
        <v>0</v>
      </c>
      <c r="AQ25" s="150">
        <f t="shared" si="14"/>
        <v>0</v>
      </c>
    </row>
    <row r="26" spans="2:43" s="103" customFormat="1" ht="15" customHeight="1" x14ac:dyDescent="0.2">
      <c r="B26" s="146"/>
      <c r="C26" s="16">
        <v>17</v>
      </c>
      <c r="D26" s="470"/>
      <c r="E26" s="460"/>
      <c r="F26" s="463"/>
      <c r="G26" s="472"/>
      <c r="H26" s="461"/>
      <c r="I26" s="196" t="str">
        <f t="shared" si="0"/>
        <v/>
      </c>
      <c r="J26" s="477"/>
      <c r="K26" s="479"/>
      <c r="L26" s="479"/>
      <c r="M26" s="479"/>
      <c r="N26" s="479"/>
      <c r="O26" s="479"/>
      <c r="P26" s="479"/>
      <c r="Q26" s="479"/>
      <c r="R26" s="479"/>
      <c r="S26" s="479"/>
      <c r="T26" s="479"/>
      <c r="U26" s="479"/>
      <c r="V26" s="479"/>
      <c r="W26" s="216">
        <f t="shared" si="15"/>
        <v>0</v>
      </c>
      <c r="X26" s="164"/>
      <c r="AA26" s="218" t="str">
        <f t="shared" si="1"/>
        <v/>
      </c>
      <c r="AE26" s="150">
        <f t="shared" si="2"/>
        <v>0</v>
      </c>
      <c r="AF26" s="150">
        <f t="shared" si="3"/>
        <v>0</v>
      </c>
      <c r="AG26" s="150">
        <f t="shared" si="4"/>
        <v>0</v>
      </c>
      <c r="AH26" s="150">
        <f t="shared" si="5"/>
        <v>0</v>
      </c>
      <c r="AI26" s="150">
        <f t="shared" si="6"/>
        <v>0</v>
      </c>
      <c r="AJ26" s="150">
        <f t="shared" si="7"/>
        <v>0</v>
      </c>
      <c r="AK26" s="150">
        <f t="shared" si="8"/>
        <v>0</v>
      </c>
      <c r="AL26" s="150">
        <f t="shared" si="9"/>
        <v>0</v>
      </c>
      <c r="AM26" s="150">
        <f t="shared" si="10"/>
        <v>0</v>
      </c>
      <c r="AN26" s="150">
        <f t="shared" si="11"/>
        <v>0</v>
      </c>
      <c r="AO26" s="150">
        <f t="shared" si="12"/>
        <v>0</v>
      </c>
      <c r="AP26" s="150">
        <f t="shared" si="13"/>
        <v>0</v>
      </c>
      <c r="AQ26" s="150">
        <f t="shared" si="14"/>
        <v>0</v>
      </c>
    </row>
    <row r="27" spans="2:43" s="103" customFormat="1" ht="15" customHeight="1" x14ac:dyDescent="0.2">
      <c r="B27" s="146"/>
      <c r="C27" s="16">
        <v>18</v>
      </c>
      <c r="D27" s="470"/>
      <c r="E27" s="459"/>
      <c r="F27" s="463"/>
      <c r="G27" s="472"/>
      <c r="H27" s="462"/>
      <c r="I27" s="196" t="str">
        <f t="shared" si="0"/>
        <v/>
      </c>
      <c r="J27" s="477"/>
      <c r="K27" s="479"/>
      <c r="L27" s="479"/>
      <c r="M27" s="479"/>
      <c r="N27" s="479"/>
      <c r="O27" s="479"/>
      <c r="P27" s="479"/>
      <c r="Q27" s="479"/>
      <c r="R27" s="479"/>
      <c r="S27" s="479"/>
      <c r="T27" s="479"/>
      <c r="U27" s="479"/>
      <c r="V27" s="479"/>
      <c r="W27" s="216">
        <f t="shared" si="15"/>
        <v>0</v>
      </c>
      <c r="X27" s="164"/>
      <c r="AA27" s="218" t="str">
        <f t="shared" si="1"/>
        <v/>
      </c>
      <c r="AE27" s="150">
        <f t="shared" si="2"/>
        <v>0</v>
      </c>
      <c r="AF27" s="150">
        <f t="shared" si="3"/>
        <v>0</v>
      </c>
      <c r="AG27" s="150">
        <f t="shared" si="4"/>
        <v>0</v>
      </c>
      <c r="AH27" s="150">
        <f t="shared" si="5"/>
        <v>0</v>
      </c>
      <c r="AI27" s="150">
        <f t="shared" si="6"/>
        <v>0</v>
      </c>
      <c r="AJ27" s="150">
        <f t="shared" si="7"/>
        <v>0</v>
      </c>
      <c r="AK27" s="150">
        <f t="shared" si="8"/>
        <v>0</v>
      </c>
      <c r="AL27" s="150">
        <f t="shared" si="9"/>
        <v>0</v>
      </c>
      <c r="AM27" s="150">
        <f t="shared" si="10"/>
        <v>0</v>
      </c>
      <c r="AN27" s="150">
        <f t="shared" si="11"/>
        <v>0</v>
      </c>
      <c r="AO27" s="150">
        <f t="shared" si="12"/>
        <v>0</v>
      </c>
      <c r="AP27" s="150">
        <f t="shared" si="13"/>
        <v>0</v>
      </c>
      <c r="AQ27" s="150">
        <f t="shared" si="14"/>
        <v>0</v>
      </c>
    </row>
    <row r="28" spans="2:43" s="103" customFormat="1" ht="15" customHeight="1" x14ac:dyDescent="0.2">
      <c r="B28" s="146"/>
      <c r="C28" s="16">
        <v>19</v>
      </c>
      <c r="D28" s="470"/>
      <c r="E28" s="460"/>
      <c r="F28" s="463"/>
      <c r="G28" s="472"/>
      <c r="H28" s="461"/>
      <c r="I28" s="196" t="str">
        <f t="shared" si="0"/>
        <v/>
      </c>
      <c r="J28" s="477"/>
      <c r="K28" s="479"/>
      <c r="L28" s="479"/>
      <c r="M28" s="479"/>
      <c r="N28" s="479"/>
      <c r="O28" s="479"/>
      <c r="P28" s="479"/>
      <c r="Q28" s="479"/>
      <c r="R28" s="479"/>
      <c r="S28" s="479"/>
      <c r="T28" s="479"/>
      <c r="U28" s="479"/>
      <c r="V28" s="479"/>
      <c r="W28" s="216">
        <f t="shared" si="15"/>
        <v>0</v>
      </c>
      <c r="X28" s="164"/>
      <c r="AA28" s="218" t="str">
        <f t="shared" si="1"/>
        <v/>
      </c>
      <c r="AE28" s="150">
        <f t="shared" si="2"/>
        <v>0</v>
      </c>
      <c r="AF28" s="150">
        <f t="shared" si="3"/>
        <v>0</v>
      </c>
      <c r="AG28" s="150">
        <f t="shared" si="4"/>
        <v>0</v>
      </c>
      <c r="AH28" s="150">
        <f t="shared" si="5"/>
        <v>0</v>
      </c>
      <c r="AI28" s="150">
        <f t="shared" si="6"/>
        <v>0</v>
      </c>
      <c r="AJ28" s="150">
        <f t="shared" si="7"/>
        <v>0</v>
      </c>
      <c r="AK28" s="150">
        <f t="shared" si="8"/>
        <v>0</v>
      </c>
      <c r="AL28" s="150">
        <f t="shared" si="9"/>
        <v>0</v>
      </c>
      <c r="AM28" s="150">
        <f t="shared" si="10"/>
        <v>0</v>
      </c>
      <c r="AN28" s="150">
        <f t="shared" si="11"/>
        <v>0</v>
      </c>
      <c r="AO28" s="150">
        <f t="shared" si="12"/>
        <v>0</v>
      </c>
      <c r="AP28" s="150">
        <f t="shared" si="13"/>
        <v>0</v>
      </c>
      <c r="AQ28" s="150">
        <f t="shared" si="14"/>
        <v>0</v>
      </c>
    </row>
    <row r="29" spans="2:43" s="103" customFormat="1" ht="15" customHeight="1" x14ac:dyDescent="0.2">
      <c r="B29" s="146"/>
      <c r="C29" s="16">
        <v>20</v>
      </c>
      <c r="D29" s="470"/>
      <c r="E29" s="459"/>
      <c r="F29" s="463"/>
      <c r="G29" s="472"/>
      <c r="H29" s="462"/>
      <c r="I29" s="196" t="str">
        <f t="shared" si="0"/>
        <v/>
      </c>
      <c r="J29" s="477"/>
      <c r="K29" s="479"/>
      <c r="L29" s="479"/>
      <c r="M29" s="479"/>
      <c r="N29" s="479"/>
      <c r="O29" s="479"/>
      <c r="P29" s="479"/>
      <c r="Q29" s="479"/>
      <c r="R29" s="479"/>
      <c r="S29" s="479"/>
      <c r="T29" s="479"/>
      <c r="U29" s="479"/>
      <c r="V29" s="479"/>
      <c r="W29" s="216">
        <f t="shared" si="15"/>
        <v>0</v>
      </c>
      <c r="X29" s="164"/>
      <c r="AA29" s="218" t="str">
        <f t="shared" si="1"/>
        <v/>
      </c>
      <c r="AE29" s="150">
        <f t="shared" si="2"/>
        <v>0</v>
      </c>
      <c r="AF29" s="150">
        <f t="shared" si="3"/>
        <v>0</v>
      </c>
      <c r="AG29" s="150">
        <f t="shared" si="4"/>
        <v>0</v>
      </c>
      <c r="AH29" s="150">
        <f t="shared" si="5"/>
        <v>0</v>
      </c>
      <c r="AI29" s="150">
        <f t="shared" si="6"/>
        <v>0</v>
      </c>
      <c r="AJ29" s="150">
        <f t="shared" si="7"/>
        <v>0</v>
      </c>
      <c r="AK29" s="150">
        <f t="shared" si="8"/>
        <v>0</v>
      </c>
      <c r="AL29" s="150">
        <f t="shared" si="9"/>
        <v>0</v>
      </c>
      <c r="AM29" s="150">
        <f t="shared" si="10"/>
        <v>0</v>
      </c>
      <c r="AN29" s="150">
        <f t="shared" si="11"/>
        <v>0</v>
      </c>
      <c r="AO29" s="150">
        <f t="shared" si="12"/>
        <v>0</v>
      </c>
      <c r="AP29" s="150">
        <f t="shared" si="13"/>
        <v>0</v>
      </c>
      <c r="AQ29" s="150">
        <f t="shared" si="14"/>
        <v>0</v>
      </c>
    </row>
    <row r="30" spans="2:43" s="103" customFormat="1" ht="15" customHeight="1" x14ac:dyDescent="0.2">
      <c r="B30" s="146"/>
      <c r="C30" s="16">
        <v>21</v>
      </c>
      <c r="D30" s="470"/>
      <c r="E30" s="460"/>
      <c r="F30" s="463"/>
      <c r="G30" s="472"/>
      <c r="H30" s="461"/>
      <c r="I30" s="196" t="str">
        <f t="shared" si="0"/>
        <v/>
      </c>
      <c r="J30" s="477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216">
        <f t="shared" si="15"/>
        <v>0</v>
      </c>
      <c r="X30" s="164"/>
      <c r="AA30" s="218" t="str">
        <f t="shared" si="1"/>
        <v/>
      </c>
      <c r="AE30" s="150">
        <f t="shared" si="2"/>
        <v>0</v>
      </c>
      <c r="AF30" s="150">
        <f t="shared" si="3"/>
        <v>0</v>
      </c>
      <c r="AG30" s="150">
        <f t="shared" si="4"/>
        <v>0</v>
      </c>
      <c r="AH30" s="150">
        <f t="shared" si="5"/>
        <v>0</v>
      </c>
      <c r="AI30" s="150">
        <f t="shared" si="6"/>
        <v>0</v>
      </c>
      <c r="AJ30" s="150">
        <f t="shared" si="7"/>
        <v>0</v>
      </c>
      <c r="AK30" s="150">
        <f t="shared" si="8"/>
        <v>0</v>
      </c>
      <c r="AL30" s="150">
        <f t="shared" si="9"/>
        <v>0</v>
      </c>
      <c r="AM30" s="150">
        <f t="shared" si="10"/>
        <v>0</v>
      </c>
      <c r="AN30" s="150">
        <f t="shared" si="11"/>
        <v>0</v>
      </c>
      <c r="AO30" s="150">
        <f t="shared" si="12"/>
        <v>0</v>
      </c>
      <c r="AP30" s="150">
        <f t="shared" si="13"/>
        <v>0</v>
      </c>
      <c r="AQ30" s="150">
        <f t="shared" si="14"/>
        <v>0</v>
      </c>
    </row>
    <row r="31" spans="2:43" s="103" customFormat="1" ht="15" customHeight="1" x14ac:dyDescent="0.2">
      <c r="B31" s="146"/>
      <c r="C31" s="16">
        <v>22</v>
      </c>
      <c r="D31" s="470"/>
      <c r="E31" s="459"/>
      <c r="F31" s="463"/>
      <c r="G31" s="472"/>
      <c r="H31" s="462"/>
      <c r="I31" s="196" t="str">
        <f t="shared" si="0"/>
        <v/>
      </c>
      <c r="J31" s="477"/>
      <c r="K31" s="479"/>
      <c r="L31" s="479"/>
      <c r="M31" s="479"/>
      <c r="N31" s="479"/>
      <c r="O31" s="479"/>
      <c r="P31" s="479"/>
      <c r="Q31" s="479"/>
      <c r="R31" s="479"/>
      <c r="S31" s="479"/>
      <c r="T31" s="479"/>
      <c r="U31" s="479"/>
      <c r="V31" s="479"/>
      <c r="W31" s="216">
        <f t="shared" si="15"/>
        <v>0</v>
      </c>
      <c r="X31" s="164"/>
      <c r="AA31" s="218" t="str">
        <f t="shared" si="1"/>
        <v/>
      </c>
      <c r="AE31" s="150">
        <f t="shared" si="2"/>
        <v>0</v>
      </c>
      <c r="AF31" s="150">
        <f t="shared" si="3"/>
        <v>0</v>
      </c>
      <c r="AG31" s="150">
        <f t="shared" si="4"/>
        <v>0</v>
      </c>
      <c r="AH31" s="150">
        <f t="shared" si="5"/>
        <v>0</v>
      </c>
      <c r="AI31" s="150">
        <f t="shared" si="6"/>
        <v>0</v>
      </c>
      <c r="AJ31" s="150">
        <f t="shared" si="7"/>
        <v>0</v>
      </c>
      <c r="AK31" s="150">
        <f t="shared" si="8"/>
        <v>0</v>
      </c>
      <c r="AL31" s="150">
        <f t="shared" si="9"/>
        <v>0</v>
      </c>
      <c r="AM31" s="150">
        <f t="shared" si="10"/>
        <v>0</v>
      </c>
      <c r="AN31" s="150">
        <f t="shared" si="11"/>
        <v>0</v>
      </c>
      <c r="AO31" s="150">
        <f t="shared" si="12"/>
        <v>0</v>
      </c>
      <c r="AP31" s="150">
        <f t="shared" si="13"/>
        <v>0</v>
      </c>
      <c r="AQ31" s="150">
        <f t="shared" si="14"/>
        <v>0</v>
      </c>
    </row>
    <row r="32" spans="2:43" s="103" customFormat="1" ht="15" customHeight="1" x14ac:dyDescent="0.2">
      <c r="B32" s="146"/>
      <c r="C32" s="16">
        <v>23</v>
      </c>
      <c r="D32" s="470"/>
      <c r="E32" s="460"/>
      <c r="F32" s="463"/>
      <c r="G32" s="472"/>
      <c r="H32" s="461"/>
      <c r="I32" s="196" t="str">
        <f t="shared" si="0"/>
        <v/>
      </c>
      <c r="J32" s="477"/>
      <c r="K32" s="479"/>
      <c r="L32" s="479"/>
      <c r="M32" s="479"/>
      <c r="N32" s="479"/>
      <c r="O32" s="479"/>
      <c r="P32" s="479"/>
      <c r="Q32" s="479"/>
      <c r="R32" s="479"/>
      <c r="S32" s="479"/>
      <c r="T32" s="479"/>
      <c r="U32" s="479"/>
      <c r="V32" s="479"/>
      <c r="W32" s="216">
        <f t="shared" si="15"/>
        <v>0</v>
      </c>
      <c r="X32" s="164"/>
      <c r="AA32" s="218" t="str">
        <f t="shared" si="1"/>
        <v/>
      </c>
      <c r="AE32" s="150">
        <f t="shared" si="2"/>
        <v>0</v>
      </c>
      <c r="AF32" s="150">
        <f t="shared" si="3"/>
        <v>0</v>
      </c>
      <c r="AG32" s="150">
        <f t="shared" si="4"/>
        <v>0</v>
      </c>
      <c r="AH32" s="150">
        <f t="shared" si="5"/>
        <v>0</v>
      </c>
      <c r="AI32" s="150">
        <f t="shared" si="6"/>
        <v>0</v>
      </c>
      <c r="AJ32" s="150">
        <f t="shared" si="7"/>
        <v>0</v>
      </c>
      <c r="AK32" s="150">
        <f t="shared" si="8"/>
        <v>0</v>
      </c>
      <c r="AL32" s="150">
        <f t="shared" si="9"/>
        <v>0</v>
      </c>
      <c r="AM32" s="150">
        <f t="shared" si="10"/>
        <v>0</v>
      </c>
      <c r="AN32" s="150">
        <f t="shared" si="11"/>
        <v>0</v>
      </c>
      <c r="AO32" s="150">
        <f t="shared" si="12"/>
        <v>0</v>
      </c>
      <c r="AP32" s="150">
        <f t="shared" si="13"/>
        <v>0</v>
      </c>
      <c r="AQ32" s="150">
        <f t="shared" si="14"/>
        <v>0</v>
      </c>
    </row>
    <row r="33" spans="2:43" s="103" customFormat="1" ht="15" customHeight="1" x14ac:dyDescent="0.2">
      <c r="B33" s="146"/>
      <c r="C33" s="16">
        <v>24</v>
      </c>
      <c r="D33" s="470"/>
      <c r="E33" s="459"/>
      <c r="F33" s="463"/>
      <c r="G33" s="472"/>
      <c r="H33" s="462"/>
      <c r="I33" s="196" t="str">
        <f t="shared" si="0"/>
        <v/>
      </c>
      <c r="J33" s="477"/>
      <c r="K33" s="479"/>
      <c r="L33" s="479"/>
      <c r="M33" s="479"/>
      <c r="N33" s="479"/>
      <c r="O33" s="479"/>
      <c r="P33" s="479"/>
      <c r="Q33" s="479"/>
      <c r="R33" s="479"/>
      <c r="S33" s="479"/>
      <c r="T33" s="479"/>
      <c r="U33" s="479"/>
      <c r="V33" s="479"/>
      <c r="W33" s="216">
        <f t="shared" si="15"/>
        <v>0</v>
      </c>
      <c r="X33" s="164"/>
      <c r="AA33" s="218" t="str">
        <f t="shared" si="1"/>
        <v/>
      </c>
      <c r="AE33" s="150">
        <f t="shared" si="2"/>
        <v>0</v>
      </c>
      <c r="AF33" s="150">
        <f t="shared" si="3"/>
        <v>0</v>
      </c>
      <c r="AG33" s="150">
        <f t="shared" si="4"/>
        <v>0</v>
      </c>
      <c r="AH33" s="150">
        <f t="shared" si="5"/>
        <v>0</v>
      </c>
      <c r="AI33" s="150">
        <f t="shared" si="6"/>
        <v>0</v>
      </c>
      <c r="AJ33" s="150">
        <f t="shared" si="7"/>
        <v>0</v>
      </c>
      <c r="AK33" s="150">
        <f t="shared" si="8"/>
        <v>0</v>
      </c>
      <c r="AL33" s="150">
        <f t="shared" si="9"/>
        <v>0</v>
      </c>
      <c r="AM33" s="150">
        <f t="shared" si="10"/>
        <v>0</v>
      </c>
      <c r="AN33" s="150">
        <f t="shared" si="11"/>
        <v>0</v>
      </c>
      <c r="AO33" s="150">
        <f t="shared" si="12"/>
        <v>0</v>
      </c>
      <c r="AP33" s="150">
        <f t="shared" si="13"/>
        <v>0</v>
      </c>
      <c r="AQ33" s="150">
        <f t="shared" si="14"/>
        <v>0</v>
      </c>
    </row>
    <row r="34" spans="2:43" s="103" customFormat="1" ht="15" customHeight="1" x14ac:dyDescent="0.2">
      <c r="B34" s="146"/>
      <c r="C34" s="16">
        <v>25</v>
      </c>
      <c r="D34" s="470"/>
      <c r="E34" s="460"/>
      <c r="F34" s="463"/>
      <c r="G34" s="472"/>
      <c r="H34" s="461"/>
      <c r="I34" s="196" t="str">
        <f t="shared" si="0"/>
        <v/>
      </c>
      <c r="J34" s="477"/>
      <c r="K34" s="479"/>
      <c r="L34" s="479"/>
      <c r="M34" s="479"/>
      <c r="N34" s="479"/>
      <c r="O34" s="479"/>
      <c r="P34" s="479"/>
      <c r="Q34" s="479"/>
      <c r="R34" s="479"/>
      <c r="S34" s="479"/>
      <c r="T34" s="479"/>
      <c r="U34" s="479"/>
      <c r="V34" s="479"/>
      <c r="W34" s="216">
        <f t="shared" si="15"/>
        <v>0</v>
      </c>
      <c r="X34" s="164"/>
      <c r="AA34" s="218" t="str">
        <f t="shared" si="1"/>
        <v/>
      </c>
      <c r="AE34" s="150">
        <f t="shared" si="2"/>
        <v>0</v>
      </c>
      <c r="AF34" s="150">
        <f t="shared" si="3"/>
        <v>0</v>
      </c>
      <c r="AG34" s="150">
        <f t="shared" si="4"/>
        <v>0</v>
      </c>
      <c r="AH34" s="150">
        <f t="shared" si="5"/>
        <v>0</v>
      </c>
      <c r="AI34" s="150">
        <f t="shared" si="6"/>
        <v>0</v>
      </c>
      <c r="AJ34" s="150">
        <f t="shared" si="7"/>
        <v>0</v>
      </c>
      <c r="AK34" s="150">
        <f t="shared" si="8"/>
        <v>0</v>
      </c>
      <c r="AL34" s="150">
        <f t="shared" si="9"/>
        <v>0</v>
      </c>
      <c r="AM34" s="150">
        <f t="shared" si="10"/>
        <v>0</v>
      </c>
      <c r="AN34" s="150">
        <f t="shared" si="11"/>
        <v>0</v>
      </c>
      <c r="AO34" s="150">
        <f t="shared" si="12"/>
        <v>0</v>
      </c>
      <c r="AP34" s="150">
        <f t="shared" si="13"/>
        <v>0</v>
      </c>
      <c r="AQ34" s="150">
        <f t="shared" si="14"/>
        <v>0</v>
      </c>
    </row>
    <row r="35" spans="2:43" s="103" customFormat="1" ht="15" customHeight="1" x14ac:dyDescent="0.2">
      <c r="B35" s="146"/>
      <c r="C35" s="16">
        <v>26</v>
      </c>
      <c r="D35" s="470"/>
      <c r="E35" s="459"/>
      <c r="F35" s="463"/>
      <c r="G35" s="472"/>
      <c r="H35" s="462"/>
      <c r="I35" s="196" t="str">
        <f t="shared" si="0"/>
        <v/>
      </c>
      <c r="J35" s="477"/>
      <c r="K35" s="479"/>
      <c r="L35" s="479"/>
      <c r="M35" s="479"/>
      <c r="N35" s="479"/>
      <c r="O35" s="479"/>
      <c r="P35" s="479"/>
      <c r="Q35" s="479"/>
      <c r="R35" s="479"/>
      <c r="S35" s="479"/>
      <c r="T35" s="479"/>
      <c r="U35" s="479"/>
      <c r="V35" s="479"/>
      <c r="W35" s="216">
        <f t="shared" si="15"/>
        <v>0</v>
      </c>
      <c r="X35" s="164"/>
      <c r="AA35" s="218" t="str">
        <f t="shared" si="1"/>
        <v/>
      </c>
      <c r="AE35" s="150">
        <f t="shared" si="2"/>
        <v>0</v>
      </c>
      <c r="AF35" s="150">
        <f t="shared" si="3"/>
        <v>0</v>
      </c>
      <c r="AG35" s="150">
        <f t="shared" si="4"/>
        <v>0</v>
      </c>
      <c r="AH35" s="150">
        <f t="shared" si="5"/>
        <v>0</v>
      </c>
      <c r="AI35" s="150">
        <f t="shared" si="6"/>
        <v>0</v>
      </c>
      <c r="AJ35" s="150">
        <f t="shared" si="7"/>
        <v>0</v>
      </c>
      <c r="AK35" s="150">
        <f t="shared" si="8"/>
        <v>0</v>
      </c>
      <c r="AL35" s="150">
        <f t="shared" si="9"/>
        <v>0</v>
      </c>
      <c r="AM35" s="150">
        <f t="shared" si="10"/>
        <v>0</v>
      </c>
      <c r="AN35" s="150">
        <f t="shared" si="11"/>
        <v>0</v>
      </c>
      <c r="AO35" s="150">
        <f t="shared" si="12"/>
        <v>0</v>
      </c>
      <c r="AP35" s="150">
        <f t="shared" si="13"/>
        <v>0</v>
      </c>
      <c r="AQ35" s="150">
        <f t="shared" si="14"/>
        <v>0</v>
      </c>
    </row>
    <row r="36" spans="2:43" s="103" customFormat="1" ht="15" customHeight="1" x14ac:dyDescent="0.2">
      <c r="B36" s="146"/>
      <c r="C36" s="16">
        <v>27</v>
      </c>
      <c r="D36" s="470"/>
      <c r="E36" s="460"/>
      <c r="F36" s="463"/>
      <c r="G36" s="472"/>
      <c r="H36" s="461"/>
      <c r="I36" s="196" t="str">
        <f t="shared" si="0"/>
        <v/>
      </c>
      <c r="J36" s="477"/>
      <c r="K36" s="479"/>
      <c r="L36" s="479"/>
      <c r="M36" s="479"/>
      <c r="N36" s="479"/>
      <c r="O36" s="479"/>
      <c r="P36" s="479"/>
      <c r="Q36" s="479"/>
      <c r="R36" s="479"/>
      <c r="S36" s="479"/>
      <c r="T36" s="479"/>
      <c r="U36" s="479"/>
      <c r="V36" s="479"/>
      <c r="W36" s="216">
        <f t="shared" si="15"/>
        <v>0</v>
      </c>
      <c r="X36" s="164"/>
      <c r="AA36" s="218" t="str">
        <f t="shared" si="1"/>
        <v/>
      </c>
      <c r="AE36" s="150">
        <f t="shared" si="2"/>
        <v>0</v>
      </c>
      <c r="AF36" s="150">
        <f t="shared" si="3"/>
        <v>0</v>
      </c>
      <c r="AG36" s="150">
        <f t="shared" si="4"/>
        <v>0</v>
      </c>
      <c r="AH36" s="150">
        <f t="shared" si="5"/>
        <v>0</v>
      </c>
      <c r="AI36" s="150">
        <f t="shared" si="6"/>
        <v>0</v>
      </c>
      <c r="AJ36" s="150">
        <f t="shared" si="7"/>
        <v>0</v>
      </c>
      <c r="AK36" s="150">
        <f t="shared" si="8"/>
        <v>0</v>
      </c>
      <c r="AL36" s="150">
        <f t="shared" si="9"/>
        <v>0</v>
      </c>
      <c r="AM36" s="150">
        <f t="shared" si="10"/>
        <v>0</v>
      </c>
      <c r="AN36" s="150">
        <f t="shared" si="11"/>
        <v>0</v>
      </c>
      <c r="AO36" s="150">
        <f t="shared" si="12"/>
        <v>0</v>
      </c>
      <c r="AP36" s="150">
        <f t="shared" si="13"/>
        <v>0</v>
      </c>
      <c r="AQ36" s="150">
        <f t="shared" si="14"/>
        <v>0</v>
      </c>
    </row>
    <row r="37" spans="2:43" s="103" customFormat="1" ht="15" customHeight="1" x14ac:dyDescent="0.2">
      <c r="B37" s="146"/>
      <c r="C37" s="16">
        <v>28</v>
      </c>
      <c r="D37" s="470"/>
      <c r="E37" s="459"/>
      <c r="F37" s="463"/>
      <c r="G37" s="472"/>
      <c r="H37" s="462"/>
      <c r="I37" s="196" t="str">
        <f t="shared" si="0"/>
        <v/>
      </c>
      <c r="J37" s="477"/>
      <c r="K37" s="479"/>
      <c r="L37" s="479"/>
      <c r="M37" s="479"/>
      <c r="N37" s="479"/>
      <c r="O37" s="479"/>
      <c r="P37" s="479"/>
      <c r="Q37" s="479"/>
      <c r="R37" s="479"/>
      <c r="S37" s="479"/>
      <c r="T37" s="479"/>
      <c r="U37" s="479"/>
      <c r="V37" s="479"/>
      <c r="W37" s="216">
        <f t="shared" si="15"/>
        <v>0</v>
      </c>
      <c r="X37" s="164"/>
      <c r="AA37" s="218" t="str">
        <f t="shared" si="1"/>
        <v/>
      </c>
      <c r="AE37" s="150">
        <f t="shared" si="2"/>
        <v>0</v>
      </c>
      <c r="AF37" s="150">
        <f t="shared" si="3"/>
        <v>0</v>
      </c>
      <c r="AG37" s="150">
        <f t="shared" si="4"/>
        <v>0</v>
      </c>
      <c r="AH37" s="150">
        <f t="shared" si="5"/>
        <v>0</v>
      </c>
      <c r="AI37" s="150">
        <f t="shared" si="6"/>
        <v>0</v>
      </c>
      <c r="AJ37" s="150">
        <f t="shared" si="7"/>
        <v>0</v>
      </c>
      <c r="AK37" s="150">
        <f t="shared" si="8"/>
        <v>0</v>
      </c>
      <c r="AL37" s="150">
        <f t="shared" si="9"/>
        <v>0</v>
      </c>
      <c r="AM37" s="150">
        <f t="shared" si="10"/>
        <v>0</v>
      </c>
      <c r="AN37" s="150">
        <f t="shared" si="11"/>
        <v>0</v>
      </c>
      <c r="AO37" s="150">
        <f t="shared" si="12"/>
        <v>0</v>
      </c>
      <c r="AP37" s="150">
        <f t="shared" si="13"/>
        <v>0</v>
      </c>
      <c r="AQ37" s="150">
        <f t="shared" si="14"/>
        <v>0</v>
      </c>
    </row>
    <row r="38" spans="2:43" s="103" customFormat="1" ht="15" customHeight="1" x14ac:dyDescent="0.2">
      <c r="B38" s="146"/>
      <c r="C38" s="16">
        <v>29</v>
      </c>
      <c r="D38" s="460"/>
      <c r="E38" s="460"/>
      <c r="F38" s="463"/>
      <c r="G38" s="472"/>
      <c r="H38" s="461"/>
      <c r="I38" s="196" t="str">
        <f t="shared" si="0"/>
        <v/>
      </c>
      <c r="J38" s="477"/>
      <c r="K38" s="479"/>
      <c r="L38" s="479"/>
      <c r="M38" s="479"/>
      <c r="N38" s="479"/>
      <c r="O38" s="479"/>
      <c r="P38" s="479"/>
      <c r="Q38" s="479"/>
      <c r="R38" s="479"/>
      <c r="S38" s="479"/>
      <c r="T38" s="479"/>
      <c r="U38" s="479"/>
      <c r="V38" s="479"/>
      <c r="W38" s="216">
        <f t="shared" si="15"/>
        <v>0</v>
      </c>
      <c r="X38" s="164"/>
      <c r="AA38" s="218" t="str">
        <f t="shared" si="1"/>
        <v/>
      </c>
      <c r="AE38" s="150">
        <f t="shared" si="2"/>
        <v>0</v>
      </c>
      <c r="AF38" s="150">
        <f t="shared" si="3"/>
        <v>0</v>
      </c>
      <c r="AG38" s="150">
        <f t="shared" si="4"/>
        <v>0</v>
      </c>
      <c r="AH38" s="150">
        <f t="shared" si="5"/>
        <v>0</v>
      </c>
      <c r="AI38" s="150">
        <f t="shared" si="6"/>
        <v>0</v>
      </c>
      <c r="AJ38" s="150">
        <f t="shared" si="7"/>
        <v>0</v>
      </c>
      <c r="AK38" s="150">
        <f t="shared" si="8"/>
        <v>0</v>
      </c>
      <c r="AL38" s="150">
        <f t="shared" si="9"/>
        <v>0</v>
      </c>
      <c r="AM38" s="150">
        <f t="shared" si="10"/>
        <v>0</v>
      </c>
      <c r="AN38" s="150">
        <f t="shared" si="11"/>
        <v>0</v>
      </c>
      <c r="AO38" s="150">
        <f t="shared" si="12"/>
        <v>0</v>
      </c>
      <c r="AP38" s="150">
        <f t="shared" si="13"/>
        <v>0</v>
      </c>
      <c r="AQ38" s="150">
        <f t="shared" si="14"/>
        <v>0</v>
      </c>
    </row>
    <row r="39" spans="2:43" s="103" customFormat="1" ht="15" customHeight="1" x14ac:dyDescent="0.2">
      <c r="B39" s="146"/>
      <c r="C39" s="16">
        <v>30</v>
      </c>
      <c r="D39" s="460"/>
      <c r="E39" s="459"/>
      <c r="F39" s="463"/>
      <c r="G39" s="472"/>
      <c r="H39" s="462"/>
      <c r="I39" s="196" t="str">
        <f t="shared" si="0"/>
        <v/>
      </c>
      <c r="J39" s="477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79"/>
      <c r="W39" s="216">
        <f t="shared" si="15"/>
        <v>0</v>
      </c>
      <c r="X39" s="164"/>
      <c r="AA39" s="219" t="str">
        <f t="shared" si="1"/>
        <v/>
      </c>
      <c r="AE39" s="150">
        <f t="shared" si="2"/>
        <v>0</v>
      </c>
      <c r="AF39" s="150">
        <f t="shared" si="3"/>
        <v>0</v>
      </c>
      <c r="AG39" s="150">
        <f t="shared" si="4"/>
        <v>0</v>
      </c>
      <c r="AH39" s="150">
        <f t="shared" si="5"/>
        <v>0</v>
      </c>
      <c r="AI39" s="150">
        <f t="shared" si="6"/>
        <v>0</v>
      </c>
      <c r="AJ39" s="150">
        <f t="shared" si="7"/>
        <v>0</v>
      </c>
      <c r="AK39" s="150">
        <f t="shared" si="8"/>
        <v>0</v>
      </c>
      <c r="AL39" s="150">
        <f t="shared" si="9"/>
        <v>0</v>
      </c>
      <c r="AM39" s="150">
        <f t="shared" si="10"/>
        <v>0</v>
      </c>
      <c r="AN39" s="150">
        <f t="shared" si="11"/>
        <v>0</v>
      </c>
      <c r="AO39" s="150">
        <f t="shared" si="12"/>
        <v>0</v>
      </c>
      <c r="AP39" s="150">
        <f t="shared" si="13"/>
        <v>0</v>
      </c>
      <c r="AQ39" s="150">
        <f t="shared" si="14"/>
        <v>0</v>
      </c>
    </row>
    <row r="40" spans="2:43" s="103" customFormat="1" ht="15" customHeight="1" x14ac:dyDescent="0.2">
      <c r="B40" s="159"/>
      <c r="C40" s="181"/>
      <c r="D40" s="181"/>
      <c r="E40" s="181"/>
      <c r="F40" s="184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98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</row>
    <row r="41" spans="2:43" s="220" customFormat="1" x14ac:dyDescent="0.2">
      <c r="B41" s="176"/>
      <c r="C41" s="176"/>
      <c r="D41" s="176"/>
      <c r="E41" s="176"/>
      <c r="F41" s="212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4" t="s">
        <v>916</v>
      </c>
      <c r="AE41" s="181"/>
      <c r="AF41" s="181"/>
      <c r="AG41" s="181"/>
      <c r="AH41" s="181"/>
      <c r="AI41" s="181"/>
      <c r="AJ41" s="181"/>
      <c r="AK41" s="181"/>
      <c r="AL41" s="181"/>
      <c r="AM41" s="181"/>
      <c r="AN41" s="181"/>
      <c r="AO41" s="181"/>
      <c r="AP41" s="181"/>
      <c r="AQ41" s="234"/>
    </row>
    <row r="42" spans="2:43" s="103" customFormat="1" ht="15" customHeight="1" x14ac:dyDescent="0.2">
      <c r="B42" s="221"/>
      <c r="C42" s="16">
        <v>31</v>
      </c>
      <c r="D42" s="467"/>
      <c r="E42" s="467"/>
      <c r="F42" s="28"/>
      <c r="G42" s="472"/>
      <c r="H42" s="472"/>
      <c r="I42" s="89" t="str">
        <f t="shared" ref="I42:I71" si="17">IF(D42="","",INDEX($AT$6:$BV$6,MATCH(D42,$AT$4:$BV$4,0)))</f>
        <v/>
      </c>
      <c r="J42" s="486"/>
      <c r="K42" s="687"/>
      <c r="L42" s="687"/>
      <c r="M42" s="687"/>
      <c r="N42" s="687"/>
      <c r="O42" s="687"/>
      <c r="P42" s="687"/>
      <c r="Q42" s="687"/>
      <c r="R42" s="687"/>
      <c r="S42" s="687"/>
      <c r="T42" s="687"/>
      <c r="U42" s="687"/>
      <c r="V42" s="687"/>
      <c r="W42" s="216">
        <f>IF(AND(E42="子メーター",F42="○"),-1,1)*SUM(K42:V42)</f>
        <v>0</v>
      </c>
      <c r="X42" s="164"/>
      <c r="AA42" s="217" t="str">
        <f t="shared" ref="AA42:AA71" si="18">IF(J42="","",HLOOKUP(D42,$AT$4:$BV$5,2,0)*10000+J42)</f>
        <v/>
      </c>
      <c r="AE42" s="150">
        <f t="shared" ref="AE42:AE71" si="19">IF(NOT(OR($D42="中圧ｶﾞｽ",$D42="低圧ｶﾞｽ")),0,IF($D42="中圧ｶﾞｽ",$AN$5,$AO$5)*K42*INDEX($AF$5:$AL$7,IF($J42&lt;=2005,1,3),MATCH($G42,$AF$4:$AL$4,0)))</f>
        <v>0</v>
      </c>
      <c r="AF42" s="150">
        <f t="shared" ref="AF42:AF71" si="20">IF(NOT(OR($D42="中圧ｶﾞｽ",$D42="低圧ｶﾞｽ")),0,IF($D42="中圧ｶﾞｽ",$AN$5,$AO$5)*L42*INDEX($AF$5:$AL$7,IF($J42&lt;=2005,1,3),MATCH($G42,$AF$4:$AL$4,0)))</f>
        <v>0</v>
      </c>
      <c r="AG42" s="150">
        <f t="shared" ref="AG42:AG71" si="21">IF(NOT(OR($D42="中圧ｶﾞｽ",$D42="低圧ｶﾞｽ")),0,IF($D42="中圧ｶﾞｽ",$AN$5,$AO$5)*M42*INDEX($AF$5:$AL$7,IF($J42&lt;=2005,1,3),MATCH($G42,$AF$4:$AL$4,0)))</f>
        <v>0</v>
      </c>
      <c r="AH42" s="150">
        <f t="shared" ref="AH42:AH71" si="22">IF(NOT(OR($D42="中圧ｶﾞｽ",$D42="低圧ｶﾞｽ")),0,IF($D42="中圧ｶﾞｽ",$AN$5,$AO$5)*N42*INDEX($AF$5:$AL$7,IF($J42&lt;=2005,1,3),MATCH($G42,$AF$4:$AL$4,0)))</f>
        <v>0</v>
      </c>
      <c r="AI42" s="150">
        <f t="shared" ref="AI42:AI71" si="23">IF(NOT(OR($D42="中圧ｶﾞｽ",$D42="低圧ｶﾞｽ")),0,IF($D42="中圧ｶﾞｽ",$AN$5,$AO$5)*O42*INDEX($AF$5:$AL$7,IF($J42&lt;=2005,1,3),MATCH($G42,$AF$4:$AL$4,0)))</f>
        <v>0</v>
      </c>
      <c r="AJ42" s="150">
        <f t="shared" ref="AJ42:AJ71" si="24">IF(NOT(OR($D42="中圧ｶﾞｽ",$D42="低圧ｶﾞｽ")),0,IF($D42="中圧ｶﾞｽ",$AN$5,$AO$5)*P42*INDEX($AF$5:$AL$7,IF($J42&lt;=2005,1,3),MATCH($G42,$AF$4:$AL$4,0)))</f>
        <v>0</v>
      </c>
      <c r="AK42" s="150">
        <f t="shared" ref="AK42:AK71" si="25">IF(NOT(OR($D42="中圧ｶﾞｽ",$D42="低圧ｶﾞｽ")),0,IF($D42="中圧ｶﾞｽ",$AN$5,$AO$5)*Q42*INDEX($AF$5:$AL$7,IF($J42&lt;=2005,1,3),MATCH($G42,$AF$4:$AL$4,0)))</f>
        <v>0</v>
      </c>
      <c r="AL42" s="150">
        <f t="shared" ref="AL42:AL71" si="26">IF(NOT(OR($D42="中圧ｶﾞｽ",$D42="低圧ｶﾞｽ")),0,IF($D42="中圧ｶﾞｽ",$AN$5,$AO$5)*R42*INDEX($AF$5:$AL$7,IF($J42&lt;2005,1,IF($J42=2005,2,3)),MATCH($G42,$AF$4:$AL$4,0)))</f>
        <v>0</v>
      </c>
      <c r="AM42" s="150">
        <f t="shared" ref="AM42:AM71" si="27">IF(NOT(OR($D42="中圧ｶﾞｽ",$D42="低圧ｶﾞｽ")),0,IF($D42="中圧ｶﾞｽ",$AN$5,$AO$5)*S42*INDEX($AF$5:$AL$7,IF($J42&lt;2005,1,IF($J42=2005,2,3)),MATCH($G42,$AF$4:$AL$4,0)))</f>
        <v>0</v>
      </c>
      <c r="AN42" s="150">
        <f t="shared" ref="AN42:AN71" si="28">IF(NOT(OR($D42="中圧ｶﾞｽ",$D42="低圧ｶﾞｽ")),0,IF($D42="中圧ｶﾞｽ",$AN$5,$AO$5)*T42*INDEX($AF$5:$AL$7,IF($J42&lt;2005,1,IF($J42=2005,2,3)),MATCH($G42,$AF$4:$AL$4,0)))</f>
        <v>0</v>
      </c>
      <c r="AO42" s="150">
        <f t="shared" ref="AO42:AO71" si="29">IF(NOT(OR($D42="中圧ｶﾞｽ",$D42="低圧ｶﾞｽ")),0,IF($D42="中圧ｶﾞｽ",$AN$5,$AO$5)*U42*INDEX($AF$5:$AL$7,IF($J42&lt;2005,1,IF($J42=2005,2,3)),MATCH($G42,$AF$4:$AL$4,0)))</f>
        <v>0</v>
      </c>
      <c r="AP42" s="150">
        <f t="shared" ref="AP42:AP71" si="30">IF(NOT(OR($D42="中圧ｶﾞｽ",$D42="低圧ｶﾞｽ")),0,IF($D42="中圧ｶﾞｽ",$AN$5,$AO$5)*V42*INDEX($AF$5:$AL$7,IF($J42&lt;2005,1,3),MATCH($G42,$AF$4:$AL$4,0)))</f>
        <v>0</v>
      </c>
      <c r="AQ42" s="150">
        <f>SUM(AE42:AP42)</f>
        <v>0</v>
      </c>
    </row>
    <row r="43" spans="2:43" s="103" customFormat="1" ht="15" customHeight="1" x14ac:dyDescent="0.2">
      <c r="B43" s="146"/>
      <c r="C43" s="16">
        <v>32</v>
      </c>
      <c r="D43" s="470"/>
      <c r="E43" s="467"/>
      <c r="F43" s="476"/>
      <c r="G43" s="471"/>
      <c r="H43" s="472"/>
      <c r="I43" s="196" t="str">
        <f t="shared" si="17"/>
        <v/>
      </c>
      <c r="J43" s="477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79"/>
      <c r="W43" s="216">
        <f t="shared" ref="W43:W71" si="31">IF(AND(E43="子メーター",F43="○"),-1,1)*SUM(K43:V43)</f>
        <v>0</v>
      </c>
      <c r="X43" s="164"/>
      <c r="AA43" s="218" t="str">
        <f t="shared" si="18"/>
        <v/>
      </c>
      <c r="AE43" s="150">
        <f t="shared" si="19"/>
        <v>0</v>
      </c>
      <c r="AF43" s="150">
        <f t="shared" si="20"/>
        <v>0</v>
      </c>
      <c r="AG43" s="150">
        <f t="shared" si="21"/>
        <v>0</v>
      </c>
      <c r="AH43" s="150">
        <f t="shared" si="22"/>
        <v>0</v>
      </c>
      <c r="AI43" s="150">
        <f t="shared" si="23"/>
        <v>0</v>
      </c>
      <c r="AJ43" s="150">
        <f t="shared" si="24"/>
        <v>0</v>
      </c>
      <c r="AK43" s="150">
        <f t="shared" si="25"/>
        <v>0</v>
      </c>
      <c r="AL43" s="150">
        <f t="shared" si="26"/>
        <v>0</v>
      </c>
      <c r="AM43" s="150">
        <f t="shared" si="27"/>
        <v>0</v>
      </c>
      <c r="AN43" s="150">
        <f t="shared" si="28"/>
        <v>0</v>
      </c>
      <c r="AO43" s="150">
        <f t="shared" si="29"/>
        <v>0</v>
      </c>
      <c r="AP43" s="150">
        <f t="shared" si="30"/>
        <v>0</v>
      </c>
      <c r="AQ43" s="150">
        <f t="shared" ref="AQ43:AQ71" si="32">SUM(AE43:AP43)</f>
        <v>0</v>
      </c>
    </row>
    <row r="44" spans="2:43" s="103" customFormat="1" ht="15" customHeight="1" x14ac:dyDescent="0.2">
      <c r="B44" s="146"/>
      <c r="C44" s="16">
        <v>33</v>
      </c>
      <c r="D44" s="470"/>
      <c r="E44" s="470"/>
      <c r="F44" s="476"/>
      <c r="G44" s="471"/>
      <c r="H44" s="472"/>
      <c r="I44" s="196" t="str">
        <f t="shared" si="17"/>
        <v/>
      </c>
      <c r="J44" s="486"/>
      <c r="K44" s="479"/>
      <c r="L44" s="479"/>
      <c r="M44" s="479"/>
      <c r="N44" s="479"/>
      <c r="O44" s="479"/>
      <c r="P44" s="479"/>
      <c r="Q44" s="479"/>
      <c r="R44" s="479"/>
      <c r="S44" s="479"/>
      <c r="T44" s="479"/>
      <c r="U44" s="479"/>
      <c r="V44" s="479"/>
      <c r="W44" s="216">
        <f t="shared" si="31"/>
        <v>0</v>
      </c>
      <c r="X44" s="164"/>
      <c r="AA44" s="218" t="str">
        <f t="shared" si="18"/>
        <v/>
      </c>
      <c r="AE44" s="150">
        <f t="shared" si="19"/>
        <v>0</v>
      </c>
      <c r="AF44" s="150">
        <f t="shared" si="20"/>
        <v>0</v>
      </c>
      <c r="AG44" s="150">
        <f t="shared" si="21"/>
        <v>0</v>
      </c>
      <c r="AH44" s="150">
        <f t="shared" si="22"/>
        <v>0</v>
      </c>
      <c r="AI44" s="150">
        <f t="shared" si="23"/>
        <v>0</v>
      </c>
      <c r="AJ44" s="150">
        <f t="shared" si="24"/>
        <v>0</v>
      </c>
      <c r="AK44" s="150">
        <f t="shared" si="25"/>
        <v>0</v>
      </c>
      <c r="AL44" s="150">
        <f t="shared" si="26"/>
        <v>0</v>
      </c>
      <c r="AM44" s="150">
        <f t="shared" si="27"/>
        <v>0</v>
      </c>
      <c r="AN44" s="150">
        <f t="shared" si="28"/>
        <v>0</v>
      </c>
      <c r="AO44" s="150">
        <f t="shared" si="29"/>
        <v>0</v>
      </c>
      <c r="AP44" s="150">
        <f t="shared" si="30"/>
        <v>0</v>
      </c>
      <c r="AQ44" s="150">
        <f t="shared" si="32"/>
        <v>0</v>
      </c>
    </row>
    <row r="45" spans="2:43" s="103" customFormat="1" ht="15" customHeight="1" x14ac:dyDescent="0.2">
      <c r="B45" s="146"/>
      <c r="C45" s="16">
        <v>34</v>
      </c>
      <c r="D45" s="470"/>
      <c r="E45" s="467"/>
      <c r="F45" s="476"/>
      <c r="G45" s="471"/>
      <c r="H45" s="472"/>
      <c r="I45" s="196" t="str">
        <f t="shared" si="17"/>
        <v/>
      </c>
      <c r="J45" s="477"/>
      <c r="K45" s="479"/>
      <c r="L45" s="479"/>
      <c r="M45" s="479"/>
      <c r="N45" s="479"/>
      <c r="O45" s="479"/>
      <c r="P45" s="479"/>
      <c r="Q45" s="479"/>
      <c r="R45" s="479"/>
      <c r="S45" s="479"/>
      <c r="T45" s="479"/>
      <c r="U45" s="479"/>
      <c r="V45" s="479"/>
      <c r="W45" s="216">
        <f t="shared" si="31"/>
        <v>0</v>
      </c>
      <c r="X45" s="164"/>
      <c r="AA45" s="218" t="str">
        <f t="shared" si="18"/>
        <v/>
      </c>
      <c r="AE45" s="150">
        <f t="shared" si="19"/>
        <v>0</v>
      </c>
      <c r="AF45" s="150">
        <f t="shared" si="20"/>
        <v>0</v>
      </c>
      <c r="AG45" s="150">
        <f t="shared" si="21"/>
        <v>0</v>
      </c>
      <c r="AH45" s="150">
        <f t="shared" si="22"/>
        <v>0</v>
      </c>
      <c r="AI45" s="150">
        <f t="shared" si="23"/>
        <v>0</v>
      </c>
      <c r="AJ45" s="150">
        <f t="shared" si="24"/>
        <v>0</v>
      </c>
      <c r="AK45" s="150">
        <f t="shared" si="25"/>
        <v>0</v>
      </c>
      <c r="AL45" s="150">
        <f t="shared" si="26"/>
        <v>0</v>
      </c>
      <c r="AM45" s="150">
        <f t="shared" si="27"/>
        <v>0</v>
      </c>
      <c r="AN45" s="150">
        <f t="shared" si="28"/>
        <v>0</v>
      </c>
      <c r="AO45" s="150">
        <f t="shared" si="29"/>
        <v>0</v>
      </c>
      <c r="AP45" s="150">
        <f t="shared" si="30"/>
        <v>0</v>
      </c>
      <c r="AQ45" s="150">
        <f t="shared" si="32"/>
        <v>0</v>
      </c>
    </row>
    <row r="46" spans="2:43" s="103" customFormat="1" ht="15" customHeight="1" x14ac:dyDescent="0.2">
      <c r="B46" s="146"/>
      <c r="C46" s="16">
        <v>35</v>
      </c>
      <c r="D46" s="470"/>
      <c r="E46" s="470"/>
      <c r="F46" s="476"/>
      <c r="G46" s="471"/>
      <c r="H46" s="472"/>
      <c r="I46" s="196" t="str">
        <f t="shared" si="17"/>
        <v/>
      </c>
      <c r="J46" s="486"/>
      <c r="K46" s="479"/>
      <c r="L46" s="479"/>
      <c r="M46" s="479"/>
      <c r="N46" s="479"/>
      <c r="O46" s="479"/>
      <c r="P46" s="479"/>
      <c r="Q46" s="479"/>
      <c r="R46" s="479"/>
      <c r="S46" s="479"/>
      <c r="T46" s="479"/>
      <c r="U46" s="479"/>
      <c r="V46" s="479"/>
      <c r="W46" s="216">
        <f t="shared" si="31"/>
        <v>0</v>
      </c>
      <c r="X46" s="164"/>
      <c r="AA46" s="218" t="str">
        <f t="shared" si="18"/>
        <v/>
      </c>
      <c r="AE46" s="150">
        <f t="shared" si="19"/>
        <v>0</v>
      </c>
      <c r="AF46" s="150">
        <f t="shared" si="20"/>
        <v>0</v>
      </c>
      <c r="AG46" s="150">
        <f t="shared" si="21"/>
        <v>0</v>
      </c>
      <c r="AH46" s="150">
        <f t="shared" si="22"/>
        <v>0</v>
      </c>
      <c r="AI46" s="150">
        <f t="shared" si="23"/>
        <v>0</v>
      </c>
      <c r="AJ46" s="150">
        <f t="shared" si="24"/>
        <v>0</v>
      </c>
      <c r="AK46" s="150">
        <f t="shared" si="25"/>
        <v>0</v>
      </c>
      <c r="AL46" s="150">
        <f t="shared" si="26"/>
        <v>0</v>
      </c>
      <c r="AM46" s="150">
        <f t="shared" si="27"/>
        <v>0</v>
      </c>
      <c r="AN46" s="150">
        <f t="shared" si="28"/>
        <v>0</v>
      </c>
      <c r="AO46" s="150">
        <f t="shared" si="29"/>
        <v>0</v>
      </c>
      <c r="AP46" s="150">
        <f t="shared" si="30"/>
        <v>0</v>
      </c>
      <c r="AQ46" s="150">
        <f t="shared" si="32"/>
        <v>0</v>
      </c>
    </row>
    <row r="47" spans="2:43" s="103" customFormat="1" ht="15" customHeight="1" x14ac:dyDescent="0.2">
      <c r="B47" s="146"/>
      <c r="C47" s="16">
        <v>36</v>
      </c>
      <c r="D47" s="470"/>
      <c r="E47" s="467"/>
      <c r="F47" s="476"/>
      <c r="G47" s="471"/>
      <c r="H47" s="472"/>
      <c r="I47" s="196" t="str">
        <f t="shared" si="17"/>
        <v/>
      </c>
      <c r="J47" s="477"/>
      <c r="K47" s="479"/>
      <c r="L47" s="479"/>
      <c r="M47" s="479"/>
      <c r="N47" s="479"/>
      <c r="O47" s="479"/>
      <c r="P47" s="479"/>
      <c r="Q47" s="479"/>
      <c r="R47" s="479"/>
      <c r="S47" s="479"/>
      <c r="T47" s="479"/>
      <c r="U47" s="479"/>
      <c r="V47" s="479"/>
      <c r="W47" s="216">
        <f t="shared" si="31"/>
        <v>0</v>
      </c>
      <c r="X47" s="164"/>
      <c r="AA47" s="218" t="str">
        <f t="shared" si="18"/>
        <v/>
      </c>
      <c r="AE47" s="150">
        <f t="shared" si="19"/>
        <v>0</v>
      </c>
      <c r="AF47" s="150">
        <f t="shared" si="20"/>
        <v>0</v>
      </c>
      <c r="AG47" s="150">
        <f t="shared" si="21"/>
        <v>0</v>
      </c>
      <c r="AH47" s="150">
        <f t="shared" si="22"/>
        <v>0</v>
      </c>
      <c r="AI47" s="150">
        <f t="shared" si="23"/>
        <v>0</v>
      </c>
      <c r="AJ47" s="150">
        <f t="shared" si="24"/>
        <v>0</v>
      </c>
      <c r="AK47" s="150">
        <f t="shared" si="25"/>
        <v>0</v>
      </c>
      <c r="AL47" s="150">
        <f t="shared" si="26"/>
        <v>0</v>
      </c>
      <c r="AM47" s="150">
        <f t="shared" si="27"/>
        <v>0</v>
      </c>
      <c r="AN47" s="150">
        <f t="shared" si="28"/>
        <v>0</v>
      </c>
      <c r="AO47" s="150">
        <f t="shared" si="29"/>
        <v>0</v>
      </c>
      <c r="AP47" s="150">
        <f t="shared" si="30"/>
        <v>0</v>
      </c>
      <c r="AQ47" s="150">
        <f t="shared" si="32"/>
        <v>0</v>
      </c>
    </row>
    <row r="48" spans="2:43" s="103" customFormat="1" ht="15" customHeight="1" x14ac:dyDescent="0.2">
      <c r="B48" s="146"/>
      <c r="C48" s="16">
        <v>37</v>
      </c>
      <c r="D48" s="470"/>
      <c r="E48" s="470"/>
      <c r="F48" s="476"/>
      <c r="G48" s="471"/>
      <c r="H48" s="472"/>
      <c r="I48" s="196" t="str">
        <f t="shared" si="17"/>
        <v/>
      </c>
      <c r="J48" s="486"/>
      <c r="K48" s="479"/>
      <c r="L48" s="479"/>
      <c r="M48" s="479"/>
      <c r="N48" s="479"/>
      <c r="O48" s="479"/>
      <c r="P48" s="479"/>
      <c r="Q48" s="479"/>
      <c r="R48" s="479"/>
      <c r="S48" s="479"/>
      <c r="T48" s="479"/>
      <c r="U48" s="479"/>
      <c r="V48" s="479"/>
      <c r="W48" s="216">
        <f t="shared" si="31"/>
        <v>0</v>
      </c>
      <c r="X48" s="164"/>
      <c r="AA48" s="218" t="str">
        <f t="shared" si="18"/>
        <v/>
      </c>
      <c r="AE48" s="150">
        <f t="shared" si="19"/>
        <v>0</v>
      </c>
      <c r="AF48" s="150">
        <f t="shared" si="20"/>
        <v>0</v>
      </c>
      <c r="AG48" s="150">
        <f t="shared" si="21"/>
        <v>0</v>
      </c>
      <c r="AH48" s="150">
        <f t="shared" si="22"/>
        <v>0</v>
      </c>
      <c r="AI48" s="150">
        <f t="shared" si="23"/>
        <v>0</v>
      </c>
      <c r="AJ48" s="150">
        <f t="shared" si="24"/>
        <v>0</v>
      </c>
      <c r="AK48" s="150">
        <f t="shared" si="25"/>
        <v>0</v>
      </c>
      <c r="AL48" s="150">
        <f t="shared" si="26"/>
        <v>0</v>
      </c>
      <c r="AM48" s="150">
        <f t="shared" si="27"/>
        <v>0</v>
      </c>
      <c r="AN48" s="150">
        <f t="shared" si="28"/>
        <v>0</v>
      </c>
      <c r="AO48" s="150">
        <f t="shared" si="29"/>
        <v>0</v>
      </c>
      <c r="AP48" s="150">
        <f t="shared" si="30"/>
        <v>0</v>
      </c>
      <c r="AQ48" s="150">
        <f t="shared" si="32"/>
        <v>0</v>
      </c>
    </row>
    <row r="49" spans="2:43" s="103" customFormat="1" ht="15" customHeight="1" x14ac:dyDescent="0.2">
      <c r="B49" s="146"/>
      <c r="C49" s="16">
        <v>38</v>
      </c>
      <c r="D49" s="470"/>
      <c r="E49" s="467"/>
      <c r="F49" s="476"/>
      <c r="G49" s="471"/>
      <c r="H49" s="472"/>
      <c r="I49" s="196" t="str">
        <f t="shared" si="17"/>
        <v/>
      </c>
      <c r="J49" s="477"/>
      <c r="K49" s="479"/>
      <c r="L49" s="479"/>
      <c r="M49" s="479"/>
      <c r="N49" s="479"/>
      <c r="O49" s="479"/>
      <c r="P49" s="479"/>
      <c r="Q49" s="479"/>
      <c r="R49" s="479"/>
      <c r="S49" s="479"/>
      <c r="T49" s="479"/>
      <c r="U49" s="479"/>
      <c r="V49" s="479"/>
      <c r="W49" s="216">
        <f t="shared" si="31"/>
        <v>0</v>
      </c>
      <c r="X49" s="164"/>
      <c r="AA49" s="218" t="str">
        <f t="shared" si="18"/>
        <v/>
      </c>
      <c r="AE49" s="150">
        <f t="shared" si="19"/>
        <v>0</v>
      </c>
      <c r="AF49" s="150">
        <f t="shared" si="20"/>
        <v>0</v>
      </c>
      <c r="AG49" s="150">
        <f t="shared" si="21"/>
        <v>0</v>
      </c>
      <c r="AH49" s="150">
        <f t="shared" si="22"/>
        <v>0</v>
      </c>
      <c r="AI49" s="150">
        <f t="shared" si="23"/>
        <v>0</v>
      </c>
      <c r="AJ49" s="150">
        <f t="shared" si="24"/>
        <v>0</v>
      </c>
      <c r="AK49" s="150">
        <f t="shared" si="25"/>
        <v>0</v>
      </c>
      <c r="AL49" s="150">
        <f t="shared" si="26"/>
        <v>0</v>
      </c>
      <c r="AM49" s="150">
        <f t="shared" si="27"/>
        <v>0</v>
      </c>
      <c r="AN49" s="150">
        <f t="shared" si="28"/>
        <v>0</v>
      </c>
      <c r="AO49" s="150">
        <f t="shared" si="29"/>
        <v>0</v>
      </c>
      <c r="AP49" s="150">
        <f t="shared" si="30"/>
        <v>0</v>
      </c>
      <c r="AQ49" s="150">
        <f t="shared" si="32"/>
        <v>0</v>
      </c>
    </row>
    <row r="50" spans="2:43" s="103" customFormat="1" ht="15" customHeight="1" x14ac:dyDescent="0.2">
      <c r="B50" s="146"/>
      <c r="C50" s="16">
        <v>39</v>
      </c>
      <c r="D50" s="470"/>
      <c r="E50" s="470"/>
      <c r="F50" s="476"/>
      <c r="G50" s="471"/>
      <c r="H50" s="472"/>
      <c r="I50" s="196" t="str">
        <f t="shared" si="17"/>
        <v/>
      </c>
      <c r="J50" s="486"/>
      <c r="K50" s="479"/>
      <c r="L50" s="479"/>
      <c r="M50" s="479"/>
      <c r="N50" s="479"/>
      <c r="O50" s="479"/>
      <c r="P50" s="479"/>
      <c r="Q50" s="479"/>
      <c r="R50" s="479"/>
      <c r="S50" s="479"/>
      <c r="T50" s="479"/>
      <c r="U50" s="479"/>
      <c r="V50" s="479"/>
      <c r="W50" s="216">
        <f t="shared" si="31"/>
        <v>0</v>
      </c>
      <c r="X50" s="164"/>
      <c r="AA50" s="218" t="str">
        <f t="shared" si="18"/>
        <v/>
      </c>
      <c r="AE50" s="150">
        <f t="shared" si="19"/>
        <v>0</v>
      </c>
      <c r="AF50" s="150">
        <f t="shared" si="20"/>
        <v>0</v>
      </c>
      <c r="AG50" s="150">
        <f t="shared" si="21"/>
        <v>0</v>
      </c>
      <c r="AH50" s="150">
        <f t="shared" si="22"/>
        <v>0</v>
      </c>
      <c r="AI50" s="150">
        <f t="shared" si="23"/>
        <v>0</v>
      </c>
      <c r="AJ50" s="150">
        <f t="shared" si="24"/>
        <v>0</v>
      </c>
      <c r="AK50" s="150">
        <f t="shared" si="25"/>
        <v>0</v>
      </c>
      <c r="AL50" s="150">
        <f t="shared" si="26"/>
        <v>0</v>
      </c>
      <c r="AM50" s="150">
        <f t="shared" si="27"/>
        <v>0</v>
      </c>
      <c r="AN50" s="150">
        <f t="shared" si="28"/>
        <v>0</v>
      </c>
      <c r="AO50" s="150">
        <f t="shared" si="29"/>
        <v>0</v>
      </c>
      <c r="AP50" s="150">
        <f t="shared" si="30"/>
        <v>0</v>
      </c>
      <c r="AQ50" s="150">
        <f t="shared" si="32"/>
        <v>0</v>
      </c>
    </row>
    <row r="51" spans="2:43" s="103" customFormat="1" ht="15" customHeight="1" x14ac:dyDescent="0.2">
      <c r="B51" s="146"/>
      <c r="C51" s="16">
        <v>40</v>
      </c>
      <c r="D51" s="470"/>
      <c r="E51" s="467"/>
      <c r="F51" s="476"/>
      <c r="G51" s="471"/>
      <c r="H51" s="472"/>
      <c r="I51" s="196" t="str">
        <f t="shared" si="17"/>
        <v/>
      </c>
      <c r="J51" s="477"/>
      <c r="K51" s="479"/>
      <c r="L51" s="479"/>
      <c r="M51" s="479"/>
      <c r="N51" s="479"/>
      <c r="O51" s="479"/>
      <c r="P51" s="479"/>
      <c r="Q51" s="479"/>
      <c r="R51" s="479"/>
      <c r="S51" s="479"/>
      <c r="T51" s="479"/>
      <c r="U51" s="479"/>
      <c r="V51" s="479"/>
      <c r="W51" s="216">
        <f t="shared" si="31"/>
        <v>0</v>
      </c>
      <c r="X51" s="164"/>
      <c r="AA51" s="218" t="str">
        <f t="shared" si="18"/>
        <v/>
      </c>
      <c r="AE51" s="150">
        <f t="shared" si="19"/>
        <v>0</v>
      </c>
      <c r="AF51" s="150">
        <f t="shared" si="20"/>
        <v>0</v>
      </c>
      <c r="AG51" s="150">
        <f t="shared" si="21"/>
        <v>0</v>
      </c>
      <c r="AH51" s="150">
        <f t="shared" si="22"/>
        <v>0</v>
      </c>
      <c r="AI51" s="150">
        <f t="shared" si="23"/>
        <v>0</v>
      </c>
      <c r="AJ51" s="150">
        <f t="shared" si="24"/>
        <v>0</v>
      </c>
      <c r="AK51" s="150">
        <f t="shared" si="25"/>
        <v>0</v>
      </c>
      <c r="AL51" s="150">
        <f t="shared" si="26"/>
        <v>0</v>
      </c>
      <c r="AM51" s="150">
        <f t="shared" si="27"/>
        <v>0</v>
      </c>
      <c r="AN51" s="150">
        <f t="shared" si="28"/>
        <v>0</v>
      </c>
      <c r="AO51" s="150">
        <f t="shared" si="29"/>
        <v>0</v>
      </c>
      <c r="AP51" s="150">
        <f t="shared" si="30"/>
        <v>0</v>
      </c>
      <c r="AQ51" s="150">
        <f t="shared" si="32"/>
        <v>0</v>
      </c>
    </row>
    <row r="52" spans="2:43" s="103" customFormat="1" ht="15" customHeight="1" x14ac:dyDescent="0.2">
      <c r="B52" s="146"/>
      <c r="C52" s="16">
        <v>41</v>
      </c>
      <c r="D52" s="470"/>
      <c r="E52" s="470"/>
      <c r="F52" s="476"/>
      <c r="G52" s="471"/>
      <c r="H52" s="472"/>
      <c r="I52" s="196" t="str">
        <f t="shared" si="17"/>
        <v/>
      </c>
      <c r="J52" s="486"/>
      <c r="K52" s="479"/>
      <c r="L52" s="479"/>
      <c r="M52" s="479"/>
      <c r="N52" s="479"/>
      <c r="O52" s="479"/>
      <c r="P52" s="479"/>
      <c r="Q52" s="479"/>
      <c r="R52" s="479"/>
      <c r="S52" s="479"/>
      <c r="T52" s="479"/>
      <c r="U52" s="479"/>
      <c r="V52" s="479"/>
      <c r="W52" s="216">
        <f t="shared" si="31"/>
        <v>0</v>
      </c>
      <c r="X52" s="164"/>
      <c r="AA52" s="218" t="str">
        <f t="shared" si="18"/>
        <v/>
      </c>
      <c r="AE52" s="150">
        <f t="shared" si="19"/>
        <v>0</v>
      </c>
      <c r="AF52" s="150">
        <f t="shared" si="20"/>
        <v>0</v>
      </c>
      <c r="AG52" s="150">
        <f t="shared" si="21"/>
        <v>0</v>
      </c>
      <c r="AH52" s="150">
        <f t="shared" si="22"/>
        <v>0</v>
      </c>
      <c r="AI52" s="150">
        <f t="shared" si="23"/>
        <v>0</v>
      </c>
      <c r="AJ52" s="150">
        <f t="shared" si="24"/>
        <v>0</v>
      </c>
      <c r="AK52" s="150">
        <f t="shared" si="25"/>
        <v>0</v>
      </c>
      <c r="AL52" s="150">
        <f t="shared" si="26"/>
        <v>0</v>
      </c>
      <c r="AM52" s="150">
        <f t="shared" si="27"/>
        <v>0</v>
      </c>
      <c r="AN52" s="150">
        <f t="shared" si="28"/>
        <v>0</v>
      </c>
      <c r="AO52" s="150">
        <f t="shared" si="29"/>
        <v>0</v>
      </c>
      <c r="AP52" s="150">
        <f t="shared" si="30"/>
        <v>0</v>
      </c>
      <c r="AQ52" s="150">
        <f t="shared" si="32"/>
        <v>0</v>
      </c>
    </row>
    <row r="53" spans="2:43" s="103" customFormat="1" ht="15" customHeight="1" x14ac:dyDescent="0.2">
      <c r="B53" s="146"/>
      <c r="C53" s="16">
        <v>42</v>
      </c>
      <c r="D53" s="470"/>
      <c r="E53" s="467"/>
      <c r="F53" s="476"/>
      <c r="G53" s="471"/>
      <c r="H53" s="472"/>
      <c r="I53" s="196" t="str">
        <f t="shared" si="17"/>
        <v/>
      </c>
      <c r="J53" s="477"/>
      <c r="K53" s="479"/>
      <c r="L53" s="479"/>
      <c r="M53" s="479"/>
      <c r="N53" s="479"/>
      <c r="O53" s="479"/>
      <c r="P53" s="479"/>
      <c r="Q53" s="479"/>
      <c r="R53" s="479"/>
      <c r="S53" s="479"/>
      <c r="T53" s="479"/>
      <c r="U53" s="479"/>
      <c r="V53" s="479"/>
      <c r="W53" s="216">
        <f t="shared" si="31"/>
        <v>0</v>
      </c>
      <c r="X53" s="164"/>
      <c r="AA53" s="218" t="str">
        <f t="shared" si="18"/>
        <v/>
      </c>
      <c r="AE53" s="150">
        <f t="shared" si="19"/>
        <v>0</v>
      </c>
      <c r="AF53" s="150">
        <f t="shared" si="20"/>
        <v>0</v>
      </c>
      <c r="AG53" s="150">
        <f t="shared" si="21"/>
        <v>0</v>
      </c>
      <c r="AH53" s="150">
        <f t="shared" si="22"/>
        <v>0</v>
      </c>
      <c r="AI53" s="150">
        <f t="shared" si="23"/>
        <v>0</v>
      </c>
      <c r="AJ53" s="150">
        <f t="shared" si="24"/>
        <v>0</v>
      </c>
      <c r="AK53" s="150">
        <f t="shared" si="25"/>
        <v>0</v>
      </c>
      <c r="AL53" s="150">
        <f t="shared" si="26"/>
        <v>0</v>
      </c>
      <c r="AM53" s="150">
        <f t="shared" si="27"/>
        <v>0</v>
      </c>
      <c r="AN53" s="150">
        <f t="shared" si="28"/>
        <v>0</v>
      </c>
      <c r="AO53" s="150">
        <f t="shared" si="29"/>
        <v>0</v>
      </c>
      <c r="AP53" s="150">
        <f t="shared" si="30"/>
        <v>0</v>
      </c>
      <c r="AQ53" s="150">
        <f t="shared" si="32"/>
        <v>0</v>
      </c>
    </row>
    <row r="54" spans="2:43" s="103" customFormat="1" ht="15" customHeight="1" x14ac:dyDescent="0.2">
      <c r="B54" s="146"/>
      <c r="C54" s="16">
        <v>43</v>
      </c>
      <c r="D54" s="470"/>
      <c r="E54" s="470"/>
      <c r="F54" s="476"/>
      <c r="G54" s="471"/>
      <c r="H54" s="472"/>
      <c r="I54" s="196" t="str">
        <f t="shared" si="17"/>
        <v/>
      </c>
      <c r="J54" s="486"/>
      <c r="K54" s="479"/>
      <c r="L54" s="479"/>
      <c r="M54" s="479"/>
      <c r="N54" s="479"/>
      <c r="O54" s="479"/>
      <c r="P54" s="479"/>
      <c r="Q54" s="479"/>
      <c r="R54" s="479"/>
      <c r="S54" s="479"/>
      <c r="T54" s="479"/>
      <c r="U54" s="479"/>
      <c r="V54" s="479"/>
      <c r="W54" s="216">
        <f t="shared" si="31"/>
        <v>0</v>
      </c>
      <c r="X54" s="164"/>
      <c r="AA54" s="218" t="str">
        <f t="shared" si="18"/>
        <v/>
      </c>
      <c r="AE54" s="150">
        <f t="shared" si="19"/>
        <v>0</v>
      </c>
      <c r="AF54" s="150">
        <f t="shared" si="20"/>
        <v>0</v>
      </c>
      <c r="AG54" s="150">
        <f t="shared" si="21"/>
        <v>0</v>
      </c>
      <c r="AH54" s="150">
        <f t="shared" si="22"/>
        <v>0</v>
      </c>
      <c r="AI54" s="150">
        <f t="shared" si="23"/>
        <v>0</v>
      </c>
      <c r="AJ54" s="150">
        <f t="shared" si="24"/>
        <v>0</v>
      </c>
      <c r="AK54" s="150">
        <f t="shared" si="25"/>
        <v>0</v>
      </c>
      <c r="AL54" s="150">
        <f t="shared" si="26"/>
        <v>0</v>
      </c>
      <c r="AM54" s="150">
        <f t="shared" si="27"/>
        <v>0</v>
      </c>
      <c r="AN54" s="150">
        <f t="shared" si="28"/>
        <v>0</v>
      </c>
      <c r="AO54" s="150">
        <f t="shared" si="29"/>
        <v>0</v>
      </c>
      <c r="AP54" s="150">
        <f t="shared" si="30"/>
        <v>0</v>
      </c>
      <c r="AQ54" s="150">
        <f t="shared" si="32"/>
        <v>0</v>
      </c>
    </row>
    <row r="55" spans="2:43" s="103" customFormat="1" ht="15" customHeight="1" x14ac:dyDescent="0.2">
      <c r="B55" s="146"/>
      <c r="C55" s="16">
        <v>44</v>
      </c>
      <c r="D55" s="470"/>
      <c r="E55" s="467"/>
      <c r="F55" s="476"/>
      <c r="G55" s="471"/>
      <c r="H55" s="472"/>
      <c r="I55" s="196" t="str">
        <f t="shared" si="17"/>
        <v/>
      </c>
      <c r="J55" s="486"/>
      <c r="K55" s="479"/>
      <c r="L55" s="479"/>
      <c r="M55" s="479"/>
      <c r="N55" s="479"/>
      <c r="O55" s="479"/>
      <c r="P55" s="479"/>
      <c r="Q55" s="479"/>
      <c r="R55" s="479"/>
      <c r="S55" s="479"/>
      <c r="T55" s="479"/>
      <c r="U55" s="479"/>
      <c r="V55" s="479"/>
      <c r="W55" s="216">
        <f t="shared" si="31"/>
        <v>0</v>
      </c>
      <c r="X55" s="164"/>
      <c r="AA55" s="218" t="str">
        <f t="shared" si="18"/>
        <v/>
      </c>
      <c r="AE55" s="150">
        <f t="shared" si="19"/>
        <v>0</v>
      </c>
      <c r="AF55" s="150">
        <f t="shared" si="20"/>
        <v>0</v>
      </c>
      <c r="AG55" s="150">
        <f t="shared" si="21"/>
        <v>0</v>
      </c>
      <c r="AH55" s="150">
        <f t="shared" si="22"/>
        <v>0</v>
      </c>
      <c r="AI55" s="150">
        <f t="shared" si="23"/>
        <v>0</v>
      </c>
      <c r="AJ55" s="150">
        <f t="shared" si="24"/>
        <v>0</v>
      </c>
      <c r="AK55" s="150">
        <f t="shared" si="25"/>
        <v>0</v>
      </c>
      <c r="AL55" s="150">
        <f t="shared" si="26"/>
        <v>0</v>
      </c>
      <c r="AM55" s="150">
        <f t="shared" si="27"/>
        <v>0</v>
      </c>
      <c r="AN55" s="150">
        <f t="shared" si="28"/>
        <v>0</v>
      </c>
      <c r="AO55" s="150">
        <f t="shared" si="29"/>
        <v>0</v>
      </c>
      <c r="AP55" s="150">
        <f t="shared" si="30"/>
        <v>0</v>
      </c>
      <c r="AQ55" s="150">
        <f t="shared" si="32"/>
        <v>0</v>
      </c>
    </row>
    <row r="56" spans="2:43" s="103" customFormat="1" ht="15" customHeight="1" x14ac:dyDescent="0.2">
      <c r="B56" s="146"/>
      <c r="C56" s="16">
        <v>45</v>
      </c>
      <c r="D56" s="470"/>
      <c r="E56" s="470"/>
      <c r="F56" s="476"/>
      <c r="G56" s="471"/>
      <c r="H56" s="472"/>
      <c r="I56" s="196" t="str">
        <f t="shared" si="17"/>
        <v/>
      </c>
      <c r="J56" s="477"/>
      <c r="K56" s="479"/>
      <c r="L56" s="479"/>
      <c r="M56" s="479"/>
      <c r="N56" s="479"/>
      <c r="O56" s="479"/>
      <c r="P56" s="479"/>
      <c r="Q56" s="479"/>
      <c r="R56" s="479"/>
      <c r="S56" s="479"/>
      <c r="T56" s="479"/>
      <c r="U56" s="479"/>
      <c r="V56" s="479"/>
      <c r="W56" s="216">
        <f t="shared" si="31"/>
        <v>0</v>
      </c>
      <c r="X56" s="164"/>
      <c r="AA56" s="218" t="str">
        <f t="shared" si="18"/>
        <v/>
      </c>
      <c r="AE56" s="150">
        <f t="shared" si="19"/>
        <v>0</v>
      </c>
      <c r="AF56" s="150">
        <f t="shared" si="20"/>
        <v>0</v>
      </c>
      <c r="AG56" s="150">
        <f t="shared" si="21"/>
        <v>0</v>
      </c>
      <c r="AH56" s="150">
        <f t="shared" si="22"/>
        <v>0</v>
      </c>
      <c r="AI56" s="150">
        <f t="shared" si="23"/>
        <v>0</v>
      </c>
      <c r="AJ56" s="150">
        <f t="shared" si="24"/>
        <v>0</v>
      </c>
      <c r="AK56" s="150">
        <f t="shared" si="25"/>
        <v>0</v>
      </c>
      <c r="AL56" s="150">
        <f t="shared" si="26"/>
        <v>0</v>
      </c>
      <c r="AM56" s="150">
        <f t="shared" si="27"/>
        <v>0</v>
      </c>
      <c r="AN56" s="150">
        <f t="shared" si="28"/>
        <v>0</v>
      </c>
      <c r="AO56" s="150">
        <f t="shared" si="29"/>
        <v>0</v>
      </c>
      <c r="AP56" s="150">
        <f t="shared" si="30"/>
        <v>0</v>
      </c>
      <c r="AQ56" s="150">
        <f t="shared" si="32"/>
        <v>0</v>
      </c>
    </row>
    <row r="57" spans="2:43" s="103" customFormat="1" ht="15" customHeight="1" x14ac:dyDescent="0.2">
      <c r="B57" s="146"/>
      <c r="C57" s="16">
        <v>46</v>
      </c>
      <c r="D57" s="467"/>
      <c r="E57" s="467"/>
      <c r="F57" s="28"/>
      <c r="G57" s="472"/>
      <c r="H57" s="472"/>
      <c r="I57" s="196" t="str">
        <f t="shared" si="17"/>
        <v/>
      </c>
      <c r="J57" s="477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216">
        <f t="shared" si="31"/>
        <v>0</v>
      </c>
      <c r="X57" s="164"/>
      <c r="AA57" s="218" t="str">
        <f t="shared" si="18"/>
        <v/>
      </c>
      <c r="AE57" s="150">
        <f t="shared" si="19"/>
        <v>0</v>
      </c>
      <c r="AF57" s="150">
        <f t="shared" si="20"/>
        <v>0</v>
      </c>
      <c r="AG57" s="150">
        <f t="shared" si="21"/>
        <v>0</v>
      </c>
      <c r="AH57" s="150">
        <f t="shared" si="22"/>
        <v>0</v>
      </c>
      <c r="AI57" s="150">
        <f t="shared" si="23"/>
        <v>0</v>
      </c>
      <c r="AJ57" s="150">
        <f t="shared" si="24"/>
        <v>0</v>
      </c>
      <c r="AK57" s="150">
        <f t="shared" si="25"/>
        <v>0</v>
      </c>
      <c r="AL57" s="150">
        <f t="shared" si="26"/>
        <v>0</v>
      </c>
      <c r="AM57" s="150">
        <f t="shared" si="27"/>
        <v>0</v>
      </c>
      <c r="AN57" s="150">
        <f t="shared" si="28"/>
        <v>0</v>
      </c>
      <c r="AO57" s="150">
        <f t="shared" si="29"/>
        <v>0</v>
      </c>
      <c r="AP57" s="150">
        <f t="shared" si="30"/>
        <v>0</v>
      </c>
      <c r="AQ57" s="150">
        <f t="shared" si="32"/>
        <v>0</v>
      </c>
    </row>
    <row r="58" spans="2:43" s="103" customFormat="1" ht="15" customHeight="1" x14ac:dyDescent="0.2">
      <c r="B58" s="146"/>
      <c r="C58" s="16">
        <v>47</v>
      </c>
      <c r="D58" s="467"/>
      <c r="E58" s="470"/>
      <c r="F58" s="28"/>
      <c r="G58" s="472"/>
      <c r="H58" s="472"/>
      <c r="I58" s="196" t="str">
        <f t="shared" si="17"/>
        <v/>
      </c>
      <c r="J58" s="477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216">
        <f t="shared" si="31"/>
        <v>0</v>
      </c>
      <c r="X58" s="164"/>
      <c r="AA58" s="218" t="str">
        <f t="shared" si="18"/>
        <v/>
      </c>
      <c r="AE58" s="150">
        <f t="shared" si="19"/>
        <v>0</v>
      </c>
      <c r="AF58" s="150">
        <f t="shared" si="20"/>
        <v>0</v>
      </c>
      <c r="AG58" s="150">
        <f t="shared" si="21"/>
        <v>0</v>
      </c>
      <c r="AH58" s="150">
        <f t="shared" si="22"/>
        <v>0</v>
      </c>
      <c r="AI58" s="150">
        <f t="shared" si="23"/>
        <v>0</v>
      </c>
      <c r="AJ58" s="150">
        <f t="shared" si="24"/>
        <v>0</v>
      </c>
      <c r="AK58" s="150">
        <f t="shared" si="25"/>
        <v>0</v>
      </c>
      <c r="AL58" s="150">
        <f t="shared" si="26"/>
        <v>0</v>
      </c>
      <c r="AM58" s="150">
        <f t="shared" si="27"/>
        <v>0</v>
      </c>
      <c r="AN58" s="150">
        <f t="shared" si="28"/>
        <v>0</v>
      </c>
      <c r="AO58" s="150">
        <f t="shared" si="29"/>
        <v>0</v>
      </c>
      <c r="AP58" s="150">
        <f t="shared" si="30"/>
        <v>0</v>
      </c>
      <c r="AQ58" s="150">
        <f t="shared" si="32"/>
        <v>0</v>
      </c>
    </row>
    <row r="59" spans="2:43" s="103" customFormat="1" ht="15" customHeight="1" x14ac:dyDescent="0.2">
      <c r="B59" s="146"/>
      <c r="C59" s="16">
        <v>48</v>
      </c>
      <c r="D59" s="467"/>
      <c r="E59" s="467"/>
      <c r="F59" s="28"/>
      <c r="G59" s="472"/>
      <c r="H59" s="472"/>
      <c r="I59" s="196" t="str">
        <f t="shared" si="17"/>
        <v/>
      </c>
      <c r="J59" s="477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216">
        <f t="shared" si="31"/>
        <v>0</v>
      </c>
      <c r="X59" s="164"/>
      <c r="AA59" s="218" t="str">
        <f t="shared" si="18"/>
        <v/>
      </c>
      <c r="AE59" s="150">
        <f t="shared" si="19"/>
        <v>0</v>
      </c>
      <c r="AF59" s="150">
        <f t="shared" si="20"/>
        <v>0</v>
      </c>
      <c r="AG59" s="150">
        <f t="shared" si="21"/>
        <v>0</v>
      </c>
      <c r="AH59" s="150">
        <f t="shared" si="22"/>
        <v>0</v>
      </c>
      <c r="AI59" s="150">
        <f t="shared" si="23"/>
        <v>0</v>
      </c>
      <c r="AJ59" s="150">
        <f t="shared" si="24"/>
        <v>0</v>
      </c>
      <c r="AK59" s="150">
        <f t="shared" si="25"/>
        <v>0</v>
      </c>
      <c r="AL59" s="150">
        <f t="shared" si="26"/>
        <v>0</v>
      </c>
      <c r="AM59" s="150">
        <f t="shared" si="27"/>
        <v>0</v>
      </c>
      <c r="AN59" s="150">
        <f t="shared" si="28"/>
        <v>0</v>
      </c>
      <c r="AO59" s="150">
        <f t="shared" si="29"/>
        <v>0</v>
      </c>
      <c r="AP59" s="150">
        <f t="shared" si="30"/>
        <v>0</v>
      </c>
      <c r="AQ59" s="150">
        <f t="shared" si="32"/>
        <v>0</v>
      </c>
    </row>
    <row r="60" spans="2:43" s="103" customFormat="1" ht="15" customHeight="1" x14ac:dyDescent="0.2">
      <c r="B60" s="146"/>
      <c r="C60" s="16">
        <v>49</v>
      </c>
      <c r="D60" s="467"/>
      <c r="E60" s="470"/>
      <c r="F60" s="28"/>
      <c r="G60" s="472"/>
      <c r="H60" s="472"/>
      <c r="I60" s="196" t="str">
        <f t="shared" si="17"/>
        <v/>
      </c>
      <c r="J60" s="477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216">
        <f t="shared" si="31"/>
        <v>0</v>
      </c>
      <c r="X60" s="164"/>
      <c r="AA60" s="218" t="str">
        <f t="shared" si="18"/>
        <v/>
      </c>
      <c r="AE60" s="150">
        <f t="shared" si="19"/>
        <v>0</v>
      </c>
      <c r="AF60" s="150">
        <f t="shared" si="20"/>
        <v>0</v>
      </c>
      <c r="AG60" s="150">
        <f t="shared" si="21"/>
        <v>0</v>
      </c>
      <c r="AH60" s="150">
        <f t="shared" si="22"/>
        <v>0</v>
      </c>
      <c r="AI60" s="150">
        <f t="shared" si="23"/>
        <v>0</v>
      </c>
      <c r="AJ60" s="150">
        <f t="shared" si="24"/>
        <v>0</v>
      </c>
      <c r="AK60" s="150">
        <f t="shared" si="25"/>
        <v>0</v>
      </c>
      <c r="AL60" s="150">
        <f t="shared" si="26"/>
        <v>0</v>
      </c>
      <c r="AM60" s="150">
        <f t="shared" si="27"/>
        <v>0</v>
      </c>
      <c r="AN60" s="150">
        <f t="shared" si="28"/>
        <v>0</v>
      </c>
      <c r="AO60" s="150">
        <f t="shared" si="29"/>
        <v>0</v>
      </c>
      <c r="AP60" s="150">
        <f t="shared" si="30"/>
        <v>0</v>
      </c>
      <c r="AQ60" s="150">
        <f t="shared" si="32"/>
        <v>0</v>
      </c>
    </row>
    <row r="61" spans="2:43" s="103" customFormat="1" ht="15" customHeight="1" x14ac:dyDescent="0.2">
      <c r="B61" s="146"/>
      <c r="C61" s="16">
        <v>50</v>
      </c>
      <c r="D61" s="467"/>
      <c r="E61" s="467"/>
      <c r="F61" s="28"/>
      <c r="G61" s="472"/>
      <c r="H61" s="472"/>
      <c r="I61" s="196" t="str">
        <f t="shared" si="17"/>
        <v/>
      </c>
      <c r="J61" s="477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216">
        <f t="shared" si="31"/>
        <v>0</v>
      </c>
      <c r="X61" s="164"/>
      <c r="AA61" s="218" t="str">
        <f t="shared" si="18"/>
        <v/>
      </c>
      <c r="AE61" s="150">
        <f t="shared" si="19"/>
        <v>0</v>
      </c>
      <c r="AF61" s="150">
        <f t="shared" si="20"/>
        <v>0</v>
      </c>
      <c r="AG61" s="150">
        <f t="shared" si="21"/>
        <v>0</v>
      </c>
      <c r="AH61" s="150">
        <f t="shared" si="22"/>
        <v>0</v>
      </c>
      <c r="AI61" s="150">
        <f t="shared" si="23"/>
        <v>0</v>
      </c>
      <c r="AJ61" s="150">
        <f t="shared" si="24"/>
        <v>0</v>
      </c>
      <c r="AK61" s="150">
        <f t="shared" si="25"/>
        <v>0</v>
      </c>
      <c r="AL61" s="150">
        <f t="shared" si="26"/>
        <v>0</v>
      </c>
      <c r="AM61" s="150">
        <f t="shared" si="27"/>
        <v>0</v>
      </c>
      <c r="AN61" s="150">
        <f t="shared" si="28"/>
        <v>0</v>
      </c>
      <c r="AO61" s="150">
        <f t="shared" si="29"/>
        <v>0</v>
      </c>
      <c r="AP61" s="150">
        <f t="shared" si="30"/>
        <v>0</v>
      </c>
      <c r="AQ61" s="150">
        <f t="shared" si="32"/>
        <v>0</v>
      </c>
    </row>
    <row r="62" spans="2:43" s="103" customFormat="1" ht="15" customHeight="1" x14ac:dyDescent="0.2">
      <c r="B62" s="146"/>
      <c r="C62" s="16">
        <v>51</v>
      </c>
      <c r="D62" s="467"/>
      <c r="E62" s="470"/>
      <c r="F62" s="28"/>
      <c r="G62" s="472"/>
      <c r="H62" s="472"/>
      <c r="I62" s="196" t="str">
        <f t="shared" si="17"/>
        <v/>
      </c>
      <c r="J62" s="477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216">
        <f t="shared" si="31"/>
        <v>0</v>
      </c>
      <c r="X62" s="164"/>
      <c r="AA62" s="218" t="str">
        <f t="shared" si="18"/>
        <v/>
      </c>
      <c r="AE62" s="150">
        <f t="shared" si="19"/>
        <v>0</v>
      </c>
      <c r="AF62" s="150">
        <f t="shared" si="20"/>
        <v>0</v>
      </c>
      <c r="AG62" s="150">
        <f t="shared" si="21"/>
        <v>0</v>
      </c>
      <c r="AH62" s="150">
        <f t="shared" si="22"/>
        <v>0</v>
      </c>
      <c r="AI62" s="150">
        <f t="shared" si="23"/>
        <v>0</v>
      </c>
      <c r="AJ62" s="150">
        <f t="shared" si="24"/>
        <v>0</v>
      </c>
      <c r="AK62" s="150">
        <f t="shared" si="25"/>
        <v>0</v>
      </c>
      <c r="AL62" s="150">
        <f t="shared" si="26"/>
        <v>0</v>
      </c>
      <c r="AM62" s="150">
        <f t="shared" si="27"/>
        <v>0</v>
      </c>
      <c r="AN62" s="150">
        <f t="shared" si="28"/>
        <v>0</v>
      </c>
      <c r="AO62" s="150">
        <f t="shared" si="29"/>
        <v>0</v>
      </c>
      <c r="AP62" s="150">
        <f t="shared" si="30"/>
        <v>0</v>
      </c>
      <c r="AQ62" s="150">
        <f t="shared" si="32"/>
        <v>0</v>
      </c>
    </row>
    <row r="63" spans="2:43" s="103" customFormat="1" ht="15" customHeight="1" x14ac:dyDescent="0.2">
      <c r="B63" s="146"/>
      <c r="C63" s="16">
        <v>52</v>
      </c>
      <c r="D63" s="467"/>
      <c r="E63" s="467"/>
      <c r="F63" s="28"/>
      <c r="G63" s="472"/>
      <c r="H63" s="472"/>
      <c r="I63" s="196" t="str">
        <f t="shared" si="17"/>
        <v/>
      </c>
      <c r="J63" s="477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216">
        <f t="shared" si="31"/>
        <v>0</v>
      </c>
      <c r="X63" s="164"/>
      <c r="AA63" s="218" t="str">
        <f t="shared" si="18"/>
        <v/>
      </c>
      <c r="AE63" s="150">
        <f t="shared" si="19"/>
        <v>0</v>
      </c>
      <c r="AF63" s="150">
        <f t="shared" si="20"/>
        <v>0</v>
      </c>
      <c r="AG63" s="150">
        <f t="shared" si="21"/>
        <v>0</v>
      </c>
      <c r="AH63" s="150">
        <f t="shared" si="22"/>
        <v>0</v>
      </c>
      <c r="AI63" s="150">
        <f t="shared" si="23"/>
        <v>0</v>
      </c>
      <c r="AJ63" s="150">
        <f t="shared" si="24"/>
        <v>0</v>
      </c>
      <c r="AK63" s="150">
        <f t="shared" si="25"/>
        <v>0</v>
      </c>
      <c r="AL63" s="150">
        <f t="shared" si="26"/>
        <v>0</v>
      </c>
      <c r="AM63" s="150">
        <f t="shared" si="27"/>
        <v>0</v>
      </c>
      <c r="AN63" s="150">
        <f t="shared" si="28"/>
        <v>0</v>
      </c>
      <c r="AO63" s="150">
        <f t="shared" si="29"/>
        <v>0</v>
      </c>
      <c r="AP63" s="150">
        <f t="shared" si="30"/>
        <v>0</v>
      </c>
      <c r="AQ63" s="150">
        <f t="shared" si="32"/>
        <v>0</v>
      </c>
    </row>
    <row r="64" spans="2:43" s="103" customFormat="1" ht="15" customHeight="1" x14ac:dyDescent="0.2">
      <c r="B64" s="146"/>
      <c r="C64" s="16">
        <v>53</v>
      </c>
      <c r="D64" s="467"/>
      <c r="E64" s="470"/>
      <c r="F64" s="28"/>
      <c r="G64" s="472"/>
      <c r="H64" s="472"/>
      <c r="I64" s="196" t="str">
        <f t="shared" si="17"/>
        <v/>
      </c>
      <c r="J64" s="477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216">
        <f t="shared" si="31"/>
        <v>0</v>
      </c>
      <c r="X64" s="164"/>
      <c r="AA64" s="218" t="str">
        <f t="shared" si="18"/>
        <v/>
      </c>
      <c r="AE64" s="150">
        <f t="shared" si="19"/>
        <v>0</v>
      </c>
      <c r="AF64" s="150">
        <f t="shared" si="20"/>
        <v>0</v>
      </c>
      <c r="AG64" s="150">
        <f t="shared" si="21"/>
        <v>0</v>
      </c>
      <c r="AH64" s="150">
        <f t="shared" si="22"/>
        <v>0</v>
      </c>
      <c r="AI64" s="150">
        <f t="shared" si="23"/>
        <v>0</v>
      </c>
      <c r="AJ64" s="150">
        <f t="shared" si="24"/>
        <v>0</v>
      </c>
      <c r="AK64" s="150">
        <f t="shared" si="25"/>
        <v>0</v>
      </c>
      <c r="AL64" s="150">
        <f t="shared" si="26"/>
        <v>0</v>
      </c>
      <c r="AM64" s="150">
        <f t="shared" si="27"/>
        <v>0</v>
      </c>
      <c r="AN64" s="150">
        <f t="shared" si="28"/>
        <v>0</v>
      </c>
      <c r="AO64" s="150">
        <f t="shared" si="29"/>
        <v>0</v>
      </c>
      <c r="AP64" s="150">
        <f t="shared" si="30"/>
        <v>0</v>
      </c>
      <c r="AQ64" s="150">
        <f t="shared" si="32"/>
        <v>0</v>
      </c>
    </row>
    <row r="65" spans="1:43" s="103" customFormat="1" ht="15" customHeight="1" x14ac:dyDescent="0.2">
      <c r="B65" s="146"/>
      <c r="C65" s="16">
        <v>54</v>
      </c>
      <c r="D65" s="467"/>
      <c r="E65" s="467"/>
      <c r="F65" s="28"/>
      <c r="G65" s="472"/>
      <c r="H65" s="472"/>
      <c r="I65" s="196" t="str">
        <f t="shared" si="17"/>
        <v/>
      </c>
      <c r="J65" s="477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216">
        <f t="shared" si="31"/>
        <v>0</v>
      </c>
      <c r="X65" s="164"/>
      <c r="AA65" s="218" t="str">
        <f t="shared" si="18"/>
        <v/>
      </c>
      <c r="AE65" s="150">
        <f t="shared" si="19"/>
        <v>0</v>
      </c>
      <c r="AF65" s="150">
        <f t="shared" si="20"/>
        <v>0</v>
      </c>
      <c r="AG65" s="150">
        <f t="shared" si="21"/>
        <v>0</v>
      </c>
      <c r="AH65" s="150">
        <f t="shared" si="22"/>
        <v>0</v>
      </c>
      <c r="AI65" s="150">
        <f t="shared" si="23"/>
        <v>0</v>
      </c>
      <c r="AJ65" s="150">
        <f t="shared" si="24"/>
        <v>0</v>
      </c>
      <c r="AK65" s="150">
        <f t="shared" si="25"/>
        <v>0</v>
      </c>
      <c r="AL65" s="150">
        <f t="shared" si="26"/>
        <v>0</v>
      </c>
      <c r="AM65" s="150">
        <f t="shared" si="27"/>
        <v>0</v>
      </c>
      <c r="AN65" s="150">
        <f t="shared" si="28"/>
        <v>0</v>
      </c>
      <c r="AO65" s="150">
        <f t="shared" si="29"/>
        <v>0</v>
      </c>
      <c r="AP65" s="150">
        <f t="shared" si="30"/>
        <v>0</v>
      </c>
      <c r="AQ65" s="150">
        <f t="shared" si="32"/>
        <v>0</v>
      </c>
    </row>
    <row r="66" spans="1:43" s="103" customFormat="1" ht="15" customHeight="1" x14ac:dyDescent="0.2">
      <c r="B66" s="146"/>
      <c r="C66" s="16">
        <v>55</v>
      </c>
      <c r="D66" s="467"/>
      <c r="E66" s="470"/>
      <c r="F66" s="28"/>
      <c r="G66" s="472"/>
      <c r="H66" s="472"/>
      <c r="I66" s="196" t="str">
        <f t="shared" si="17"/>
        <v/>
      </c>
      <c r="J66" s="477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216">
        <f t="shared" si="31"/>
        <v>0</v>
      </c>
      <c r="X66" s="164"/>
      <c r="AA66" s="218" t="str">
        <f t="shared" si="18"/>
        <v/>
      </c>
      <c r="AE66" s="150">
        <f t="shared" si="19"/>
        <v>0</v>
      </c>
      <c r="AF66" s="150">
        <f t="shared" si="20"/>
        <v>0</v>
      </c>
      <c r="AG66" s="150">
        <f t="shared" si="21"/>
        <v>0</v>
      </c>
      <c r="AH66" s="150">
        <f t="shared" si="22"/>
        <v>0</v>
      </c>
      <c r="AI66" s="150">
        <f t="shared" si="23"/>
        <v>0</v>
      </c>
      <c r="AJ66" s="150">
        <f t="shared" si="24"/>
        <v>0</v>
      </c>
      <c r="AK66" s="150">
        <f t="shared" si="25"/>
        <v>0</v>
      </c>
      <c r="AL66" s="150">
        <f t="shared" si="26"/>
        <v>0</v>
      </c>
      <c r="AM66" s="150">
        <f t="shared" si="27"/>
        <v>0</v>
      </c>
      <c r="AN66" s="150">
        <f t="shared" si="28"/>
        <v>0</v>
      </c>
      <c r="AO66" s="150">
        <f t="shared" si="29"/>
        <v>0</v>
      </c>
      <c r="AP66" s="150">
        <f t="shared" si="30"/>
        <v>0</v>
      </c>
      <c r="AQ66" s="150">
        <f t="shared" si="32"/>
        <v>0</v>
      </c>
    </row>
    <row r="67" spans="1:43" s="103" customFormat="1" ht="15" customHeight="1" x14ac:dyDescent="0.2">
      <c r="B67" s="146"/>
      <c r="C67" s="16">
        <v>56</v>
      </c>
      <c r="D67" s="467"/>
      <c r="E67" s="467"/>
      <c r="F67" s="28"/>
      <c r="G67" s="472"/>
      <c r="H67" s="472"/>
      <c r="I67" s="196" t="str">
        <f t="shared" si="17"/>
        <v/>
      </c>
      <c r="J67" s="477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216">
        <f t="shared" si="31"/>
        <v>0</v>
      </c>
      <c r="X67" s="164"/>
      <c r="AA67" s="218" t="str">
        <f t="shared" si="18"/>
        <v/>
      </c>
      <c r="AE67" s="150">
        <f t="shared" si="19"/>
        <v>0</v>
      </c>
      <c r="AF67" s="150">
        <f t="shared" si="20"/>
        <v>0</v>
      </c>
      <c r="AG67" s="150">
        <f t="shared" si="21"/>
        <v>0</v>
      </c>
      <c r="AH67" s="150">
        <f t="shared" si="22"/>
        <v>0</v>
      </c>
      <c r="AI67" s="150">
        <f t="shared" si="23"/>
        <v>0</v>
      </c>
      <c r="AJ67" s="150">
        <f t="shared" si="24"/>
        <v>0</v>
      </c>
      <c r="AK67" s="150">
        <f t="shared" si="25"/>
        <v>0</v>
      </c>
      <c r="AL67" s="150">
        <f t="shared" si="26"/>
        <v>0</v>
      </c>
      <c r="AM67" s="150">
        <f t="shared" si="27"/>
        <v>0</v>
      </c>
      <c r="AN67" s="150">
        <f t="shared" si="28"/>
        <v>0</v>
      </c>
      <c r="AO67" s="150">
        <f t="shared" si="29"/>
        <v>0</v>
      </c>
      <c r="AP67" s="150">
        <f t="shared" si="30"/>
        <v>0</v>
      </c>
      <c r="AQ67" s="150">
        <f t="shared" si="32"/>
        <v>0</v>
      </c>
    </row>
    <row r="68" spans="1:43" s="103" customFormat="1" ht="15" customHeight="1" x14ac:dyDescent="0.2">
      <c r="B68" s="146"/>
      <c r="C68" s="16">
        <v>57</v>
      </c>
      <c r="D68" s="467"/>
      <c r="E68" s="470"/>
      <c r="F68" s="28"/>
      <c r="G68" s="472"/>
      <c r="H68" s="472"/>
      <c r="I68" s="196" t="str">
        <f t="shared" si="17"/>
        <v/>
      </c>
      <c r="J68" s="477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216">
        <f t="shared" si="31"/>
        <v>0</v>
      </c>
      <c r="X68" s="164"/>
      <c r="AA68" s="218" t="str">
        <f t="shared" si="18"/>
        <v/>
      </c>
      <c r="AE68" s="150">
        <f t="shared" si="19"/>
        <v>0</v>
      </c>
      <c r="AF68" s="150">
        <f t="shared" si="20"/>
        <v>0</v>
      </c>
      <c r="AG68" s="150">
        <f t="shared" si="21"/>
        <v>0</v>
      </c>
      <c r="AH68" s="150">
        <f t="shared" si="22"/>
        <v>0</v>
      </c>
      <c r="AI68" s="150">
        <f t="shared" si="23"/>
        <v>0</v>
      </c>
      <c r="AJ68" s="150">
        <f t="shared" si="24"/>
        <v>0</v>
      </c>
      <c r="AK68" s="150">
        <f t="shared" si="25"/>
        <v>0</v>
      </c>
      <c r="AL68" s="150">
        <f t="shared" si="26"/>
        <v>0</v>
      </c>
      <c r="AM68" s="150">
        <f t="shared" si="27"/>
        <v>0</v>
      </c>
      <c r="AN68" s="150">
        <f t="shared" si="28"/>
        <v>0</v>
      </c>
      <c r="AO68" s="150">
        <f t="shared" si="29"/>
        <v>0</v>
      </c>
      <c r="AP68" s="150">
        <f t="shared" si="30"/>
        <v>0</v>
      </c>
      <c r="AQ68" s="150">
        <f t="shared" si="32"/>
        <v>0</v>
      </c>
    </row>
    <row r="69" spans="1:43" s="103" customFormat="1" ht="15" customHeight="1" x14ac:dyDescent="0.2">
      <c r="B69" s="146"/>
      <c r="C69" s="16">
        <v>58</v>
      </c>
      <c r="D69" s="467"/>
      <c r="E69" s="467"/>
      <c r="F69" s="28"/>
      <c r="G69" s="472"/>
      <c r="H69" s="472"/>
      <c r="I69" s="196" t="str">
        <f t="shared" si="17"/>
        <v/>
      </c>
      <c r="J69" s="477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216">
        <f t="shared" si="31"/>
        <v>0</v>
      </c>
      <c r="X69" s="164"/>
      <c r="AA69" s="218" t="str">
        <f t="shared" si="18"/>
        <v/>
      </c>
      <c r="AE69" s="150">
        <f t="shared" si="19"/>
        <v>0</v>
      </c>
      <c r="AF69" s="150">
        <f t="shared" si="20"/>
        <v>0</v>
      </c>
      <c r="AG69" s="150">
        <f t="shared" si="21"/>
        <v>0</v>
      </c>
      <c r="AH69" s="150">
        <f t="shared" si="22"/>
        <v>0</v>
      </c>
      <c r="AI69" s="150">
        <f t="shared" si="23"/>
        <v>0</v>
      </c>
      <c r="AJ69" s="150">
        <f t="shared" si="24"/>
        <v>0</v>
      </c>
      <c r="AK69" s="150">
        <f t="shared" si="25"/>
        <v>0</v>
      </c>
      <c r="AL69" s="150">
        <f t="shared" si="26"/>
        <v>0</v>
      </c>
      <c r="AM69" s="150">
        <f t="shared" si="27"/>
        <v>0</v>
      </c>
      <c r="AN69" s="150">
        <f t="shared" si="28"/>
        <v>0</v>
      </c>
      <c r="AO69" s="150">
        <f t="shared" si="29"/>
        <v>0</v>
      </c>
      <c r="AP69" s="150">
        <f t="shared" si="30"/>
        <v>0</v>
      </c>
      <c r="AQ69" s="150">
        <f t="shared" si="32"/>
        <v>0</v>
      </c>
    </row>
    <row r="70" spans="1:43" s="103" customFormat="1" ht="15" customHeight="1" x14ac:dyDescent="0.2">
      <c r="B70" s="146"/>
      <c r="C70" s="16">
        <v>59</v>
      </c>
      <c r="D70" s="467"/>
      <c r="E70" s="470"/>
      <c r="F70" s="28"/>
      <c r="G70" s="472"/>
      <c r="H70" s="472"/>
      <c r="I70" s="196" t="str">
        <f t="shared" si="17"/>
        <v/>
      </c>
      <c r="J70" s="477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216">
        <f t="shared" si="31"/>
        <v>0</v>
      </c>
      <c r="X70" s="164"/>
      <c r="AA70" s="218" t="str">
        <f t="shared" si="18"/>
        <v/>
      </c>
      <c r="AE70" s="150">
        <f t="shared" si="19"/>
        <v>0</v>
      </c>
      <c r="AF70" s="150">
        <f t="shared" si="20"/>
        <v>0</v>
      </c>
      <c r="AG70" s="150">
        <f t="shared" si="21"/>
        <v>0</v>
      </c>
      <c r="AH70" s="150">
        <f t="shared" si="22"/>
        <v>0</v>
      </c>
      <c r="AI70" s="150">
        <f t="shared" si="23"/>
        <v>0</v>
      </c>
      <c r="AJ70" s="150">
        <f t="shared" si="24"/>
        <v>0</v>
      </c>
      <c r="AK70" s="150">
        <f t="shared" si="25"/>
        <v>0</v>
      </c>
      <c r="AL70" s="150">
        <f t="shared" si="26"/>
        <v>0</v>
      </c>
      <c r="AM70" s="150">
        <f t="shared" si="27"/>
        <v>0</v>
      </c>
      <c r="AN70" s="150">
        <f t="shared" si="28"/>
        <v>0</v>
      </c>
      <c r="AO70" s="150">
        <f t="shared" si="29"/>
        <v>0</v>
      </c>
      <c r="AP70" s="150">
        <f t="shared" si="30"/>
        <v>0</v>
      </c>
      <c r="AQ70" s="150">
        <f t="shared" si="32"/>
        <v>0</v>
      </c>
    </row>
    <row r="71" spans="1:43" s="103" customFormat="1" ht="15" customHeight="1" x14ac:dyDescent="0.2">
      <c r="B71" s="146"/>
      <c r="C71" s="16">
        <v>60</v>
      </c>
      <c r="D71" s="467"/>
      <c r="E71" s="467"/>
      <c r="F71" s="28"/>
      <c r="G71" s="472"/>
      <c r="H71" s="472"/>
      <c r="I71" s="196" t="str">
        <f t="shared" si="17"/>
        <v/>
      </c>
      <c r="J71" s="477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216">
        <f t="shared" si="31"/>
        <v>0</v>
      </c>
      <c r="X71" s="164"/>
      <c r="AA71" s="219" t="str">
        <f t="shared" si="18"/>
        <v/>
      </c>
      <c r="AE71" s="150">
        <f t="shared" si="19"/>
        <v>0</v>
      </c>
      <c r="AF71" s="150">
        <f t="shared" si="20"/>
        <v>0</v>
      </c>
      <c r="AG71" s="150">
        <f t="shared" si="21"/>
        <v>0</v>
      </c>
      <c r="AH71" s="150">
        <f t="shared" si="22"/>
        <v>0</v>
      </c>
      <c r="AI71" s="150">
        <f t="shared" si="23"/>
        <v>0</v>
      </c>
      <c r="AJ71" s="150">
        <f t="shared" si="24"/>
        <v>0</v>
      </c>
      <c r="AK71" s="150">
        <f t="shared" si="25"/>
        <v>0</v>
      </c>
      <c r="AL71" s="150">
        <f t="shared" si="26"/>
        <v>0</v>
      </c>
      <c r="AM71" s="150">
        <f t="shared" si="27"/>
        <v>0</v>
      </c>
      <c r="AN71" s="150">
        <f t="shared" si="28"/>
        <v>0</v>
      </c>
      <c r="AO71" s="150">
        <f t="shared" si="29"/>
        <v>0</v>
      </c>
      <c r="AP71" s="150">
        <f t="shared" si="30"/>
        <v>0</v>
      </c>
      <c r="AQ71" s="150">
        <f t="shared" si="32"/>
        <v>0</v>
      </c>
    </row>
    <row r="72" spans="1:43" s="103" customFormat="1" ht="15" customHeight="1" x14ac:dyDescent="0.2">
      <c r="B72" s="159"/>
      <c r="C72" s="181"/>
      <c r="D72" s="181"/>
      <c r="E72" s="181"/>
      <c r="F72" s="184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98"/>
    </row>
    <row r="73" spans="1:43" ht="15" customHeight="1" x14ac:dyDescent="0.2">
      <c r="A73" s="109"/>
      <c r="B73" s="109"/>
      <c r="C73" s="109"/>
      <c r="D73" s="109"/>
      <c r="E73" s="109"/>
      <c r="F73" s="214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74" t="s">
        <v>916</v>
      </c>
    </row>
    <row r="74" spans="1:43" s="103" customFormat="1" ht="15" customHeight="1" x14ac:dyDescent="0.2">
      <c r="A74" s="155"/>
      <c r="B74" s="222"/>
      <c r="C74" s="16">
        <v>61</v>
      </c>
      <c r="D74" s="467"/>
      <c r="E74" s="467"/>
      <c r="F74" s="28"/>
      <c r="G74" s="472"/>
      <c r="H74" s="472"/>
      <c r="I74" s="89" t="str">
        <f t="shared" ref="I74:I103" si="33">IF(D74="","",INDEX($AT$6:$BV$6,MATCH(D74,$AT$4:$BV$4,0)))</f>
        <v/>
      </c>
      <c r="J74" s="486"/>
      <c r="K74" s="687"/>
      <c r="L74" s="687"/>
      <c r="M74" s="687"/>
      <c r="N74" s="687"/>
      <c r="O74" s="687"/>
      <c r="P74" s="687"/>
      <c r="Q74" s="687"/>
      <c r="R74" s="687"/>
      <c r="S74" s="687"/>
      <c r="T74" s="687"/>
      <c r="U74" s="687"/>
      <c r="V74" s="687"/>
      <c r="W74" s="216">
        <f>IF(AND(E74="子メーター",F74="○"),-1,1)*SUM(K74:V74)</f>
        <v>0</v>
      </c>
      <c r="X74" s="164"/>
      <c r="AA74" s="217" t="str">
        <f t="shared" ref="AA74:AA103" si="34">IF(J74="","",HLOOKUP(D74,$AT$4:$BV$5,2,0)*10000+J74)</f>
        <v/>
      </c>
      <c r="AE74" s="150">
        <f t="shared" ref="AE74:AE103" si="35">IF(NOT(OR($D74="中圧ｶﾞｽ",$D74="低圧ｶﾞｽ")),0,IF($D74="中圧ｶﾞｽ",$AN$5,$AO$5)*K74*INDEX($AF$5:$AL$7,IF($J74&lt;=2005,1,3),MATCH($G74,$AF$4:$AL$4,0)))</f>
        <v>0</v>
      </c>
      <c r="AF74" s="150">
        <f t="shared" ref="AF74:AF103" si="36">IF(NOT(OR($D74="中圧ｶﾞｽ",$D74="低圧ｶﾞｽ")),0,IF($D74="中圧ｶﾞｽ",$AN$5,$AO$5)*L74*INDEX($AF$5:$AL$7,IF($J74&lt;=2005,1,3),MATCH($G74,$AF$4:$AL$4,0)))</f>
        <v>0</v>
      </c>
      <c r="AG74" s="150">
        <f t="shared" ref="AG74:AG103" si="37">IF(NOT(OR($D74="中圧ｶﾞｽ",$D74="低圧ｶﾞｽ")),0,IF($D74="中圧ｶﾞｽ",$AN$5,$AO$5)*M74*INDEX($AF$5:$AL$7,IF($J74&lt;=2005,1,3),MATCH($G74,$AF$4:$AL$4,0)))</f>
        <v>0</v>
      </c>
      <c r="AH74" s="150">
        <f t="shared" ref="AH74:AH103" si="38">IF(NOT(OR($D74="中圧ｶﾞｽ",$D74="低圧ｶﾞｽ")),0,IF($D74="中圧ｶﾞｽ",$AN$5,$AO$5)*N74*INDEX($AF$5:$AL$7,IF($J74&lt;=2005,1,3),MATCH($G74,$AF$4:$AL$4,0)))</f>
        <v>0</v>
      </c>
      <c r="AI74" s="150">
        <f t="shared" ref="AI74:AI103" si="39">IF(NOT(OR($D74="中圧ｶﾞｽ",$D74="低圧ｶﾞｽ")),0,IF($D74="中圧ｶﾞｽ",$AN$5,$AO$5)*O74*INDEX($AF$5:$AL$7,IF($J74&lt;=2005,1,3),MATCH($G74,$AF$4:$AL$4,0)))</f>
        <v>0</v>
      </c>
      <c r="AJ74" s="150">
        <f t="shared" ref="AJ74:AJ103" si="40">IF(NOT(OR($D74="中圧ｶﾞｽ",$D74="低圧ｶﾞｽ")),0,IF($D74="中圧ｶﾞｽ",$AN$5,$AO$5)*P74*INDEX($AF$5:$AL$7,IF($J74&lt;=2005,1,3),MATCH($G74,$AF$4:$AL$4,0)))</f>
        <v>0</v>
      </c>
      <c r="AK74" s="150">
        <f t="shared" ref="AK74:AK103" si="41">IF(NOT(OR($D74="中圧ｶﾞｽ",$D74="低圧ｶﾞｽ")),0,IF($D74="中圧ｶﾞｽ",$AN$5,$AO$5)*Q74*INDEX($AF$5:$AL$7,IF($J74&lt;=2005,1,3),MATCH($G74,$AF$4:$AL$4,0)))</f>
        <v>0</v>
      </c>
      <c r="AL74" s="150">
        <f t="shared" ref="AL74:AL103" si="42">IF(NOT(OR($D74="中圧ｶﾞｽ",$D74="低圧ｶﾞｽ")),0,IF($D74="中圧ｶﾞｽ",$AN$5,$AO$5)*R74*INDEX($AF$5:$AL$7,IF($J74&lt;2005,1,IF($J74=2005,2,3)),MATCH($G74,$AF$4:$AL$4,0)))</f>
        <v>0</v>
      </c>
      <c r="AM74" s="150">
        <f t="shared" ref="AM74:AM103" si="43">IF(NOT(OR($D74="中圧ｶﾞｽ",$D74="低圧ｶﾞｽ")),0,IF($D74="中圧ｶﾞｽ",$AN$5,$AO$5)*S74*INDEX($AF$5:$AL$7,IF($J74&lt;2005,1,IF($J74=2005,2,3)),MATCH($G74,$AF$4:$AL$4,0)))</f>
        <v>0</v>
      </c>
      <c r="AN74" s="150">
        <f t="shared" ref="AN74:AN103" si="44">IF(NOT(OR($D74="中圧ｶﾞｽ",$D74="低圧ｶﾞｽ")),0,IF($D74="中圧ｶﾞｽ",$AN$5,$AO$5)*T74*INDEX($AF$5:$AL$7,IF($J74&lt;2005,1,IF($J74=2005,2,3)),MATCH($G74,$AF$4:$AL$4,0)))</f>
        <v>0</v>
      </c>
      <c r="AO74" s="150">
        <f t="shared" ref="AO74:AO103" si="45">IF(NOT(OR($D74="中圧ｶﾞｽ",$D74="低圧ｶﾞｽ")),0,IF($D74="中圧ｶﾞｽ",$AN$5,$AO$5)*U74*INDEX($AF$5:$AL$7,IF($J74&lt;2005,1,IF($J74=2005,2,3)),MATCH($G74,$AF$4:$AL$4,0)))</f>
        <v>0</v>
      </c>
      <c r="AP74" s="150">
        <f t="shared" ref="AP74:AP103" si="46">IF(NOT(OR($D74="中圧ｶﾞｽ",$D74="低圧ｶﾞｽ")),0,IF($D74="中圧ｶﾞｽ",$AN$5,$AO$5)*V74*INDEX($AF$5:$AL$7,IF($J74&lt;2005,1,3),MATCH($G74,$AF$4:$AL$4,0)))</f>
        <v>0</v>
      </c>
      <c r="AQ74" s="150">
        <f>SUM(AE74:AP74)</f>
        <v>0</v>
      </c>
    </row>
    <row r="75" spans="1:43" s="103" customFormat="1" ht="15" customHeight="1" x14ac:dyDescent="0.2">
      <c r="B75" s="146"/>
      <c r="C75" s="16">
        <v>62</v>
      </c>
      <c r="D75" s="470"/>
      <c r="E75" s="467"/>
      <c r="F75" s="28"/>
      <c r="G75" s="472"/>
      <c r="H75" s="472"/>
      <c r="I75" s="196" t="str">
        <f t="shared" si="33"/>
        <v/>
      </c>
      <c r="J75" s="477"/>
      <c r="K75" s="479"/>
      <c r="L75" s="479"/>
      <c r="M75" s="479"/>
      <c r="N75" s="479"/>
      <c r="O75" s="479"/>
      <c r="P75" s="479"/>
      <c r="Q75" s="479"/>
      <c r="R75" s="479"/>
      <c r="S75" s="479"/>
      <c r="T75" s="479"/>
      <c r="U75" s="479"/>
      <c r="V75" s="479"/>
      <c r="W75" s="216">
        <f t="shared" ref="W75:W103" si="47">IF(AND(E75="子メーター",F75="○"),-1,1)*SUM(K75:V75)</f>
        <v>0</v>
      </c>
      <c r="X75" s="164"/>
      <c r="AA75" s="218" t="str">
        <f t="shared" si="34"/>
        <v/>
      </c>
      <c r="AE75" s="150">
        <f t="shared" si="35"/>
        <v>0</v>
      </c>
      <c r="AF75" s="150">
        <f t="shared" si="36"/>
        <v>0</v>
      </c>
      <c r="AG75" s="150">
        <f t="shared" si="37"/>
        <v>0</v>
      </c>
      <c r="AH75" s="150">
        <f t="shared" si="38"/>
        <v>0</v>
      </c>
      <c r="AI75" s="150">
        <f t="shared" si="39"/>
        <v>0</v>
      </c>
      <c r="AJ75" s="150">
        <f t="shared" si="40"/>
        <v>0</v>
      </c>
      <c r="AK75" s="150">
        <f t="shared" si="41"/>
        <v>0</v>
      </c>
      <c r="AL75" s="150">
        <f t="shared" si="42"/>
        <v>0</v>
      </c>
      <c r="AM75" s="150">
        <f t="shared" si="43"/>
        <v>0</v>
      </c>
      <c r="AN75" s="150">
        <f t="shared" si="44"/>
        <v>0</v>
      </c>
      <c r="AO75" s="150">
        <f t="shared" si="45"/>
        <v>0</v>
      </c>
      <c r="AP75" s="150">
        <f t="shared" si="46"/>
        <v>0</v>
      </c>
      <c r="AQ75" s="150">
        <f t="shared" ref="AQ75:AQ103" si="48">SUM(AE75:AP75)</f>
        <v>0</v>
      </c>
    </row>
    <row r="76" spans="1:43" s="103" customFormat="1" ht="15" customHeight="1" x14ac:dyDescent="0.2">
      <c r="B76" s="146"/>
      <c r="C76" s="16">
        <v>63</v>
      </c>
      <c r="D76" s="470"/>
      <c r="E76" s="470"/>
      <c r="F76" s="476"/>
      <c r="G76" s="472"/>
      <c r="H76" s="472"/>
      <c r="I76" s="196" t="str">
        <f t="shared" si="33"/>
        <v/>
      </c>
      <c r="J76" s="477"/>
      <c r="K76" s="479"/>
      <c r="L76" s="479"/>
      <c r="M76" s="479"/>
      <c r="N76" s="479"/>
      <c r="O76" s="479"/>
      <c r="P76" s="479"/>
      <c r="Q76" s="479"/>
      <c r="R76" s="479"/>
      <c r="S76" s="479"/>
      <c r="T76" s="479"/>
      <c r="U76" s="479"/>
      <c r="V76" s="479"/>
      <c r="W76" s="216">
        <f t="shared" si="47"/>
        <v>0</v>
      </c>
      <c r="X76" s="164"/>
      <c r="AA76" s="218" t="str">
        <f t="shared" si="34"/>
        <v/>
      </c>
      <c r="AE76" s="150">
        <f t="shared" si="35"/>
        <v>0</v>
      </c>
      <c r="AF76" s="150">
        <f t="shared" si="36"/>
        <v>0</v>
      </c>
      <c r="AG76" s="150">
        <f t="shared" si="37"/>
        <v>0</v>
      </c>
      <c r="AH76" s="150">
        <f t="shared" si="38"/>
        <v>0</v>
      </c>
      <c r="AI76" s="150">
        <f t="shared" si="39"/>
        <v>0</v>
      </c>
      <c r="AJ76" s="150">
        <f t="shared" si="40"/>
        <v>0</v>
      </c>
      <c r="AK76" s="150">
        <f t="shared" si="41"/>
        <v>0</v>
      </c>
      <c r="AL76" s="150">
        <f t="shared" si="42"/>
        <v>0</v>
      </c>
      <c r="AM76" s="150">
        <f t="shared" si="43"/>
        <v>0</v>
      </c>
      <c r="AN76" s="150">
        <f t="shared" si="44"/>
        <v>0</v>
      </c>
      <c r="AO76" s="150">
        <f t="shared" si="45"/>
        <v>0</v>
      </c>
      <c r="AP76" s="150">
        <f t="shared" si="46"/>
        <v>0</v>
      </c>
      <c r="AQ76" s="150">
        <f t="shared" si="48"/>
        <v>0</v>
      </c>
    </row>
    <row r="77" spans="1:43" s="103" customFormat="1" ht="15" customHeight="1" x14ac:dyDescent="0.2">
      <c r="B77" s="146"/>
      <c r="C77" s="16">
        <v>64</v>
      </c>
      <c r="D77" s="470"/>
      <c r="E77" s="467"/>
      <c r="F77" s="28"/>
      <c r="G77" s="472"/>
      <c r="H77" s="472"/>
      <c r="I77" s="196" t="str">
        <f t="shared" si="33"/>
        <v/>
      </c>
      <c r="J77" s="477"/>
      <c r="K77" s="479"/>
      <c r="L77" s="479"/>
      <c r="M77" s="479"/>
      <c r="N77" s="479"/>
      <c r="O77" s="479"/>
      <c r="P77" s="479"/>
      <c r="Q77" s="479"/>
      <c r="R77" s="479"/>
      <c r="S77" s="479"/>
      <c r="T77" s="479"/>
      <c r="U77" s="479"/>
      <c r="V77" s="479"/>
      <c r="W77" s="216">
        <f t="shared" si="47"/>
        <v>0</v>
      </c>
      <c r="X77" s="164"/>
      <c r="AA77" s="218" t="str">
        <f t="shared" si="34"/>
        <v/>
      </c>
      <c r="AE77" s="150">
        <f t="shared" si="35"/>
        <v>0</v>
      </c>
      <c r="AF77" s="150">
        <f t="shared" si="36"/>
        <v>0</v>
      </c>
      <c r="AG77" s="150">
        <f t="shared" si="37"/>
        <v>0</v>
      </c>
      <c r="AH77" s="150">
        <f t="shared" si="38"/>
        <v>0</v>
      </c>
      <c r="AI77" s="150">
        <f t="shared" si="39"/>
        <v>0</v>
      </c>
      <c r="AJ77" s="150">
        <f t="shared" si="40"/>
        <v>0</v>
      </c>
      <c r="AK77" s="150">
        <f t="shared" si="41"/>
        <v>0</v>
      </c>
      <c r="AL77" s="150">
        <f t="shared" si="42"/>
        <v>0</v>
      </c>
      <c r="AM77" s="150">
        <f t="shared" si="43"/>
        <v>0</v>
      </c>
      <c r="AN77" s="150">
        <f t="shared" si="44"/>
        <v>0</v>
      </c>
      <c r="AO77" s="150">
        <f t="shared" si="45"/>
        <v>0</v>
      </c>
      <c r="AP77" s="150">
        <f t="shared" si="46"/>
        <v>0</v>
      </c>
      <c r="AQ77" s="150">
        <f t="shared" si="48"/>
        <v>0</v>
      </c>
    </row>
    <row r="78" spans="1:43" s="103" customFormat="1" ht="15" customHeight="1" x14ac:dyDescent="0.2">
      <c r="B78" s="146"/>
      <c r="C78" s="16">
        <v>65</v>
      </c>
      <c r="D78" s="470"/>
      <c r="E78" s="470"/>
      <c r="F78" s="476"/>
      <c r="G78" s="472"/>
      <c r="H78" s="472"/>
      <c r="I78" s="196" t="str">
        <f t="shared" si="33"/>
        <v/>
      </c>
      <c r="J78" s="477"/>
      <c r="K78" s="479"/>
      <c r="L78" s="479"/>
      <c r="M78" s="479"/>
      <c r="N78" s="479"/>
      <c r="O78" s="479"/>
      <c r="P78" s="479"/>
      <c r="Q78" s="479"/>
      <c r="R78" s="479"/>
      <c r="S78" s="479"/>
      <c r="T78" s="479"/>
      <c r="U78" s="479"/>
      <c r="V78" s="479"/>
      <c r="W78" s="216">
        <f t="shared" si="47"/>
        <v>0</v>
      </c>
      <c r="X78" s="164"/>
      <c r="AA78" s="218" t="str">
        <f t="shared" si="34"/>
        <v/>
      </c>
      <c r="AE78" s="150">
        <f t="shared" si="35"/>
        <v>0</v>
      </c>
      <c r="AF78" s="150">
        <f t="shared" si="36"/>
        <v>0</v>
      </c>
      <c r="AG78" s="150">
        <f t="shared" si="37"/>
        <v>0</v>
      </c>
      <c r="AH78" s="150">
        <f t="shared" si="38"/>
        <v>0</v>
      </c>
      <c r="AI78" s="150">
        <f t="shared" si="39"/>
        <v>0</v>
      </c>
      <c r="AJ78" s="150">
        <f t="shared" si="40"/>
        <v>0</v>
      </c>
      <c r="AK78" s="150">
        <f t="shared" si="41"/>
        <v>0</v>
      </c>
      <c r="AL78" s="150">
        <f t="shared" si="42"/>
        <v>0</v>
      </c>
      <c r="AM78" s="150">
        <f t="shared" si="43"/>
        <v>0</v>
      </c>
      <c r="AN78" s="150">
        <f t="shared" si="44"/>
        <v>0</v>
      </c>
      <c r="AO78" s="150">
        <f t="shared" si="45"/>
        <v>0</v>
      </c>
      <c r="AP78" s="150">
        <f t="shared" si="46"/>
        <v>0</v>
      </c>
      <c r="AQ78" s="150">
        <f t="shared" si="48"/>
        <v>0</v>
      </c>
    </row>
    <row r="79" spans="1:43" s="103" customFormat="1" ht="15" customHeight="1" x14ac:dyDescent="0.2">
      <c r="B79" s="146"/>
      <c r="C79" s="16">
        <v>66</v>
      </c>
      <c r="D79" s="470"/>
      <c r="E79" s="467"/>
      <c r="F79" s="28"/>
      <c r="G79" s="472"/>
      <c r="H79" s="472"/>
      <c r="I79" s="196" t="str">
        <f t="shared" si="33"/>
        <v/>
      </c>
      <c r="J79" s="477"/>
      <c r="K79" s="479"/>
      <c r="L79" s="479"/>
      <c r="M79" s="479"/>
      <c r="N79" s="479"/>
      <c r="O79" s="479"/>
      <c r="P79" s="479"/>
      <c r="Q79" s="479"/>
      <c r="R79" s="479"/>
      <c r="S79" s="479"/>
      <c r="T79" s="479"/>
      <c r="U79" s="479"/>
      <c r="V79" s="479"/>
      <c r="W79" s="216">
        <f t="shared" si="47"/>
        <v>0</v>
      </c>
      <c r="X79" s="164"/>
      <c r="AA79" s="218" t="str">
        <f t="shared" si="34"/>
        <v/>
      </c>
      <c r="AE79" s="150">
        <f t="shared" si="35"/>
        <v>0</v>
      </c>
      <c r="AF79" s="150">
        <f t="shared" si="36"/>
        <v>0</v>
      </c>
      <c r="AG79" s="150">
        <f t="shared" si="37"/>
        <v>0</v>
      </c>
      <c r="AH79" s="150">
        <f t="shared" si="38"/>
        <v>0</v>
      </c>
      <c r="AI79" s="150">
        <f t="shared" si="39"/>
        <v>0</v>
      </c>
      <c r="AJ79" s="150">
        <f t="shared" si="40"/>
        <v>0</v>
      </c>
      <c r="AK79" s="150">
        <f t="shared" si="41"/>
        <v>0</v>
      </c>
      <c r="AL79" s="150">
        <f t="shared" si="42"/>
        <v>0</v>
      </c>
      <c r="AM79" s="150">
        <f t="shared" si="43"/>
        <v>0</v>
      </c>
      <c r="AN79" s="150">
        <f t="shared" si="44"/>
        <v>0</v>
      </c>
      <c r="AO79" s="150">
        <f t="shared" si="45"/>
        <v>0</v>
      </c>
      <c r="AP79" s="150">
        <f t="shared" si="46"/>
        <v>0</v>
      </c>
      <c r="AQ79" s="150">
        <f t="shared" si="48"/>
        <v>0</v>
      </c>
    </row>
    <row r="80" spans="1:43" s="103" customFormat="1" ht="15" customHeight="1" x14ac:dyDescent="0.2">
      <c r="B80" s="146"/>
      <c r="C80" s="16">
        <v>67</v>
      </c>
      <c r="D80" s="470"/>
      <c r="E80" s="470"/>
      <c r="F80" s="476"/>
      <c r="G80" s="472"/>
      <c r="H80" s="472"/>
      <c r="I80" s="196" t="str">
        <f t="shared" si="33"/>
        <v/>
      </c>
      <c r="J80" s="477"/>
      <c r="K80" s="479"/>
      <c r="L80" s="479"/>
      <c r="M80" s="479"/>
      <c r="N80" s="479"/>
      <c r="O80" s="479"/>
      <c r="P80" s="479"/>
      <c r="Q80" s="479"/>
      <c r="R80" s="479"/>
      <c r="S80" s="479"/>
      <c r="T80" s="479"/>
      <c r="U80" s="479"/>
      <c r="V80" s="479"/>
      <c r="W80" s="216">
        <f t="shared" si="47"/>
        <v>0</v>
      </c>
      <c r="X80" s="164"/>
      <c r="AA80" s="218" t="str">
        <f t="shared" si="34"/>
        <v/>
      </c>
      <c r="AE80" s="150">
        <f t="shared" si="35"/>
        <v>0</v>
      </c>
      <c r="AF80" s="150">
        <f t="shared" si="36"/>
        <v>0</v>
      </c>
      <c r="AG80" s="150">
        <f t="shared" si="37"/>
        <v>0</v>
      </c>
      <c r="AH80" s="150">
        <f t="shared" si="38"/>
        <v>0</v>
      </c>
      <c r="AI80" s="150">
        <f t="shared" si="39"/>
        <v>0</v>
      </c>
      <c r="AJ80" s="150">
        <f t="shared" si="40"/>
        <v>0</v>
      </c>
      <c r="AK80" s="150">
        <f t="shared" si="41"/>
        <v>0</v>
      </c>
      <c r="AL80" s="150">
        <f t="shared" si="42"/>
        <v>0</v>
      </c>
      <c r="AM80" s="150">
        <f t="shared" si="43"/>
        <v>0</v>
      </c>
      <c r="AN80" s="150">
        <f t="shared" si="44"/>
        <v>0</v>
      </c>
      <c r="AO80" s="150">
        <f t="shared" si="45"/>
        <v>0</v>
      </c>
      <c r="AP80" s="150">
        <f t="shared" si="46"/>
        <v>0</v>
      </c>
      <c r="AQ80" s="150">
        <f t="shared" si="48"/>
        <v>0</v>
      </c>
    </row>
    <row r="81" spans="2:43" s="103" customFormat="1" ht="15" customHeight="1" x14ac:dyDescent="0.2">
      <c r="B81" s="146"/>
      <c r="C81" s="16">
        <v>68</v>
      </c>
      <c r="D81" s="470"/>
      <c r="E81" s="467"/>
      <c r="F81" s="28"/>
      <c r="G81" s="472"/>
      <c r="H81" s="472"/>
      <c r="I81" s="196" t="str">
        <f t="shared" si="33"/>
        <v/>
      </c>
      <c r="J81" s="477"/>
      <c r="K81" s="479"/>
      <c r="L81" s="479"/>
      <c r="M81" s="479"/>
      <c r="N81" s="479"/>
      <c r="O81" s="479"/>
      <c r="P81" s="479"/>
      <c r="Q81" s="479"/>
      <c r="R81" s="479"/>
      <c r="S81" s="479"/>
      <c r="T81" s="479"/>
      <c r="U81" s="479"/>
      <c r="V81" s="479"/>
      <c r="W81" s="216">
        <f t="shared" si="47"/>
        <v>0</v>
      </c>
      <c r="X81" s="164"/>
      <c r="AA81" s="218" t="str">
        <f t="shared" si="34"/>
        <v/>
      </c>
      <c r="AE81" s="150">
        <f t="shared" si="35"/>
        <v>0</v>
      </c>
      <c r="AF81" s="150">
        <f t="shared" si="36"/>
        <v>0</v>
      </c>
      <c r="AG81" s="150">
        <f t="shared" si="37"/>
        <v>0</v>
      </c>
      <c r="AH81" s="150">
        <f t="shared" si="38"/>
        <v>0</v>
      </c>
      <c r="AI81" s="150">
        <f t="shared" si="39"/>
        <v>0</v>
      </c>
      <c r="AJ81" s="150">
        <f t="shared" si="40"/>
        <v>0</v>
      </c>
      <c r="AK81" s="150">
        <f t="shared" si="41"/>
        <v>0</v>
      </c>
      <c r="AL81" s="150">
        <f t="shared" si="42"/>
        <v>0</v>
      </c>
      <c r="AM81" s="150">
        <f t="shared" si="43"/>
        <v>0</v>
      </c>
      <c r="AN81" s="150">
        <f t="shared" si="44"/>
        <v>0</v>
      </c>
      <c r="AO81" s="150">
        <f t="shared" si="45"/>
        <v>0</v>
      </c>
      <c r="AP81" s="150">
        <f t="shared" si="46"/>
        <v>0</v>
      </c>
      <c r="AQ81" s="150">
        <f t="shared" si="48"/>
        <v>0</v>
      </c>
    </row>
    <row r="82" spans="2:43" s="103" customFormat="1" ht="15" customHeight="1" x14ac:dyDescent="0.2">
      <c r="B82" s="146"/>
      <c r="C82" s="16">
        <v>69</v>
      </c>
      <c r="D82" s="470"/>
      <c r="E82" s="470"/>
      <c r="F82" s="476"/>
      <c r="G82" s="472"/>
      <c r="H82" s="472"/>
      <c r="I82" s="196" t="str">
        <f t="shared" si="33"/>
        <v/>
      </c>
      <c r="J82" s="477"/>
      <c r="K82" s="479"/>
      <c r="L82" s="479"/>
      <c r="M82" s="479"/>
      <c r="N82" s="479"/>
      <c r="O82" s="479"/>
      <c r="P82" s="479"/>
      <c r="Q82" s="479"/>
      <c r="R82" s="479"/>
      <c r="S82" s="479"/>
      <c r="T82" s="479"/>
      <c r="U82" s="479"/>
      <c r="V82" s="479"/>
      <c r="W82" s="216">
        <f t="shared" si="47"/>
        <v>0</v>
      </c>
      <c r="X82" s="164"/>
      <c r="AA82" s="218" t="str">
        <f t="shared" si="34"/>
        <v/>
      </c>
      <c r="AE82" s="150">
        <f t="shared" si="35"/>
        <v>0</v>
      </c>
      <c r="AF82" s="150">
        <f t="shared" si="36"/>
        <v>0</v>
      </c>
      <c r="AG82" s="150">
        <f t="shared" si="37"/>
        <v>0</v>
      </c>
      <c r="AH82" s="150">
        <f t="shared" si="38"/>
        <v>0</v>
      </c>
      <c r="AI82" s="150">
        <f t="shared" si="39"/>
        <v>0</v>
      </c>
      <c r="AJ82" s="150">
        <f t="shared" si="40"/>
        <v>0</v>
      </c>
      <c r="AK82" s="150">
        <f t="shared" si="41"/>
        <v>0</v>
      </c>
      <c r="AL82" s="150">
        <f t="shared" si="42"/>
        <v>0</v>
      </c>
      <c r="AM82" s="150">
        <f t="shared" si="43"/>
        <v>0</v>
      </c>
      <c r="AN82" s="150">
        <f t="shared" si="44"/>
        <v>0</v>
      </c>
      <c r="AO82" s="150">
        <f t="shared" si="45"/>
        <v>0</v>
      </c>
      <c r="AP82" s="150">
        <f t="shared" si="46"/>
        <v>0</v>
      </c>
      <c r="AQ82" s="150">
        <f t="shared" si="48"/>
        <v>0</v>
      </c>
    </row>
    <row r="83" spans="2:43" s="103" customFormat="1" ht="15" customHeight="1" x14ac:dyDescent="0.2">
      <c r="B83" s="146"/>
      <c r="C83" s="16">
        <v>70</v>
      </c>
      <c r="D83" s="470"/>
      <c r="E83" s="467"/>
      <c r="F83" s="28"/>
      <c r="G83" s="472"/>
      <c r="H83" s="472"/>
      <c r="I83" s="196" t="str">
        <f t="shared" si="33"/>
        <v/>
      </c>
      <c r="J83" s="477"/>
      <c r="K83" s="479"/>
      <c r="L83" s="479"/>
      <c r="M83" s="479"/>
      <c r="N83" s="479"/>
      <c r="O83" s="479"/>
      <c r="P83" s="479"/>
      <c r="Q83" s="479"/>
      <c r="R83" s="479"/>
      <c r="S83" s="479"/>
      <c r="T83" s="479"/>
      <c r="U83" s="479"/>
      <c r="V83" s="479"/>
      <c r="W83" s="216">
        <f t="shared" si="47"/>
        <v>0</v>
      </c>
      <c r="X83" s="164"/>
      <c r="AA83" s="218" t="str">
        <f t="shared" si="34"/>
        <v/>
      </c>
      <c r="AE83" s="150">
        <f t="shared" si="35"/>
        <v>0</v>
      </c>
      <c r="AF83" s="150">
        <f t="shared" si="36"/>
        <v>0</v>
      </c>
      <c r="AG83" s="150">
        <f t="shared" si="37"/>
        <v>0</v>
      </c>
      <c r="AH83" s="150">
        <f t="shared" si="38"/>
        <v>0</v>
      </c>
      <c r="AI83" s="150">
        <f t="shared" si="39"/>
        <v>0</v>
      </c>
      <c r="AJ83" s="150">
        <f t="shared" si="40"/>
        <v>0</v>
      </c>
      <c r="AK83" s="150">
        <f t="shared" si="41"/>
        <v>0</v>
      </c>
      <c r="AL83" s="150">
        <f t="shared" si="42"/>
        <v>0</v>
      </c>
      <c r="AM83" s="150">
        <f t="shared" si="43"/>
        <v>0</v>
      </c>
      <c r="AN83" s="150">
        <f t="shared" si="44"/>
        <v>0</v>
      </c>
      <c r="AO83" s="150">
        <f t="shared" si="45"/>
        <v>0</v>
      </c>
      <c r="AP83" s="150">
        <f t="shared" si="46"/>
        <v>0</v>
      </c>
      <c r="AQ83" s="150">
        <f t="shared" si="48"/>
        <v>0</v>
      </c>
    </row>
    <row r="84" spans="2:43" s="103" customFormat="1" ht="15" customHeight="1" x14ac:dyDescent="0.2">
      <c r="B84" s="146"/>
      <c r="C84" s="16">
        <v>71</v>
      </c>
      <c r="D84" s="470"/>
      <c r="E84" s="470"/>
      <c r="F84" s="476"/>
      <c r="G84" s="472"/>
      <c r="H84" s="472"/>
      <c r="I84" s="196" t="str">
        <f t="shared" si="33"/>
        <v/>
      </c>
      <c r="J84" s="477"/>
      <c r="K84" s="479"/>
      <c r="L84" s="479"/>
      <c r="M84" s="479"/>
      <c r="N84" s="479"/>
      <c r="O84" s="479"/>
      <c r="P84" s="479"/>
      <c r="Q84" s="479"/>
      <c r="R84" s="479"/>
      <c r="S84" s="479"/>
      <c r="T84" s="479"/>
      <c r="U84" s="479"/>
      <c r="V84" s="479"/>
      <c r="W84" s="216">
        <f t="shared" si="47"/>
        <v>0</v>
      </c>
      <c r="X84" s="164"/>
      <c r="AA84" s="218" t="str">
        <f t="shared" si="34"/>
        <v/>
      </c>
      <c r="AE84" s="150">
        <f t="shared" si="35"/>
        <v>0</v>
      </c>
      <c r="AF84" s="150">
        <f t="shared" si="36"/>
        <v>0</v>
      </c>
      <c r="AG84" s="150">
        <f t="shared" si="37"/>
        <v>0</v>
      </c>
      <c r="AH84" s="150">
        <f t="shared" si="38"/>
        <v>0</v>
      </c>
      <c r="AI84" s="150">
        <f t="shared" si="39"/>
        <v>0</v>
      </c>
      <c r="AJ84" s="150">
        <f t="shared" si="40"/>
        <v>0</v>
      </c>
      <c r="AK84" s="150">
        <f t="shared" si="41"/>
        <v>0</v>
      </c>
      <c r="AL84" s="150">
        <f t="shared" si="42"/>
        <v>0</v>
      </c>
      <c r="AM84" s="150">
        <f t="shared" si="43"/>
        <v>0</v>
      </c>
      <c r="AN84" s="150">
        <f t="shared" si="44"/>
        <v>0</v>
      </c>
      <c r="AO84" s="150">
        <f t="shared" si="45"/>
        <v>0</v>
      </c>
      <c r="AP84" s="150">
        <f t="shared" si="46"/>
        <v>0</v>
      </c>
      <c r="AQ84" s="150">
        <f t="shared" si="48"/>
        <v>0</v>
      </c>
    </row>
    <row r="85" spans="2:43" s="103" customFormat="1" ht="15" customHeight="1" x14ac:dyDescent="0.2">
      <c r="B85" s="146"/>
      <c r="C85" s="16">
        <v>72</v>
      </c>
      <c r="D85" s="470"/>
      <c r="E85" s="467"/>
      <c r="F85" s="28"/>
      <c r="G85" s="472"/>
      <c r="H85" s="472"/>
      <c r="I85" s="196" t="str">
        <f t="shared" si="33"/>
        <v/>
      </c>
      <c r="J85" s="477"/>
      <c r="K85" s="479"/>
      <c r="L85" s="479"/>
      <c r="M85" s="479"/>
      <c r="N85" s="479"/>
      <c r="O85" s="479"/>
      <c r="P85" s="479"/>
      <c r="Q85" s="479"/>
      <c r="R85" s="479"/>
      <c r="S85" s="479"/>
      <c r="T85" s="479"/>
      <c r="U85" s="479"/>
      <c r="V85" s="479"/>
      <c r="W85" s="216">
        <f t="shared" si="47"/>
        <v>0</v>
      </c>
      <c r="X85" s="164"/>
      <c r="AA85" s="218" t="str">
        <f t="shared" si="34"/>
        <v/>
      </c>
      <c r="AE85" s="150">
        <f t="shared" si="35"/>
        <v>0</v>
      </c>
      <c r="AF85" s="150">
        <f t="shared" si="36"/>
        <v>0</v>
      </c>
      <c r="AG85" s="150">
        <f t="shared" si="37"/>
        <v>0</v>
      </c>
      <c r="AH85" s="150">
        <f t="shared" si="38"/>
        <v>0</v>
      </c>
      <c r="AI85" s="150">
        <f t="shared" si="39"/>
        <v>0</v>
      </c>
      <c r="AJ85" s="150">
        <f t="shared" si="40"/>
        <v>0</v>
      </c>
      <c r="AK85" s="150">
        <f t="shared" si="41"/>
        <v>0</v>
      </c>
      <c r="AL85" s="150">
        <f t="shared" si="42"/>
        <v>0</v>
      </c>
      <c r="AM85" s="150">
        <f t="shared" si="43"/>
        <v>0</v>
      </c>
      <c r="AN85" s="150">
        <f t="shared" si="44"/>
        <v>0</v>
      </c>
      <c r="AO85" s="150">
        <f t="shared" si="45"/>
        <v>0</v>
      </c>
      <c r="AP85" s="150">
        <f t="shared" si="46"/>
        <v>0</v>
      </c>
      <c r="AQ85" s="150">
        <f t="shared" si="48"/>
        <v>0</v>
      </c>
    </row>
    <row r="86" spans="2:43" s="103" customFormat="1" ht="15" customHeight="1" x14ac:dyDescent="0.2">
      <c r="B86" s="146"/>
      <c r="C86" s="16">
        <v>73</v>
      </c>
      <c r="D86" s="470"/>
      <c r="E86" s="470"/>
      <c r="F86" s="28"/>
      <c r="G86" s="472"/>
      <c r="H86" s="472"/>
      <c r="I86" s="196" t="str">
        <f t="shared" si="33"/>
        <v/>
      </c>
      <c r="J86" s="477"/>
      <c r="K86" s="479"/>
      <c r="L86" s="479"/>
      <c r="M86" s="479"/>
      <c r="N86" s="479"/>
      <c r="O86" s="479"/>
      <c r="P86" s="479"/>
      <c r="Q86" s="479"/>
      <c r="R86" s="479"/>
      <c r="S86" s="479"/>
      <c r="T86" s="479"/>
      <c r="U86" s="479"/>
      <c r="V86" s="479"/>
      <c r="W86" s="216">
        <f t="shared" si="47"/>
        <v>0</v>
      </c>
      <c r="X86" s="164"/>
      <c r="AA86" s="218" t="str">
        <f t="shared" si="34"/>
        <v/>
      </c>
      <c r="AE86" s="150">
        <f t="shared" si="35"/>
        <v>0</v>
      </c>
      <c r="AF86" s="150">
        <f t="shared" si="36"/>
        <v>0</v>
      </c>
      <c r="AG86" s="150">
        <f t="shared" si="37"/>
        <v>0</v>
      </c>
      <c r="AH86" s="150">
        <f t="shared" si="38"/>
        <v>0</v>
      </c>
      <c r="AI86" s="150">
        <f t="shared" si="39"/>
        <v>0</v>
      </c>
      <c r="AJ86" s="150">
        <f t="shared" si="40"/>
        <v>0</v>
      </c>
      <c r="AK86" s="150">
        <f t="shared" si="41"/>
        <v>0</v>
      </c>
      <c r="AL86" s="150">
        <f t="shared" si="42"/>
        <v>0</v>
      </c>
      <c r="AM86" s="150">
        <f t="shared" si="43"/>
        <v>0</v>
      </c>
      <c r="AN86" s="150">
        <f t="shared" si="44"/>
        <v>0</v>
      </c>
      <c r="AO86" s="150">
        <f t="shared" si="45"/>
        <v>0</v>
      </c>
      <c r="AP86" s="150">
        <f t="shared" si="46"/>
        <v>0</v>
      </c>
      <c r="AQ86" s="150">
        <f t="shared" si="48"/>
        <v>0</v>
      </c>
    </row>
    <row r="87" spans="2:43" s="103" customFormat="1" ht="15" customHeight="1" x14ac:dyDescent="0.2">
      <c r="B87" s="146"/>
      <c r="C87" s="16">
        <v>74</v>
      </c>
      <c r="D87" s="470"/>
      <c r="E87" s="467"/>
      <c r="F87" s="28"/>
      <c r="G87" s="472"/>
      <c r="H87" s="472"/>
      <c r="I87" s="196" t="str">
        <f t="shared" si="33"/>
        <v/>
      </c>
      <c r="J87" s="477"/>
      <c r="K87" s="479"/>
      <c r="L87" s="479"/>
      <c r="M87" s="479"/>
      <c r="N87" s="479"/>
      <c r="O87" s="479"/>
      <c r="P87" s="479"/>
      <c r="Q87" s="479"/>
      <c r="R87" s="479"/>
      <c r="S87" s="479"/>
      <c r="T87" s="479"/>
      <c r="U87" s="479"/>
      <c r="V87" s="479"/>
      <c r="W87" s="216">
        <f t="shared" si="47"/>
        <v>0</v>
      </c>
      <c r="X87" s="164"/>
      <c r="AA87" s="218" t="str">
        <f t="shared" si="34"/>
        <v/>
      </c>
      <c r="AE87" s="150">
        <f t="shared" si="35"/>
        <v>0</v>
      </c>
      <c r="AF87" s="150">
        <f t="shared" si="36"/>
        <v>0</v>
      </c>
      <c r="AG87" s="150">
        <f t="shared" si="37"/>
        <v>0</v>
      </c>
      <c r="AH87" s="150">
        <f t="shared" si="38"/>
        <v>0</v>
      </c>
      <c r="AI87" s="150">
        <f t="shared" si="39"/>
        <v>0</v>
      </c>
      <c r="AJ87" s="150">
        <f t="shared" si="40"/>
        <v>0</v>
      </c>
      <c r="AK87" s="150">
        <f t="shared" si="41"/>
        <v>0</v>
      </c>
      <c r="AL87" s="150">
        <f t="shared" si="42"/>
        <v>0</v>
      </c>
      <c r="AM87" s="150">
        <f t="shared" si="43"/>
        <v>0</v>
      </c>
      <c r="AN87" s="150">
        <f t="shared" si="44"/>
        <v>0</v>
      </c>
      <c r="AO87" s="150">
        <f t="shared" si="45"/>
        <v>0</v>
      </c>
      <c r="AP87" s="150">
        <f t="shared" si="46"/>
        <v>0</v>
      </c>
      <c r="AQ87" s="150">
        <f t="shared" si="48"/>
        <v>0</v>
      </c>
    </row>
    <row r="88" spans="2:43" s="103" customFormat="1" ht="15" customHeight="1" x14ac:dyDescent="0.2">
      <c r="B88" s="146"/>
      <c r="C88" s="16">
        <v>75</v>
      </c>
      <c r="D88" s="470"/>
      <c r="E88" s="467"/>
      <c r="F88" s="28"/>
      <c r="G88" s="472"/>
      <c r="H88" s="472"/>
      <c r="I88" s="196" t="str">
        <f t="shared" ref="I88" si="49">IF(D88="","",INDEX($AT$6:$BV$6,MATCH(D88,$AT$4:$BV$4,0)))</f>
        <v/>
      </c>
      <c r="J88" s="477"/>
      <c r="K88" s="479"/>
      <c r="L88" s="479"/>
      <c r="M88" s="479"/>
      <c r="N88" s="479"/>
      <c r="O88" s="479"/>
      <c r="P88" s="479"/>
      <c r="Q88" s="479"/>
      <c r="R88" s="479"/>
      <c r="S88" s="479"/>
      <c r="T88" s="479"/>
      <c r="U88" s="479"/>
      <c r="V88" s="479"/>
      <c r="W88" s="216">
        <f t="shared" si="47"/>
        <v>0</v>
      </c>
      <c r="X88" s="164"/>
      <c r="AA88" s="218" t="str">
        <f t="shared" si="34"/>
        <v/>
      </c>
      <c r="AE88" s="150">
        <f t="shared" si="35"/>
        <v>0</v>
      </c>
      <c r="AF88" s="150">
        <f t="shared" si="36"/>
        <v>0</v>
      </c>
      <c r="AG88" s="150">
        <f t="shared" si="37"/>
        <v>0</v>
      </c>
      <c r="AH88" s="150">
        <f t="shared" si="38"/>
        <v>0</v>
      </c>
      <c r="AI88" s="150">
        <f t="shared" si="39"/>
        <v>0</v>
      </c>
      <c r="AJ88" s="150">
        <f t="shared" si="40"/>
        <v>0</v>
      </c>
      <c r="AK88" s="150">
        <f t="shared" si="41"/>
        <v>0</v>
      </c>
      <c r="AL88" s="150">
        <f t="shared" si="42"/>
        <v>0</v>
      </c>
      <c r="AM88" s="150">
        <f t="shared" si="43"/>
        <v>0</v>
      </c>
      <c r="AN88" s="150">
        <f t="shared" si="44"/>
        <v>0</v>
      </c>
      <c r="AO88" s="150">
        <f t="shared" si="45"/>
        <v>0</v>
      </c>
      <c r="AP88" s="150">
        <f t="shared" si="46"/>
        <v>0</v>
      </c>
      <c r="AQ88" s="150">
        <f t="shared" si="48"/>
        <v>0</v>
      </c>
    </row>
    <row r="89" spans="2:43" s="103" customFormat="1" ht="15" customHeight="1" x14ac:dyDescent="0.2">
      <c r="B89" s="146"/>
      <c r="C89" s="16">
        <v>76</v>
      </c>
      <c r="D89" s="467"/>
      <c r="E89" s="467"/>
      <c r="F89" s="28"/>
      <c r="G89" s="472"/>
      <c r="H89" s="472"/>
      <c r="I89" s="196" t="str">
        <f t="shared" si="33"/>
        <v/>
      </c>
      <c r="J89" s="477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216">
        <f t="shared" si="47"/>
        <v>0</v>
      </c>
      <c r="X89" s="164"/>
      <c r="AA89" s="218" t="str">
        <f t="shared" si="34"/>
        <v/>
      </c>
      <c r="AE89" s="150">
        <f t="shared" si="35"/>
        <v>0</v>
      </c>
      <c r="AF89" s="150">
        <f t="shared" si="36"/>
        <v>0</v>
      </c>
      <c r="AG89" s="150">
        <f t="shared" si="37"/>
        <v>0</v>
      </c>
      <c r="AH89" s="150">
        <f t="shared" si="38"/>
        <v>0</v>
      </c>
      <c r="AI89" s="150">
        <f t="shared" si="39"/>
        <v>0</v>
      </c>
      <c r="AJ89" s="150">
        <f t="shared" si="40"/>
        <v>0</v>
      </c>
      <c r="AK89" s="150">
        <f t="shared" si="41"/>
        <v>0</v>
      </c>
      <c r="AL89" s="150">
        <f t="shared" si="42"/>
        <v>0</v>
      </c>
      <c r="AM89" s="150">
        <f t="shared" si="43"/>
        <v>0</v>
      </c>
      <c r="AN89" s="150">
        <f t="shared" si="44"/>
        <v>0</v>
      </c>
      <c r="AO89" s="150">
        <f t="shared" si="45"/>
        <v>0</v>
      </c>
      <c r="AP89" s="150">
        <f t="shared" si="46"/>
        <v>0</v>
      </c>
      <c r="AQ89" s="150">
        <f t="shared" si="48"/>
        <v>0</v>
      </c>
    </row>
    <row r="90" spans="2:43" s="103" customFormat="1" ht="15" customHeight="1" x14ac:dyDescent="0.2">
      <c r="B90" s="146"/>
      <c r="C90" s="16">
        <v>77</v>
      </c>
      <c r="D90" s="467"/>
      <c r="E90" s="467"/>
      <c r="F90" s="28"/>
      <c r="G90" s="472"/>
      <c r="H90" s="472"/>
      <c r="I90" s="196" t="str">
        <f t="shared" si="33"/>
        <v/>
      </c>
      <c r="J90" s="477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216">
        <f t="shared" si="47"/>
        <v>0</v>
      </c>
      <c r="X90" s="164"/>
      <c r="AA90" s="218" t="str">
        <f t="shared" si="34"/>
        <v/>
      </c>
      <c r="AE90" s="150">
        <f t="shared" si="35"/>
        <v>0</v>
      </c>
      <c r="AF90" s="150">
        <f t="shared" si="36"/>
        <v>0</v>
      </c>
      <c r="AG90" s="150">
        <f t="shared" si="37"/>
        <v>0</v>
      </c>
      <c r="AH90" s="150">
        <f t="shared" si="38"/>
        <v>0</v>
      </c>
      <c r="AI90" s="150">
        <f t="shared" si="39"/>
        <v>0</v>
      </c>
      <c r="AJ90" s="150">
        <f t="shared" si="40"/>
        <v>0</v>
      </c>
      <c r="AK90" s="150">
        <f t="shared" si="41"/>
        <v>0</v>
      </c>
      <c r="AL90" s="150">
        <f t="shared" si="42"/>
        <v>0</v>
      </c>
      <c r="AM90" s="150">
        <f t="shared" si="43"/>
        <v>0</v>
      </c>
      <c r="AN90" s="150">
        <f t="shared" si="44"/>
        <v>0</v>
      </c>
      <c r="AO90" s="150">
        <f t="shared" si="45"/>
        <v>0</v>
      </c>
      <c r="AP90" s="150">
        <f t="shared" si="46"/>
        <v>0</v>
      </c>
      <c r="AQ90" s="150">
        <f t="shared" si="48"/>
        <v>0</v>
      </c>
    </row>
    <row r="91" spans="2:43" s="103" customFormat="1" ht="15" customHeight="1" x14ac:dyDescent="0.2">
      <c r="B91" s="146"/>
      <c r="C91" s="16">
        <v>78</v>
      </c>
      <c r="D91" s="467"/>
      <c r="E91" s="467"/>
      <c r="F91" s="28"/>
      <c r="G91" s="472"/>
      <c r="H91" s="472"/>
      <c r="I91" s="196" t="str">
        <f t="shared" si="33"/>
        <v/>
      </c>
      <c r="J91" s="477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216">
        <f t="shared" si="47"/>
        <v>0</v>
      </c>
      <c r="X91" s="164"/>
      <c r="AA91" s="218" t="str">
        <f t="shared" si="34"/>
        <v/>
      </c>
      <c r="AE91" s="150">
        <f t="shared" si="35"/>
        <v>0</v>
      </c>
      <c r="AF91" s="150">
        <f t="shared" si="36"/>
        <v>0</v>
      </c>
      <c r="AG91" s="150">
        <f t="shared" si="37"/>
        <v>0</v>
      </c>
      <c r="AH91" s="150">
        <f t="shared" si="38"/>
        <v>0</v>
      </c>
      <c r="AI91" s="150">
        <f t="shared" si="39"/>
        <v>0</v>
      </c>
      <c r="AJ91" s="150">
        <f t="shared" si="40"/>
        <v>0</v>
      </c>
      <c r="AK91" s="150">
        <f t="shared" si="41"/>
        <v>0</v>
      </c>
      <c r="AL91" s="150">
        <f t="shared" si="42"/>
        <v>0</v>
      </c>
      <c r="AM91" s="150">
        <f t="shared" si="43"/>
        <v>0</v>
      </c>
      <c r="AN91" s="150">
        <f t="shared" si="44"/>
        <v>0</v>
      </c>
      <c r="AO91" s="150">
        <f t="shared" si="45"/>
        <v>0</v>
      </c>
      <c r="AP91" s="150">
        <f t="shared" si="46"/>
        <v>0</v>
      </c>
      <c r="AQ91" s="150">
        <f t="shared" si="48"/>
        <v>0</v>
      </c>
    </row>
    <row r="92" spans="2:43" s="103" customFormat="1" ht="15" customHeight="1" x14ac:dyDescent="0.2">
      <c r="B92" s="146"/>
      <c r="C92" s="16">
        <v>79</v>
      </c>
      <c r="D92" s="467"/>
      <c r="E92" s="467"/>
      <c r="F92" s="28"/>
      <c r="G92" s="472"/>
      <c r="H92" s="472"/>
      <c r="I92" s="196" t="str">
        <f t="shared" si="33"/>
        <v/>
      </c>
      <c r="J92" s="477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216">
        <f t="shared" si="47"/>
        <v>0</v>
      </c>
      <c r="X92" s="164"/>
      <c r="AA92" s="218" t="str">
        <f t="shared" si="34"/>
        <v/>
      </c>
      <c r="AE92" s="150">
        <f t="shared" si="35"/>
        <v>0</v>
      </c>
      <c r="AF92" s="150">
        <f t="shared" si="36"/>
        <v>0</v>
      </c>
      <c r="AG92" s="150">
        <f t="shared" si="37"/>
        <v>0</v>
      </c>
      <c r="AH92" s="150">
        <f t="shared" si="38"/>
        <v>0</v>
      </c>
      <c r="AI92" s="150">
        <f t="shared" si="39"/>
        <v>0</v>
      </c>
      <c r="AJ92" s="150">
        <f t="shared" si="40"/>
        <v>0</v>
      </c>
      <c r="AK92" s="150">
        <f t="shared" si="41"/>
        <v>0</v>
      </c>
      <c r="AL92" s="150">
        <f t="shared" si="42"/>
        <v>0</v>
      </c>
      <c r="AM92" s="150">
        <f t="shared" si="43"/>
        <v>0</v>
      </c>
      <c r="AN92" s="150">
        <f t="shared" si="44"/>
        <v>0</v>
      </c>
      <c r="AO92" s="150">
        <f t="shared" si="45"/>
        <v>0</v>
      </c>
      <c r="AP92" s="150">
        <f t="shared" si="46"/>
        <v>0</v>
      </c>
      <c r="AQ92" s="150">
        <f t="shared" si="48"/>
        <v>0</v>
      </c>
    </row>
    <row r="93" spans="2:43" s="103" customFormat="1" ht="15" customHeight="1" x14ac:dyDescent="0.2">
      <c r="B93" s="146"/>
      <c r="C93" s="16">
        <v>80</v>
      </c>
      <c r="D93" s="467"/>
      <c r="E93" s="467"/>
      <c r="F93" s="28"/>
      <c r="G93" s="472"/>
      <c r="H93" s="472"/>
      <c r="I93" s="196" t="str">
        <f t="shared" si="33"/>
        <v/>
      </c>
      <c r="J93" s="477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216">
        <f t="shared" si="47"/>
        <v>0</v>
      </c>
      <c r="X93" s="164"/>
      <c r="AA93" s="218" t="str">
        <f t="shared" si="34"/>
        <v/>
      </c>
      <c r="AE93" s="150">
        <f t="shared" si="35"/>
        <v>0</v>
      </c>
      <c r="AF93" s="150">
        <f t="shared" si="36"/>
        <v>0</v>
      </c>
      <c r="AG93" s="150">
        <f t="shared" si="37"/>
        <v>0</v>
      </c>
      <c r="AH93" s="150">
        <f t="shared" si="38"/>
        <v>0</v>
      </c>
      <c r="AI93" s="150">
        <f t="shared" si="39"/>
        <v>0</v>
      </c>
      <c r="AJ93" s="150">
        <f t="shared" si="40"/>
        <v>0</v>
      </c>
      <c r="AK93" s="150">
        <f t="shared" si="41"/>
        <v>0</v>
      </c>
      <c r="AL93" s="150">
        <f t="shared" si="42"/>
        <v>0</v>
      </c>
      <c r="AM93" s="150">
        <f t="shared" si="43"/>
        <v>0</v>
      </c>
      <c r="AN93" s="150">
        <f t="shared" si="44"/>
        <v>0</v>
      </c>
      <c r="AO93" s="150">
        <f t="shared" si="45"/>
        <v>0</v>
      </c>
      <c r="AP93" s="150">
        <f t="shared" si="46"/>
        <v>0</v>
      </c>
      <c r="AQ93" s="150">
        <f t="shared" si="48"/>
        <v>0</v>
      </c>
    </row>
    <row r="94" spans="2:43" s="103" customFormat="1" ht="15" customHeight="1" x14ac:dyDescent="0.2">
      <c r="B94" s="146"/>
      <c r="C94" s="16">
        <v>81</v>
      </c>
      <c r="D94" s="467"/>
      <c r="E94" s="467"/>
      <c r="F94" s="28"/>
      <c r="G94" s="472"/>
      <c r="H94" s="472"/>
      <c r="I94" s="196" t="str">
        <f t="shared" si="33"/>
        <v/>
      </c>
      <c r="J94" s="477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216">
        <f t="shared" si="47"/>
        <v>0</v>
      </c>
      <c r="X94" s="164"/>
      <c r="AA94" s="218" t="str">
        <f t="shared" si="34"/>
        <v/>
      </c>
      <c r="AE94" s="150">
        <f t="shared" si="35"/>
        <v>0</v>
      </c>
      <c r="AF94" s="150">
        <f t="shared" si="36"/>
        <v>0</v>
      </c>
      <c r="AG94" s="150">
        <f t="shared" si="37"/>
        <v>0</v>
      </c>
      <c r="AH94" s="150">
        <f t="shared" si="38"/>
        <v>0</v>
      </c>
      <c r="AI94" s="150">
        <f t="shared" si="39"/>
        <v>0</v>
      </c>
      <c r="AJ94" s="150">
        <f t="shared" si="40"/>
        <v>0</v>
      </c>
      <c r="AK94" s="150">
        <f t="shared" si="41"/>
        <v>0</v>
      </c>
      <c r="AL94" s="150">
        <f t="shared" si="42"/>
        <v>0</v>
      </c>
      <c r="AM94" s="150">
        <f t="shared" si="43"/>
        <v>0</v>
      </c>
      <c r="AN94" s="150">
        <f t="shared" si="44"/>
        <v>0</v>
      </c>
      <c r="AO94" s="150">
        <f t="shared" si="45"/>
        <v>0</v>
      </c>
      <c r="AP94" s="150">
        <f t="shared" si="46"/>
        <v>0</v>
      </c>
      <c r="AQ94" s="150">
        <f t="shared" si="48"/>
        <v>0</v>
      </c>
    </row>
    <row r="95" spans="2:43" s="103" customFormat="1" ht="15" customHeight="1" x14ac:dyDescent="0.2">
      <c r="B95" s="146"/>
      <c r="C95" s="16">
        <v>82</v>
      </c>
      <c r="D95" s="467"/>
      <c r="E95" s="467"/>
      <c r="F95" s="28"/>
      <c r="G95" s="472"/>
      <c r="H95" s="472"/>
      <c r="I95" s="196" t="str">
        <f t="shared" si="33"/>
        <v/>
      </c>
      <c r="J95" s="477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216">
        <f t="shared" si="47"/>
        <v>0</v>
      </c>
      <c r="X95" s="164"/>
      <c r="AA95" s="218" t="str">
        <f t="shared" si="34"/>
        <v/>
      </c>
      <c r="AE95" s="150">
        <f t="shared" si="35"/>
        <v>0</v>
      </c>
      <c r="AF95" s="150">
        <f t="shared" si="36"/>
        <v>0</v>
      </c>
      <c r="AG95" s="150">
        <f t="shared" si="37"/>
        <v>0</v>
      </c>
      <c r="AH95" s="150">
        <f t="shared" si="38"/>
        <v>0</v>
      </c>
      <c r="AI95" s="150">
        <f t="shared" si="39"/>
        <v>0</v>
      </c>
      <c r="AJ95" s="150">
        <f t="shared" si="40"/>
        <v>0</v>
      </c>
      <c r="AK95" s="150">
        <f t="shared" si="41"/>
        <v>0</v>
      </c>
      <c r="AL95" s="150">
        <f t="shared" si="42"/>
        <v>0</v>
      </c>
      <c r="AM95" s="150">
        <f t="shared" si="43"/>
        <v>0</v>
      </c>
      <c r="AN95" s="150">
        <f t="shared" si="44"/>
        <v>0</v>
      </c>
      <c r="AO95" s="150">
        <f t="shared" si="45"/>
        <v>0</v>
      </c>
      <c r="AP95" s="150">
        <f t="shared" si="46"/>
        <v>0</v>
      </c>
      <c r="AQ95" s="150">
        <f t="shared" si="48"/>
        <v>0</v>
      </c>
    </row>
    <row r="96" spans="2:43" s="103" customFormat="1" ht="15" customHeight="1" x14ac:dyDescent="0.2">
      <c r="B96" s="146"/>
      <c r="C96" s="16">
        <v>83</v>
      </c>
      <c r="D96" s="467"/>
      <c r="E96" s="467"/>
      <c r="F96" s="28"/>
      <c r="G96" s="472"/>
      <c r="H96" s="472"/>
      <c r="I96" s="196" t="str">
        <f t="shared" si="33"/>
        <v/>
      </c>
      <c r="J96" s="477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216">
        <f t="shared" si="47"/>
        <v>0</v>
      </c>
      <c r="X96" s="164"/>
      <c r="AA96" s="218" t="str">
        <f t="shared" si="34"/>
        <v/>
      </c>
      <c r="AE96" s="150">
        <f t="shared" si="35"/>
        <v>0</v>
      </c>
      <c r="AF96" s="150">
        <f t="shared" si="36"/>
        <v>0</v>
      </c>
      <c r="AG96" s="150">
        <f t="shared" si="37"/>
        <v>0</v>
      </c>
      <c r="AH96" s="150">
        <f t="shared" si="38"/>
        <v>0</v>
      </c>
      <c r="AI96" s="150">
        <f t="shared" si="39"/>
        <v>0</v>
      </c>
      <c r="AJ96" s="150">
        <f t="shared" si="40"/>
        <v>0</v>
      </c>
      <c r="AK96" s="150">
        <f t="shared" si="41"/>
        <v>0</v>
      </c>
      <c r="AL96" s="150">
        <f t="shared" si="42"/>
        <v>0</v>
      </c>
      <c r="AM96" s="150">
        <f t="shared" si="43"/>
        <v>0</v>
      </c>
      <c r="AN96" s="150">
        <f t="shared" si="44"/>
        <v>0</v>
      </c>
      <c r="AO96" s="150">
        <f t="shared" si="45"/>
        <v>0</v>
      </c>
      <c r="AP96" s="150">
        <f t="shared" si="46"/>
        <v>0</v>
      </c>
      <c r="AQ96" s="150">
        <f t="shared" si="48"/>
        <v>0</v>
      </c>
    </row>
    <row r="97" spans="1:43" s="103" customFormat="1" ht="15" customHeight="1" x14ac:dyDescent="0.2">
      <c r="B97" s="146"/>
      <c r="C97" s="16">
        <v>84</v>
      </c>
      <c r="D97" s="467"/>
      <c r="E97" s="467"/>
      <c r="F97" s="28"/>
      <c r="G97" s="472"/>
      <c r="H97" s="472"/>
      <c r="I97" s="196" t="str">
        <f t="shared" si="33"/>
        <v/>
      </c>
      <c r="J97" s="477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216">
        <f t="shared" si="47"/>
        <v>0</v>
      </c>
      <c r="X97" s="164"/>
      <c r="AA97" s="218" t="str">
        <f t="shared" si="34"/>
        <v/>
      </c>
      <c r="AE97" s="150">
        <f t="shared" si="35"/>
        <v>0</v>
      </c>
      <c r="AF97" s="150">
        <f t="shared" si="36"/>
        <v>0</v>
      </c>
      <c r="AG97" s="150">
        <f t="shared" si="37"/>
        <v>0</v>
      </c>
      <c r="AH97" s="150">
        <f t="shared" si="38"/>
        <v>0</v>
      </c>
      <c r="AI97" s="150">
        <f t="shared" si="39"/>
        <v>0</v>
      </c>
      <c r="AJ97" s="150">
        <f t="shared" si="40"/>
        <v>0</v>
      </c>
      <c r="AK97" s="150">
        <f t="shared" si="41"/>
        <v>0</v>
      </c>
      <c r="AL97" s="150">
        <f t="shared" si="42"/>
        <v>0</v>
      </c>
      <c r="AM97" s="150">
        <f t="shared" si="43"/>
        <v>0</v>
      </c>
      <c r="AN97" s="150">
        <f t="shared" si="44"/>
        <v>0</v>
      </c>
      <c r="AO97" s="150">
        <f t="shared" si="45"/>
        <v>0</v>
      </c>
      <c r="AP97" s="150">
        <f t="shared" si="46"/>
        <v>0</v>
      </c>
      <c r="AQ97" s="150">
        <f t="shared" si="48"/>
        <v>0</v>
      </c>
    </row>
    <row r="98" spans="1:43" s="103" customFormat="1" ht="15" customHeight="1" x14ac:dyDescent="0.2">
      <c r="B98" s="146"/>
      <c r="C98" s="16">
        <v>85</v>
      </c>
      <c r="D98" s="467"/>
      <c r="E98" s="467"/>
      <c r="F98" s="28"/>
      <c r="G98" s="472"/>
      <c r="H98" s="472"/>
      <c r="I98" s="196" t="str">
        <f t="shared" si="33"/>
        <v/>
      </c>
      <c r="J98" s="477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216">
        <f t="shared" si="47"/>
        <v>0</v>
      </c>
      <c r="X98" s="164"/>
      <c r="AA98" s="218" t="str">
        <f t="shared" si="34"/>
        <v/>
      </c>
      <c r="AE98" s="150">
        <f t="shared" si="35"/>
        <v>0</v>
      </c>
      <c r="AF98" s="150">
        <f t="shared" si="36"/>
        <v>0</v>
      </c>
      <c r="AG98" s="150">
        <f t="shared" si="37"/>
        <v>0</v>
      </c>
      <c r="AH98" s="150">
        <f t="shared" si="38"/>
        <v>0</v>
      </c>
      <c r="AI98" s="150">
        <f t="shared" si="39"/>
        <v>0</v>
      </c>
      <c r="AJ98" s="150">
        <f t="shared" si="40"/>
        <v>0</v>
      </c>
      <c r="AK98" s="150">
        <f t="shared" si="41"/>
        <v>0</v>
      </c>
      <c r="AL98" s="150">
        <f t="shared" si="42"/>
        <v>0</v>
      </c>
      <c r="AM98" s="150">
        <f t="shared" si="43"/>
        <v>0</v>
      </c>
      <c r="AN98" s="150">
        <f t="shared" si="44"/>
        <v>0</v>
      </c>
      <c r="AO98" s="150">
        <f t="shared" si="45"/>
        <v>0</v>
      </c>
      <c r="AP98" s="150">
        <f t="shared" si="46"/>
        <v>0</v>
      </c>
      <c r="AQ98" s="150">
        <f t="shared" si="48"/>
        <v>0</v>
      </c>
    </row>
    <row r="99" spans="1:43" s="103" customFormat="1" ht="15" customHeight="1" x14ac:dyDescent="0.2">
      <c r="B99" s="146"/>
      <c r="C99" s="16">
        <v>86</v>
      </c>
      <c r="D99" s="467"/>
      <c r="E99" s="467"/>
      <c r="F99" s="28"/>
      <c r="G99" s="472"/>
      <c r="H99" s="472"/>
      <c r="I99" s="196" t="str">
        <f t="shared" si="33"/>
        <v/>
      </c>
      <c r="J99" s="477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216">
        <f t="shared" si="47"/>
        <v>0</v>
      </c>
      <c r="X99" s="164"/>
      <c r="AA99" s="218" t="str">
        <f t="shared" si="34"/>
        <v/>
      </c>
      <c r="AE99" s="150">
        <f t="shared" si="35"/>
        <v>0</v>
      </c>
      <c r="AF99" s="150">
        <f t="shared" si="36"/>
        <v>0</v>
      </c>
      <c r="AG99" s="150">
        <f t="shared" si="37"/>
        <v>0</v>
      </c>
      <c r="AH99" s="150">
        <f t="shared" si="38"/>
        <v>0</v>
      </c>
      <c r="AI99" s="150">
        <f t="shared" si="39"/>
        <v>0</v>
      </c>
      <c r="AJ99" s="150">
        <f t="shared" si="40"/>
        <v>0</v>
      </c>
      <c r="AK99" s="150">
        <f t="shared" si="41"/>
        <v>0</v>
      </c>
      <c r="AL99" s="150">
        <f t="shared" si="42"/>
        <v>0</v>
      </c>
      <c r="AM99" s="150">
        <f t="shared" si="43"/>
        <v>0</v>
      </c>
      <c r="AN99" s="150">
        <f t="shared" si="44"/>
        <v>0</v>
      </c>
      <c r="AO99" s="150">
        <f t="shared" si="45"/>
        <v>0</v>
      </c>
      <c r="AP99" s="150">
        <f t="shared" si="46"/>
        <v>0</v>
      </c>
      <c r="AQ99" s="150">
        <f t="shared" si="48"/>
        <v>0</v>
      </c>
    </row>
    <row r="100" spans="1:43" s="103" customFormat="1" ht="15" customHeight="1" x14ac:dyDescent="0.2">
      <c r="B100" s="146"/>
      <c r="C100" s="16">
        <v>87</v>
      </c>
      <c r="D100" s="467"/>
      <c r="E100" s="467"/>
      <c r="F100" s="28"/>
      <c r="G100" s="472"/>
      <c r="H100" s="472"/>
      <c r="I100" s="196" t="str">
        <f t="shared" si="33"/>
        <v/>
      </c>
      <c r="J100" s="477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216">
        <f t="shared" si="47"/>
        <v>0</v>
      </c>
      <c r="X100" s="164"/>
      <c r="AA100" s="218" t="str">
        <f t="shared" si="34"/>
        <v/>
      </c>
      <c r="AE100" s="150">
        <f t="shared" si="35"/>
        <v>0</v>
      </c>
      <c r="AF100" s="150">
        <f t="shared" si="36"/>
        <v>0</v>
      </c>
      <c r="AG100" s="150">
        <f t="shared" si="37"/>
        <v>0</v>
      </c>
      <c r="AH100" s="150">
        <f t="shared" si="38"/>
        <v>0</v>
      </c>
      <c r="AI100" s="150">
        <f t="shared" si="39"/>
        <v>0</v>
      </c>
      <c r="AJ100" s="150">
        <f t="shared" si="40"/>
        <v>0</v>
      </c>
      <c r="AK100" s="150">
        <f t="shared" si="41"/>
        <v>0</v>
      </c>
      <c r="AL100" s="150">
        <f t="shared" si="42"/>
        <v>0</v>
      </c>
      <c r="AM100" s="150">
        <f t="shared" si="43"/>
        <v>0</v>
      </c>
      <c r="AN100" s="150">
        <f t="shared" si="44"/>
        <v>0</v>
      </c>
      <c r="AO100" s="150">
        <f t="shared" si="45"/>
        <v>0</v>
      </c>
      <c r="AP100" s="150">
        <f t="shared" si="46"/>
        <v>0</v>
      </c>
      <c r="AQ100" s="150">
        <f t="shared" si="48"/>
        <v>0</v>
      </c>
    </row>
    <row r="101" spans="1:43" s="103" customFormat="1" ht="15" customHeight="1" x14ac:dyDescent="0.2">
      <c r="B101" s="146"/>
      <c r="C101" s="16">
        <v>88</v>
      </c>
      <c r="D101" s="467"/>
      <c r="E101" s="467"/>
      <c r="F101" s="28"/>
      <c r="G101" s="472"/>
      <c r="H101" s="472"/>
      <c r="I101" s="196" t="str">
        <f t="shared" si="33"/>
        <v/>
      </c>
      <c r="J101" s="477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216">
        <f t="shared" si="47"/>
        <v>0</v>
      </c>
      <c r="X101" s="164"/>
      <c r="AA101" s="218" t="str">
        <f t="shared" si="34"/>
        <v/>
      </c>
      <c r="AE101" s="150">
        <f t="shared" si="35"/>
        <v>0</v>
      </c>
      <c r="AF101" s="150">
        <f t="shared" si="36"/>
        <v>0</v>
      </c>
      <c r="AG101" s="150">
        <f t="shared" si="37"/>
        <v>0</v>
      </c>
      <c r="AH101" s="150">
        <f t="shared" si="38"/>
        <v>0</v>
      </c>
      <c r="AI101" s="150">
        <f t="shared" si="39"/>
        <v>0</v>
      </c>
      <c r="AJ101" s="150">
        <f t="shared" si="40"/>
        <v>0</v>
      </c>
      <c r="AK101" s="150">
        <f t="shared" si="41"/>
        <v>0</v>
      </c>
      <c r="AL101" s="150">
        <f t="shared" si="42"/>
        <v>0</v>
      </c>
      <c r="AM101" s="150">
        <f t="shared" si="43"/>
        <v>0</v>
      </c>
      <c r="AN101" s="150">
        <f t="shared" si="44"/>
        <v>0</v>
      </c>
      <c r="AO101" s="150">
        <f t="shared" si="45"/>
        <v>0</v>
      </c>
      <c r="AP101" s="150">
        <f t="shared" si="46"/>
        <v>0</v>
      </c>
      <c r="AQ101" s="150">
        <f t="shared" si="48"/>
        <v>0</v>
      </c>
    </row>
    <row r="102" spans="1:43" s="103" customFormat="1" ht="15" customHeight="1" x14ac:dyDescent="0.2">
      <c r="B102" s="146"/>
      <c r="C102" s="16">
        <v>89</v>
      </c>
      <c r="D102" s="467"/>
      <c r="E102" s="467"/>
      <c r="F102" s="28"/>
      <c r="G102" s="472"/>
      <c r="H102" s="472"/>
      <c r="I102" s="196" t="str">
        <f t="shared" si="33"/>
        <v/>
      </c>
      <c r="J102" s="477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216">
        <f t="shared" si="47"/>
        <v>0</v>
      </c>
      <c r="X102" s="164"/>
      <c r="AA102" s="218" t="str">
        <f t="shared" si="34"/>
        <v/>
      </c>
      <c r="AE102" s="150">
        <f t="shared" si="35"/>
        <v>0</v>
      </c>
      <c r="AF102" s="150">
        <f t="shared" si="36"/>
        <v>0</v>
      </c>
      <c r="AG102" s="150">
        <f t="shared" si="37"/>
        <v>0</v>
      </c>
      <c r="AH102" s="150">
        <f t="shared" si="38"/>
        <v>0</v>
      </c>
      <c r="AI102" s="150">
        <f t="shared" si="39"/>
        <v>0</v>
      </c>
      <c r="AJ102" s="150">
        <f t="shared" si="40"/>
        <v>0</v>
      </c>
      <c r="AK102" s="150">
        <f t="shared" si="41"/>
        <v>0</v>
      </c>
      <c r="AL102" s="150">
        <f t="shared" si="42"/>
        <v>0</v>
      </c>
      <c r="AM102" s="150">
        <f t="shared" si="43"/>
        <v>0</v>
      </c>
      <c r="AN102" s="150">
        <f t="shared" si="44"/>
        <v>0</v>
      </c>
      <c r="AO102" s="150">
        <f t="shared" si="45"/>
        <v>0</v>
      </c>
      <c r="AP102" s="150">
        <f t="shared" si="46"/>
        <v>0</v>
      </c>
      <c r="AQ102" s="150">
        <f t="shared" si="48"/>
        <v>0</v>
      </c>
    </row>
    <row r="103" spans="1:43" s="103" customFormat="1" ht="15" customHeight="1" x14ac:dyDescent="0.2">
      <c r="B103" s="146"/>
      <c r="C103" s="16">
        <v>90</v>
      </c>
      <c r="D103" s="467"/>
      <c r="E103" s="467"/>
      <c r="F103" s="28"/>
      <c r="G103" s="472"/>
      <c r="H103" s="472"/>
      <c r="I103" s="196" t="str">
        <f t="shared" si="33"/>
        <v/>
      </c>
      <c r="J103" s="477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216">
        <f t="shared" si="47"/>
        <v>0</v>
      </c>
      <c r="X103" s="164"/>
      <c r="AA103" s="219" t="str">
        <f t="shared" si="34"/>
        <v/>
      </c>
      <c r="AE103" s="150">
        <f t="shared" si="35"/>
        <v>0</v>
      </c>
      <c r="AF103" s="150">
        <f t="shared" si="36"/>
        <v>0</v>
      </c>
      <c r="AG103" s="150">
        <f t="shared" si="37"/>
        <v>0</v>
      </c>
      <c r="AH103" s="150">
        <f t="shared" si="38"/>
        <v>0</v>
      </c>
      <c r="AI103" s="150">
        <f t="shared" si="39"/>
        <v>0</v>
      </c>
      <c r="AJ103" s="150">
        <f t="shared" si="40"/>
        <v>0</v>
      </c>
      <c r="AK103" s="150">
        <f t="shared" si="41"/>
        <v>0</v>
      </c>
      <c r="AL103" s="150">
        <f t="shared" si="42"/>
        <v>0</v>
      </c>
      <c r="AM103" s="150">
        <f t="shared" si="43"/>
        <v>0</v>
      </c>
      <c r="AN103" s="150">
        <f t="shared" si="44"/>
        <v>0</v>
      </c>
      <c r="AO103" s="150">
        <f t="shared" si="45"/>
        <v>0</v>
      </c>
      <c r="AP103" s="150">
        <f t="shared" si="46"/>
        <v>0</v>
      </c>
      <c r="AQ103" s="150">
        <f t="shared" si="48"/>
        <v>0</v>
      </c>
    </row>
    <row r="104" spans="1:43" s="103" customFormat="1" ht="15" customHeight="1" x14ac:dyDescent="0.2">
      <c r="B104" s="159"/>
      <c r="C104" s="181"/>
      <c r="D104" s="181"/>
      <c r="E104" s="181"/>
      <c r="F104" s="184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1"/>
      <c r="V104" s="181"/>
      <c r="W104" s="181"/>
      <c r="X104" s="198"/>
      <c r="AE104" s="176"/>
      <c r="AF104" s="176"/>
      <c r="AG104" s="176"/>
      <c r="AH104" s="176"/>
      <c r="AI104" s="176"/>
      <c r="AJ104" s="176"/>
      <c r="AK104" s="176"/>
      <c r="AL104" s="176"/>
      <c r="AM104" s="176"/>
      <c r="AN104" s="176"/>
      <c r="AO104" s="176"/>
      <c r="AP104" s="176"/>
      <c r="AQ104" s="176"/>
    </row>
    <row r="105" spans="1:43" ht="15" customHeight="1" x14ac:dyDescent="0.2">
      <c r="A105" s="109"/>
      <c r="B105" s="109"/>
      <c r="C105" s="109"/>
      <c r="D105" s="109"/>
      <c r="E105" s="109"/>
      <c r="F105" s="214"/>
      <c r="G105" s="109"/>
      <c r="H105" s="109"/>
      <c r="I105" s="109"/>
      <c r="J105" s="109"/>
      <c r="K105" s="109"/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74" t="s">
        <v>916</v>
      </c>
      <c r="AE105" s="181"/>
      <c r="AF105" s="181"/>
      <c r="AG105" s="181"/>
      <c r="AH105" s="181"/>
      <c r="AI105" s="181"/>
      <c r="AJ105" s="181"/>
      <c r="AK105" s="181"/>
      <c r="AL105" s="181"/>
      <c r="AM105" s="181"/>
      <c r="AN105" s="181"/>
      <c r="AO105" s="181"/>
      <c r="AP105" s="181"/>
      <c r="AQ105" s="234"/>
    </row>
    <row r="106" spans="1:43" s="103" customFormat="1" ht="15" customHeight="1" x14ac:dyDescent="0.2">
      <c r="A106" s="155"/>
      <c r="B106" s="221"/>
      <c r="C106" s="16">
        <v>91</v>
      </c>
      <c r="D106" s="30"/>
      <c r="E106" s="30"/>
      <c r="F106" s="28"/>
      <c r="G106" s="43"/>
      <c r="H106" s="43"/>
      <c r="I106" s="89" t="str">
        <f t="shared" ref="I106:I135" si="50">IF(D106="","",INDEX($AT$6:$BV$6,MATCH(D106,$AT$4:$BV$4,0)))</f>
        <v/>
      </c>
      <c r="J106" s="486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216">
        <f>IF(AND(E106="子メーター",F106="○"),-1,1)*SUM(K106:V106)</f>
        <v>0</v>
      </c>
      <c r="X106" s="164"/>
      <c r="AA106" s="217" t="str">
        <f t="shared" ref="AA106:AA135" si="51">IF(J106="","",HLOOKUP(D106,$AT$4:$BV$5,2,0)*10000+J106)</f>
        <v/>
      </c>
      <c r="AE106" s="150">
        <f t="shared" ref="AE106:AE135" si="52">IF(NOT(OR($D106="中圧ｶﾞｽ",$D106="低圧ｶﾞｽ")),0,IF($D106="中圧ｶﾞｽ",$AN$5,$AO$5)*K106*INDEX($AF$5:$AL$7,IF($J106&lt;=2005,1,3),MATCH($G106,$AF$4:$AL$4,0)))</f>
        <v>0</v>
      </c>
      <c r="AF106" s="150">
        <f t="shared" ref="AF106:AF135" si="53">IF(NOT(OR($D106="中圧ｶﾞｽ",$D106="低圧ｶﾞｽ")),0,IF($D106="中圧ｶﾞｽ",$AN$5,$AO$5)*L106*INDEX($AF$5:$AL$7,IF($J106&lt;=2005,1,3),MATCH($G106,$AF$4:$AL$4,0)))</f>
        <v>0</v>
      </c>
      <c r="AG106" s="150">
        <f t="shared" ref="AG106:AG135" si="54">IF(NOT(OR($D106="中圧ｶﾞｽ",$D106="低圧ｶﾞｽ")),0,IF($D106="中圧ｶﾞｽ",$AN$5,$AO$5)*M106*INDEX($AF$5:$AL$7,IF($J106&lt;=2005,1,3),MATCH($G106,$AF$4:$AL$4,0)))</f>
        <v>0</v>
      </c>
      <c r="AH106" s="150">
        <f t="shared" ref="AH106:AH135" si="55">IF(NOT(OR($D106="中圧ｶﾞｽ",$D106="低圧ｶﾞｽ")),0,IF($D106="中圧ｶﾞｽ",$AN$5,$AO$5)*N106*INDEX($AF$5:$AL$7,IF($J106&lt;=2005,1,3),MATCH($G106,$AF$4:$AL$4,0)))</f>
        <v>0</v>
      </c>
      <c r="AI106" s="150">
        <f t="shared" ref="AI106:AI135" si="56">IF(NOT(OR($D106="中圧ｶﾞｽ",$D106="低圧ｶﾞｽ")),0,IF($D106="中圧ｶﾞｽ",$AN$5,$AO$5)*O106*INDEX($AF$5:$AL$7,IF($J106&lt;=2005,1,3),MATCH($G106,$AF$4:$AL$4,0)))</f>
        <v>0</v>
      </c>
      <c r="AJ106" s="150">
        <f t="shared" ref="AJ106:AJ135" si="57">IF(NOT(OR($D106="中圧ｶﾞｽ",$D106="低圧ｶﾞｽ")),0,IF($D106="中圧ｶﾞｽ",$AN$5,$AO$5)*P106*INDEX($AF$5:$AL$7,IF($J106&lt;=2005,1,3),MATCH($G106,$AF$4:$AL$4,0)))</f>
        <v>0</v>
      </c>
      <c r="AK106" s="150">
        <f t="shared" ref="AK106:AK135" si="58">IF(NOT(OR($D106="中圧ｶﾞｽ",$D106="低圧ｶﾞｽ")),0,IF($D106="中圧ｶﾞｽ",$AN$5,$AO$5)*Q106*INDEX($AF$5:$AL$7,IF($J106&lt;=2005,1,3),MATCH($G106,$AF$4:$AL$4,0)))</f>
        <v>0</v>
      </c>
      <c r="AL106" s="150">
        <f t="shared" ref="AL106:AL135" si="59">IF(NOT(OR($D106="中圧ｶﾞｽ",$D106="低圧ｶﾞｽ")),0,IF($D106="中圧ｶﾞｽ",$AN$5,$AO$5)*R106*INDEX($AF$5:$AL$7,IF($J106&lt;2005,1,IF($J106=2005,2,3)),MATCH($G106,$AF$4:$AL$4,0)))</f>
        <v>0</v>
      </c>
      <c r="AM106" s="150">
        <f t="shared" ref="AM106:AM135" si="60">IF(NOT(OR($D106="中圧ｶﾞｽ",$D106="低圧ｶﾞｽ")),0,IF($D106="中圧ｶﾞｽ",$AN$5,$AO$5)*S106*INDEX($AF$5:$AL$7,IF($J106&lt;2005,1,IF($J106=2005,2,3)),MATCH($G106,$AF$4:$AL$4,0)))</f>
        <v>0</v>
      </c>
      <c r="AN106" s="150">
        <f t="shared" ref="AN106:AN135" si="61">IF(NOT(OR($D106="中圧ｶﾞｽ",$D106="低圧ｶﾞｽ")),0,IF($D106="中圧ｶﾞｽ",$AN$5,$AO$5)*T106*INDEX($AF$5:$AL$7,IF($J106&lt;2005,1,IF($J106=2005,2,3)),MATCH($G106,$AF$4:$AL$4,0)))</f>
        <v>0</v>
      </c>
      <c r="AO106" s="150">
        <f t="shared" ref="AO106:AO135" si="62">IF(NOT(OR($D106="中圧ｶﾞｽ",$D106="低圧ｶﾞｽ")),0,IF($D106="中圧ｶﾞｽ",$AN$5,$AO$5)*U106*INDEX($AF$5:$AL$7,IF($J106&lt;2005,1,IF($J106=2005,2,3)),MATCH($G106,$AF$4:$AL$4,0)))</f>
        <v>0</v>
      </c>
      <c r="AP106" s="150">
        <f t="shared" ref="AP106:AP135" si="63">IF(NOT(OR($D106="中圧ｶﾞｽ",$D106="低圧ｶﾞｽ")),0,IF($D106="中圧ｶﾞｽ",$AN$5,$AO$5)*V106*INDEX($AF$5:$AL$7,IF($J106&lt;2005,1,3),MATCH($G106,$AF$4:$AL$4,0)))</f>
        <v>0</v>
      </c>
      <c r="AQ106" s="150">
        <f>SUM(AE106:AP106)</f>
        <v>0</v>
      </c>
    </row>
    <row r="107" spans="1:43" s="103" customFormat="1" ht="15" customHeight="1" x14ac:dyDescent="0.2">
      <c r="B107" s="146"/>
      <c r="C107" s="16">
        <v>92</v>
      </c>
      <c r="D107" s="30"/>
      <c r="E107" s="30"/>
      <c r="F107" s="28"/>
      <c r="G107" s="43"/>
      <c r="H107" s="43"/>
      <c r="I107" s="196" t="str">
        <f t="shared" si="50"/>
        <v/>
      </c>
      <c r="J107" s="477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216">
        <f t="shared" ref="W107:W135" si="64">IF(AND(E107="子メーター",F107="○"),-1,1)*SUM(K107:V107)</f>
        <v>0</v>
      </c>
      <c r="X107" s="164"/>
      <c r="AA107" s="218" t="str">
        <f t="shared" si="51"/>
        <v/>
      </c>
      <c r="AE107" s="150">
        <f t="shared" si="52"/>
        <v>0</v>
      </c>
      <c r="AF107" s="150">
        <f t="shared" si="53"/>
        <v>0</v>
      </c>
      <c r="AG107" s="150">
        <f t="shared" si="54"/>
        <v>0</v>
      </c>
      <c r="AH107" s="150">
        <f t="shared" si="55"/>
        <v>0</v>
      </c>
      <c r="AI107" s="150">
        <f t="shared" si="56"/>
        <v>0</v>
      </c>
      <c r="AJ107" s="150">
        <f t="shared" si="57"/>
        <v>0</v>
      </c>
      <c r="AK107" s="150">
        <f t="shared" si="58"/>
        <v>0</v>
      </c>
      <c r="AL107" s="150">
        <f t="shared" si="59"/>
        <v>0</v>
      </c>
      <c r="AM107" s="150">
        <f t="shared" si="60"/>
        <v>0</v>
      </c>
      <c r="AN107" s="150">
        <f t="shared" si="61"/>
        <v>0</v>
      </c>
      <c r="AO107" s="150">
        <f t="shared" si="62"/>
        <v>0</v>
      </c>
      <c r="AP107" s="150">
        <f t="shared" si="63"/>
        <v>0</v>
      </c>
      <c r="AQ107" s="150">
        <f t="shared" ref="AQ107:AQ135" si="65">SUM(AE107:AP107)</f>
        <v>0</v>
      </c>
    </row>
    <row r="108" spans="1:43" s="103" customFormat="1" ht="15" customHeight="1" x14ac:dyDescent="0.2">
      <c r="B108" s="146"/>
      <c r="C108" s="16">
        <v>93</v>
      </c>
      <c r="D108" s="41"/>
      <c r="E108" s="41"/>
      <c r="F108" s="90"/>
      <c r="G108" s="42"/>
      <c r="H108" s="42"/>
      <c r="I108" s="196" t="str">
        <f t="shared" si="50"/>
        <v/>
      </c>
      <c r="J108" s="477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216">
        <f t="shared" si="64"/>
        <v>0</v>
      </c>
      <c r="X108" s="164"/>
      <c r="AA108" s="218" t="str">
        <f t="shared" si="51"/>
        <v/>
      </c>
      <c r="AE108" s="150">
        <f t="shared" si="52"/>
        <v>0</v>
      </c>
      <c r="AF108" s="150">
        <f t="shared" si="53"/>
        <v>0</v>
      </c>
      <c r="AG108" s="150">
        <f t="shared" si="54"/>
        <v>0</v>
      </c>
      <c r="AH108" s="150">
        <f t="shared" si="55"/>
        <v>0</v>
      </c>
      <c r="AI108" s="150">
        <f t="shared" si="56"/>
        <v>0</v>
      </c>
      <c r="AJ108" s="150">
        <f t="shared" si="57"/>
        <v>0</v>
      </c>
      <c r="AK108" s="150">
        <f t="shared" si="58"/>
        <v>0</v>
      </c>
      <c r="AL108" s="150">
        <f t="shared" si="59"/>
        <v>0</v>
      </c>
      <c r="AM108" s="150">
        <f t="shared" si="60"/>
        <v>0</v>
      </c>
      <c r="AN108" s="150">
        <f t="shared" si="61"/>
        <v>0</v>
      </c>
      <c r="AO108" s="150">
        <f t="shared" si="62"/>
        <v>0</v>
      </c>
      <c r="AP108" s="150">
        <f t="shared" si="63"/>
        <v>0</v>
      </c>
      <c r="AQ108" s="150">
        <f t="shared" si="65"/>
        <v>0</v>
      </c>
    </row>
    <row r="109" spans="1:43" s="103" customFormat="1" ht="15" customHeight="1" x14ac:dyDescent="0.2">
      <c r="B109" s="146"/>
      <c r="C109" s="16">
        <v>94</v>
      </c>
      <c r="D109" s="30"/>
      <c r="E109" s="30"/>
      <c r="F109" s="28"/>
      <c r="G109" s="43"/>
      <c r="H109" s="43"/>
      <c r="I109" s="196" t="str">
        <f t="shared" si="50"/>
        <v/>
      </c>
      <c r="J109" s="477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216">
        <f t="shared" si="64"/>
        <v>0</v>
      </c>
      <c r="X109" s="164"/>
      <c r="AA109" s="218" t="str">
        <f t="shared" si="51"/>
        <v/>
      </c>
      <c r="AE109" s="150">
        <f t="shared" si="52"/>
        <v>0</v>
      </c>
      <c r="AF109" s="150">
        <f t="shared" si="53"/>
        <v>0</v>
      </c>
      <c r="AG109" s="150">
        <f t="shared" si="54"/>
        <v>0</v>
      </c>
      <c r="AH109" s="150">
        <f t="shared" si="55"/>
        <v>0</v>
      </c>
      <c r="AI109" s="150">
        <f t="shared" si="56"/>
        <v>0</v>
      </c>
      <c r="AJ109" s="150">
        <f t="shared" si="57"/>
        <v>0</v>
      </c>
      <c r="AK109" s="150">
        <f t="shared" si="58"/>
        <v>0</v>
      </c>
      <c r="AL109" s="150">
        <f t="shared" si="59"/>
        <v>0</v>
      </c>
      <c r="AM109" s="150">
        <f t="shared" si="60"/>
        <v>0</v>
      </c>
      <c r="AN109" s="150">
        <f t="shared" si="61"/>
        <v>0</v>
      </c>
      <c r="AO109" s="150">
        <f t="shared" si="62"/>
        <v>0</v>
      </c>
      <c r="AP109" s="150">
        <f t="shared" si="63"/>
        <v>0</v>
      </c>
      <c r="AQ109" s="150">
        <f t="shared" si="65"/>
        <v>0</v>
      </c>
    </row>
    <row r="110" spans="1:43" s="103" customFormat="1" ht="15" customHeight="1" x14ac:dyDescent="0.2">
      <c r="B110" s="146"/>
      <c r="C110" s="16">
        <v>95</v>
      </c>
      <c r="D110" s="41"/>
      <c r="E110" s="41"/>
      <c r="F110" s="90"/>
      <c r="G110" s="42"/>
      <c r="H110" s="43"/>
      <c r="I110" s="196" t="str">
        <f t="shared" si="50"/>
        <v/>
      </c>
      <c r="J110" s="477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216">
        <f t="shared" si="64"/>
        <v>0</v>
      </c>
      <c r="X110" s="164"/>
      <c r="AA110" s="218" t="str">
        <f t="shared" si="51"/>
        <v/>
      </c>
      <c r="AE110" s="150">
        <f t="shared" si="52"/>
        <v>0</v>
      </c>
      <c r="AF110" s="150">
        <f t="shared" si="53"/>
        <v>0</v>
      </c>
      <c r="AG110" s="150">
        <f t="shared" si="54"/>
        <v>0</v>
      </c>
      <c r="AH110" s="150">
        <f t="shared" si="55"/>
        <v>0</v>
      </c>
      <c r="AI110" s="150">
        <f t="shared" si="56"/>
        <v>0</v>
      </c>
      <c r="AJ110" s="150">
        <f t="shared" si="57"/>
        <v>0</v>
      </c>
      <c r="AK110" s="150">
        <f t="shared" si="58"/>
        <v>0</v>
      </c>
      <c r="AL110" s="150">
        <f t="shared" si="59"/>
        <v>0</v>
      </c>
      <c r="AM110" s="150">
        <f t="shared" si="60"/>
        <v>0</v>
      </c>
      <c r="AN110" s="150">
        <f t="shared" si="61"/>
        <v>0</v>
      </c>
      <c r="AO110" s="150">
        <f t="shared" si="62"/>
        <v>0</v>
      </c>
      <c r="AP110" s="150">
        <f t="shared" si="63"/>
        <v>0</v>
      </c>
      <c r="AQ110" s="150">
        <f t="shared" si="65"/>
        <v>0</v>
      </c>
    </row>
    <row r="111" spans="1:43" s="103" customFormat="1" ht="15" customHeight="1" x14ac:dyDescent="0.2">
      <c r="B111" s="146"/>
      <c r="C111" s="16">
        <v>96</v>
      </c>
      <c r="D111" s="30"/>
      <c r="E111" s="30"/>
      <c r="F111" s="28"/>
      <c r="G111" s="43"/>
      <c r="H111" s="43"/>
      <c r="I111" s="196" t="str">
        <f t="shared" si="50"/>
        <v/>
      </c>
      <c r="J111" s="477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216">
        <f t="shared" si="64"/>
        <v>0</v>
      </c>
      <c r="X111" s="164"/>
      <c r="AA111" s="218" t="str">
        <f t="shared" si="51"/>
        <v/>
      </c>
      <c r="AE111" s="150">
        <f t="shared" si="52"/>
        <v>0</v>
      </c>
      <c r="AF111" s="150">
        <f t="shared" si="53"/>
        <v>0</v>
      </c>
      <c r="AG111" s="150">
        <f t="shared" si="54"/>
        <v>0</v>
      </c>
      <c r="AH111" s="150">
        <f t="shared" si="55"/>
        <v>0</v>
      </c>
      <c r="AI111" s="150">
        <f t="shared" si="56"/>
        <v>0</v>
      </c>
      <c r="AJ111" s="150">
        <f t="shared" si="57"/>
        <v>0</v>
      </c>
      <c r="AK111" s="150">
        <f t="shared" si="58"/>
        <v>0</v>
      </c>
      <c r="AL111" s="150">
        <f t="shared" si="59"/>
        <v>0</v>
      </c>
      <c r="AM111" s="150">
        <f t="shared" si="60"/>
        <v>0</v>
      </c>
      <c r="AN111" s="150">
        <f t="shared" si="61"/>
        <v>0</v>
      </c>
      <c r="AO111" s="150">
        <f t="shared" si="62"/>
        <v>0</v>
      </c>
      <c r="AP111" s="150">
        <f t="shared" si="63"/>
        <v>0</v>
      </c>
      <c r="AQ111" s="150">
        <f t="shared" si="65"/>
        <v>0</v>
      </c>
    </row>
    <row r="112" spans="1:43" s="103" customFormat="1" ht="15" customHeight="1" x14ac:dyDescent="0.2">
      <c r="B112" s="146"/>
      <c r="C112" s="16">
        <v>97</v>
      </c>
      <c r="D112" s="41"/>
      <c r="E112" s="41"/>
      <c r="F112" s="90"/>
      <c r="G112" s="42"/>
      <c r="H112" s="43"/>
      <c r="I112" s="196" t="str">
        <f t="shared" si="50"/>
        <v/>
      </c>
      <c r="J112" s="477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216">
        <f t="shared" si="64"/>
        <v>0</v>
      </c>
      <c r="X112" s="164"/>
      <c r="AA112" s="218" t="str">
        <f t="shared" si="51"/>
        <v/>
      </c>
      <c r="AE112" s="150">
        <f t="shared" si="52"/>
        <v>0</v>
      </c>
      <c r="AF112" s="150">
        <f t="shared" si="53"/>
        <v>0</v>
      </c>
      <c r="AG112" s="150">
        <f t="shared" si="54"/>
        <v>0</v>
      </c>
      <c r="AH112" s="150">
        <f t="shared" si="55"/>
        <v>0</v>
      </c>
      <c r="AI112" s="150">
        <f t="shared" si="56"/>
        <v>0</v>
      </c>
      <c r="AJ112" s="150">
        <f t="shared" si="57"/>
        <v>0</v>
      </c>
      <c r="AK112" s="150">
        <f t="shared" si="58"/>
        <v>0</v>
      </c>
      <c r="AL112" s="150">
        <f t="shared" si="59"/>
        <v>0</v>
      </c>
      <c r="AM112" s="150">
        <f t="shared" si="60"/>
        <v>0</v>
      </c>
      <c r="AN112" s="150">
        <f t="shared" si="61"/>
        <v>0</v>
      </c>
      <c r="AO112" s="150">
        <f t="shared" si="62"/>
        <v>0</v>
      </c>
      <c r="AP112" s="150">
        <f t="shared" si="63"/>
        <v>0</v>
      </c>
      <c r="AQ112" s="150">
        <f t="shared" si="65"/>
        <v>0</v>
      </c>
    </row>
    <row r="113" spans="2:43" s="103" customFormat="1" ht="15" customHeight="1" x14ac:dyDescent="0.2">
      <c r="B113" s="146"/>
      <c r="C113" s="16">
        <v>98</v>
      </c>
      <c r="D113" s="30"/>
      <c r="E113" s="30"/>
      <c r="F113" s="28"/>
      <c r="G113" s="43"/>
      <c r="H113" s="43"/>
      <c r="I113" s="196" t="str">
        <f t="shared" si="50"/>
        <v/>
      </c>
      <c r="J113" s="477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216">
        <f t="shared" si="64"/>
        <v>0</v>
      </c>
      <c r="X113" s="164"/>
      <c r="AA113" s="218" t="str">
        <f t="shared" si="51"/>
        <v/>
      </c>
      <c r="AE113" s="150">
        <f t="shared" si="52"/>
        <v>0</v>
      </c>
      <c r="AF113" s="150">
        <f t="shared" si="53"/>
        <v>0</v>
      </c>
      <c r="AG113" s="150">
        <f t="shared" si="54"/>
        <v>0</v>
      </c>
      <c r="AH113" s="150">
        <f t="shared" si="55"/>
        <v>0</v>
      </c>
      <c r="AI113" s="150">
        <f t="shared" si="56"/>
        <v>0</v>
      </c>
      <c r="AJ113" s="150">
        <f t="shared" si="57"/>
        <v>0</v>
      </c>
      <c r="AK113" s="150">
        <f t="shared" si="58"/>
        <v>0</v>
      </c>
      <c r="AL113" s="150">
        <f t="shared" si="59"/>
        <v>0</v>
      </c>
      <c r="AM113" s="150">
        <f t="shared" si="60"/>
        <v>0</v>
      </c>
      <c r="AN113" s="150">
        <f t="shared" si="61"/>
        <v>0</v>
      </c>
      <c r="AO113" s="150">
        <f t="shared" si="62"/>
        <v>0</v>
      </c>
      <c r="AP113" s="150">
        <f t="shared" si="63"/>
        <v>0</v>
      </c>
      <c r="AQ113" s="150">
        <f t="shared" si="65"/>
        <v>0</v>
      </c>
    </row>
    <row r="114" spans="2:43" s="103" customFormat="1" ht="15" customHeight="1" x14ac:dyDescent="0.2">
      <c r="B114" s="146"/>
      <c r="C114" s="16">
        <v>99</v>
      </c>
      <c r="D114" s="41"/>
      <c r="E114" s="41"/>
      <c r="F114" s="90"/>
      <c r="G114" s="42"/>
      <c r="H114" s="43"/>
      <c r="I114" s="196" t="str">
        <f t="shared" si="50"/>
        <v/>
      </c>
      <c r="J114" s="477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216">
        <f t="shared" si="64"/>
        <v>0</v>
      </c>
      <c r="X114" s="164"/>
      <c r="AA114" s="218" t="str">
        <f t="shared" si="51"/>
        <v/>
      </c>
      <c r="AE114" s="150">
        <f t="shared" si="52"/>
        <v>0</v>
      </c>
      <c r="AF114" s="150">
        <f t="shared" si="53"/>
        <v>0</v>
      </c>
      <c r="AG114" s="150">
        <f t="shared" si="54"/>
        <v>0</v>
      </c>
      <c r="AH114" s="150">
        <f t="shared" si="55"/>
        <v>0</v>
      </c>
      <c r="AI114" s="150">
        <f t="shared" si="56"/>
        <v>0</v>
      </c>
      <c r="AJ114" s="150">
        <f t="shared" si="57"/>
        <v>0</v>
      </c>
      <c r="AK114" s="150">
        <f t="shared" si="58"/>
        <v>0</v>
      </c>
      <c r="AL114" s="150">
        <f t="shared" si="59"/>
        <v>0</v>
      </c>
      <c r="AM114" s="150">
        <f t="shared" si="60"/>
        <v>0</v>
      </c>
      <c r="AN114" s="150">
        <f t="shared" si="61"/>
        <v>0</v>
      </c>
      <c r="AO114" s="150">
        <f t="shared" si="62"/>
        <v>0</v>
      </c>
      <c r="AP114" s="150">
        <f t="shared" si="63"/>
        <v>0</v>
      </c>
      <c r="AQ114" s="150">
        <f t="shared" si="65"/>
        <v>0</v>
      </c>
    </row>
    <row r="115" spans="2:43" s="103" customFormat="1" ht="15" customHeight="1" x14ac:dyDescent="0.2">
      <c r="B115" s="146"/>
      <c r="C115" s="16">
        <v>100</v>
      </c>
      <c r="D115" s="30"/>
      <c r="E115" s="30"/>
      <c r="F115" s="28"/>
      <c r="G115" s="43"/>
      <c r="H115" s="43"/>
      <c r="I115" s="196" t="str">
        <f t="shared" si="50"/>
        <v/>
      </c>
      <c r="J115" s="477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216">
        <f t="shared" si="64"/>
        <v>0</v>
      </c>
      <c r="X115" s="164"/>
      <c r="AA115" s="218" t="str">
        <f t="shared" si="51"/>
        <v/>
      </c>
      <c r="AE115" s="150">
        <f t="shared" si="52"/>
        <v>0</v>
      </c>
      <c r="AF115" s="150">
        <f t="shared" si="53"/>
        <v>0</v>
      </c>
      <c r="AG115" s="150">
        <f t="shared" si="54"/>
        <v>0</v>
      </c>
      <c r="AH115" s="150">
        <f t="shared" si="55"/>
        <v>0</v>
      </c>
      <c r="AI115" s="150">
        <f t="shared" si="56"/>
        <v>0</v>
      </c>
      <c r="AJ115" s="150">
        <f t="shared" si="57"/>
        <v>0</v>
      </c>
      <c r="AK115" s="150">
        <f t="shared" si="58"/>
        <v>0</v>
      </c>
      <c r="AL115" s="150">
        <f t="shared" si="59"/>
        <v>0</v>
      </c>
      <c r="AM115" s="150">
        <f t="shared" si="60"/>
        <v>0</v>
      </c>
      <c r="AN115" s="150">
        <f t="shared" si="61"/>
        <v>0</v>
      </c>
      <c r="AO115" s="150">
        <f t="shared" si="62"/>
        <v>0</v>
      </c>
      <c r="AP115" s="150">
        <f t="shared" si="63"/>
        <v>0</v>
      </c>
      <c r="AQ115" s="150">
        <f t="shared" si="65"/>
        <v>0</v>
      </c>
    </row>
    <row r="116" spans="2:43" s="103" customFormat="1" ht="15" customHeight="1" x14ac:dyDescent="0.2">
      <c r="B116" s="146"/>
      <c r="C116" s="16">
        <v>101</v>
      </c>
      <c r="D116" s="41"/>
      <c r="E116" s="41"/>
      <c r="F116" s="90"/>
      <c r="G116" s="42"/>
      <c r="H116" s="43"/>
      <c r="I116" s="196" t="str">
        <f t="shared" si="50"/>
        <v/>
      </c>
      <c r="J116" s="477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216">
        <f t="shared" si="64"/>
        <v>0</v>
      </c>
      <c r="X116" s="164"/>
      <c r="AA116" s="218" t="str">
        <f t="shared" si="51"/>
        <v/>
      </c>
      <c r="AE116" s="150">
        <f t="shared" si="52"/>
        <v>0</v>
      </c>
      <c r="AF116" s="150">
        <f t="shared" si="53"/>
        <v>0</v>
      </c>
      <c r="AG116" s="150">
        <f t="shared" si="54"/>
        <v>0</v>
      </c>
      <c r="AH116" s="150">
        <f t="shared" si="55"/>
        <v>0</v>
      </c>
      <c r="AI116" s="150">
        <f t="shared" si="56"/>
        <v>0</v>
      </c>
      <c r="AJ116" s="150">
        <f t="shared" si="57"/>
        <v>0</v>
      </c>
      <c r="AK116" s="150">
        <f t="shared" si="58"/>
        <v>0</v>
      </c>
      <c r="AL116" s="150">
        <f t="shared" si="59"/>
        <v>0</v>
      </c>
      <c r="AM116" s="150">
        <f t="shared" si="60"/>
        <v>0</v>
      </c>
      <c r="AN116" s="150">
        <f t="shared" si="61"/>
        <v>0</v>
      </c>
      <c r="AO116" s="150">
        <f t="shared" si="62"/>
        <v>0</v>
      </c>
      <c r="AP116" s="150">
        <f t="shared" si="63"/>
        <v>0</v>
      </c>
      <c r="AQ116" s="150">
        <f t="shared" si="65"/>
        <v>0</v>
      </c>
    </row>
    <row r="117" spans="2:43" s="103" customFormat="1" ht="15" customHeight="1" x14ac:dyDescent="0.2">
      <c r="B117" s="146"/>
      <c r="C117" s="16">
        <v>102</v>
      </c>
      <c r="D117" s="30"/>
      <c r="E117" s="30"/>
      <c r="F117" s="28"/>
      <c r="G117" s="43"/>
      <c r="H117" s="43"/>
      <c r="I117" s="196" t="str">
        <f t="shared" si="50"/>
        <v/>
      </c>
      <c r="J117" s="477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216">
        <f t="shared" si="64"/>
        <v>0</v>
      </c>
      <c r="X117" s="164"/>
      <c r="AA117" s="218" t="str">
        <f t="shared" si="51"/>
        <v/>
      </c>
      <c r="AE117" s="150">
        <f t="shared" si="52"/>
        <v>0</v>
      </c>
      <c r="AF117" s="150">
        <f t="shared" si="53"/>
        <v>0</v>
      </c>
      <c r="AG117" s="150">
        <f t="shared" si="54"/>
        <v>0</v>
      </c>
      <c r="AH117" s="150">
        <f t="shared" si="55"/>
        <v>0</v>
      </c>
      <c r="AI117" s="150">
        <f t="shared" si="56"/>
        <v>0</v>
      </c>
      <c r="AJ117" s="150">
        <f t="shared" si="57"/>
        <v>0</v>
      </c>
      <c r="AK117" s="150">
        <f t="shared" si="58"/>
        <v>0</v>
      </c>
      <c r="AL117" s="150">
        <f t="shared" si="59"/>
        <v>0</v>
      </c>
      <c r="AM117" s="150">
        <f t="shared" si="60"/>
        <v>0</v>
      </c>
      <c r="AN117" s="150">
        <f t="shared" si="61"/>
        <v>0</v>
      </c>
      <c r="AO117" s="150">
        <f t="shared" si="62"/>
        <v>0</v>
      </c>
      <c r="AP117" s="150">
        <f t="shared" si="63"/>
        <v>0</v>
      </c>
      <c r="AQ117" s="150">
        <f t="shared" si="65"/>
        <v>0</v>
      </c>
    </row>
    <row r="118" spans="2:43" s="103" customFormat="1" ht="15" customHeight="1" x14ac:dyDescent="0.2">
      <c r="B118" s="146"/>
      <c r="C118" s="16">
        <v>103</v>
      </c>
      <c r="D118" s="30"/>
      <c r="E118" s="30"/>
      <c r="F118" s="28"/>
      <c r="G118" s="43"/>
      <c r="H118" s="43"/>
      <c r="I118" s="196" t="str">
        <f t="shared" si="50"/>
        <v/>
      </c>
      <c r="J118" s="477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216">
        <f t="shared" si="64"/>
        <v>0</v>
      </c>
      <c r="X118" s="164"/>
      <c r="AA118" s="218" t="str">
        <f t="shared" si="51"/>
        <v/>
      </c>
      <c r="AE118" s="150">
        <f t="shared" si="52"/>
        <v>0</v>
      </c>
      <c r="AF118" s="150">
        <f t="shared" si="53"/>
        <v>0</v>
      </c>
      <c r="AG118" s="150">
        <f t="shared" si="54"/>
        <v>0</v>
      </c>
      <c r="AH118" s="150">
        <f t="shared" si="55"/>
        <v>0</v>
      </c>
      <c r="AI118" s="150">
        <f t="shared" si="56"/>
        <v>0</v>
      </c>
      <c r="AJ118" s="150">
        <f t="shared" si="57"/>
        <v>0</v>
      </c>
      <c r="AK118" s="150">
        <f t="shared" si="58"/>
        <v>0</v>
      </c>
      <c r="AL118" s="150">
        <f t="shared" si="59"/>
        <v>0</v>
      </c>
      <c r="AM118" s="150">
        <f t="shared" si="60"/>
        <v>0</v>
      </c>
      <c r="AN118" s="150">
        <f t="shared" si="61"/>
        <v>0</v>
      </c>
      <c r="AO118" s="150">
        <f t="shared" si="62"/>
        <v>0</v>
      </c>
      <c r="AP118" s="150">
        <f t="shared" si="63"/>
        <v>0</v>
      </c>
      <c r="AQ118" s="150">
        <f t="shared" si="65"/>
        <v>0</v>
      </c>
    </row>
    <row r="119" spans="2:43" s="103" customFormat="1" ht="15" customHeight="1" x14ac:dyDescent="0.2">
      <c r="B119" s="146"/>
      <c r="C119" s="16">
        <v>104</v>
      </c>
      <c r="D119" s="30"/>
      <c r="E119" s="30"/>
      <c r="F119" s="28"/>
      <c r="G119" s="43"/>
      <c r="H119" s="43"/>
      <c r="I119" s="196" t="str">
        <f t="shared" si="50"/>
        <v/>
      </c>
      <c r="J119" s="477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216">
        <f t="shared" si="64"/>
        <v>0</v>
      </c>
      <c r="X119" s="164"/>
      <c r="AA119" s="218" t="str">
        <f t="shared" si="51"/>
        <v/>
      </c>
      <c r="AE119" s="150">
        <f t="shared" si="52"/>
        <v>0</v>
      </c>
      <c r="AF119" s="150">
        <f t="shared" si="53"/>
        <v>0</v>
      </c>
      <c r="AG119" s="150">
        <f t="shared" si="54"/>
        <v>0</v>
      </c>
      <c r="AH119" s="150">
        <f t="shared" si="55"/>
        <v>0</v>
      </c>
      <c r="AI119" s="150">
        <f t="shared" si="56"/>
        <v>0</v>
      </c>
      <c r="AJ119" s="150">
        <f t="shared" si="57"/>
        <v>0</v>
      </c>
      <c r="AK119" s="150">
        <f t="shared" si="58"/>
        <v>0</v>
      </c>
      <c r="AL119" s="150">
        <f t="shared" si="59"/>
        <v>0</v>
      </c>
      <c r="AM119" s="150">
        <f t="shared" si="60"/>
        <v>0</v>
      </c>
      <c r="AN119" s="150">
        <f t="shared" si="61"/>
        <v>0</v>
      </c>
      <c r="AO119" s="150">
        <f t="shared" si="62"/>
        <v>0</v>
      </c>
      <c r="AP119" s="150">
        <f t="shared" si="63"/>
        <v>0</v>
      </c>
      <c r="AQ119" s="150">
        <f t="shared" si="65"/>
        <v>0</v>
      </c>
    </row>
    <row r="120" spans="2:43" s="103" customFormat="1" ht="15" customHeight="1" x14ac:dyDescent="0.2">
      <c r="B120" s="146"/>
      <c r="C120" s="16">
        <v>105</v>
      </c>
      <c r="D120" s="30"/>
      <c r="E120" s="30"/>
      <c r="F120" s="28"/>
      <c r="G120" s="43"/>
      <c r="H120" s="43"/>
      <c r="I120" s="196" t="str">
        <f t="shared" si="50"/>
        <v/>
      </c>
      <c r="J120" s="477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216">
        <f t="shared" si="64"/>
        <v>0</v>
      </c>
      <c r="X120" s="164"/>
      <c r="AA120" s="218" t="str">
        <f t="shared" si="51"/>
        <v/>
      </c>
      <c r="AE120" s="150">
        <f t="shared" si="52"/>
        <v>0</v>
      </c>
      <c r="AF120" s="150">
        <f t="shared" si="53"/>
        <v>0</v>
      </c>
      <c r="AG120" s="150">
        <f t="shared" si="54"/>
        <v>0</v>
      </c>
      <c r="AH120" s="150">
        <f t="shared" si="55"/>
        <v>0</v>
      </c>
      <c r="AI120" s="150">
        <f t="shared" si="56"/>
        <v>0</v>
      </c>
      <c r="AJ120" s="150">
        <f t="shared" si="57"/>
        <v>0</v>
      </c>
      <c r="AK120" s="150">
        <f t="shared" si="58"/>
        <v>0</v>
      </c>
      <c r="AL120" s="150">
        <f t="shared" si="59"/>
        <v>0</v>
      </c>
      <c r="AM120" s="150">
        <f t="shared" si="60"/>
        <v>0</v>
      </c>
      <c r="AN120" s="150">
        <f t="shared" si="61"/>
        <v>0</v>
      </c>
      <c r="AO120" s="150">
        <f t="shared" si="62"/>
        <v>0</v>
      </c>
      <c r="AP120" s="150">
        <f t="shared" si="63"/>
        <v>0</v>
      </c>
      <c r="AQ120" s="150">
        <f t="shared" si="65"/>
        <v>0</v>
      </c>
    </row>
    <row r="121" spans="2:43" s="103" customFormat="1" ht="15" customHeight="1" x14ac:dyDescent="0.2">
      <c r="B121" s="146"/>
      <c r="C121" s="16">
        <v>106</v>
      </c>
      <c r="D121" s="30"/>
      <c r="E121" s="30"/>
      <c r="F121" s="28"/>
      <c r="G121" s="43"/>
      <c r="H121" s="43"/>
      <c r="I121" s="196" t="str">
        <f t="shared" si="50"/>
        <v/>
      </c>
      <c r="J121" s="116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216">
        <f t="shared" si="64"/>
        <v>0</v>
      </c>
      <c r="X121" s="164"/>
      <c r="AA121" s="218" t="str">
        <f t="shared" si="51"/>
        <v/>
      </c>
      <c r="AE121" s="150">
        <f t="shared" si="52"/>
        <v>0</v>
      </c>
      <c r="AF121" s="150">
        <f t="shared" si="53"/>
        <v>0</v>
      </c>
      <c r="AG121" s="150">
        <f t="shared" si="54"/>
        <v>0</v>
      </c>
      <c r="AH121" s="150">
        <f t="shared" si="55"/>
        <v>0</v>
      </c>
      <c r="AI121" s="150">
        <f t="shared" si="56"/>
        <v>0</v>
      </c>
      <c r="AJ121" s="150">
        <f t="shared" si="57"/>
        <v>0</v>
      </c>
      <c r="AK121" s="150">
        <f t="shared" si="58"/>
        <v>0</v>
      </c>
      <c r="AL121" s="150">
        <f t="shared" si="59"/>
        <v>0</v>
      </c>
      <c r="AM121" s="150">
        <f t="shared" si="60"/>
        <v>0</v>
      </c>
      <c r="AN121" s="150">
        <f t="shared" si="61"/>
        <v>0</v>
      </c>
      <c r="AO121" s="150">
        <f t="shared" si="62"/>
        <v>0</v>
      </c>
      <c r="AP121" s="150">
        <f t="shared" si="63"/>
        <v>0</v>
      </c>
      <c r="AQ121" s="150">
        <f t="shared" si="65"/>
        <v>0</v>
      </c>
    </row>
    <row r="122" spans="2:43" s="103" customFormat="1" ht="15" customHeight="1" x14ac:dyDescent="0.2">
      <c r="B122" s="146"/>
      <c r="C122" s="16">
        <v>107</v>
      </c>
      <c r="D122" s="30"/>
      <c r="E122" s="30"/>
      <c r="F122" s="28"/>
      <c r="G122" s="43"/>
      <c r="H122" s="43"/>
      <c r="I122" s="196" t="str">
        <f t="shared" si="50"/>
        <v/>
      </c>
      <c r="J122" s="116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216">
        <f t="shared" si="64"/>
        <v>0</v>
      </c>
      <c r="X122" s="164"/>
      <c r="AA122" s="218" t="str">
        <f t="shared" si="51"/>
        <v/>
      </c>
      <c r="AE122" s="150">
        <f t="shared" si="52"/>
        <v>0</v>
      </c>
      <c r="AF122" s="150">
        <f t="shared" si="53"/>
        <v>0</v>
      </c>
      <c r="AG122" s="150">
        <f t="shared" si="54"/>
        <v>0</v>
      </c>
      <c r="AH122" s="150">
        <f t="shared" si="55"/>
        <v>0</v>
      </c>
      <c r="AI122" s="150">
        <f t="shared" si="56"/>
        <v>0</v>
      </c>
      <c r="AJ122" s="150">
        <f t="shared" si="57"/>
        <v>0</v>
      </c>
      <c r="AK122" s="150">
        <f t="shared" si="58"/>
        <v>0</v>
      </c>
      <c r="AL122" s="150">
        <f t="shared" si="59"/>
        <v>0</v>
      </c>
      <c r="AM122" s="150">
        <f t="shared" si="60"/>
        <v>0</v>
      </c>
      <c r="AN122" s="150">
        <f t="shared" si="61"/>
        <v>0</v>
      </c>
      <c r="AO122" s="150">
        <f t="shared" si="62"/>
        <v>0</v>
      </c>
      <c r="AP122" s="150">
        <f t="shared" si="63"/>
        <v>0</v>
      </c>
      <c r="AQ122" s="150">
        <f t="shared" si="65"/>
        <v>0</v>
      </c>
    </row>
    <row r="123" spans="2:43" s="103" customFormat="1" ht="15" customHeight="1" x14ac:dyDescent="0.2">
      <c r="B123" s="146"/>
      <c r="C123" s="16">
        <v>108</v>
      </c>
      <c r="D123" s="30"/>
      <c r="E123" s="30"/>
      <c r="F123" s="28"/>
      <c r="G123" s="43"/>
      <c r="H123" s="43"/>
      <c r="I123" s="196" t="str">
        <f t="shared" si="50"/>
        <v/>
      </c>
      <c r="J123" s="116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216">
        <f t="shared" si="64"/>
        <v>0</v>
      </c>
      <c r="X123" s="164"/>
      <c r="AA123" s="218" t="str">
        <f t="shared" si="51"/>
        <v/>
      </c>
      <c r="AE123" s="150">
        <f t="shared" si="52"/>
        <v>0</v>
      </c>
      <c r="AF123" s="150">
        <f t="shared" si="53"/>
        <v>0</v>
      </c>
      <c r="AG123" s="150">
        <f t="shared" si="54"/>
        <v>0</v>
      </c>
      <c r="AH123" s="150">
        <f t="shared" si="55"/>
        <v>0</v>
      </c>
      <c r="AI123" s="150">
        <f t="shared" si="56"/>
        <v>0</v>
      </c>
      <c r="AJ123" s="150">
        <f t="shared" si="57"/>
        <v>0</v>
      </c>
      <c r="AK123" s="150">
        <f t="shared" si="58"/>
        <v>0</v>
      </c>
      <c r="AL123" s="150">
        <f t="shared" si="59"/>
        <v>0</v>
      </c>
      <c r="AM123" s="150">
        <f t="shared" si="60"/>
        <v>0</v>
      </c>
      <c r="AN123" s="150">
        <f t="shared" si="61"/>
        <v>0</v>
      </c>
      <c r="AO123" s="150">
        <f t="shared" si="62"/>
        <v>0</v>
      </c>
      <c r="AP123" s="150">
        <f t="shared" si="63"/>
        <v>0</v>
      </c>
      <c r="AQ123" s="150">
        <f t="shared" si="65"/>
        <v>0</v>
      </c>
    </row>
    <row r="124" spans="2:43" s="103" customFormat="1" ht="15" customHeight="1" x14ac:dyDescent="0.2">
      <c r="B124" s="146"/>
      <c r="C124" s="16">
        <v>109</v>
      </c>
      <c r="D124" s="30"/>
      <c r="E124" s="30"/>
      <c r="F124" s="28"/>
      <c r="G124" s="43"/>
      <c r="H124" s="43"/>
      <c r="I124" s="196" t="str">
        <f t="shared" si="50"/>
        <v/>
      </c>
      <c r="J124" s="116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216">
        <f t="shared" si="64"/>
        <v>0</v>
      </c>
      <c r="X124" s="164"/>
      <c r="AA124" s="218" t="str">
        <f t="shared" si="51"/>
        <v/>
      </c>
      <c r="AE124" s="150">
        <f t="shared" si="52"/>
        <v>0</v>
      </c>
      <c r="AF124" s="150">
        <f t="shared" si="53"/>
        <v>0</v>
      </c>
      <c r="AG124" s="150">
        <f t="shared" si="54"/>
        <v>0</v>
      </c>
      <c r="AH124" s="150">
        <f t="shared" si="55"/>
        <v>0</v>
      </c>
      <c r="AI124" s="150">
        <f t="shared" si="56"/>
        <v>0</v>
      </c>
      <c r="AJ124" s="150">
        <f t="shared" si="57"/>
        <v>0</v>
      </c>
      <c r="AK124" s="150">
        <f t="shared" si="58"/>
        <v>0</v>
      </c>
      <c r="AL124" s="150">
        <f t="shared" si="59"/>
        <v>0</v>
      </c>
      <c r="AM124" s="150">
        <f t="shared" si="60"/>
        <v>0</v>
      </c>
      <c r="AN124" s="150">
        <f t="shared" si="61"/>
        <v>0</v>
      </c>
      <c r="AO124" s="150">
        <f t="shared" si="62"/>
        <v>0</v>
      </c>
      <c r="AP124" s="150">
        <f t="shared" si="63"/>
        <v>0</v>
      </c>
      <c r="AQ124" s="150">
        <f t="shared" si="65"/>
        <v>0</v>
      </c>
    </row>
    <row r="125" spans="2:43" s="103" customFormat="1" ht="15" customHeight="1" x14ac:dyDescent="0.2">
      <c r="B125" s="146"/>
      <c r="C125" s="16">
        <v>110</v>
      </c>
      <c r="D125" s="30"/>
      <c r="E125" s="30"/>
      <c r="F125" s="28"/>
      <c r="G125" s="43"/>
      <c r="H125" s="43"/>
      <c r="I125" s="196" t="str">
        <f t="shared" si="50"/>
        <v/>
      </c>
      <c r="J125" s="116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216">
        <f t="shared" si="64"/>
        <v>0</v>
      </c>
      <c r="X125" s="164"/>
      <c r="AA125" s="218" t="str">
        <f t="shared" si="51"/>
        <v/>
      </c>
      <c r="AE125" s="150">
        <f t="shared" si="52"/>
        <v>0</v>
      </c>
      <c r="AF125" s="150">
        <f t="shared" si="53"/>
        <v>0</v>
      </c>
      <c r="AG125" s="150">
        <f t="shared" si="54"/>
        <v>0</v>
      </c>
      <c r="AH125" s="150">
        <f t="shared" si="55"/>
        <v>0</v>
      </c>
      <c r="AI125" s="150">
        <f t="shared" si="56"/>
        <v>0</v>
      </c>
      <c r="AJ125" s="150">
        <f t="shared" si="57"/>
        <v>0</v>
      </c>
      <c r="AK125" s="150">
        <f t="shared" si="58"/>
        <v>0</v>
      </c>
      <c r="AL125" s="150">
        <f t="shared" si="59"/>
        <v>0</v>
      </c>
      <c r="AM125" s="150">
        <f t="shared" si="60"/>
        <v>0</v>
      </c>
      <c r="AN125" s="150">
        <f t="shared" si="61"/>
        <v>0</v>
      </c>
      <c r="AO125" s="150">
        <f t="shared" si="62"/>
        <v>0</v>
      </c>
      <c r="AP125" s="150">
        <f t="shared" si="63"/>
        <v>0</v>
      </c>
      <c r="AQ125" s="150">
        <f t="shared" si="65"/>
        <v>0</v>
      </c>
    </row>
    <row r="126" spans="2:43" s="103" customFormat="1" ht="15" customHeight="1" x14ac:dyDescent="0.2">
      <c r="B126" s="146"/>
      <c r="C126" s="16">
        <v>111</v>
      </c>
      <c r="D126" s="30"/>
      <c r="E126" s="30"/>
      <c r="F126" s="28"/>
      <c r="G126" s="43"/>
      <c r="H126" s="43"/>
      <c r="I126" s="196" t="str">
        <f t="shared" si="50"/>
        <v/>
      </c>
      <c r="J126" s="116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216">
        <f t="shared" si="64"/>
        <v>0</v>
      </c>
      <c r="X126" s="164"/>
      <c r="AA126" s="218" t="str">
        <f t="shared" si="51"/>
        <v/>
      </c>
      <c r="AE126" s="150">
        <f t="shared" si="52"/>
        <v>0</v>
      </c>
      <c r="AF126" s="150">
        <f t="shared" si="53"/>
        <v>0</v>
      </c>
      <c r="AG126" s="150">
        <f t="shared" si="54"/>
        <v>0</v>
      </c>
      <c r="AH126" s="150">
        <f t="shared" si="55"/>
        <v>0</v>
      </c>
      <c r="AI126" s="150">
        <f t="shared" si="56"/>
        <v>0</v>
      </c>
      <c r="AJ126" s="150">
        <f t="shared" si="57"/>
        <v>0</v>
      </c>
      <c r="AK126" s="150">
        <f t="shared" si="58"/>
        <v>0</v>
      </c>
      <c r="AL126" s="150">
        <f t="shared" si="59"/>
        <v>0</v>
      </c>
      <c r="AM126" s="150">
        <f t="shared" si="60"/>
        <v>0</v>
      </c>
      <c r="AN126" s="150">
        <f t="shared" si="61"/>
        <v>0</v>
      </c>
      <c r="AO126" s="150">
        <f t="shared" si="62"/>
        <v>0</v>
      </c>
      <c r="AP126" s="150">
        <f t="shared" si="63"/>
        <v>0</v>
      </c>
      <c r="AQ126" s="150">
        <f t="shared" si="65"/>
        <v>0</v>
      </c>
    </row>
    <row r="127" spans="2:43" s="103" customFormat="1" ht="15" customHeight="1" x14ac:dyDescent="0.2">
      <c r="B127" s="146"/>
      <c r="C127" s="16">
        <v>112</v>
      </c>
      <c r="D127" s="30"/>
      <c r="E127" s="30"/>
      <c r="F127" s="28"/>
      <c r="G127" s="43"/>
      <c r="H127" s="43"/>
      <c r="I127" s="196" t="str">
        <f t="shared" si="50"/>
        <v/>
      </c>
      <c r="J127" s="116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216">
        <f t="shared" si="64"/>
        <v>0</v>
      </c>
      <c r="X127" s="164"/>
      <c r="AA127" s="218" t="str">
        <f t="shared" si="51"/>
        <v/>
      </c>
      <c r="AE127" s="150">
        <f t="shared" si="52"/>
        <v>0</v>
      </c>
      <c r="AF127" s="150">
        <f t="shared" si="53"/>
        <v>0</v>
      </c>
      <c r="AG127" s="150">
        <f t="shared" si="54"/>
        <v>0</v>
      </c>
      <c r="AH127" s="150">
        <f t="shared" si="55"/>
        <v>0</v>
      </c>
      <c r="AI127" s="150">
        <f t="shared" si="56"/>
        <v>0</v>
      </c>
      <c r="AJ127" s="150">
        <f t="shared" si="57"/>
        <v>0</v>
      </c>
      <c r="AK127" s="150">
        <f t="shared" si="58"/>
        <v>0</v>
      </c>
      <c r="AL127" s="150">
        <f t="shared" si="59"/>
        <v>0</v>
      </c>
      <c r="AM127" s="150">
        <f t="shared" si="60"/>
        <v>0</v>
      </c>
      <c r="AN127" s="150">
        <f t="shared" si="61"/>
        <v>0</v>
      </c>
      <c r="AO127" s="150">
        <f t="shared" si="62"/>
        <v>0</v>
      </c>
      <c r="AP127" s="150">
        <f t="shared" si="63"/>
        <v>0</v>
      </c>
      <c r="AQ127" s="150">
        <f t="shared" si="65"/>
        <v>0</v>
      </c>
    </row>
    <row r="128" spans="2:43" s="103" customFormat="1" ht="15" customHeight="1" x14ac:dyDescent="0.2">
      <c r="B128" s="146"/>
      <c r="C128" s="16">
        <v>113</v>
      </c>
      <c r="D128" s="30"/>
      <c r="E128" s="30"/>
      <c r="F128" s="28"/>
      <c r="G128" s="43"/>
      <c r="H128" s="43"/>
      <c r="I128" s="196" t="str">
        <f t="shared" si="50"/>
        <v/>
      </c>
      <c r="J128" s="116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216">
        <f t="shared" si="64"/>
        <v>0</v>
      </c>
      <c r="X128" s="164"/>
      <c r="AA128" s="218" t="str">
        <f t="shared" si="51"/>
        <v/>
      </c>
      <c r="AE128" s="150">
        <f t="shared" si="52"/>
        <v>0</v>
      </c>
      <c r="AF128" s="150">
        <f t="shared" si="53"/>
        <v>0</v>
      </c>
      <c r="AG128" s="150">
        <f t="shared" si="54"/>
        <v>0</v>
      </c>
      <c r="AH128" s="150">
        <f t="shared" si="55"/>
        <v>0</v>
      </c>
      <c r="AI128" s="150">
        <f t="shared" si="56"/>
        <v>0</v>
      </c>
      <c r="AJ128" s="150">
        <f t="shared" si="57"/>
        <v>0</v>
      </c>
      <c r="AK128" s="150">
        <f t="shared" si="58"/>
        <v>0</v>
      </c>
      <c r="AL128" s="150">
        <f t="shared" si="59"/>
        <v>0</v>
      </c>
      <c r="AM128" s="150">
        <f t="shared" si="60"/>
        <v>0</v>
      </c>
      <c r="AN128" s="150">
        <f t="shared" si="61"/>
        <v>0</v>
      </c>
      <c r="AO128" s="150">
        <f t="shared" si="62"/>
        <v>0</v>
      </c>
      <c r="AP128" s="150">
        <f t="shared" si="63"/>
        <v>0</v>
      </c>
      <c r="AQ128" s="150">
        <f t="shared" si="65"/>
        <v>0</v>
      </c>
    </row>
    <row r="129" spans="2:43" s="103" customFormat="1" ht="15" customHeight="1" x14ac:dyDescent="0.2">
      <c r="B129" s="146"/>
      <c r="C129" s="16">
        <v>114</v>
      </c>
      <c r="D129" s="30"/>
      <c r="E129" s="30"/>
      <c r="F129" s="28"/>
      <c r="G129" s="43"/>
      <c r="H129" s="43"/>
      <c r="I129" s="196" t="str">
        <f t="shared" si="50"/>
        <v/>
      </c>
      <c r="J129" s="116"/>
      <c r="K129" s="132"/>
      <c r="L129" s="132"/>
      <c r="M129" s="132"/>
      <c r="N129" s="132"/>
      <c r="O129" s="132"/>
      <c r="P129" s="132"/>
      <c r="Q129" s="132"/>
      <c r="R129" s="132"/>
      <c r="S129" s="132"/>
      <c r="T129" s="132"/>
      <c r="U129" s="132"/>
      <c r="V129" s="132"/>
      <c r="W129" s="216">
        <f t="shared" si="64"/>
        <v>0</v>
      </c>
      <c r="X129" s="164"/>
      <c r="AA129" s="218" t="str">
        <f t="shared" si="51"/>
        <v/>
      </c>
      <c r="AE129" s="150">
        <f t="shared" si="52"/>
        <v>0</v>
      </c>
      <c r="AF129" s="150">
        <f t="shared" si="53"/>
        <v>0</v>
      </c>
      <c r="AG129" s="150">
        <f t="shared" si="54"/>
        <v>0</v>
      </c>
      <c r="AH129" s="150">
        <f t="shared" si="55"/>
        <v>0</v>
      </c>
      <c r="AI129" s="150">
        <f t="shared" si="56"/>
        <v>0</v>
      </c>
      <c r="AJ129" s="150">
        <f t="shared" si="57"/>
        <v>0</v>
      </c>
      <c r="AK129" s="150">
        <f t="shared" si="58"/>
        <v>0</v>
      </c>
      <c r="AL129" s="150">
        <f t="shared" si="59"/>
        <v>0</v>
      </c>
      <c r="AM129" s="150">
        <f t="shared" si="60"/>
        <v>0</v>
      </c>
      <c r="AN129" s="150">
        <f t="shared" si="61"/>
        <v>0</v>
      </c>
      <c r="AO129" s="150">
        <f t="shared" si="62"/>
        <v>0</v>
      </c>
      <c r="AP129" s="150">
        <f t="shared" si="63"/>
        <v>0</v>
      </c>
      <c r="AQ129" s="150">
        <f t="shared" si="65"/>
        <v>0</v>
      </c>
    </row>
    <row r="130" spans="2:43" s="103" customFormat="1" ht="15" customHeight="1" x14ac:dyDescent="0.2">
      <c r="B130" s="146"/>
      <c r="C130" s="16">
        <v>115</v>
      </c>
      <c r="D130" s="30"/>
      <c r="E130" s="30"/>
      <c r="F130" s="28"/>
      <c r="G130" s="43"/>
      <c r="H130" s="43"/>
      <c r="I130" s="196" t="str">
        <f t="shared" si="50"/>
        <v/>
      </c>
      <c r="J130" s="116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216">
        <f t="shared" si="64"/>
        <v>0</v>
      </c>
      <c r="X130" s="164"/>
      <c r="AA130" s="218" t="str">
        <f t="shared" si="51"/>
        <v/>
      </c>
      <c r="AE130" s="150">
        <f t="shared" si="52"/>
        <v>0</v>
      </c>
      <c r="AF130" s="150">
        <f t="shared" si="53"/>
        <v>0</v>
      </c>
      <c r="AG130" s="150">
        <f t="shared" si="54"/>
        <v>0</v>
      </c>
      <c r="AH130" s="150">
        <f t="shared" si="55"/>
        <v>0</v>
      </c>
      <c r="AI130" s="150">
        <f t="shared" si="56"/>
        <v>0</v>
      </c>
      <c r="AJ130" s="150">
        <f t="shared" si="57"/>
        <v>0</v>
      </c>
      <c r="AK130" s="150">
        <f t="shared" si="58"/>
        <v>0</v>
      </c>
      <c r="AL130" s="150">
        <f t="shared" si="59"/>
        <v>0</v>
      </c>
      <c r="AM130" s="150">
        <f t="shared" si="60"/>
        <v>0</v>
      </c>
      <c r="AN130" s="150">
        <f t="shared" si="61"/>
        <v>0</v>
      </c>
      <c r="AO130" s="150">
        <f t="shared" si="62"/>
        <v>0</v>
      </c>
      <c r="AP130" s="150">
        <f t="shared" si="63"/>
        <v>0</v>
      </c>
      <c r="AQ130" s="150">
        <f t="shared" si="65"/>
        <v>0</v>
      </c>
    </row>
    <row r="131" spans="2:43" s="103" customFormat="1" ht="15" customHeight="1" x14ac:dyDescent="0.2">
      <c r="B131" s="146"/>
      <c r="C131" s="16">
        <v>116</v>
      </c>
      <c r="D131" s="30"/>
      <c r="E131" s="30"/>
      <c r="F131" s="28"/>
      <c r="G131" s="43"/>
      <c r="H131" s="43"/>
      <c r="I131" s="196" t="str">
        <f t="shared" si="50"/>
        <v/>
      </c>
      <c r="J131" s="116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216">
        <f t="shared" si="64"/>
        <v>0</v>
      </c>
      <c r="X131" s="164"/>
      <c r="AA131" s="218" t="str">
        <f t="shared" si="51"/>
        <v/>
      </c>
      <c r="AE131" s="150">
        <f t="shared" si="52"/>
        <v>0</v>
      </c>
      <c r="AF131" s="150">
        <f t="shared" si="53"/>
        <v>0</v>
      </c>
      <c r="AG131" s="150">
        <f t="shared" si="54"/>
        <v>0</v>
      </c>
      <c r="AH131" s="150">
        <f t="shared" si="55"/>
        <v>0</v>
      </c>
      <c r="AI131" s="150">
        <f t="shared" si="56"/>
        <v>0</v>
      </c>
      <c r="AJ131" s="150">
        <f t="shared" si="57"/>
        <v>0</v>
      </c>
      <c r="AK131" s="150">
        <f t="shared" si="58"/>
        <v>0</v>
      </c>
      <c r="AL131" s="150">
        <f t="shared" si="59"/>
        <v>0</v>
      </c>
      <c r="AM131" s="150">
        <f t="shared" si="60"/>
        <v>0</v>
      </c>
      <c r="AN131" s="150">
        <f t="shared" si="61"/>
        <v>0</v>
      </c>
      <c r="AO131" s="150">
        <f t="shared" si="62"/>
        <v>0</v>
      </c>
      <c r="AP131" s="150">
        <f t="shared" si="63"/>
        <v>0</v>
      </c>
      <c r="AQ131" s="150">
        <f t="shared" si="65"/>
        <v>0</v>
      </c>
    </row>
    <row r="132" spans="2:43" s="103" customFormat="1" ht="15" customHeight="1" x14ac:dyDescent="0.2">
      <c r="B132" s="146"/>
      <c r="C132" s="16">
        <v>117</v>
      </c>
      <c r="D132" s="30"/>
      <c r="E132" s="30"/>
      <c r="F132" s="28"/>
      <c r="G132" s="43"/>
      <c r="H132" s="43"/>
      <c r="I132" s="196" t="str">
        <f t="shared" si="50"/>
        <v/>
      </c>
      <c r="J132" s="116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216">
        <f t="shared" si="64"/>
        <v>0</v>
      </c>
      <c r="X132" s="164"/>
      <c r="AA132" s="218" t="str">
        <f t="shared" si="51"/>
        <v/>
      </c>
      <c r="AE132" s="150">
        <f t="shared" si="52"/>
        <v>0</v>
      </c>
      <c r="AF132" s="150">
        <f t="shared" si="53"/>
        <v>0</v>
      </c>
      <c r="AG132" s="150">
        <f t="shared" si="54"/>
        <v>0</v>
      </c>
      <c r="AH132" s="150">
        <f t="shared" si="55"/>
        <v>0</v>
      </c>
      <c r="AI132" s="150">
        <f t="shared" si="56"/>
        <v>0</v>
      </c>
      <c r="AJ132" s="150">
        <f t="shared" si="57"/>
        <v>0</v>
      </c>
      <c r="AK132" s="150">
        <f t="shared" si="58"/>
        <v>0</v>
      </c>
      <c r="AL132" s="150">
        <f t="shared" si="59"/>
        <v>0</v>
      </c>
      <c r="AM132" s="150">
        <f t="shared" si="60"/>
        <v>0</v>
      </c>
      <c r="AN132" s="150">
        <f t="shared" si="61"/>
        <v>0</v>
      </c>
      <c r="AO132" s="150">
        <f t="shared" si="62"/>
        <v>0</v>
      </c>
      <c r="AP132" s="150">
        <f t="shared" si="63"/>
        <v>0</v>
      </c>
      <c r="AQ132" s="150">
        <f t="shared" si="65"/>
        <v>0</v>
      </c>
    </row>
    <row r="133" spans="2:43" s="103" customFormat="1" ht="15" customHeight="1" x14ac:dyDescent="0.2">
      <c r="B133" s="146"/>
      <c r="C133" s="16">
        <v>118</v>
      </c>
      <c r="D133" s="30"/>
      <c r="E133" s="30"/>
      <c r="F133" s="28"/>
      <c r="G133" s="43"/>
      <c r="H133" s="43"/>
      <c r="I133" s="196" t="str">
        <f t="shared" si="50"/>
        <v/>
      </c>
      <c r="J133" s="116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216">
        <f t="shared" si="64"/>
        <v>0</v>
      </c>
      <c r="X133" s="164"/>
      <c r="AA133" s="218" t="str">
        <f t="shared" si="51"/>
        <v/>
      </c>
      <c r="AE133" s="150">
        <f t="shared" si="52"/>
        <v>0</v>
      </c>
      <c r="AF133" s="150">
        <f t="shared" si="53"/>
        <v>0</v>
      </c>
      <c r="AG133" s="150">
        <f t="shared" si="54"/>
        <v>0</v>
      </c>
      <c r="AH133" s="150">
        <f t="shared" si="55"/>
        <v>0</v>
      </c>
      <c r="AI133" s="150">
        <f t="shared" si="56"/>
        <v>0</v>
      </c>
      <c r="AJ133" s="150">
        <f t="shared" si="57"/>
        <v>0</v>
      </c>
      <c r="AK133" s="150">
        <f t="shared" si="58"/>
        <v>0</v>
      </c>
      <c r="AL133" s="150">
        <f t="shared" si="59"/>
        <v>0</v>
      </c>
      <c r="AM133" s="150">
        <f t="shared" si="60"/>
        <v>0</v>
      </c>
      <c r="AN133" s="150">
        <f t="shared" si="61"/>
        <v>0</v>
      </c>
      <c r="AO133" s="150">
        <f t="shared" si="62"/>
        <v>0</v>
      </c>
      <c r="AP133" s="150">
        <f t="shared" si="63"/>
        <v>0</v>
      </c>
      <c r="AQ133" s="150">
        <f t="shared" si="65"/>
        <v>0</v>
      </c>
    </row>
    <row r="134" spans="2:43" s="103" customFormat="1" ht="15" customHeight="1" x14ac:dyDescent="0.2">
      <c r="B134" s="146"/>
      <c r="C134" s="16">
        <v>119</v>
      </c>
      <c r="D134" s="30"/>
      <c r="E134" s="30"/>
      <c r="F134" s="28"/>
      <c r="G134" s="43"/>
      <c r="H134" s="43"/>
      <c r="I134" s="196" t="str">
        <f t="shared" si="50"/>
        <v/>
      </c>
      <c r="J134" s="116"/>
      <c r="K134" s="132"/>
      <c r="L134" s="132"/>
      <c r="M134" s="132"/>
      <c r="N134" s="132"/>
      <c r="O134" s="132"/>
      <c r="P134" s="132"/>
      <c r="Q134" s="132"/>
      <c r="R134" s="132"/>
      <c r="S134" s="132"/>
      <c r="T134" s="132"/>
      <c r="U134" s="132"/>
      <c r="V134" s="132"/>
      <c r="W134" s="216">
        <f t="shared" si="64"/>
        <v>0</v>
      </c>
      <c r="X134" s="164"/>
      <c r="AA134" s="218" t="str">
        <f t="shared" si="51"/>
        <v/>
      </c>
      <c r="AE134" s="150">
        <f t="shared" si="52"/>
        <v>0</v>
      </c>
      <c r="AF134" s="150">
        <f t="shared" si="53"/>
        <v>0</v>
      </c>
      <c r="AG134" s="150">
        <f t="shared" si="54"/>
        <v>0</v>
      </c>
      <c r="AH134" s="150">
        <f t="shared" si="55"/>
        <v>0</v>
      </c>
      <c r="AI134" s="150">
        <f t="shared" si="56"/>
        <v>0</v>
      </c>
      <c r="AJ134" s="150">
        <f t="shared" si="57"/>
        <v>0</v>
      </c>
      <c r="AK134" s="150">
        <f t="shared" si="58"/>
        <v>0</v>
      </c>
      <c r="AL134" s="150">
        <f t="shared" si="59"/>
        <v>0</v>
      </c>
      <c r="AM134" s="150">
        <f t="shared" si="60"/>
        <v>0</v>
      </c>
      <c r="AN134" s="150">
        <f t="shared" si="61"/>
        <v>0</v>
      </c>
      <c r="AO134" s="150">
        <f t="shared" si="62"/>
        <v>0</v>
      </c>
      <c r="AP134" s="150">
        <f t="shared" si="63"/>
        <v>0</v>
      </c>
      <c r="AQ134" s="150">
        <f t="shared" si="65"/>
        <v>0</v>
      </c>
    </row>
    <row r="135" spans="2:43" s="103" customFormat="1" ht="15" customHeight="1" x14ac:dyDescent="0.2">
      <c r="B135" s="146"/>
      <c r="C135" s="16">
        <v>120</v>
      </c>
      <c r="D135" s="30"/>
      <c r="E135" s="30"/>
      <c r="F135" s="28"/>
      <c r="G135" s="43"/>
      <c r="H135" s="43"/>
      <c r="I135" s="196" t="str">
        <f t="shared" si="50"/>
        <v/>
      </c>
      <c r="J135" s="116"/>
      <c r="K135" s="132"/>
      <c r="L135" s="132"/>
      <c r="M135" s="132"/>
      <c r="N135" s="132"/>
      <c r="O135" s="132"/>
      <c r="P135" s="132"/>
      <c r="Q135" s="132"/>
      <c r="R135" s="132"/>
      <c r="S135" s="132"/>
      <c r="T135" s="132"/>
      <c r="U135" s="132"/>
      <c r="V135" s="132"/>
      <c r="W135" s="216">
        <f t="shared" si="64"/>
        <v>0</v>
      </c>
      <c r="X135" s="164"/>
      <c r="AA135" s="219" t="str">
        <f t="shared" si="51"/>
        <v/>
      </c>
      <c r="AE135" s="150">
        <f t="shared" si="52"/>
        <v>0</v>
      </c>
      <c r="AF135" s="150">
        <f t="shared" si="53"/>
        <v>0</v>
      </c>
      <c r="AG135" s="150">
        <f t="shared" si="54"/>
        <v>0</v>
      </c>
      <c r="AH135" s="150">
        <f t="shared" si="55"/>
        <v>0</v>
      </c>
      <c r="AI135" s="150">
        <f t="shared" si="56"/>
        <v>0</v>
      </c>
      <c r="AJ135" s="150">
        <f t="shared" si="57"/>
        <v>0</v>
      </c>
      <c r="AK135" s="150">
        <f t="shared" si="58"/>
        <v>0</v>
      </c>
      <c r="AL135" s="150">
        <f t="shared" si="59"/>
        <v>0</v>
      </c>
      <c r="AM135" s="150">
        <f t="shared" si="60"/>
        <v>0</v>
      </c>
      <c r="AN135" s="150">
        <f t="shared" si="61"/>
        <v>0</v>
      </c>
      <c r="AO135" s="150">
        <f t="shared" si="62"/>
        <v>0</v>
      </c>
      <c r="AP135" s="150">
        <f t="shared" si="63"/>
        <v>0</v>
      </c>
      <c r="AQ135" s="150">
        <f t="shared" si="65"/>
        <v>0</v>
      </c>
    </row>
    <row r="136" spans="2:43" s="103" customFormat="1" ht="15" customHeight="1" x14ac:dyDescent="0.2">
      <c r="B136" s="159"/>
      <c r="C136" s="181"/>
      <c r="D136" s="181"/>
      <c r="E136" s="181"/>
      <c r="F136" s="184"/>
      <c r="G136" s="181"/>
      <c r="H136" s="181"/>
      <c r="I136" s="181"/>
      <c r="J136" s="181"/>
      <c r="K136" s="181"/>
      <c r="L136" s="181"/>
      <c r="M136" s="181"/>
      <c r="N136" s="181"/>
      <c r="O136" s="181"/>
      <c r="P136" s="181"/>
      <c r="Q136" s="181"/>
      <c r="R136" s="181"/>
      <c r="S136" s="181"/>
      <c r="T136" s="181"/>
      <c r="U136" s="181"/>
      <c r="V136" s="181"/>
      <c r="W136" s="181"/>
      <c r="X136" s="198"/>
    </row>
    <row r="137" spans="2:43" ht="15" customHeight="1" x14ac:dyDescent="0.2">
      <c r="B137" s="176"/>
      <c r="C137" s="176"/>
      <c r="D137" s="176"/>
      <c r="E137" s="176"/>
      <c r="F137" s="212"/>
      <c r="G137" s="176"/>
      <c r="H137" s="176"/>
      <c r="I137" s="176"/>
      <c r="J137" s="176"/>
      <c r="K137" s="17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  <c r="V137" s="176"/>
      <c r="W137" s="176"/>
      <c r="X137" s="174" t="s">
        <v>916</v>
      </c>
    </row>
    <row r="138" spans="2:43" s="103" customFormat="1" ht="15" customHeight="1" x14ac:dyDescent="0.2">
      <c r="B138" s="221"/>
      <c r="C138" s="16">
        <v>121</v>
      </c>
      <c r="D138" s="30"/>
      <c r="E138" s="30"/>
      <c r="F138" s="28"/>
      <c r="G138" s="43"/>
      <c r="H138" s="43"/>
      <c r="I138" s="89" t="str">
        <f t="shared" ref="I138:I167" si="66">IF(D138="","",INDEX($AT$6:$BV$6,MATCH(D138,$AT$4:$BV$4,0)))</f>
        <v/>
      </c>
      <c r="J138" s="486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216">
        <f>IF(AND(E138="子メーター",F138="○"),-1,1)*SUM(K138:V138)</f>
        <v>0</v>
      </c>
      <c r="X138" s="164"/>
      <c r="AA138" s="217" t="str">
        <f t="shared" ref="AA138:AA167" si="67">IF(J138="","",HLOOKUP(D138,$AT$4:$BV$5,2,0)*10000+J138)</f>
        <v/>
      </c>
      <c r="AE138" s="150">
        <f t="shared" ref="AE138:AE167" si="68">IF(NOT(OR($D138="中圧ｶﾞｽ",$D138="低圧ｶﾞｽ")),0,IF($D138="中圧ｶﾞｽ",$AN$5,$AO$5)*K138*INDEX($AF$5:$AL$7,IF($J138&lt;=2005,1,3),MATCH($G138,$AF$4:$AL$4,0)))</f>
        <v>0</v>
      </c>
      <c r="AF138" s="150">
        <f t="shared" ref="AF138:AF167" si="69">IF(NOT(OR($D138="中圧ｶﾞｽ",$D138="低圧ｶﾞｽ")),0,IF($D138="中圧ｶﾞｽ",$AN$5,$AO$5)*L138*INDEX($AF$5:$AL$7,IF($J138&lt;=2005,1,3),MATCH($G138,$AF$4:$AL$4,0)))</f>
        <v>0</v>
      </c>
      <c r="AG138" s="150">
        <f t="shared" ref="AG138:AG167" si="70">IF(NOT(OR($D138="中圧ｶﾞｽ",$D138="低圧ｶﾞｽ")),0,IF($D138="中圧ｶﾞｽ",$AN$5,$AO$5)*M138*INDEX($AF$5:$AL$7,IF($J138&lt;=2005,1,3),MATCH($G138,$AF$4:$AL$4,0)))</f>
        <v>0</v>
      </c>
      <c r="AH138" s="150">
        <f t="shared" ref="AH138:AH167" si="71">IF(NOT(OR($D138="中圧ｶﾞｽ",$D138="低圧ｶﾞｽ")),0,IF($D138="中圧ｶﾞｽ",$AN$5,$AO$5)*N138*INDEX($AF$5:$AL$7,IF($J138&lt;=2005,1,3),MATCH($G138,$AF$4:$AL$4,0)))</f>
        <v>0</v>
      </c>
      <c r="AI138" s="150">
        <f t="shared" ref="AI138:AI167" si="72">IF(NOT(OR($D138="中圧ｶﾞｽ",$D138="低圧ｶﾞｽ")),0,IF($D138="中圧ｶﾞｽ",$AN$5,$AO$5)*O138*INDEX($AF$5:$AL$7,IF($J138&lt;=2005,1,3),MATCH($G138,$AF$4:$AL$4,0)))</f>
        <v>0</v>
      </c>
      <c r="AJ138" s="150">
        <f t="shared" ref="AJ138:AJ167" si="73">IF(NOT(OR($D138="中圧ｶﾞｽ",$D138="低圧ｶﾞｽ")),0,IF($D138="中圧ｶﾞｽ",$AN$5,$AO$5)*P138*INDEX($AF$5:$AL$7,IF($J138&lt;=2005,1,3),MATCH($G138,$AF$4:$AL$4,0)))</f>
        <v>0</v>
      </c>
      <c r="AK138" s="150">
        <f t="shared" ref="AK138:AK167" si="74">IF(NOT(OR($D138="中圧ｶﾞｽ",$D138="低圧ｶﾞｽ")),0,IF($D138="中圧ｶﾞｽ",$AN$5,$AO$5)*Q138*INDEX($AF$5:$AL$7,IF($J138&lt;=2005,1,3),MATCH($G138,$AF$4:$AL$4,0)))</f>
        <v>0</v>
      </c>
      <c r="AL138" s="150">
        <f t="shared" ref="AL138:AL167" si="75">IF(NOT(OR($D138="中圧ｶﾞｽ",$D138="低圧ｶﾞｽ")),0,IF($D138="中圧ｶﾞｽ",$AN$5,$AO$5)*R138*INDEX($AF$5:$AL$7,IF($J138&lt;2005,1,IF($J138=2005,2,3)),MATCH($G138,$AF$4:$AL$4,0)))</f>
        <v>0</v>
      </c>
      <c r="AM138" s="150">
        <f t="shared" ref="AM138:AM167" si="76">IF(NOT(OR($D138="中圧ｶﾞｽ",$D138="低圧ｶﾞｽ")),0,IF($D138="中圧ｶﾞｽ",$AN$5,$AO$5)*S138*INDEX($AF$5:$AL$7,IF($J138&lt;2005,1,IF($J138=2005,2,3)),MATCH($G138,$AF$4:$AL$4,0)))</f>
        <v>0</v>
      </c>
      <c r="AN138" s="150">
        <f t="shared" ref="AN138:AN167" si="77">IF(NOT(OR($D138="中圧ｶﾞｽ",$D138="低圧ｶﾞｽ")),0,IF($D138="中圧ｶﾞｽ",$AN$5,$AO$5)*T138*INDEX($AF$5:$AL$7,IF($J138&lt;2005,1,IF($J138=2005,2,3)),MATCH($G138,$AF$4:$AL$4,0)))</f>
        <v>0</v>
      </c>
      <c r="AO138" s="150">
        <f t="shared" ref="AO138:AO167" si="78">IF(NOT(OR($D138="中圧ｶﾞｽ",$D138="低圧ｶﾞｽ")),0,IF($D138="中圧ｶﾞｽ",$AN$5,$AO$5)*U138*INDEX($AF$5:$AL$7,IF($J138&lt;2005,1,IF($J138=2005,2,3)),MATCH($G138,$AF$4:$AL$4,0)))</f>
        <v>0</v>
      </c>
      <c r="AP138" s="150">
        <f t="shared" ref="AP138:AP167" si="79">IF(NOT(OR($D138="中圧ｶﾞｽ",$D138="低圧ｶﾞｽ")),0,IF($D138="中圧ｶﾞｽ",$AN$5,$AO$5)*V138*INDEX($AF$5:$AL$7,IF($J138&lt;2005,1,3),MATCH($G138,$AF$4:$AL$4,0)))</f>
        <v>0</v>
      </c>
      <c r="AQ138" s="150">
        <f>SUM(AE138:AP138)</f>
        <v>0</v>
      </c>
    </row>
    <row r="139" spans="2:43" s="103" customFormat="1" ht="15" customHeight="1" x14ac:dyDescent="0.2">
      <c r="B139" s="146"/>
      <c r="C139" s="16">
        <v>122</v>
      </c>
      <c r="D139" s="467"/>
      <c r="E139" s="467"/>
      <c r="F139" s="28"/>
      <c r="G139" s="43"/>
      <c r="H139" s="43"/>
      <c r="I139" s="196" t="str">
        <f t="shared" si="66"/>
        <v/>
      </c>
      <c r="J139" s="477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216">
        <f t="shared" ref="W139:W167" si="80">IF(AND(E139="子メーター",F139="○"),-1,1)*SUM(K139:V139)</f>
        <v>0</v>
      </c>
      <c r="X139" s="164"/>
      <c r="AA139" s="218" t="str">
        <f t="shared" si="67"/>
        <v/>
      </c>
      <c r="AE139" s="150">
        <f t="shared" si="68"/>
        <v>0</v>
      </c>
      <c r="AF139" s="150">
        <f t="shared" si="69"/>
        <v>0</v>
      </c>
      <c r="AG139" s="150">
        <f t="shared" si="70"/>
        <v>0</v>
      </c>
      <c r="AH139" s="150">
        <f t="shared" si="71"/>
        <v>0</v>
      </c>
      <c r="AI139" s="150">
        <f t="shared" si="72"/>
        <v>0</v>
      </c>
      <c r="AJ139" s="150">
        <f t="shared" si="73"/>
        <v>0</v>
      </c>
      <c r="AK139" s="150">
        <f t="shared" si="74"/>
        <v>0</v>
      </c>
      <c r="AL139" s="150">
        <f t="shared" si="75"/>
        <v>0</v>
      </c>
      <c r="AM139" s="150">
        <f t="shared" si="76"/>
        <v>0</v>
      </c>
      <c r="AN139" s="150">
        <f t="shared" si="77"/>
        <v>0</v>
      </c>
      <c r="AO139" s="150">
        <f t="shared" si="78"/>
        <v>0</v>
      </c>
      <c r="AP139" s="150">
        <f t="shared" si="79"/>
        <v>0</v>
      </c>
      <c r="AQ139" s="150">
        <f t="shared" ref="AQ139:AQ167" si="81">SUM(AE139:AP139)</f>
        <v>0</v>
      </c>
    </row>
    <row r="140" spans="2:43" s="103" customFormat="1" ht="15" customHeight="1" x14ac:dyDescent="0.2">
      <c r="B140" s="146"/>
      <c r="C140" s="16">
        <v>123</v>
      </c>
      <c r="D140" s="467"/>
      <c r="E140" s="467"/>
      <c r="F140" s="90"/>
      <c r="G140" s="42"/>
      <c r="H140" s="42"/>
      <c r="I140" s="196" t="str">
        <f t="shared" si="66"/>
        <v/>
      </c>
      <c r="J140" s="477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216">
        <f t="shared" si="80"/>
        <v>0</v>
      </c>
      <c r="X140" s="164"/>
      <c r="AA140" s="218" t="str">
        <f t="shared" si="67"/>
        <v/>
      </c>
      <c r="AE140" s="150">
        <f t="shared" si="68"/>
        <v>0</v>
      </c>
      <c r="AF140" s="150">
        <f t="shared" si="69"/>
        <v>0</v>
      </c>
      <c r="AG140" s="150">
        <f t="shared" si="70"/>
        <v>0</v>
      </c>
      <c r="AH140" s="150">
        <f t="shared" si="71"/>
        <v>0</v>
      </c>
      <c r="AI140" s="150">
        <f t="shared" si="72"/>
        <v>0</v>
      </c>
      <c r="AJ140" s="150">
        <f t="shared" si="73"/>
        <v>0</v>
      </c>
      <c r="AK140" s="150">
        <f t="shared" si="74"/>
        <v>0</v>
      </c>
      <c r="AL140" s="150">
        <f t="shared" si="75"/>
        <v>0</v>
      </c>
      <c r="AM140" s="150">
        <f t="shared" si="76"/>
        <v>0</v>
      </c>
      <c r="AN140" s="150">
        <f t="shared" si="77"/>
        <v>0</v>
      </c>
      <c r="AO140" s="150">
        <f t="shared" si="78"/>
        <v>0</v>
      </c>
      <c r="AP140" s="150">
        <f t="shared" si="79"/>
        <v>0</v>
      </c>
      <c r="AQ140" s="150">
        <f t="shared" si="81"/>
        <v>0</v>
      </c>
    </row>
    <row r="141" spans="2:43" s="103" customFormat="1" ht="15" customHeight="1" x14ac:dyDescent="0.2">
      <c r="B141" s="146"/>
      <c r="C141" s="16">
        <v>124</v>
      </c>
      <c r="D141" s="467"/>
      <c r="E141" s="467"/>
      <c r="F141" s="28"/>
      <c r="G141" s="43"/>
      <c r="H141" s="43"/>
      <c r="I141" s="196" t="str">
        <f t="shared" si="66"/>
        <v/>
      </c>
      <c r="J141" s="477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216">
        <f t="shared" si="80"/>
        <v>0</v>
      </c>
      <c r="X141" s="164"/>
      <c r="AA141" s="218" t="str">
        <f t="shared" si="67"/>
        <v/>
      </c>
      <c r="AE141" s="150">
        <f t="shared" si="68"/>
        <v>0</v>
      </c>
      <c r="AF141" s="150">
        <f t="shared" si="69"/>
        <v>0</v>
      </c>
      <c r="AG141" s="150">
        <f t="shared" si="70"/>
        <v>0</v>
      </c>
      <c r="AH141" s="150">
        <f t="shared" si="71"/>
        <v>0</v>
      </c>
      <c r="AI141" s="150">
        <f t="shared" si="72"/>
        <v>0</v>
      </c>
      <c r="AJ141" s="150">
        <f t="shared" si="73"/>
        <v>0</v>
      </c>
      <c r="AK141" s="150">
        <f t="shared" si="74"/>
        <v>0</v>
      </c>
      <c r="AL141" s="150">
        <f t="shared" si="75"/>
        <v>0</v>
      </c>
      <c r="AM141" s="150">
        <f t="shared" si="76"/>
        <v>0</v>
      </c>
      <c r="AN141" s="150">
        <f t="shared" si="77"/>
        <v>0</v>
      </c>
      <c r="AO141" s="150">
        <f t="shared" si="78"/>
        <v>0</v>
      </c>
      <c r="AP141" s="150">
        <f t="shared" si="79"/>
        <v>0</v>
      </c>
      <c r="AQ141" s="150">
        <f t="shared" si="81"/>
        <v>0</v>
      </c>
    </row>
    <row r="142" spans="2:43" s="103" customFormat="1" ht="15" customHeight="1" x14ac:dyDescent="0.2">
      <c r="B142" s="146"/>
      <c r="C142" s="16">
        <v>125</v>
      </c>
      <c r="D142" s="467"/>
      <c r="E142" s="467"/>
      <c r="F142" s="90"/>
      <c r="G142" s="42"/>
      <c r="H142" s="43"/>
      <c r="I142" s="196" t="str">
        <f t="shared" si="66"/>
        <v/>
      </c>
      <c r="J142" s="477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216">
        <f t="shared" si="80"/>
        <v>0</v>
      </c>
      <c r="X142" s="164"/>
      <c r="AA142" s="218" t="str">
        <f t="shared" si="67"/>
        <v/>
      </c>
      <c r="AE142" s="150">
        <f t="shared" si="68"/>
        <v>0</v>
      </c>
      <c r="AF142" s="150">
        <f t="shared" si="69"/>
        <v>0</v>
      </c>
      <c r="AG142" s="150">
        <f t="shared" si="70"/>
        <v>0</v>
      </c>
      <c r="AH142" s="150">
        <f t="shared" si="71"/>
        <v>0</v>
      </c>
      <c r="AI142" s="150">
        <f t="shared" si="72"/>
        <v>0</v>
      </c>
      <c r="AJ142" s="150">
        <f t="shared" si="73"/>
        <v>0</v>
      </c>
      <c r="AK142" s="150">
        <f t="shared" si="74"/>
        <v>0</v>
      </c>
      <c r="AL142" s="150">
        <f t="shared" si="75"/>
        <v>0</v>
      </c>
      <c r="AM142" s="150">
        <f t="shared" si="76"/>
        <v>0</v>
      </c>
      <c r="AN142" s="150">
        <f t="shared" si="77"/>
        <v>0</v>
      </c>
      <c r="AO142" s="150">
        <f t="shared" si="78"/>
        <v>0</v>
      </c>
      <c r="AP142" s="150">
        <f t="shared" si="79"/>
        <v>0</v>
      </c>
      <c r="AQ142" s="150">
        <f t="shared" si="81"/>
        <v>0</v>
      </c>
    </row>
    <row r="143" spans="2:43" s="103" customFormat="1" ht="15" customHeight="1" x14ac:dyDescent="0.2">
      <c r="B143" s="146"/>
      <c r="C143" s="16">
        <v>126</v>
      </c>
      <c r="D143" s="467"/>
      <c r="E143" s="467"/>
      <c r="F143" s="28"/>
      <c r="G143" s="43"/>
      <c r="H143" s="43"/>
      <c r="I143" s="196" t="str">
        <f t="shared" si="66"/>
        <v/>
      </c>
      <c r="J143" s="477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216">
        <f t="shared" si="80"/>
        <v>0</v>
      </c>
      <c r="X143" s="164"/>
      <c r="AA143" s="218" t="str">
        <f t="shared" si="67"/>
        <v/>
      </c>
      <c r="AE143" s="150">
        <f t="shared" si="68"/>
        <v>0</v>
      </c>
      <c r="AF143" s="150">
        <f t="shared" si="69"/>
        <v>0</v>
      </c>
      <c r="AG143" s="150">
        <f t="shared" si="70"/>
        <v>0</v>
      </c>
      <c r="AH143" s="150">
        <f t="shared" si="71"/>
        <v>0</v>
      </c>
      <c r="AI143" s="150">
        <f t="shared" si="72"/>
        <v>0</v>
      </c>
      <c r="AJ143" s="150">
        <f t="shared" si="73"/>
        <v>0</v>
      </c>
      <c r="AK143" s="150">
        <f t="shared" si="74"/>
        <v>0</v>
      </c>
      <c r="AL143" s="150">
        <f t="shared" si="75"/>
        <v>0</v>
      </c>
      <c r="AM143" s="150">
        <f t="shared" si="76"/>
        <v>0</v>
      </c>
      <c r="AN143" s="150">
        <f t="shared" si="77"/>
        <v>0</v>
      </c>
      <c r="AO143" s="150">
        <f t="shared" si="78"/>
        <v>0</v>
      </c>
      <c r="AP143" s="150">
        <f t="shared" si="79"/>
        <v>0</v>
      </c>
      <c r="AQ143" s="150">
        <f t="shared" si="81"/>
        <v>0</v>
      </c>
    </row>
    <row r="144" spans="2:43" s="103" customFormat="1" ht="15" customHeight="1" x14ac:dyDescent="0.2">
      <c r="B144" s="146"/>
      <c r="C144" s="16">
        <v>127</v>
      </c>
      <c r="D144" s="467"/>
      <c r="E144" s="467"/>
      <c r="F144" s="90"/>
      <c r="G144" s="42"/>
      <c r="H144" s="43"/>
      <c r="I144" s="196" t="str">
        <f t="shared" si="66"/>
        <v/>
      </c>
      <c r="J144" s="477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216">
        <f t="shared" si="80"/>
        <v>0</v>
      </c>
      <c r="X144" s="164"/>
      <c r="AA144" s="218" t="str">
        <f t="shared" si="67"/>
        <v/>
      </c>
      <c r="AE144" s="150">
        <f t="shared" si="68"/>
        <v>0</v>
      </c>
      <c r="AF144" s="150">
        <f t="shared" si="69"/>
        <v>0</v>
      </c>
      <c r="AG144" s="150">
        <f t="shared" si="70"/>
        <v>0</v>
      </c>
      <c r="AH144" s="150">
        <f t="shared" si="71"/>
        <v>0</v>
      </c>
      <c r="AI144" s="150">
        <f t="shared" si="72"/>
        <v>0</v>
      </c>
      <c r="AJ144" s="150">
        <f t="shared" si="73"/>
        <v>0</v>
      </c>
      <c r="AK144" s="150">
        <f t="shared" si="74"/>
        <v>0</v>
      </c>
      <c r="AL144" s="150">
        <f t="shared" si="75"/>
        <v>0</v>
      </c>
      <c r="AM144" s="150">
        <f t="shared" si="76"/>
        <v>0</v>
      </c>
      <c r="AN144" s="150">
        <f t="shared" si="77"/>
        <v>0</v>
      </c>
      <c r="AO144" s="150">
        <f t="shared" si="78"/>
        <v>0</v>
      </c>
      <c r="AP144" s="150">
        <f t="shared" si="79"/>
        <v>0</v>
      </c>
      <c r="AQ144" s="150">
        <f t="shared" si="81"/>
        <v>0</v>
      </c>
    </row>
    <row r="145" spans="2:43" s="103" customFormat="1" ht="15" customHeight="1" x14ac:dyDescent="0.2">
      <c r="B145" s="146"/>
      <c r="C145" s="16">
        <v>128</v>
      </c>
      <c r="D145" s="467"/>
      <c r="E145" s="467"/>
      <c r="F145" s="28"/>
      <c r="G145" s="43"/>
      <c r="H145" s="43"/>
      <c r="I145" s="196" t="str">
        <f t="shared" si="66"/>
        <v/>
      </c>
      <c r="J145" s="477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216">
        <f t="shared" si="80"/>
        <v>0</v>
      </c>
      <c r="X145" s="164"/>
      <c r="AA145" s="218" t="str">
        <f t="shared" si="67"/>
        <v/>
      </c>
      <c r="AE145" s="150">
        <f t="shared" si="68"/>
        <v>0</v>
      </c>
      <c r="AF145" s="150">
        <f t="shared" si="69"/>
        <v>0</v>
      </c>
      <c r="AG145" s="150">
        <f t="shared" si="70"/>
        <v>0</v>
      </c>
      <c r="AH145" s="150">
        <f t="shared" si="71"/>
        <v>0</v>
      </c>
      <c r="AI145" s="150">
        <f t="shared" si="72"/>
        <v>0</v>
      </c>
      <c r="AJ145" s="150">
        <f t="shared" si="73"/>
        <v>0</v>
      </c>
      <c r="AK145" s="150">
        <f t="shared" si="74"/>
        <v>0</v>
      </c>
      <c r="AL145" s="150">
        <f t="shared" si="75"/>
        <v>0</v>
      </c>
      <c r="AM145" s="150">
        <f t="shared" si="76"/>
        <v>0</v>
      </c>
      <c r="AN145" s="150">
        <f t="shared" si="77"/>
        <v>0</v>
      </c>
      <c r="AO145" s="150">
        <f t="shared" si="78"/>
        <v>0</v>
      </c>
      <c r="AP145" s="150">
        <f t="shared" si="79"/>
        <v>0</v>
      </c>
      <c r="AQ145" s="150">
        <f t="shared" si="81"/>
        <v>0</v>
      </c>
    </row>
    <row r="146" spans="2:43" s="103" customFormat="1" ht="15" customHeight="1" x14ac:dyDescent="0.2">
      <c r="B146" s="146"/>
      <c r="C146" s="16">
        <v>129</v>
      </c>
      <c r="D146" s="467"/>
      <c r="E146" s="467"/>
      <c r="F146" s="90"/>
      <c r="G146" s="42"/>
      <c r="H146" s="43"/>
      <c r="I146" s="196" t="str">
        <f t="shared" si="66"/>
        <v/>
      </c>
      <c r="J146" s="477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216">
        <f t="shared" si="80"/>
        <v>0</v>
      </c>
      <c r="X146" s="164"/>
      <c r="AA146" s="218" t="str">
        <f t="shared" si="67"/>
        <v/>
      </c>
      <c r="AE146" s="150">
        <f t="shared" si="68"/>
        <v>0</v>
      </c>
      <c r="AF146" s="150">
        <f t="shared" si="69"/>
        <v>0</v>
      </c>
      <c r="AG146" s="150">
        <f t="shared" si="70"/>
        <v>0</v>
      </c>
      <c r="AH146" s="150">
        <f t="shared" si="71"/>
        <v>0</v>
      </c>
      <c r="AI146" s="150">
        <f t="shared" si="72"/>
        <v>0</v>
      </c>
      <c r="AJ146" s="150">
        <f t="shared" si="73"/>
        <v>0</v>
      </c>
      <c r="AK146" s="150">
        <f t="shared" si="74"/>
        <v>0</v>
      </c>
      <c r="AL146" s="150">
        <f t="shared" si="75"/>
        <v>0</v>
      </c>
      <c r="AM146" s="150">
        <f t="shared" si="76"/>
        <v>0</v>
      </c>
      <c r="AN146" s="150">
        <f t="shared" si="77"/>
        <v>0</v>
      </c>
      <c r="AO146" s="150">
        <f t="shared" si="78"/>
        <v>0</v>
      </c>
      <c r="AP146" s="150">
        <f t="shared" si="79"/>
        <v>0</v>
      </c>
      <c r="AQ146" s="150">
        <f t="shared" si="81"/>
        <v>0</v>
      </c>
    </row>
    <row r="147" spans="2:43" s="103" customFormat="1" ht="15" customHeight="1" x14ac:dyDescent="0.2">
      <c r="B147" s="146"/>
      <c r="C147" s="16">
        <v>130</v>
      </c>
      <c r="D147" s="467"/>
      <c r="E147" s="467"/>
      <c r="F147" s="28"/>
      <c r="G147" s="43"/>
      <c r="H147" s="43"/>
      <c r="I147" s="196" t="str">
        <f t="shared" si="66"/>
        <v/>
      </c>
      <c r="J147" s="477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216">
        <f t="shared" si="80"/>
        <v>0</v>
      </c>
      <c r="X147" s="164"/>
      <c r="AA147" s="218" t="str">
        <f t="shared" si="67"/>
        <v/>
      </c>
      <c r="AE147" s="150">
        <f t="shared" si="68"/>
        <v>0</v>
      </c>
      <c r="AF147" s="150">
        <f t="shared" si="69"/>
        <v>0</v>
      </c>
      <c r="AG147" s="150">
        <f t="shared" si="70"/>
        <v>0</v>
      </c>
      <c r="AH147" s="150">
        <f t="shared" si="71"/>
        <v>0</v>
      </c>
      <c r="AI147" s="150">
        <f t="shared" si="72"/>
        <v>0</v>
      </c>
      <c r="AJ147" s="150">
        <f t="shared" si="73"/>
        <v>0</v>
      </c>
      <c r="AK147" s="150">
        <f t="shared" si="74"/>
        <v>0</v>
      </c>
      <c r="AL147" s="150">
        <f t="shared" si="75"/>
        <v>0</v>
      </c>
      <c r="AM147" s="150">
        <f t="shared" si="76"/>
        <v>0</v>
      </c>
      <c r="AN147" s="150">
        <f t="shared" si="77"/>
        <v>0</v>
      </c>
      <c r="AO147" s="150">
        <f t="shared" si="78"/>
        <v>0</v>
      </c>
      <c r="AP147" s="150">
        <f t="shared" si="79"/>
        <v>0</v>
      </c>
      <c r="AQ147" s="150">
        <f t="shared" si="81"/>
        <v>0</v>
      </c>
    </row>
    <row r="148" spans="2:43" s="103" customFormat="1" ht="15" customHeight="1" x14ac:dyDescent="0.2">
      <c r="B148" s="146"/>
      <c r="C148" s="16">
        <v>131</v>
      </c>
      <c r="D148" s="467"/>
      <c r="E148" s="467"/>
      <c r="F148" s="90"/>
      <c r="G148" s="42"/>
      <c r="H148" s="43"/>
      <c r="I148" s="196" t="str">
        <f t="shared" si="66"/>
        <v/>
      </c>
      <c r="J148" s="477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216">
        <f t="shared" si="80"/>
        <v>0</v>
      </c>
      <c r="X148" s="164"/>
      <c r="AA148" s="218" t="str">
        <f t="shared" si="67"/>
        <v/>
      </c>
      <c r="AE148" s="150">
        <f t="shared" si="68"/>
        <v>0</v>
      </c>
      <c r="AF148" s="150">
        <f t="shared" si="69"/>
        <v>0</v>
      </c>
      <c r="AG148" s="150">
        <f t="shared" si="70"/>
        <v>0</v>
      </c>
      <c r="AH148" s="150">
        <f t="shared" si="71"/>
        <v>0</v>
      </c>
      <c r="AI148" s="150">
        <f t="shared" si="72"/>
        <v>0</v>
      </c>
      <c r="AJ148" s="150">
        <f t="shared" si="73"/>
        <v>0</v>
      </c>
      <c r="AK148" s="150">
        <f t="shared" si="74"/>
        <v>0</v>
      </c>
      <c r="AL148" s="150">
        <f t="shared" si="75"/>
        <v>0</v>
      </c>
      <c r="AM148" s="150">
        <f t="shared" si="76"/>
        <v>0</v>
      </c>
      <c r="AN148" s="150">
        <f t="shared" si="77"/>
        <v>0</v>
      </c>
      <c r="AO148" s="150">
        <f t="shared" si="78"/>
        <v>0</v>
      </c>
      <c r="AP148" s="150">
        <f t="shared" si="79"/>
        <v>0</v>
      </c>
      <c r="AQ148" s="150">
        <f t="shared" si="81"/>
        <v>0</v>
      </c>
    </row>
    <row r="149" spans="2:43" s="103" customFormat="1" ht="15" customHeight="1" x14ac:dyDescent="0.2">
      <c r="B149" s="146"/>
      <c r="C149" s="16">
        <v>132</v>
      </c>
      <c r="D149" s="467"/>
      <c r="E149" s="467"/>
      <c r="F149" s="28"/>
      <c r="G149" s="43"/>
      <c r="H149" s="43"/>
      <c r="I149" s="196" t="str">
        <f t="shared" si="66"/>
        <v/>
      </c>
      <c r="J149" s="477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216">
        <f t="shared" si="80"/>
        <v>0</v>
      </c>
      <c r="X149" s="164"/>
      <c r="AA149" s="218" t="str">
        <f t="shared" si="67"/>
        <v/>
      </c>
      <c r="AE149" s="150">
        <f t="shared" si="68"/>
        <v>0</v>
      </c>
      <c r="AF149" s="150">
        <f t="shared" si="69"/>
        <v>0</v>
      </c>
      <c r="AG149" s="150">
        <f t="shared" si="70"/>
        <v>0</v>
      </c>
      <c r="AH149" s="150">
        <f t="shared" si="71"/>
        <v>0</v>
      </c>
      <c r="AI149" s="150">
        <f t="shared" si="72"/>
        <v>0</v>
      </c>
      <c r="AJ149" s="150">
        <f t="shared" si="73"/>
        <v>0</v>
      </c>
      <c r="AK149" s="150">
        <f t="shared" si="74"/>
        <v>0</v>
      </c>
      <c r="AL149" s="150">
        <f t="shared" si="75"/>
        <v>0</v>
      </c>
      <c r="AM149" s="150">
        <f t="shared" si="76"/>
        <v>0</v>
      </c>
      <c r="AN149" s="150">
        <f t="shared" si="77"/>
        <v>0</v>
      </c>
      <c r="AO149" s="150">
        <f t="shared" si="78"/>
        <v>0</v>
      </c>
      <c r="AP149" s="150">
        <f t="shared" si="79"/>
        <v>0</v>
      </c>
      <c r="AQ149" s="150">
        <f t="shared" si="81"/>
        <v>0</v>
      </c>
    </row>
    <row r="150" spans="2:43" s="103" customFormat="1" ht="15" customHeight="1" x14ac:dyDescent="0.2">
      <c r="B150" s="146"/>
      <c r="C150" s="16">
        <v>133</v>
      </c>
      <c r="D150" s="467"/>
      <c r="E150" s="467"/>
      <c r="F150" s="28"/>
      <c r="G150" s="43"/>
      <c r="H150" s="43"/>
      <c r="I150" s="196" t="str">
        <f t="shared" si="66"/>
        <v/>
      </c>
      <c r="J150" s="477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216">
        <f t="shared" si="80"/>
        <v>0</v>
      </c>
      <c r="X150" s="164"/>
      <c r="AA150" s="218" t="str">
        <f t="shared" si="67"/>
        <v/>
      </c>
      <c r="AE150" s="150">
        <f t="shared" si="68"/>
        <v>0</v>
      </c>
      <c r="AF150" s="150">
        <f t="shared" si="69"/>
        <v>0</v>
      </c>
      <c r="AG150" s="150">
        <f t="shared" si="70"/>
        <v>0</v>
      </c>
      <c r="AH150" s="150">
        <f t="shared" si="71"/>
        <v>0</v>
      </c>
      <c r="AI150" s="150">
        <f t="shared" si="72"/>
        <v>0</v>
      </c>
      <c r="AJ150" s="150">
        <f t="shared" si="73"/>
        <v>0</v>
      </c>
      <c r="AK150" s="150">
        <f t="shared" si="74"/>
        <v>0</v>
      </c>
      <c r="AL150" s="150">
        <f t="shared" si="75"/>
        <v>0</v>
      </c>
      <c r="AM150" s="150">
        <f t="shared" si="76"/>
        <v>0</v>
      </c>
      <c r="AN150" s="150">
        <f t="shared" si="77"/>
        <v>0</v>
      </c>
      <c r="AO150" s="150">
        <f t="shared" si="78"/>
        <v>0</v>
      </c>
      <c r="AP150" s="150">
        <f t="shared" si="79"/>
        <v>0</v>
      </c>
      <c r="AQ150" s="150">
        <f t="shared" si="81"/>
        <v>0</v>
      </c>
    </row>
    <row r="151" spans="2:43" s="103" customFormat="1" ht="15" customHeight="1" x14ac:dyDescent="0.2">
      <c r="B151" s="146"/>
      <c r="C151" s="16">
        <v>134</v>
      </c>
      <c r="D151" s="467"/>
      <c r="E151" s="467"/>
      <c r="F151" s="28"/>
      <c r="G151" s="43"/>
      <c r="H151" s="43"/>
      <c r="I151" s="196" t="str">
        <f t="shared" si="66"/>
        <v/>
      </c>
      <c r="J151" s="477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216">
        <f t="shared" si="80"/>
        <v>0</v>
      </c>
      <c r="X151" s="164"/>
      <c r="AA151" s="218" t="str">
        <f t="shared" si="67"/>
        <v/>
      </c>
      <c r="AE151" s="150">
        <f t="shared" si="68"/>
        <v>0</v>
      </c>
      <c r="AF151" s="150">
        <f t="shared" si="69"/>
        <v>0</v>
      </c>
      <c r="AG151" s="150">
        <f t="shared" si="70"/>
        <v>0</v>
      </c>
      <c r="AH151" s="150">
        <f t="shared" si="71"/>
        <v>0</v>
      </c>
      <c r="AI151" s="150">
        <f t="shared" si="72"/>
        <v>0</v>
      </c>
      <c r="AJ151" s="150">
        <f t="shared" si="73"/>
        <v>0</v>
      </c>
      <c r="AK151" s="150">
        <f t="shared" si="74"/>
        <v>0</v>
      </c>
      <c r="AL151" s="150">
        <f t="shared" si="75"/>
        <v>0</v>
      </c>
      <c r="AM151" s="150">
        <f t="shared" si="76"/>
        <v>0</v>
      </c>
      <c r="AN151" s="150">
        <f t="shared" si="77"/>
        <v>0</v>
      </c>
      <c r="AO151" s="150">
        <f t="shared" si="78"/>
        <v>0</v>
      </c>
      <c r="AP151" s="150">
        <f t="shared" si="79"/>
        <v>0</v>
      </c>
      <c r="AQ151" s="150">
        <f t="shared" si="81"/>
        <v>0</v>
      </c>
    </row>
    <row r="152" spans="2:43" s="103" customFormat="1" ht="15" customHeight="1" x14ac:dyDescent="0.2">
      <c r="B152" s="146"/>
      <c r="C152" s="16">
        <v>135</v>
      </c>
      <c r="D152" s="467"/>
      <c r="E152" s="467"/>
      <c r="F152" s="28"/>
      <c r="G152" s="43"/>
      <c r="H152" s="43"/>
      <c r="I152" s="196" t="str">
        <f t="shared" si="66"/>
        <v/>
      </c>
      <c r="J152" s="477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216">
        <f t="shared" si="80"/>
        <v>0</v>
      </c>
      <c r="X152" s="164"/>
      <c r="AA152" s="218" t="str">
        <f t="shared" si="67"/>
        <v/>
      </c>
      <c r="AE152" s="150">
        <f t="shared" si="68"/>
        <v>0</v>
      </c>
      <c r="AF152" s="150">
        <f t="shared" si="69"/>
        <v>0</v>
      </c>
      <c r="AG152" s="150">
        <f t="shared" si="70"/>
        <v>0</v>
      </c>
      <c r="AH152" s="150">
        <f t="shared" si="71"/>
        <v>0</v>
      </c>
      <c r="AI152" s="150">
        <f t="shared" si="72"/>
        <v>0</v>
      </c>
      <c r="AJ152" s="150">
        <f t="shared" si="73"/>
        <v>0</v>
      </c>
      <c r="AK152" s="150">
        <f t="shared" si="74"/>
        <v>0</v>
      </c>
      <c r="AL152" s="150">
        <f t="shared" si="75"/>
        <v>0</v>
      </c>
      <c r="AM152" s="150">
        <f t="shared" si="76"/>
        <v>0</v>
      </c>
      <c r="AN152" s="150">
        <f t="shared" si="77"/>
        <v>0</v>
      </c>
      <c r="AO152" s="150">
        <f t="shared" si="78"/>
        <v>0</v>
      </c>
      <c r="AP152" s="150">
        <f t="shared" si="79"/>
        <v>0</v>
      </c>
      <c r="AQ152" s="150">
        <f t="shared" si="81"/>
        <v>0</v>
      </c>
    </row>
    <row r="153" spans="2:43" s="103" customFormat="1" ht="15" customHeight="1" x14ac:dyDescent="0.2">
      <c r="B153" s="146"/>
      <c r="C153" s="16">
        <v>136</v>
      </c>
      <c r="D153" s="30"/>
      <c r="E153" s="467"/>
      <c r="F153" s="28"/>
      <c r="G153" s="43"/>
      <c r="H153" s="43"/>
      <c r="I153" s="196" t="str">
        <f t="shared" si="66"/>
        <v/>
      </c>
      <c r="J153" s="486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216">
        <f t="shared" si="80"/>
        <v>0</v>
      </c>
      <c r="X153" s="164"/>
      <c r="AA153" s="218" t="str">
        <f t="shared" si="67"/>
        <v/>
      </c>
      <c r="AE153" s="150">
        <f t="shared" si="68"/>
        <v>0</v>
      </c>
      <c r="AF153" s="150">
        <f t="shared" si="69"/>
        <v>0</v>
      </c>
      <c r="AG153" s="150">
        <f t="shared" si="70"/>
        <v>0</v>
      </c>
      <c r="AH153" s="150">
        <f t="shared" si="71"/>
        <v>0</v>
      </c>
      <c r="AI153" s="150">
        <f t="shared" si="72"/>
        <v>0</v>
      </c>
      <c r="AJ153" s="150">
        <f t="shared" si="73"/>
        <v>0</v>
      </c>
      <c r="AK153" s="150">
        <f t="shared" si="74"/>
        <v>0</v>
      </c>
      <c r="AL153" s="150">
        <f t="shared" si="75"/>
        <v>0</v>
      </c>
      <c r="AM153" s="150">
        <f t="shared" si="76"/>
        <v>0</v>
      </c>
      <c r="AN153" s="150">
        <f t="shared" si="77"/>
        <v>0</v>
      </c>
      <c r="AO153" s="150">
        <f t="shared" si="78"/>
        <v>0</v>
      </c>
      <c r="AP153" s="150">
        <f t="shared" si="79"/>
        <v>0</v>
      </c>
      <c r="AQ153" s="150">
        <f t="shared" si="81"/>
        <v>0</v>
      </c>
    </row>
    <row r="154" spans="2:43" s="103" customFormat="1" ht="15" customHeight="1" x14ac:dyDescent="0.2">
      <c r="B154" s="146"/>
      <c r="C154" s="16">
        <v>137</v>
      </c>
      <c r="D154" s="467"/>
      <c r="E154" s="467"/>
      <c r="F154" s="28"/>
      <c r="G154" s="43"/>
      <c r="H154" s="43"/>
      <c r="I154" s="196" t="str">
        <f t="shared" si="66"/>
        <v/>
      </c>
      <c r="J154" s="477"/>
      <c r="K154" s="132"/>
      <c r="L154" s="132"/>
      <c r="M154" s="132"/>
      <c r="N154" s="132"/>
      <c r="O154" s="132"/>
      <c r="P154" s="132"/>
      <c r="Q154" s="132"/>
      <c r="R154" s="132"/>
      <c r="S154" s="132"/>
      <c r="T154" s="132"/>
      <c r="U154" s="132"/>
      <c r="V154" s="132"/>
      <c r="W154" s="216">
        <f t="shared" si="80"/>
        <v>0</v>
      </c>
      <c r="X154" s="164"/>
      <c r="AA154" s="218" t="str">
        <f t="shared" si="67"/>
        <v/>
      </c>
      <c r="AE154" s="150">
        <f t="shared" si="68"/>
        <v>0</v>
      </c>
      <c r="AF154" s="150">
        <f t="shared" si="69"/>
        <v>0</v>
      </c>
      <c r="AG154" s="150">
        <f t="shared" si="70"/>
        <v>0</v>
      </c>
      <c r="AH154" s="150">
        <f t="shared" si="71"/>
        <v>0</v>
      </c>
      <c r="AI154" s="150">
        <f t="shared" si="72"/>
        <v>0</v>
      </c>
      <c r="AJ154" s="150">
        <f t="shared" si="73"/>
        <v>0</v>
      </c>
      <c r="AK154" s="150">
        <f t="shared" si="74"/>
        <v>0</v>
      </c>
      <c r="AL154" s="150">
        <f t="shared" si="75"/>
        <v>0</v>
      </c>
      <c r="AM154" s="150">
        <f t="shared" si="76"/>
        <v>0</v>
      </c>
      <c r="AN154" s="150">
        <f t="shared" si="77"/>
        <v>0</v>
      </c>
      <c r="AO154" s="150">
        <f t="shared" si="78"/>
        <v>0</v>
      </c>
      <c r="AP154" s="150">
        <f t="shared" si="79"/>
        <v>0</v>
      </c>
      <c r="AQ154" s="150">
        <f t="shared" si="81"/>
        <v>0</v>
      </c>
    </row>
    <row r="155" spans="2:43" s="103" customFormat="1" ht="15" customHeight="1" x14ac:dyDescent="0.2">
      <c r="B155" s="146"/>
      <c r="C155" s="16">
        <v>138</v>
      </c>
      <c r="D155" s="467"/>
      <c r="E155" s="467"/>
      <c r="F155" s="28"/>
      <c r="G155" s="43"/>
      <c r="H155" s="43"/>
      <c r="I155" s="196" t="str">
        <f t="shared" si="66"/>
        <v/>
      </c>
      <c r="J155" s="477"/>
      <c r="K155" s="132"/>
      <c r="L155" s="132"/>
      <c r="M155" s="132"/>
      <c r="N155" s="132"/>
      <c r="O155" s="132"/>
      <c r="P155" s="132"/>
      <c r="Q155" s="132"/>
      <c r="R155" s="132"/>
      <c r="S155" s="132"/>
      <c r="T155" s="132"/>
      <c r="U155" s="132"/>
      <c r="V155" s="132"/>
      <c r="W155" s="216">
        <f t="shared" si="80"/>
        <v>0</v>
      </c>
      <c r="X155" s="164"/>
      <c r="AA155" s="218" t="str">
        <f t="shared" si="67"/>
        <v/>
      </c>
      <c r="AE155" s="150">
        <f t="shared" si="68"/>
        <v>0</v>
      </c>
      <c r="AF155" s="150">
        <f t="shared" si="69"/>
        <v>0</v>
      </c>
      <c r="AG155" s="150">
        <f t="shared" si="70"/>
        <v>0</v>
      </c>
      <c r="AH155" s="150">
        <f t="shared" si="71"/>
        <v>0</v>
      </c>
      <c r="AI155" s="150">
        <f t="shared" si="72"/>
        <v>0</v>
      </c>
      <c r="AJ155" s="150">
        <f t="shared" si="73"/>
        <v>0</v>
      </c>
      <c r="AK155" s="150">
        <f t="shared" si="74"/>
        <v>0</v>
      </c>
      <c r="AL155" s="150">
        <f t="shared" si="75"/>
        <v>0</v>
      </c>
      <c r="AM155" s="150">
        <f t="shared" si="76"/>
        <v>0</v>
      </c>
      <c r="AN155" s="150">
        <f t="shared" si="77"/>
        <v>0</v>
      </c>
      <c r="AO155" s="150">
        <f t="shared" si="78"/>
        <v>0</v>
      </c>
      <c r="AP155" s="150">
        <f t="shared" si="79"/>
        <v>0</v>
      </c>
      <c r="AQ155" s="150">
        <f t="shared" si="81"/>
        <v>0</v>
      </c>
    </row>
    <row r="156" spans="2:43" s="103" customFormat="1" ht="15" customHeight="1" x14ac:dyDescent="0.2">
      <c r="B156" s="146"/>
      <c r="C156" s="16">
        <v>139</v>
      </c>
      <c r="D156" s="467"/>
      <c r="E156" s="467"/>
      <c r="F156" s="28"/>
      <c r="G156" s="43"/>
      <c r="H156" s="43"/>
      <c r="I156" s="196" t="str">
        <f t="shared" si="66"/>
        <v/>
      </c>
      <c r="J156" s="477"/>
      <c r="K156" s="132"/>
      <c r="L156" s="132"/>
      <c r="M156" s="132"/>
      <c r="N156" s="132"/>
      <c r="O156" s="132"/>
      <c r="P156" s="132"/>
      <c r="Q156" s="132"/>
      <c r="R156" s="132"/>
      <c r="S156" s="132"/>
      <c r="T156" s="132"/>
      <c r="U156" s="132"/>
      <c r="V156" s="132"/>
      <c r="W156" s="216">
        <f t="shared" si="80"/>
        <v>0</v>
      </c>
      <c r="X156" s="164"/>
      <c r="AA156" s="218" t="str">
        <f t="shared" si="67"/>
        <v/>
      </c>
      <c r="AE156" s="150">
        <f t="shared" si="68"/>
        <v>0</v>
      </c>
      <c r="AF156" s="150">
        <f t="shared" si="69"/>
        <v>0</v>
      </c>
      <c r="AG156" s="150">
        <f t="shared" si="70"/>
        <v>0</v>
      </c>
      <c r="AH156" s="150">
        <f t="shared" si="71"/>
        <v>0</v>
      </c>
      <c r="AI156" s="150">
        <f t="shared" si="72"/>
        <v>0</v>
      </c>
      <c r="AJ156" s="150">
        <f t="shared" si="73"/>
        <v>0</v>
      </c>
      <c r="AK156" s="150">
        <f t="shared" si="74"/>
        <v>0</v>
      </c>
      <c r="AL156" s="150">
        <f t="shared" si="75"/>
        <v>0</v>
      </c>
      <c r="AM156" s="150">
        <f t="shared" si="76"/>
        <v>0</v>
      </c>
      <c r="AN156" s="150">
        <f t="shared" si="77"/>
        <v>0</v>
      </c>
      <c r="AO156" s="150">
        <f t="shared" si="78"/>
        <v>0</v>
      </c>
      <c r="AP156" s="150">
        <f t="shared" si="79"/>
        <v>0</v>
      </c>
      <c r="AQ156" s="150">
        <f t="shared" si="81"/>
        <v>0</v>
      </c>
    </row>
    <row r="157" spans="2:43" s="103" customFormat="1" ht="15" customHeight="1" x14ac:dyDescent="0.2">
      <c r="B157" s="146"/>
      <c r="C157" s="16">
        <v>140</v>
      </c>
      <c r="D157" s="467"/>
      <c r="E157" s="467"/>
      <c r="F157" s="28"/>
      <c r="G157" s="43"/>
      <c r="H157" s="43"/>
      <c r="I157" s="196" t="str">
        <f t="shared" si="66"/>
        <v/>
      </c>
      <c r="J157" s="477"/>
      <c r="K157" s="132"/>
      <c r="L157" s="132"/>
      <c r="M157" s="132"/>
      <c r="N157" s="132"/>
      <c r="O157" s="132"/>
      <c r="P157" s="132"/>
      <c r="Q157" s="132"/>
      <c r="R157" s="132"/>
      <c r="S157" s="132"/>
      <c r="T157" s="132"/>
      <c r="U157" s="132"/>
      <c r="V157" s="132"/>
      <c r="W157" s="216">
        <f t="shared" si="80"/>
        <v>0</v>
      </c>
      <c r="X157" s="164"/>
      <c r="AA157" s="218" t="str">
        <f t="shared" si="67"/>
        <v/>
      </c>
      <c r="AE157" s="150">
        <f t="shared" si="68"/>
        <v>0</v>
      </c>
      <c r="AF157" s="150">
        <f t="shared" si="69"/>
        <v>0</v>
      </c>
      <c r="AG157" s="150">
        <f t="shared" si="70"/>
        <v>0</v>
      </c>
      <c r="AH157" s="150">
        <f t="shared" si="71"/>
        <v>0</v>
      </c>
      <c r="AI157" s="150">
        <f t="shared" si="72"/>
        <v>0</v>
      </c>
      <c r="AJ157" s="150">
        <f t="shared" si="73"/>
        <v>0</v>
      </c>
      <c r="AK157" s="150">
        <f t="shared" si="74"/>
        <v>0</v>
      </c>
      <c r="AL157" s="150">
        <f t="shared" si="75"/>
        <v>0</v>
      </c>
      <c r="AM157" s="150">
        <f t="shared" si="76"/>
        <v>0</v>
      </c>
      <c r="AN157" s="150">
        <f t="shared" si="77"/>
        <v>0</v>
      </c>
      <c r="AO157" s="150">
        <f t="shared" si="78"/>
        <v>0</v>
      </c>
      <c r="AP157" s="150">
        <f t="shared" si="79"/>
        <v>0</v>
      </c>
      <c r="AQ157" s="150">
        <f t="shared" si="81"/>
        <v>0</v>
      </c>
    </row>
    <row r="158" spans="2:43" s="103" customFormat="1" ht="15" customHeight="1" x14ac:dyDescent="0.2">
      <c r="B158" s="146"/>
      <c r="C158" s="16">
        <v>141</v>
      </c>
      <c r="D158" s="467"/>
      <c r="E158" s="467"/>
      <c r="F158" s="28"/>
      <c r="G158" s="43"/>
      <c r="H158" s="43"/>
      <c r="I158" s="196" t="str">
        <f t="shared" si="66"/>
        <v/>
      </c>
      <c r="J158" s="477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216">
        <f t="shared" si="80"/>
        <v>0</v>
      </c>
      <c r="X158" s="164"/>
      <c r="AA158" s="218" t="str">
        <f t="shared" si="67"/>
        <v/>
      </c>
      <c r="AE158" s="150">
        <f t="shared" si="68"/>
        <v>0</v>
      </c>
      <c r="AF158" s="150">
        <f t="shared" si="69"/>
        <v>0</v>
      </c>
      <c r="AG158" s="150">
        <f t="shared" si="70"/>
        <v>0</v>
      </c>
      <c r="AH158" s="150">
        <f t="shared" si="71"/>
        <v>0</v>
      </c>
      <c r="AI158" s="150">
        <f t="shared" si="72"/>
        <v>0</v>
      </c>
      <c r="AJ158" s="150">
        <f t="shared" si="73"/>
        <v>0</v>
      </c>
      <c r="AK158" s="150">
        <f t="shared" si="74"/>
        <v>0</v>
      </c>
      <c r="AL158" s="150">
        <f t="shared" si="75"/>
        <v>0</v>
      </c>
      <c r="AM158" s="150">
        <f t="shared" si="76"/>
        <v>0</v>
      </c>
      <c r="AN158" s="150">
        <f t="shared" si="77"/>
        <v>0</v>
      </c>
      <c r="AO158" s="150">
        <f t="shared" si="78"/>
        <v>0</v>
      </c>
      <c r="AP158" s="150">
        <f t="shared" si="79"/>
        <v>0</v>
      </c>
      <c r="AQ158" s="150">
        <f t="shared" si="81"/>
        <v>0</v>
      </c>
    </row>
    <row r="159" spans="2:43" s="103" customFormat="1" ht="15" customHeight="1" x14ac:dyDescent="0.2">
      <c r="B159" s="146"/>
      <c r="C159" s="16">
        <v>142</v>
      </c>
      <c r="D159" s="467"/>
      <c r="E159" s="467"/>
      <c r="F159" s="28"/>
      <c r="G159" s="43"/>
      <c r="H159" s="43"/>
      <c r="I159" s="196" t="str">
        <f t="shared" si="66"/>
        <v/>
      </c>
      <c r="J159" s="477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216">
        <f t="shared" si="80"/>
        <v>0</v>
      </c>
      <c r="X159" s="164"/>
      <c r="AA159" s="218" t="str">
        <f t="shared" si="67"/>
        <v/>
      </c>
      <c r="AE159" s="150">
        <f t="shared" si="68"/>
        <v>0</v>
      </c>
      <c r="AF159" s="150">
        <f t="shared" si="69"/>
        <v>0</v>
      </c>
      <c r="AG159" s="150">
        <f t="shared" si="70"/>
        <v>0</v>
      </c>
      <c r="AH159" s="150">
        <f t="shared" si="71"/>
        <v>0</v>
      </c>
      <c r="AI159" s="150">
        <f t="shared" si="72"/>
        <v>0</v>
      </c>
      <c r="AJ159" s="150">
        <f t="shared" si="73"/>
        <v>0</v>
      </c>
      <c r="AK159" s="150">
        <f t="shared" si="74"/>
        <v>0</v>
      </c>
      <c r="AL159" s="150">
        <f t="shared" si="75"/>
        <v>0</v>
      </c>
      <c r="AM159" s="150">
        <f t="shared" si="76"/>
        <v>0</v>
      </c>
      <c r="AN159" s="150">
        <f t="shared" si="77"/>
        <v>0</v>
      </c>
      <c r="AO159" s="150">
        <f t="shared" si="78"/>
        <v>0</v>
      </c>
      <c r="AP159" s="150">
        <f t="shared" si="79"/>
        <v>0</v>
      </c>
      <c r="AQ159" s="150">
        <f t="shared" si="81"/>
        <v>0</v>
      </c>
    </row>
    <row r="160" spans="2:43" s="103" customFormat="1" ht="15" customHeight="1" x14ac:dyDescent="0.2">
      <c r="B160" s="146"/>
      <c r="C160" s="16">
        <v>143</v>
      </c>
      <c r="D160" s="467"/>
      <c r="E160" s="467"/>
      <c r="F160" s="28"/>
      <c r="G160" s="43"/>
      <c r="H160" s="43"/>
      <c r="I160" s="196" t="str">
        <f t="shared" si="66"/>
        <v/>
      </c>
      <c r="J160" s="477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216">
        <f t="shared" si="80"/>
        <v>0</v>
      </c>
      <c r="X160" s="164"/>
      <c r="AA160" s="218" t="str">
        <f t="shared" si="67"/>
        <v/>
      </c>
      <c r="AE160" s="150">
        <f t="shared" si="68"/>
        <v>0</v>
      </c>
      <c r="AF160" s="150">
        <f t="shared" si="69"/>
        <v>0</v>
      </c>
      <c r="AG160" s="150">
        <f t="shared" si="70"/>
        <v>0</v>
      </c>
      <c r="AH160" s="150">
        <f t="shared" si="71"/>
        <v>0</v>
      </c>
      <c r="AI160" s="150">
        <f t="shared" si="72"/>
        <v>0</v>
      </c>
      <c r="AJ160" s="150">
        <f t="shared" si="73"/>
        <v>0</v>
      </c>
      <c r="AK160" s="150">
        <f t="shared" si="74"/>
        <v>0</v>
      </c>
      <c r="AL160" s="150">
        <f t="shared" si="75"/>
        <v>0</v>
      </c>
      <c r="AM160" s="150">
        <f t="shared" si="76"/>
        <v>0</v>
      </c>
      <c r="AN160" s="150">
        <f t="shared" si="77"/>
        <v>0</v>
      </c>
      <c r="AO160" s="150">
        <f t="shared" si="78"/>
        <v>0</v>
      </c>
      <c r="AP160" s="150">
        <f t="shared" si="79"/>
        <v>0</v>
      </c>
      <c r="AQ160" s="150">
        <f t="shared" si="81"/>
        <v>0</v>
      </c>
    </row>
    <row r="161" spans="2:43" s="103" customFormat="1" ht="15" customHeight="1" x14ac:dyDescent="0.2">
      <c r="B161" s="146"/>
      <c r="C161" s="16">
        <v>144</v>
      </c>
      <c r="D161" s="467"/>
      <c r="E161" s="467"/>
      <c r="F161" s="28"/>
      <c r="G161" s="43"/>
      <c r="H161" s="43"/>
      <c r="I161" s="196" t="str">
        <f t="shared" si="66"/>
        <v/>
      </c>
      <c r="J161" s="477"/>
      <c r="K161" s="132"/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216">
        <f t="shared" si="80"/>
        <v>0</v>
      </c>
      <c r="X161" s="164"/>
      <c r="AA161" s="218" t="str">
        <f t="shared" si="67"/>
        <v/>
      </c>
      <c r="AE161" s="150">
        <f t="shared" si="68"/>
        <v>0</v>
      </c>
      <c r="AF161" s="150">
        <f t="shared" si="69"/>
        <v>0</v>
      </c>
      <c r="AG161" s="150">
        <f t="shared" si="70"/>
        <v>0</v>
      </c>
      <c r="AH161" s="150">
        <f t="shared" si="71"/>
        <v>0</v>
      </c>
      <c r="AI161" s="150">
        <f t="shared" si="72"/>
        <v>0</v>
      </c>
      <c r="AJ161" s="150">
        <f t="shared" si="73"/>
        <v>0</v>
      </c>
      <c r="AK161" s="150">
        <f t="shared" si="74"/>
        <v>0</v>
      </c>
      <c r="AL161" s="150">
        <f t="shared" si="75"/>
        <v>0</v>
      </c>
      <c r="AM161" s="150">
        <f t="shared" si="76"/>
        <v>0</v>
      </c>
      <c r="AN161" s="150">
        <f t="shared" si="77"/>
        <v>0</v>
      </c>
      <c r="AO161" s="150">
        <f t="shared" si="78"/>
        <v>0</v>
      </c>
      <c r="AP161" s="150">
        <f t="shared" si="79"/>
        <v>0</v>
      </c>
      <c r="AQ161" s="150">
        <f t="shared" si="81"/>
        <v>0</v>
      </c>
    </row>
    <row r="162" spans="2:43" s="103" customFormat="1" ht="15" customHeight="1" x14ac:dyDescent="0.2">
      <c r="B162" s="146"/>
      <c r="C162" s="16">
        <v>145</v>
      </c>
      <c r="D162" s="467"/>
      <c r="E162" s="467"/>
      <c r="F162" s="28"/>
      <c r="G162" s="43"/>
      <c r="H162" s="43"/>
      <c r="I162" s="196" t="str">
        <f t="shared" si="66"/>
        <v/>
      </c>
      <c r="J162" s="477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216">
        <f t="shared" si="80"/>
        <v>0</v>
      </c>
      <c r="X162" s="164"/>
      <c r="AA162" s="218" t="str">
        <f t="shared" si="67"/>
        <v/>
      </c>
      <c r="AE162" s="150">
        <f t="shared" si="68"/>
        <v>0</v>
      </c>
      <c r="AF162" s="150">
        <f t="shared" si="69"/>
        <v>0</v>
      </c>
      <c r="AG162" s="150">
        <f t="shared" si="70"/>
        <v>0</v>
      </c>
      <c r="AH162" s="150">
        <f t="shared" si="71"/>
        <v>0</v>
      </c>
      <c r="AI162" s="150">
        <f t="shared" si="72"/>
        <v>0</v>
      </c>
      <c r="AJ162" s="150">
        <f t="shared" si="73"/>
        <v>0</v>
      </c>
      <c r="AK162" s="150">
        <f t="shared" si="74"/>
        <v>0</v>
      </c>
      <c r="AL162" s="150">
        <f t="shared" si="75"/>
        <v>0</v>
      </c>
      <c r="AM162" s="150">
        <f t="shared" si="76"/>
        <v>0</v>
      </c>
      <c r="AN162" s="150">
        <f t="shared" si="77"/>
        <v>0</v>
      </c>
      <c r="AO162" s="150">
        <f t="shared" si="78"/>
        <v>0</v>
      </c>
      <c r="AP162" s="150">
        <f t="shared" si="79"/>
        <v>0</v>
      </c>
      <c r="AQ162" s="150">
        <f t="shared" si="81"/>
        <v>0</v>
      </c>
    </row>
    <row r="163" spans="2:43" s="103" customFormat="1" ht="15" customHeight="1" x14ac:dyDescent="0.2">
      <c r="B163" s="146"/>
      <c r="C163" s="16">
        <v>146</v>
      </c>
      <c r="D163" s="467"/>
      <c r="E163" s="467"/>
      <c r="F163" s="28"/>
      <c r="G163" s="43"/>
      <c r="H163" s="43"/>
      <c r="I163" s="196" t="str">
        <f t="shared" si="66"/>
        <v/>
      </c>
      <c r="J163" s="477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216">
        <f t="shared" si="80"/>
        <v>0</v>
      </c>
      <c r="X163" s="164"/>
      <c r="AA163" s="218" t="str">
        <f t="shared" si="67"/>
        <v/>
      </c>
      <c r="AE163" s="150">
        <f t="shared" si="68"/>
        <v>0</v>
      </c>
      <c r="AF163" s="150">
        <f t="shared" si="69"/>
        <v>0</v>
      </c>
      <c r="AG163" s="150">
        <f t="shared" si="70"/>
        <v>0</v>
      </c>
      <c r="AH163" s="150">
        <f t="shared" si="71"/>
        <v>0</v>
      </c>
      <c r="AI163" s="150">
        <f t="shared" si="72"/>
        <v>0</v>
      </c>
      <c r="AJ163" s="150">
        <f t="shared" si="73"/>
        <v>0</v>
      </c>
      <c r="AK163" s="150">
        <f t="shared" si="74"/>
        <v>0</v>
      </c>
      <c r="AL163" s="150">
        <f t="shared" si="75"/>
        <v>0</v>
      </c>
      <c r="AM163" s="150">
        <f t="shared" si="76"/>
        <v>0</v>
      </c>
      <c r="AN163" s="150">
        <f t="shared" si="77"/>
        <v>0</v>
      </c>
      <c r="AO163" s="150">
        <f t="shared" si="78"/>
        <v>0</v>
      </c>
      <c r="AP163" s="150">
        <f t="shared" si="79"/>
        <v>0</v>
      </c>
      <c r="AQ163" s="150">
        <f t="shared" si="81"/>
        <v>0</v>
      </c>
    </row>
    <row r="164" spans="2:43" s="103" customFormat="1" ht="15" customHeight="1" x14ac:dyDescent="0.2">
      <c r="B164" s="146"/>
      <c r="C164" s="16">
        <v>147</v>
      </c>
      <c r="D164" s="467"/>
      <c r="E164" s="467"/>
      <c r="F164" s="28"/>
      <c r="G164" s="43"/>
      <c r="H164" s="43"/>
      <c r="I164" s="196" t="str">
        <f t="shared" si="66"/>
        <v/>
      </c>
      <c r="J164" s="477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216">
        <f t="shared" si="80"/>
        <v>0</v>
      </c>
      <c r="X164" s="164"/>
      <c r="AA164" s="218" t="str">
        <f t="shared" si="67"/>
        <v/>
      </c>
      <c r="AE164" s="150">
        <f t="shared" si="68"/>
        <v>0</v>
      </c>
      <c r="AF164" s="150">
        <f t="shared" si="69"/>
        <v>0</v>
      </c>
      <c r="AG164" s="150">
        <f t="shared" si="70"/>
        <v>0</v>
      </c>
      <c r="AH164" s="150">
        <f t="shared" si="71"/>
        <v>0</v>
      </c>
      <c r="AI164" s="150">
        <f t="shared" si="72"/>
        <v>0</v>
      </c>
      <c r="AJ164" s="150">
        <f t="shared" si="73"/>
        <v>0</v>
      </c>
      <c r="AK164" s="150">
        <f t="shared" si="74"/>
        <v>0</v>
      </c>
      <c r="AL164" s="150">
        <f t="shared" si="75"/>
        <v>0</v>
      </c>
      <c r="AM164" s="150">
        <f t="shared" si="76"/>
        <v>0</v>
      </c>
      <c r="AN164" s="150">
        <f t="shared" si="77"/>
        <v>0</v>
      </c>
      <c r="AO164" s="150">
        <f t="shared" si="78"/>
        <v>0</v>
      </c>
      <c r="AP164" s="150">
        <f t="shared" si="79"/>
        <v>0</v>
      </c>
      <c r="AQ164" s="150">
        <f t="shared" si="81"/>
        <v>0</v>
      </c>
    </row>
    <row r="165" spans="2:43" s="103" customFormat="1" ht="15" customHeight="1" x14ac:dyDescent="0.2">
      <c r="B165" s="146"/>
      <c r="C165" s="16">
        <v>148</v>
      </c>
      <c r="D165" s="467"/>
      <c r="E165" s="467"/>
      <c r="F165" s="28"/>
      <c r="G165" s="43"/>
      <c r="H165" s="43"/>
      <c r="I165" s="196" t="str">
        <f t="shared" si="66"/>
        <v/>
      </c>
      <c r="J165" s="477"/>
      <c r="K165" s="132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216">
        <f t="shared" si="80"/>
        <v>0</v>
      </c>
      <c r="X165" s="164"/>
      <c r="AA165" s="218" t="str">
        <f t="shared" si="67"/>
        <v/>
      </c>
      <c r="AE165" s="150">
        <f t="shared" si="68"/>
        <v>0</v>
      </c>
      <c r="AF165" s="150">
        <f t="shared" si="69"/>
        <v>0</v>
      </c>
      <c r="AG165" s="150">
        <f t="shared" si="70"/>
        <v>0</v>
      </c>
      <c r="AH165" s="150">
        <f t="shared" si="71"/>
        <v>0</v>
      </c>
      <c r="AI165" s="150">
        <f t="shared" si="72"/>
        <v>0</v>
      </c>
      <c r="AJ165" s="150">
        <f t="shared" si="73"/>
        <v>0</v>
      </c>
      <c r="AK165" s="150">
        <f t="shared" si="74"/>
        <v>0</v>
      </c>
      <c r="AL165" s="150">
        <f t="shared" si="75"/>
        <v>0</v>
      </c>
      <c r="AM165" s="150">
        <f t="shared" si="76"/>
        <v>0</v>
      </c>
      <c r="AN165" s="150">
        <f t="shared" si="77"/>
        <v>0</v>
      </c>
      <c r="AO165" s="150">
        <f t="shared" si="78"/>
        <v>0</v>
      </c>
      <c r="AP165" s="150">
        <f t="shared" si="79"/>
        <v>0</v>
      </c>
      <c r="AQ165" s="150">
        <f t="shared" si="81"/>
        <v>0</v>
      </c>
    </row>
    <row r="166" spans="2:43" s="103" customFormat="1" ht="15" customHeight="1" x14ac:dyDescent="0.2">
      <c r="B166" s="146"/>
      <c r="C166" s="16">
        <v>149</v>
      </c>
      <c r="D166" s="467"/>
      <c r="E166" s="467"/>
      <c r="F166" s="28"/>
      <c r="G166" s="43"/>
      <c r="H166" s="43"/>
      <c r="I166" s="196" t="str">
        <f t="shared" si="66"/>
        <v/>
      </c>
      <c r="J166" s="477"/>
      <c r="K166" s="132"/>
      <c r="L166" s="132"/>
      <c r="M166" s="132"/>
      <c r="N166" s="132"/>
      <c r="O166" s="132"/>
      <c r="P166" s="132"/>
      <c r="Q166" s="132"/>
      <c r="R166" s="132"/>
      <c r="S166" s="132"/>
      <c r="T166" s="132"/>
      <c r="U166" s="132"/>
      <c r="V166" s="132"/>
      <c r="W166" s="216">
        <f t="shared" si="80"/>
        <v>0</v>
      </c>
      <c r="X166" s="164"/>
      <c r="AA166" s="218" t="str">
        <f t="shared" si="67"/>
        <v/>
      </c>
      <c r="AE166" s="150">
        <f t="shared" si="68"/>
        <v>0</v>
      </c>
      <c r="AF166" s="150">
        <f t="shared" si="69"/>
        <v>0</v>
      </c>
      <c r="AG166" s="150">
        <f t="shared" si="70"/>
        <v>0</v>
      </c>
      <c r="AH166" s="150">
        <f t="shared" si="71"/>
        <v>0</v>
      </c>
      <c r="AI166" s="150">
        <f t="shared" si="72"/>
        <v>0</v>
      </c>
      <c r="AJ166" s="150">
        <f t="shared" si="73"/>
        <v>0</v>
      </c>
      <c r="AK166" s="150">
        <f t="shared" si="74"/>
        <v>0</v>
      </c>
      <c r="AL166" s="150">
        <f t="shared" si="75"/>
        <v>0</v>
      </c>
      <c r="AM166" s="150">
        <f t="shared" si="76"/>
        <v>0</v>
      </c>
      <c r="AN166" s="150">
        <f t="shared" si="77"/>
        <v>0</v>
      </c>
      <c r="AO166" s="150">
        <f t="shared" si="78"/>
        <v>0</v>
      </c>
      <c r="AP166" s="150">
        <f t="shared" si="79"/>
        <v>0</v>
      </c>
      <c r="AQ166" s="150">
        <f t="shared" si="81"/>
        <v>0</v>
      </c>
    </row>
    <row r="167" spans="2:43" s="103" customFormat="1" ht="15" customHeight="1" x14ac:dyDescent="0.2">
      <c r="B167" s="146"/>
      <c r="C167" s="16">
        <v>150</v>
      </c>
      <c r="D167" s="467"/>
      <c r="E167" s="467"/>
      <c r="F167" s="28"/>
      <c r="G167" s="43"/>
      <c r="H167" s="43"/>
      <c r="I167" s="196" t="str">
        <f t="shared" si="66"/>
        <v/>
      </c>
      <c r="J167" s="477"/>
      <c r="K167" s="132"/>
      <c r="L167" s="132"/>
      <c r="M167" s="132"/>
      <c r="N167" s="132"/>
      <c r="O167" s="132"/>
      <c r="P167" s="132"/>
      <c r="Q167" s="132"/>
      <c r="R167" s="132"/>
      <c r="S167" s="132"/>
      <c r="T167" s="132"/>
      <c r="U167" s="132"/>
      <c r="V167" s="132"/>
      <c r="W167" s="216">
        <f t="shared" si="80"/>
        <v>0</v>
      </c>
      <c r="X167" s="164"/>
      <c r="AA167" s="219" t="str">
        <f t="shared" si="67"/>
        <v/>
      </c>
      <c r="AE167" s="150">
        <f t="shared" si="68"/>
        <v>0</v>
      </c>
      <c r="AF167" s="150">
        <f t="shared" si="69"/>
        <v>0</v>
      </c>
      <c r="AG167" s="150">
        <f t="shared" si="70"/>
        <v>0</v>
      </c>
      <c r="AH167" s="150">
        <f t="shared" si="71"/>
        <v>0</v>
      </c>
      <c r="AI167" s="150">
        <f t="shared" si="72"/>
        <v>0</v>
      </c>
      <c r="AJ167" s="150">
        <f t="shared" si="73"/>
        <v>0</v>
      </c>
      <c r="AK167" s="150">
        <f t="shared" si="74"/>
        <v>0</v>
      </c>
      <c r="AL167" s="150">
        <f t="shared" si="75"/>
        <v>0</v>
      </c>
      <c r="AM167" s="150">
        <f t="shared" si="76"/>
        <v>0</v>
      </c>
      <c r="AN167" s="150">
        <f t="shared" si="77"/>
        <v>0</v>
      </c>
      <c r="AO167" s="150">
        <f t="shared" si="78"/>
        <v>0</v>
      </c>
      <c r="AP167" s="150">
        <f t="shared" si="79"/>
        <v>0</v>
      </c>
      <c r="AQ167" s="150">
        <f t="shared" si="81"/>
        <v>0</v>
      </c>
    </row>
    <row r="168" spans="2:43" s="103" customFormat="1" ht="15" customHeight="1" x14ac:dyDescent="0.2">
      <c r="B168" s="159"/>
      <c r="C168" s="181"/>
      <c r="D168" s="181"/>
      <c r="E168" s="181"/>
      <c r="F168" s="184"/>
      <c r="G168" s="181"/>
      <c r="H168" s="181"/>
      <c r="I168" s="181"/>
      <c r="J168" s="181"/>
      <c r="K168" s="181"/>
      <c r="L168" s="181"/>
      <c r="M168" s="181"/>
      <c r="N168" s="181"/>
      <c r="O168" s="181"/>
      <c r="P168" s="181"/>
      <c r="Q168" s="181"/>
      <c r="R168" s="181"/>
      <c r="S168" s="181"/>
      <c r="T168" s="181"/>
      <c r="U168" s="181"/>
      <c r="V168" s="181"/>
      <c r="W168" s="181"/>
      <c r="X168" s="198"/>
      <c r="AE168" s="176"/>
      <c r="AF168" s="176"/>
      <c r="AG168" s="176"/>
      <c r="AH168" s="176"/>
      <c r="AI168" s="176"/>
      <c r="AJ168" s="176"/>
      <c r="AK168" s="176"/>
      <c r="AL168" s="176"/>
      <c r="AM168" s="176"/>
      <c r="AN168" s="176"/>
      <c r="AO168" s="176"/>
      <c r="AP168" s="176"/>
      <c r="AQ168" s="176"/>
    </row>
    <row r="169" spans="2:43" ht="15" customHeight="1" x14ac:dyDescent="0.2">
      <c r="B169" s="176"/>
      <c r="C169" s="176"/>
      <c r="D169" s="176"/>
      <c r="E169" s="176"/>
      <c r="F169" s="212"/>
      <c r="G169" s="176"/>
      <c r="H169" s="176"/>
      <c r="I169" s="176"/>
      <c r="J169" s="176"/>
      <c r="K169" s="176"/>
      <c r="L169" s="176"/>
      <c r="M169" s="176"/>
      <c r="N169" s="176"/>
      <c r="O169" s="176"/>
      <c r="P169" s="176"/>
      <c r="Q169" s="176"/>
      <c r="R169" s="176"/>
      <c r="S169" s="176"/>
      <c r="T169" s="176"/>
      <c r="U169" s="176"/>
      <c r="V169" s="176"/>
      <c r="W169" s="176"/>
      <c r="X169" s="174" t="s">
        <v>916</v>
      </c>
      <c r="AE169" s="181"/>
      <c r="AF169" s="181"/>
      <c r="AG169" s="181"/>
      <c r="AH169" s="181"/>
      <c r="AI169" s="181"/>
      <c r="AJ169" s="181"/>
      <c r="AK169" s="181"/>
      <c r="AL169" s="181"/>
      <c r="AM169" s="181"/>
      <c r="AN169" s="181"/>
      <c r="AO169" s="181"/>
      <c r="AP169" s="181"/>
      <c r="AQ169" s="234"/>
    </row>
    <row r="170" spans="2:43" s="103" customFormat="1" ht="15" customHeight="1" x14ac:dyDescent="0.2">
      <c r="B170" s="221"/>
      <c r="C170" s="16">
        <v>151</v>
      </c>
      <c r="D170" s="30"/>
      <c r="E170" s="30"/>
      <c r="F170" s="28"/>
      <c r="G170" s="43"/>
      <c r="H170" s="43"/>
      <c r="I170" s="89" t="str">
        <f t="shared" ref="I170:I199" si="82">IF(D170="","",INDEX($AT$6:$BV$6,MATCH(D170,$AT$4:$BV$4,0)))</f>
        <v/>
      </c>
      <c r="J170" s="230"/>
      <c r="K170" s="132"/>
      <c r="L170" s="132"/>
      <c r="M170" s="132"/>
      <c r="N170" s="132"/>
      <c r="O170" s="132"/>
      <c r="P170" s="132"/>
      <c r="Q170" s="132"/>
      <c r="R170" s="132"/>
      <c r="S170" s="132"/>
      <c r="T170" s="132"/>
      <c r="U170" s="132"/>
      <c r="V170" s="132"/>
      <c r="W170" s="216">
        <f>IF(AND(E170="子メーター",F170="○"),-1,1)*SUM(K170:V170)</f>
        <v>0</v>
      </c>
      <c r="X170" s="164"/>
      <c r="AA170" s="217" t="str">
        <f t="shared" ref="AA170:AA199" si="83">IF(J170="","",HLOOKUP(D170,$AT$4:$BV$5,2,0)*10000+J170)</f>
        <v/>
      </c>
      <c r="AE170" s="150">
        <f t="shared" ref="AE170:AE199" si="84">IF(NOT(OR($D170="中圧ｶﾞｽ",$D170="低圧ｶﾞｽ")),0,IF($D170="中圧ｶﾞｽ",$AN$5,$AO$5)*K170*INDEX($AF$5:$AL$7,IF($J170&lt;=2005,1,3),MATCH($G170,$AF$4:$AL$4,0)))</f>
        <v>0</v>
      </c>
      <c r="AF170" s="150">
        <f t="shared" ref="AF170:AF199" si="85">IF(NOT(OR($D170="中圧ｶﾞｽ",$D170="低圧ｶﾞｽ")),0,IF($D170="中圧ｶﾞｽ",$AN$5,$AO$5)*L170*INDEX($AF$5:$AL$7,IF($J170&lt;=2005,1,3),MATCH($G170,$AF$4:$AL$4,0)))</f>
        <v>0</v>
      </c>
      <c r="AG170" s="150">
        <f t="shared" ref="AG170:AG199" si="86">IF(NOT(OR($D170="中圧ｶﾞｽ",$D170="低圧ｶﾞｽ")),0,IF($D170="中圧ｶﾞｽ",$AN$5,$AO$5)*M170*INDEX($AF$5:$AL$7,IF($J170&lt;=2005,1,3),MATCH($G170,$AF$4:$AL$4,0)))</f>
        <v>0</v>
      </c>
      <c r="AH170" s="150">
        <f t="shared" ref="AH170:AH199" si="87">IF(NOT(OR($D170="中圧ｶﾞｽ",$D170="低圧ｶﾞｽ")),0,IF($D170="中圧ｶﾞｽ",$AN$5,$AO$5)*N170*INDEX($AF$5:$AL$7,IF($J170&lt;=2005,1,3),MATCH($G170,$AF$4:$AL$4,0)))</f>
        <v>0</v>
      </c>
      <c r="AI170" s="150">
        <f t="shared" ref="AI170:AI199" si="88">IF(NOT(OR($D170="中圧ｶﾞｽ",$D170="低圧ｶﾞｽ")),0,IF($D170="中圧ｶﾞｽ",$AN$5,$AO$5)*O170*INDEX($AF$5:$AL$7,IF($J170&lt;=2005,1,3),MATCH($G170,$AF$4:$AL$4,0)))</f>
        <v>0</v>
      </c>
      <c r="AJ170" s="150">
        <f t="shared" ref="AJ170:AJ199" si="89">IF(NOT(OR($D170="中圧ｶﾞｽ",$D170="低圧ｶﾞｽ")),0,IF($D170="中圧ｶﾞｽ",$AN$5,$AO$5)*P170*INDEX($AF$5:$AL$7,IF($J170&lt;=2005,1,3),MATCH($G170,$AF$4:$AL$4,0)))</f>
        <v>0</v>
      </c>
      <c r="AK170" s="150">
        <f t="shared" ref="AK170:AK199" si="90">IF(NOT(OR($D170="中圧ｶﾞｽ",$D170="低圧ｶﾞｽ")),0,IF($D170="中圧ｶﾞｽ",$AN$5,$AO$5)*Q170*INDEX($AF$5:$AL$7,IF($J170&lt;=2005,1,3),MATCH($G170,$AF$4:$AL$4,0)))</f>
        <v>0</v>
      </c>
      <c r="AL170" s="150">
        <f t="shared" ref="AL170:AL199" si="91">IF(NOT(OR($D170="中圧ｶﾞｽ",$D170="低圧ｶﾞｽ")),0,IF($D170="中圧ｶﾞｽ",$AN$5,$AO$5)*R170*INDEX($AF$5:$AL$7,IF($J170&lt;2005,1,IF($J170=2005,2,3)),MATCH($G170,$AF$4:$AL$4,0)))</f>
        <v>0</v>
      </c>
      <c r="AM170" s="150">
        <f t="shared" ref="AM170:AM199" si="92">IF(NOT(OR($D170="中圧ｶﾞｽ",$D170="低圧ｶﾞｽ")),0,IF($D170="中圧ｶﾞｽ",$AN$5,$AO$5)*S170*INDEX($AF$5:$AL$7,IF($J170&lt;2005,1,IF($J170=2005,2,3)),MATCH($G170,$AF$4:$AL$4,0)))</f>
        <v>0</v>
      </c>
      <c r="AN170" s="150">
        <f t="shared" ref="AN170:AN199" si="93">IF(NOT(OR($D170="中圧ｶﾞｽ",$D170="低圧ｶﾞｽ")),0,IF($D170="中圧ｶﾞｽ",$AN$5,$AO$5)*T170*INDEX($AF$5:$AL$7,IF($J170&lt;2005,1,IF($J170=2005,2,3)),MATCH($G170,$AF$4:$AL$4,0)))</f>
        <v>0</v>
      </c>
      <c r="AO170" s="150">
        <f t="shared" ref="AO170:AO199" si="94">IF(NOT(OR($D170="中圧ｶﾞｽ",$D170="低圧ｶﾞｽ")),0,IF($D170="中圧ｶﾞｽ",$AN$5,$AO$5)*U170*INDEX($AF$5:$AL$7,IF($J170&lt;2005,1,IF($J170=2005,2,3)),MATCH($G170,$AF$4:$AL$4,0)))</f>
        <v>0</v>
      </c>
      <c r="AP170" s="150">
        <f t="shared" ref="AP170:AP199" si="95">IF(NOT(OR($D170="中圧ｶﾞｽ",$D170="低圧ｶﾞｽ")),0,IF($D170="中圧ｶﾞｽ",$AN$5,$AO$5)*V170*INDEX($AF$5:$AL$7,IF($J170&lt;2005,1,3),MATCH($G170,$AF$4:$AL$4,0)))</f>
        <v>0</v>
      </c>
      <c r="AQ170" s="150">
        <f>SUM(AE170:AP170)</f>
        <v>0</v>
      </c>
    </row>
    <row r="171" spans="2:43" s="103" customFormat="1" ht="15" customHeight="1" x14ac:dyDescent="0.2">
      <c r="B171" s="146"/>
      <c r="C171" s="16">
        <v>152</v>
      </c>
      <c r="D171" s="30"/>
      <c r="E171" s="30"/>
      <c r="F171" s="28"/>
      <c r="G171" s="43"/>
      <c r="H171" s="43"/>
      <c r="I171" s="196" t="str">
        <f t="shared" si="82"/>
        <v/>
      </c>
      <c r="J171" s="116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216">
        <f t="shared" ref="W171:W199" si="96">IF(AND(E171="子メーター",F171="○"),-1,1)*SUM(K171:V171)</f>
        <v>0</v>
      </c>
      <c r="X171" s="164"/>
      <c r="AA171" s="218" t="str">
        <f t="shared" si="83"/>
        <v/>
      </c>
      <c r="AE171" s="150">
        <f t="shared" si="84"/>
        <v>0</v>
      </c>
      <c r="AF171" s="150">
        <f t="shared" si="85"/>
        <v>0</v>
      </c>
      <c r="AG171" s="150">
        <f t="shared" si="86"/>
        <v>0</v>
      </c>
      <c r="AH171" s="150">
        <f t="shared" si="87"/>
        <v>0</v>
      </c>
      <c r="AI171" s="150">
        <f t="shared" si="88"/>
        <v>0</v>
      </c>
      <c r="AJ171" s="150">
        <f t="shared" si="89"/>
        <v>0</v>
      </c>
      <c r="AK171" s="150">
        <f t="shared" si="90"/>
        <v>0</v>
      </c>
      <c r="AL171" s="150">
        <f t="shared" si="91"/>
        <v>0</v>
      </c>
      <c r="AM171" s="150">
        <f t="shared" si="92"/>
        <v>0</v>
      </c>
      <c r="AN171" s="150">
        <f t="shared" si="93"/>
        <v>0</v>
      </c>
      <c r="AO171" s="150">
        <f t="shared" si="94"/>
        <v>0</v>
      </c>
      <c r="AP171" s="150">
        <f t="shared" si="95"/>
        <v>0</v>
      </c>
      <c r="AQ171" s="150">
        <f t="shared" ref="AQ171:AQ199" si="97">SUM(AE171:AP171)</f>
        <v>0</v>
      </c>
    </row>
    <row r="172" spans="2:43" s="103" customFormat="1" ht="15" customHeight="1" x14ac:dyDescent="0.2">
      <c r="B172" s="146"/>
      <c r="C172" s="16">
        <v>153</v>
      </c>
      <c r="D172" s="41"/>
      <c r="E172" s="41"/>
      <c r="F172" s="90"/>
      <c r="G172" s="42"/>
      <c r="H172" s="42"/>
      <c r="I172" s="196" t="str">
        <f t="shared" si="82"/>
        <v/>
      </c>
      <c r="J172" s="116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216">
        <f t="shared" si="96"/>
        <v>0</v>
      </c>
      <c r="X172" s="164"/>
      <c r="AA172" s="218" t="str">
        <f t="shared" si="83"/>
        <v/>
      </c>
      <c r="AE172" s="150">
        <f t="shared" si="84"/>
        <v>0</v>
      </c>
      <c r="AF172" s="150">
        <f t="shared" si="85"/>
        <v>0</v>
      </c>
      <c r="AG172" s="150">
        <f t="shared" si="86"/>
        <v>0</v>
      </c>
      <c r="AH172" s="150">
        <f t="shared" si="87"/>
        <v>0</v>
      </c>
      <c r="AI172" s="150">
        <f t="shared" si="88"/>
        <v>0</v>
      </c>
      <c r="AJ172" s="150">
        <f t="shared" si="89"/>
        <v>0</v>
      </c>
      <c r="AK172" s="150">
        <f t="shared" si="90"/>
        <v>0</v>
      </c>
      <c r="AL172" s="150">
        <f t="shared" si="91"/>
        <v>0</v>
      </c>
      <c r="AM172" s="150">
        <f t="shared" si="92"/>
        <v>0</v>
      </c>
      <c r="AN172" s="150">
        <f t="shared" si="93"/>
        <v>0</v>
      </c>
      <c r="AO172" s="150">
        <f t="shared" si="94"/>
        <v>0</v>
      </c>
      <c r="AP172" s="150">
        <f t="shared" si="95"/>
        <v>0</v>
      </c>
      <c r="AQ172" s="150">
        <f t="shared" si="97"/>
        <v>0</v>
      </c>
    </row>
    <row r="173" spans="2:43" s="103" customFormat="1" ht="15" customHeight="1" x14ac:dyDescent="0.2">
      <c r="B173" s="146"/>
      <c r="C173" s="16">
        <v>154</v>
      </c>
      <c r="D173" s="30"/>
      <c r="E173" s="30"/>
      <c r="F173" s="28"/>
      <c r="G173" s="43"/>
      <c r="H173" s="43"/>
      <c r="I173" s="196" t="str">
        <f t="shared" si="82"/>
        <v/>
      </c>
      <c r="J173" s="116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216">
        <f t="shared" si="96"/>
        <v>0</v>
      </c>
      <c r="X173" s="164"/>
      <c r="AA173" s="218" t="str">
        <f t="shared" si="83"/>
        <v/>
      </c>
      <c r="AE173" s="150">
        <f t="shared" si="84"/>
        <v>0</v>
      </c>
      <c r="AF173" s="150">
        <f t="shared" si="85"/>
        <v>0</v>
      </c>
      <c r="AG173" s="150">
        <f t="shared" si="86"/>
        <v>0</v>
      </c>
      <c r="AH173" s="150">
        <f t="shared" si="87"/>
        <v>0</v>
      </c>
      <c r="AI173" s="150">
        <f t="shared" si="88"/>
        <v>0</v>
      </c>
      <c r="AJ173" s="150">
        <f t="shared" si="89"/>
        <v>0</v>
      </c>
      <c r="AK173" s="150">
        <f t="shared" si="90"/>
        <v>0</v>
      </c>
      <c r="AL173" s="150">
        <f t="shared" si="91"/>
        <v>0</v>
      </c>
      <c r="AM173" s="150">
        <f t="shared" si="92"/>
        <v>0</v>
      </c>
      <c r="AN173" s="150">
        <f t="shared" si="93"/>
        <v>0</v>
      </c>
      <c r="AO173" s="150">
        <f t="shared" si="94"/>
        <v>0</v>
      </c>
      <c r="AP173" s="150">
        <f t="shared" si="95"/>
        <v>0</v>
      </c>
      <c r="AQ173" s="150">
        <f t="shared" si="97"/>
        <v>0</v>
      </c>
    </row>
    <row r="174" spans="2:43" s="103" customFormat="1" ht="15" customHeight="1" x14ac:dyDescent="0.2">
      <c r="B174" s="146"/>
      <c r="C174" s="16">
        <v>155</v>
      </c>
      <c r="D174" s="41"/>
      <c r="E174" s="41"/>
      <c r="F174" s="90"/>
      <c r="G174" s="42"/>
      <c r="H174" s="43"/>
      <c r="I174" s="196" t="str">
        <f t="shared" si="82"/>
        <v/>
      </c>
      <c r="J174" s="116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216">
        <f t="shared" si="96"/>
        <v>0</v>
      </c>
      <c r="X174" s="164"/>
      <c r="AA174" s="218" t="str">
        <f t="shared" si="83"/>
        <v/>
      </c>
      <c r="AE174" s="150">
        <f t="shared" si="84"/>
        <v>0</v>
      </c>
      <c r="AF174" s="150">
        <f t="shared" si="85"/>
        <v>0</v>
      </c>
      <c r="AG174" s="150">
        <f t="shared" si="86"/>
        <v>0</v>
      </c>
      <c r="AH174" s="150">
        <f t="shared" si="87"/>
        <v>0</v>
      </c>
      <c r="AI174" s="150">
        <f t="shared" si="88"/>
        <v>0</v>
      </c>
      <c r="AJ174" s="150">
        <f t="shared" si="89"/>
        <v>0</v>
      </c>
      <c r="AK174" s="150">
        <f t="shared" si="90"/>
        <v>0</v>
      </c>
      <c r="AL174" s="150">
        <f t="shared" si="91"/>
        <v>0</v>
      </c>
      <c r="AM174" s="150">
        <f t="shared" si="92"/>
        <v>0</v>
      </c>
      <c r="AN174" s="150">
        <f t="shared" si="93"/>
        <v>0</v>
      </c>
      <c r="AO174" s="150">
        <f t="shared" si="94"/>
        <v>0</v>
      </c>
      <c r="AP174" s="150">
        <f t="shared" si="95"/>
        <v>0</v>
      </c>
      <c r="AQ174" s="150">
        <f t="shared" si="97"/>
        <v>0</v>
      </c>
    </row>
    <row r="175" spans="2:43" s="103" customFormat="1" ht="15" customHeight="1" x14ac:dyDescent="0.2">
      <c r="B175" s="146"/>
      <c r="C175" s="16">
        <v>156</v>
      </c>
      <c r="D175" s="30"/>
      <c r="E175" s="30"/>
      <c r="F175" s="28"/>
      <c r="G175" s="43"/>
      <c r="H175" s="43"/>
      <c r="I175" s="196" t="str">
        <f t="shared" si="82"/>
        <v/>
      </c>
      <c r="J175" s="116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216">
        <f t="shared" si="96"/>
        <v>0</v>
      </c>
      <c r="X175" s="164"/>
      <c r="AA175" s="218" t="str">
        <f t="shared" si="83"/>
        <v/>
      </c>
      <c r="AE175" s="150">
        <f t="shared" si="84"/>
        <v>0</v>
      </c>
      <c r="AF175" s="150">
        <f t="shared" si="85"/>
        <v>0</v>
      </c>
      <c r="AG175" s="150">
        <f t="shared" si="86"/>
        <v>0</v>
      </c>
      <c r="AH175" s="150">
        <f t="shared" si="87"/>
        <v>0</v>
      </c>
      <c r="AI175" s="150">
        <f t="shared" si="88"/>
        <v>0</v>
      </c>
      <c r="AJ175" s="150">
        <f t="shared" si="89"/>
        <v>0</v>
      </c>
      <c r="AK175" s="150">
        <f t="shared" si="90"/>
        <v>0</v>
      </c>
      <c r="AL175" s="150">
        <f t="shared" si="91"/>
        <v>0</v>
      </c>
      <c r="AM175" s="150">
        <f t="shared" si="92"/>
        <v>0</v>
      </c>
      <c r="AN175" s="150">
        <f t="shared" si="93"/>
        <v>0</v>
      </c>
      <c r="AO175" s="150">
        <f t="shared" si="94"/>
        <v>0</v>
      </c>
      <c r="AP175" s="150">
        <f t="shared" si="95"/>
        <v>0</v>
      </c>
      <c r="AQ175" s="150">
        <f t="shared" si="97"/>
        <v>0</v>
      </c>
    </row>
    <row r="176" spans="2:43" s="103" customFormat="1" ht="15" customHeight="1" x14ac:dyDescent="0.2">
      <c r="B176" s="146"/>
      <c r="C176" s="16">
        <v>157</v>
      </c>
      <c r="D176" s="41"/>
      <c r="E176" s="41"/>
      <c r="F176" s="90"/>
      <c r="G176" s="42"/>
      <c r="H176" s="43"/>
      <c r="I176" s="196" t="str">
        <f t="shared" si="82"/>
        <v/>
      </c>
      <c r="J176" s="116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216">
        <f t="shared" si="96"/>
        <v>0</v>
      </c>
      <c r="X176" s="164"/>
      <c r="AA176" s="218" t="str">
        <f t="shared" si="83"/>
        <v/>
      </c>
      <c r="AE176" s="150">
        <f t="shared" si="84"/>
        <v>0</v>
      </c>
      <c r="AF176" s="150">
        <f t="shared" si="85"/>
        <v>0</v>
      </c>
      <c r="AG176" s="150">
        <f t="shared" si="86"/>
        <v>0</v>
      </c>
      <c r="AH176" s="150">
        <f t="shared" si="87"/>
        <v>0</v>
      </c>
      <c r="AI176" s="150">
        <f t="shared" si="88"/>
        <v>0</v>
      </c>
      <c r="AJ176" s="150">
        <f t="shared" si="89"/>
        <v>0</v>
      </c>
      <c r="AK176" s="150">
        <f t="shared" si="90"/>
        <v>0</v>
      </c>
      <c r="AL176" s="150">
        <f t="shared" si="91"/>
        <v>0</v>
      </c>
      <c r="AM176" s="150">
        <f t="shared" si="92"/>
        <v>0</v>
      </c>
      <c r="AN176" s="150">
        <f t="shared" si="93"/>
        <v>0</v>
      </c>
      <c r="AO176" s="150">
        <f t="shared" si="94"/>
        <v>0</v>
      </c>
      <c r="AP176" s="150">
        <f t="shared" si="95"/>
        <v>0</v>
      </c>
      <c r="AQ176" s="150">
        <f t="shared" si="97"/>
        <v>0</v>
      </c>
    </row>
    <row r="177" spans="2:43" s="103" customFormat="1" ht="15" customHeight="1" x14ac:dyDescent="0.2">
      <c r="B177" s="146"/>
      <c r="C177" s="16">
        <v>158</v>
      </c>
      <c r="D177" s="30"/>
      <c r="E177" s="30"/>
      <c r="F177" s="28"/>
      <c r="G177" s="43"/>
      <c r="H177" s="43"/>
      <c r="I177" s="196" t="str">
        <f t="shared" si="82"/>
        <v/>
      </c>
      <c r="J177" s="116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216">
        <f t="shared" si="96"/>
        <v>0</v>
      </c>
      <c r="X177" s="164"/>
      <c r="AA177" s="218" t="str">
        <f t="shared" si="83"/>
        <v/>
      </c>
      <c r="AE177" s="150">
        <f t="shared" si="84"/>
        <v>0</v>
      </c>
      <c r="AF177" s="150">
        <f t="shared" si="85"/>
        <v>0</v>
      </c>
      <c r="AG177" s="150">
        <f t="shared" si="86"/>
        <v>0</v>
      </c>
      <c r="AH177" s="150">
        <f t="shared" si="87"/>
        <v>0</v>
      </c>
      <c r="AI177" s="150">
        <f t="shared" si="88"/>
        <v>0</v>
      </c>
      <c r="AJ177" s="150">
        <f t="shared" si="89"/>
        <v>0</v>
      </c>
      <c r="AK177" s="150">
        <f t="shared" si="90"/>
        <v>0</v>
      </c>
      <c r="AL177" s="150">
        <f t="shared" si="91"/>
        <v>0</v>
      </c>
      <c r="AM177" s="150">
        <f t="shared" si="92"/>
        <v>0</v>
      </c>
      <c r="AN177" s="150">
        <f t="shared" si="93"/>
        <v>0</v>
      </c>
      <c r="AO177" s="150">
        <f t="shared" si="94"/>
        <v>0</v>
      </c>
      <c r="AP177" s="150">
        <f t="shared" si="95"/>
        <v>0</v>
      </c>
      <c r="AQ177" s="150">
        <f t="shared" si="97"/>
        <v>0</v>
      </c>
    </row>
    <row r="178" spans="2:43" s="103" customFormat="1" ht="15" customHeight="1" x14ac:dyDescent="0.2">
      <c r="B178" s="146"/>
      <c r="C178" s="16">
        <v>159</v>
      </c>
      <c r="D178" s="41"/>
      <c r="E178" s="41"/>
      <c r="F178" s="90"/>
      <c r="G178" s="42"/>
      <c r="H178" s="43"/>
      <c r="I178" s="196" t="str">
        <f t="shared" si="82"/>
        <v/>
      </c>
      <c r="J178" s="116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216">
        <f t="shared" si="96"/>
        <v>0</v>
      </c>
      <c r="X178" s="164"/>
      <c r="AA178" s="218" t="str">
        <f t="shared" si="83"/>
        <v/>
      </c>
      <c r="AE178" s="150">
        <f t="shared" si="84"/>
        <v>0</v>
      </c>
      <c r="AF178" s="150">
        <f t="shared" si="85"/>
        <v>0</v>
      </c>
      <c r="AG178" s="150">
        <f t="shared" si="86"/>
        <v>0</v>
      </c>
      <c r="AH178" s="150">
        <f t="shared" si="87"/>
        <v>0</v>
      </c>
      <c r="AI178" s="150">
        <f t="shared" si="88"/>
        <v>0</v>
      </c>
      <c r="AJ178" s="150">
        <f t="shared" si="89"/>
        <v>0</v>
      </c>
      <c r="AK178" s="150">
        <f t="shared" si="90"/>
        <v>0</v>
      </c>
      <c r="AL178" s="150">
        <f t="shared" si="91"/>
        <v>0</v>
      </c>
      <c r="AM178" s="150">
        <f t="shared" si="92"/>
        <v>0</v>
      </c>
      <c r="AN178" s="150">
        <f t="shared" si="93"/>
        <v>0</v>
      </c>
      <c r="AO178" s="150">
        <f t="shared" si="94"/>
        <v>0</v>
      </c>
      <c r="AP178" s="150">
        <f t="shared" si="95"/>
        <v>0</v>
      </c>
      <c r="AQ178" s="150">
        <f t="shared" si="97"/>
        <v>0</v>
      </c>
    </row>
    <row r="179" spans="2:43" s="103" customFormat="1" ht="15" customHeight="1" x14ac:dyDescent="0.2">
      <c r="B179" s="146"/>
      <c r="C179" s="16">
        <v>160</v>
      </c>
      <c r="D179" s="30"/>
      <c r="E179" s="30"/>
      <c r="F179" s="28"/>
      <c r="G179" s="43"/>
      <c r="H179" s="43"/>
      <c r="I179" s="196" t="str">
        <f t="shared" si="82"/>
        <v/>
      </c>
      <c r="J179" s="116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216">
        <f t="shared" si="96"/>
        <v>0</v>
      </c>
      <c r="X179" s="164"/>
      <c r="AA179" s="218" t="str">
        <f t="shared" si="83"/>
        <v/>
      </c>
      <c r="AE179" s="150">
        <f t="shared" si="84"/>
        <v>0</v>
      </c>
      <c r="AF179" s="150">
        <f t="shared" si="85"/>
        <v>0</v>
      </c>
      <c r="AG179" s="150">
        <f t="shared" si="86"/>
        <v>0</v>
      </c>
      <c r="AH179" s="150">
        <f t="shared" si="87"/>
        <v>0</v>
      </c>
      <c r="AI179" s="150">
        <f t="shared" si="88"/>
        <v>0</v>
      </c>
      <c r="AJ179" s="150">
        <f t="shared" si="89"/>
        <v>0</v>
      </c>
      <c r="AK179" s="150">
        <f t="shared" si="90"/>
        <v>0</v>
      </c>
      <c r="AL179" s="150">
        <f t="shared" si="91"/>
        <v>0</v>
      </c>
      <c r="AM179" s="150">
        <f t="shared" si="92"/>
        <v>0</v>
      </c>
      <c r="AN179" s="150">
        <f t="shared" si="93"/>
        <v>0</v>
      </c>
      <c r="AO179" s="150">
        <f t="shared" si="94"/>
        <v>0</v>
      </c>
      <c r="AP179" s="150">
        <f t="shared" si="95"/>
        <v>0</v>
      </c>
      <c r="AQ179" s="150">
        <f t="shared" si="97"/>
        <v>0</v>
      </c>
    </row>
    <row r="180" spans="2:43" s="103" customFormat="1" ht="15" customHeight="1" x14ac:dyDescent="0.2">
      <c r="B180" s="146"/>
      <c r="C180" s="16">
        <v>161</v>
      </c>
      <c r="D180" s="41"/>
      <c r="E180" s="41"/>
      <c r="F180" s="90"/>
      <c r="G180" s="42"/>
      <c r="H180" s="43"/>
      <c r="I180" s="196" t="str">
        <f t="shared" si="82"/>
        <v/>
      </c>
      <c r="J180" s="116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216">
        <f t="shared" si="96"/>
        <v>0</v>
      </c>
      <c r="X180" s="164"/>
      <c r="AA180" s="218" t="str">
        <f t="shared" si="83"/>
        <v/>
      </c>
      <c r="AE180" s="150">
        <f t="shared" si="84"/>
        <v>0</v>
      </c>
      <c r="AF180" s="150">
        <f t="shared" si="85"/>
        <v>0</v>
      </c>
      <c r="AG180" s="150">
        <f t="shared" si="86"/>
        <v>0</v>
      </c>
      <c r="AH180" s="150">
        <f t="shared" si="87"/>
        <v>0</v>
      </c>
      <c r="AI180" s="150">
        <f t="shared" si="88"/>
        <v>0</v>
      </c>
      <c r="AJ180" s="150">
        <f t="shared" si="89"/>
        <v>0</v>
      </c>
      <c r="AK180" s="150">
        <f t="shared" si="90"/>
        <v>0</v>
      </c>
      <c r="AL180" s="150">
        <f t="shared" si="91"/>
        <v>0</v>
      </c>
      <c r="AM180" s="150">
        <f t="shared" si="92"/>
        <v>0</v>
      </c>
      <c r="AN180" s="150">
        <f t="shared" si="93"/>
        <v>0</v>
      </c>
      <c r="AO180" s="150">
        <f t="shared" si="94"/>
        <v>0</v>
      </c>
      <c r="AP180" s="150">
        <f t="shared" si="95"/>
        <v>0</v>
      </c>
      <c r="AQ180" s="150">
        <f t="shared" si="97"/>
        <v>0</v>
      </c>
    </row>
    <row r="181" spans="2:43" s="103" customFormat="1" ht="15" customHeight="1" x14ac:dyDescent="0.2">
      <c r="B181" s="146"/>
      <c r="C181" s="16">
        <v>162</v>
      </c>
      <c r="D181" s="30"/>
      <c r="E181" s="30"/>
      <c r="F181" s="28"/>
      <c r="G181" s="43"/>
      <c r="H181" s="43"/>
      <c r="I181" s="196" t="str">
        <f t="shared" si="82"/>
        <v/>
      </c>
      <c r="J181" s="116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216">
        <f t="shared" si="96"/>
        <v>0</v>
      </c>
      <c r="X181" s="164"/>
      <c r="AA181" s="218" t="str">
        <f t="shared" si="83"/>
        <v/>
      </c>
      <c r="AE181" s="150">
        <f t="shared" si="84"/>
        <v>0</v>
      </c>
      <c r="AF181" s="150">
        <f t="shared" si="85"/>
        <v>0</v>
      </c>
      <c r="AG181" s="150">
        <f t="shared" si="86"/>
        <v>0</v>
      </c>
      <c r="AH181" s="150">
        <f t="shared" si="87"/>
        <v>0</v>
      </c>
      <c r="AI181" s="150">
        <f t="shared" si="88"/>
        <v>0</v>
      </c>
      <c r="AJ181" s="150">
        <f t="shared" si="89"/>
        <v>0</v>
      </c>
      <c r="AK181" s="150">
        <f t="shared" si="90"/>
        <v>0</v>
      </c>
      <c r="AL181" s="150">
        <f t="shared" si="91"/>
        <v>0</v>
      </c>
      <c r="AM181" s="150">
        <f t="shared" si="92"/>
        <v>0</v>
      </c>
      <c r="AN181" s="150">
        <f t="shared" si="93"/>
        <v>0</v>
      </c>
      <c r="AO181" s="150">
        <f t="shared" si="94"/>
        <v>0</v>
      </c>
      <c r="AP181" s="150">
        <f t="shared" si="95"/>
        <v>0</v>
      </c>
      <c r="AQ181" s="150">
        <f t="shared" si="97"/>
        <v>0</v>
      </c>
    </row>
    <row r="182" spans="2:43" s="103" customFormat="1" ht="15" customHeight="1" x14ac:dyDescent="0.2">
      <c r="B182" s="146"/>
      <c r="C182" s="16">
        <v>163</v>
      </c>
      <c r="D182" s="30"/>
      <c r="E182" s="30"/>
      <c r="F182" s="28"/>
      <c r="G182" s="43"/>
      <c r="H182" s="43"/>
      <c r="I182" s="196" t="str">
        <f t="shared" si="82"/>
        <v/>
      </c>
      <c r="J182" s="116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216">
        <f t="shared" si="96"/>
        <v>0</v>
      </c>
      <c r="X182" s="164"/>
      <c r="AA182" s="218" t="str">
        <f t="shared" si="83"/>
        <v/>
      </c>
      <c r="AE182" s="150">
        <f t="shared" si="84"/>
        <v>0</v>
      </c>
      <c r="AF182" s="150">
        <f t="shared" si="85"/>
        <v>0</v>
      </c>
      <c r="AG182" s="150">
        <f t="shared" si="86"/>
        <v>0</v>
      </c>
      <c r="AH182" s="150">
        <f t="shared" si="87"/>
        <v>0</v>
      </c>
      <c r="AI182" s="150">
        <f t="shared" si="88"/>
        <v>0</v>
      </c>
      <c r="AJ182" s="150">
        <f t="shared" si="89"/>
        <v>0</v>
      </c>
      <c r="AK182" s="150">
        <f t="shared" si="90"/>
        <v>0</v>
      </c>
      <c r="AL182" s="150">
        <f t="shared" si="91"/>
        <v>0</v>
      </c>
      <c r="AM182" s="150">
        <f t="shared" si="92"/>
        <v>0</v>
      </c>
      <c r="AN182" s="150">
        <f t="shared" si="93"/>
        <v>0</v>
      </c>
      <c r="AO182" s="150">
        <f t="shared" si="94"/>
        <v>0</v>
      </c>
      <c r="AP182" s="150">
        <f t="shared" si="95"/>
        <v>0</v>
      </c>
      <c r="AQ182" s="150">
        <f t="shared" si="97"/>
        <v>0</v>
      </c>
    </row>
    <row r="183" spans="2:43" s="103" customFormat="1" ht="15" customHeight="1" x14ac:dyDescent="0.2">
      <c r="B183" s="146"/>
      <c r="C183" s="16">
        <v>164</v>
      </c>
      <c r="D183" s="30"/>
      <c r="E183" s="30"/>
      <c r="F183" s="28"/>
      <c r="G183" s="43"/>
      <c r="H183" s="43"/>
      <c r="I183" s="196" t="str">
        <f t="shared" si="82"/>
        <v/>
      </c>
      <c r="J183" s="116"/>
      <c r="K183" s="132"/>
      <c r="L183" s="132"/>
      <c r="M183" s="132"/>
      <c r="N183" s="132"/>
      <c r="O183" s="132"/>
      <c r="P183" s="132"/>
      <c r="Q183" s="132"/>
      <c r="R183" s="132"/>
      <c r="S183" s="132"/>
      <c r="T183" s="132"/>
      <c r="U183" s="132"/>
      <c r="V183" s="132"/>
      <c r="W183" s="216">
        <f t="shared" si="96"/>
        <v>0</v>
      </c>
      <c r="X183" s="164"/>
      <c r="AA183" s="218" t="str">
        <f t="shared" si="83"/>
        <v/>
      </c>
      <c r="AE183" s="150">
        <f t="shared" si="84"/>
        <v>0</v>
      </c>
      <c r="AF183" s="150">
        <f t="shared" si="85"/>
        <v>0</v>
      </c>
      <c r="AG183" s="150">
        <f t="shared" si="86"/>
        <v>0</v>
      </c>
      <c r="AH183" s="150">
        <f t="shared" si="87"/>
        <v>0</v>
      </c>
      <c r="AI183" s="150">
        <f t="shared" si="88"/>
        <v>0</v>
      </c>
      <c r="AJ183" s="150">
        <f t="shared" si="89"/>
        <v>0</v>
      </c>
      <c r="AK183" s="150">
        <f t="shared" si="90"/>
        <v>0</v>
      </c>
      <c r="AL183" s="150">
        <f t="shared" si="91"/>
        <v>0</v>
      </c>
      <c r="AM183" s="150">
        <f t="shared" si="92"/>
        <v>0</v>
      </c>
      <c r="AN183" s="150">
        <f t="shared" si="93"/>
        <v>0</v>
      </c>
      <c r="AO183" s="150">
        <f t="shared" si="94"/>
        <v>0</v>
      </c>
      <c r="AP183" s="150">
        <f t="shared" si="95"/>
        <v>0</v>
      </c>
      <c r="AQ183" s="150">
        <f t="shared" si="97"/>
        <v>0</v>
      </c>
    </row>
    <row r="184" spans="2:43" s="103" customFormat="1" ht="15" customHeight="1" x14ac:dyDescent="0.2">
      <c r="B184" s="146"/>
      <c r="C184" s="16">
        <v>165</v>
      </c>
      <c r="D184" s="30"/>
      <c r="E184" s="30"/>
      <c r="F184" s="28"/>
      <c r="G184" s="43"/>
      <c r="H184" s="43"/>
      <c r="I184" s="196" t="str">
        <f t="shared" si="82"/>
        <v/>
      </c>
      <c r="J184" s="116"/>
      <c r="K184" s="132"/>
      <c r="L184" s="132"/>
      <c r="M184" s="132"/>
      <c r="N184" s="132"/>
      <c r="O184" s="132"/>
      <c r="P184" s="132"/>
      <c r="Q184" s="132"/>
      <c r="R184" s="132"/>
      <c r="S184" s="132"/>
      <c r="T184" s="132"/>
      <c r="U184" s="132"/>
      <c r="V184" s="132"/>
      <c r="W184" s="216">
        <f t="shared" si="96"/>
        <v>0</v>
      </c>
      <c r="X184" s="164"/>
      <c r="AA184" s="218" t="str">
        <f t="shared" si="83"/>
        <v/>
      </c>
      <c r="AE184" s="150">
        <f t="shared" si="84"/>
        <v>0</v>
      </c>
      <c r="AF184" s="150">
        <f t="shared" si="85"/>
        <v>0</v>
      </c>
      <c r="AG184" s="150">
        <f t="shared" si="86"/>
        <v>0</v>
      </c>
      <c r="AH184" s="150">
        <f t="shared" si="87"/>
        <v>0</v>
      </c>
      <c r="AI184" s="150">
        <f t="shared" si="88"/>
        <v>0</v>
      </c>
      <c r="AJ184" s="150">
        <f t="shared" si="89"/>
        <v>0</v>
      </c>
      <c r="AK184" s="150">
        <f t="shared" si="90"/>
        <v>0</v>
      </c>
      <c r="AL184" s="150">
        <f t="shared" si="91"/>
        <v>0</v>
      </c>
      <c r="AM184" s="150">
        <f t="shared" si="92"/>
        <v>0</v>
      </c>
      <c r="AN184" s="150">
        <f t="shared" si="93"/>
        <v>0</v>
      </c>
      <c r="AO184" s="150">
        <f t="shared" si="94"/>
        <v>0</v>
      </c>
      <c r="AP184" s="150">
        <f t="shared" si="95"/>
        <v>0</v>
      </c>
      <c r="AQ184" s="150">
        <f t="shared" si="97"/>
        <v>0</v>
      </c>
    </row>
    <row r="185" spans="2:43" s="103" customFormat="1" ht="15" customHeight="1" x14ac:dyDescent="0.2">
      <c r="B185" s="146"/>
      <c r="C185" s="16">
        <v>166</v>
      </c>
      <c r="D185" s="30"/>
      <c r="E185" s="30"/>
      <c r="F185" s="28"/>
      <c r="G185" s="43"/>
      <c r="H185" s="43"/>
      <c r="I185" s="196" t="str">
        <f t="shared" si="82"/>
        <v/>
      </c>
      <c r="J185" s="116"/>
      <c r="K185" s="132"/>
      <c r="L185" s="132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216">
        <f t="shared" si="96"/>
        <v>0</v>
      </c>
      <c r="X185" s="164"/>
      <c r="AA185" s="218" t="str">
        <f t="shared" si="83"/>
        <v/>
      </c>
      <c r="AE185" s="150">
        <f t="shared" si="84"/>
        <v>0</v>
      </c>
      <c r="AF185" s="150">
        <f t="shared" si="85"/>
        <v>0</v>
      </c>
      <c r="AG185" s="150">
        <f t="shared" si="86"/>
        <v>0</v>
      </c>
      <c r="AH185" s="150">
        <f t="shared" si="87"/>
        <v>0</v>
      </c>
      <c r="AI185" s="150">
        <f t="shared" si="88"/>
        <v>0</v>
      </c>
      <c r="AJ185" s="150">
        <f t="shared" si="89"/>
        <v>0</v>
      </c>
      <c r="AK185" s="150">
        <f t="shared" si="90"/>
        <v>0</v>
      </c>
      <c r="AL185" s="150">
        <f t="shared" si="91"/>
        <v>0</v>
      </c>
      <c r="AM185" s="150">
        <f t="shared" si="92"/>
        <v>0</v>
      </c>
      <c r="AN185" s="150">
        <f t="shared" si="93"/>
        <v>0</v>
      </c>
      <c r="AO185" s="150">
        <f t="shared" si="94"/>
        <v>0</v>
      </c>
      <c r="AP185" s="150">
        <f t="shared" si="95"/>
        <v>0</v>
      </c>
      <c r="AQ185" s="150">
        <f t="shared" si="97"/>
        <v>0</v>
      </c>
    </row>
    <row r="186" spans="2:43" s="103" customFormat="1" ht="15" customHeight="1" x14ac:dyDescent="0.2">
      <c r="B186" s="146"/>
      <c r="C186" s="16">
        <v>167</v>
      </c>
      <c r="D186" s="30"/>
      <c r="E186" s="30"/>
      <c r="F186" s="28"/>
      <c r="G186" s="43"/>
      <c r="H186" s="43"/>
      <c r="I186" s="196" t="str">
        <f t="shared" si="82"/>
        <v/>
      </c>
      <c r="J186" s="116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216">
        <f t="shared" si="96"/>
        <v>0</v>
      </c>
      <c r="X186" s="164"/>
      <c r="AA186" s="218" t="str">
        <f t="shared" si="83"/>
        <v/>
      </c>
      <c r="AE186" s="150">
        <f t="shared" si="84"/>
        <v>0</v>
      </c>
      <c r="AF186" s="150">
        <f t="shared" si="85"/>
        <v>0</v>
      </c>
      <c r="AG186" s="150">
        <f t="shared" si="86"/>
        <v>0</v>
      </c>
      <c r="AH186" s="150">
        <f t="shared" si="87"/>
        <v>0</v>
      </c>
      <c r="AI186" s="150">
        <f t="shared" si="88"/>
        <v>0</v>
      </c>
      <c r="AJ186" s="150">
        <f t="shared" si="89"/>
        <v>0</v>
      </c>
      <c r="AK186" s="150">
        <f t="shared" si="90"/>
        <v>0</v>
      </c>
      <c r="AL186" s="150">
        <f t="shared" si="91"/>
        <v>0</v>
      </c>
      <c r="AM186" s="150">
        <f t="shared" si="92"/>
        <v>0</v>
      </c>
      <c r="AN186" s="150">
        <f t="shared" si="93"/>
        <v>0</v>
      </c>
      <c r="AO186" s="150">
        <f t="shared" si="94"/>
        <v>0</v>
      </c>
      <c r="AP186" s="150">
        <f t="shared" si="95"/>
        <v>0</v>
      </c>
      <c r="AQ186" s="150">
        <f t="shared" si="97"/>
        <v>0</v>
      </c>
    </row>
    <row r="187" spans="2:43" s="103" customFormat="1" ht="15" customHeight="1" x14ac:dyDescent="0.2">
      <c r="B187" s="146"/>
      <c r="C187" s="16">
        <v>168</v>
      </c>
      <c r="D187" s="30"/>
      <c r="E187" s="30"/>
      <c r="F187" s="28"/>
      <c r="G187" s="43"/>
      <c r="H187" s="43"/>
      <c r="I187" s="196" t="str">
        <f t="shared" si="82"/>
        <v/>
      </c>
      <c r="J187" s="116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216">
        <f t="shared" si="96"/>
        <v>0</v>
      </c>
      <c r="X187" s="164"/>
      <c r="AA187" s="218" t="str">
        <f t="shared" si="83"/>
        <v/>
      </c>
      <c r="AE187" s="150">
        <f t="shared" si="84"/>
        <v>0</v>
      </c>
      <c r="AF187" s="150">
        <f t="shared" si="85"/>
        <v>0</v>
      </c>
      <c r="AG187" s="150">
        <f t="shared" si="86"/>
        <v>0</v>
      </c>
      <c r="AH187" s="150">
        <f t="shared" si="87"/>
        <v>0</v>
      </c>
      <c r="AI187" s="150">
        <f t="shared" si="88"/>
        <v>0</v>
      </c>
      <c r="AJ187" s="150">
        <f t="shared" si="89"/>
        <v>0</v>
      </c>
      <c r="AK187" s="150">
        <f t="shared" si="90"/>
        <v>0</v>
      </c>
      <c r="AL187" s="150">
        <f t="shared" si="91"/>
        <v>0</v>
      </c>
      <c r="AM187" s="150">
        <f t="shared" si="92"/>
        <v>0</v>
      </c>
      <c r="AN187" s="150">
        <f t="shared" si="93"/>
        <v>0</v>
      </c>
      <c r="AO187" s="150">
        <f t="shared" si="94"/>
        <v>0</v>
      </c>
      <c r="AP187" s="150">
        <f t="shared" si="95"/>
        <v>0</v>
      </c>
      <c r="AQ187" s="150">
        <f t="shared" si="97"/>
        <v>0</v>
      </c>
    </row>
    <row r="188" spans="2:43" s="103" customFormat="1" ht="15" customHeight="1" x14ac:dyDescent="0.2">
      <c r="B188" s="146"/>
      <c r="C188" s="16">
        <v>169</v>
      </c>
      <c r="D188" s="30"/>
      <c r="E188" s="30"/>
      <c r="F188" s="28"/>
      <c r="G188" s="43"/>
      <c r="H188" s="43"/>
      <c r="I188" s="196" t="str">
        <f t="shared" si="82"/>
        <v/>
      </c>
      <c r="J188" s="116"/>
      <c r="K188" s="132"/>
      <c r="L188" s="132"/>
      <c r="M188" s="132"/>
      <c r="N188" s="132"/>
      <c r="O188" s="132"/>
      <c r="P188" s="132"/>
      <c r="Q188" s="132"/>
      <c r="R188" s="132"/>
      <c r="S188" s="132"/>
      <c r="T188" s="132"/>
      <c r="U188" s="132"/>
      <c r="V188" s="132"/>
      <c r="W188" s="216">
        <f t="shared" si="96"/>
        <v>0</v>
      </c>
      <c r="X188" s="164"/>
      <c r="AA188" s="218" t="str">
        <f t="shared" si="83"/>
        <v/>
      </c>
      <c r="AE188" s="150">
        <f t="shared" si="84"/>
        <v>0</v>
      </c>
      <c r="AF188" s="150">
        <f t="shared" si="85"/>
        <v>0</v>
      </c>
      <c r="AG188" s="150">
        <f t="shared" si="86"/>
        <v>0</v>
      </c>
      <c r="AH188" s="150">
        <f t="shared" si="87"/>
        <v>0</v>
      </c>
      <c r="AI188" s="150">
        <f t="shared" si="88"/>
        <v>0</v>
      </c>
      <c r="AJ188" s="150">
        <f t="shared" si="89"/>
        <v>0</v>
      </c>
      <c r="AK188" s="150">
        <f t="shared" si="90"/>
        <v>0</v>
      </c>
      <c r="AL188" s="150">
        <f t="shared" si="91"/>
        <v>0</v>
      </c>
      <c r="AM188" s="150">
        <f t="shared" si="92"/>
        <v>0</v>
      </c>
      <c r="AN188" s="150">
        <f t="shared" si="93"/>
        <v>0</v>
      </c>
      <c r="AO188" s="150">
        <f t="shared" si="94"/>
        <v>0</v>
      </c>
      <c r="AP188" s="150">
        <f t="shared" si="95"/>
        <v>0</v>
      </c>
      <c r="AQ188" s="150">
        <f t="shared" si="97"/>
        <v>0</v>
      </c>
    </row>
    <row r="189" spans="2:43" s="103" customFormat="1" ht="15" customHeight="1" x14ac:dyDescent="0.2">
      <c r="B189" s="146"/>
      <c r="C189" s="16">
        <v>170</v>
      </c>
      <c r="D189" s="30"/>
      <c r="E189" s="30"/>
      <c r="F189" s="28"/>
      <c r="G189" s="43"/>
      <c r="H189" s="43"/>
      <c r="I189" s="196" t="str">
        <f t="shared" si="82"/>
        <v/>
      </c>
      <c r="J189" s="116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216">
        <f t="shared" si="96"/>
        <v>0</v>
      </c>
      <c r="X189" s="164"/>
      <c r="AA189" s="218" t="str">
        <f t="shared" si="83"/>
        <v/>
      </c>
      <c r="AE189" s="150">
        <f t="shared" si="84"/>
        <v>0</v>
      </c>
      <c r="AF189" s="150">
        <f t="shared" si="85"/>
        <v>0</v>
      </c>
      <c r="AG189" s="150">
        <f t="shared" si="86"/>
        <v>0</v>
      </c>
      <c r="AH189" s="150">
        <f t="shared" si="87"/>
        <v>0</v>
      </c>
      <c r="AI189" s="150">
        <f t="shared" si="88"/>
        <v>0</v>
      </c>
      <c r="AJ189" s="150">
        <f t="shared" si="89"/>
        <v>0</v>
      </c>
      <c r="AK189" s="150">
        <f t="shared" si="90"/>
        <v>0</v>
      </c>
      <c r="AL189" s="150">
        <f t="shared" si="91"/>
        <v>0</v>
      </c>
      <c r="AM189" s="150">
        <f t="shared" si="92"/>
        <v>0</v>
      </c>
      <c r="AN189" s="150">
        <f t="shared" si="93"/>
        <v>0</v>
      </c>
      <c r="AO189" s="150">
        <f t="shared" si="94"/>
        <v>0</v>
      </c>
      <c r="AP189" s="150">
        <f t="shared" si="95"/>
        <v>0</v>
      </c>
      <c r="AQ189" s="150">
        <f t="shared" si="97"/>
        <v>0</v>
      </c>
    </row>
    <row r="190" spans="2:43" s="103" customFormat="1" ht="15" customHeight="1" x14ac:dyDescent="0.2">
      <c r="B190" s="146"/>
      <c r="C190" s="16">
        <v>171</v>
      </c>
      <c r="D190" s="30"/>
      <c r="E190" s="30"/>
      <c r="F190" s="28"/>
      <c r="G190" s="43"/>
      <c r="H190" s="43"/>
      <c r="I190" s="196" t="str">
        <f t="shared" si="82"/>
        <v/>
      </c>
      <c r="J190" s="116"/>
      <c r="K190" s="132"/>
      <c r="L190" s="132"/>
      <c r="M190" s="132"/>
      <c r="N190" s="132"/>
      <c r="O190" s="132"/>
      <c r="P190" s="132"/>
      <c r="Q190" s="132"/>
      <c r="R190" s="132"/>
      <c r="S190" s="132"/>
      <c r="T190" s="132"/>
      <c r="U190" s="132"/>
      <c r="V190" s="132"/>
      <c r="W190" s="216">
        <f t="shared" si="96"/>
        <v>0</v>
      </c>
      <c r="X190" s="164"/>
      <c r="AA190" s="218" t="str">
        <f t="shared" si="83"/>
        <v/>
      </c>
      <c r="AE190" s="150">
        <f t="shared" si="84"/>
        <v>0</v>
      </c>
      <c r="AF190" s="150">
        <f t="shared" si="85"/>
        <v>0</v>
      </c>
      <c r="AG190" s="150">
        <f t="shared" si="86"/>
        <v>0</v>
      </c>
      <c r="AH190" s="150">
        <f t="shared" si="87"/>
        <v>0</v>
      </c>
      <c r="AI190" s="150">
        <f t="shared" si="88"/>
        <v>0</v>
      </c>
      <c r="AJ190" s="150">
        <f t="shared" si="89"/>
        <v>0</v>
      </c>
      <c r="AK190" s="150">
        <f t="shared" si="90"/>
        <v>0</v>
      </c>
      <c r="AL190" s="150">
        <f t="shared" si="91"/>
        <v>0</v>
      </c>
      <c r="AM190" s="150">
        <f t="shared" si="92"/>
        <v>0</v>
      </c>
      <c r="AN190" s="150">
        <f t="shared" si="93"/>
        <v>0</v>
      </c>
      <c r="AO190" s="150">
        <f t="shared" si="94"/>
        <v>0</v>
      </c>
      <c r="AP190" s="150">
        <f t="shared" si="95"/>
        <v>0</v>
      </c>
      <c r="AQ190" s="150">
        <f t="shared" si="97"/>
        <v>0</v>
      </c>
    </row>
    <row r="191" spans="2:43" s="103" customFormat="1" ht="15" customHeight="1" x14ac:dyDescent="0.2">
      <c r="B191" s="146"/>
      <c r="C191" s="16">
        <v>172</v>
      </c>
      <c r="D191" s="30"/>
      <c r="E191" s="30"/>
      <c r="F191" s="28"/>
      <c r="G191" s="43"/>
      <c r="H191" s="43"/>
      <c r="I191" s="196" t="str">
        <f t="shared" si="82"/>
        <v/>
      </c>
      <c r="J191" s="116"/>
      <c r="K191" s="132"/>
      <c r="L191" s="132"/>
      <c r="M191" s="132"/>
      <c r="N191" s="132"/>
      <c r="O191" s="132"/>
      <c r="P191" s="132"/>
      <c r="Q191" s="132"/>
      <c r="R191" s="132"/>
      <c r="S191" s="132"/>
      <c r="T191" s="132"/>
      <c r="U191" s="132"/>
      <c r="V191" s="132"/>
      <c r="W191" s="216">
        <f t="shared" si="96"/>
        <v>0</v>
      </c>
      <c r="X191" s="164"/>
      <c r="AA191" s="218" t="str">
        <f t="shared" si="83"/>
        <v/>
      </c>
      <c r="AE191" s="150">
        <f t="shared" si="84"/>
        <v>0</v>
      </c>
      <c r="AF191" s="150">
        <f t="shared" si="85"/>
        <v>0</v>
      </c>
      <c r="AG191" s="150">
        <f t="shared" si="86"/>
        <v>0</v>
      </c>
      <c r="AH191" s="150">
        <f t="shared" si="87"/>
        <v>0</v>
      </c>
      <c r="AI191" s="150">
        <f t="shared" si="88"/>
        <v>0</v>
      </c>
      <c r="AJ191" s="150">
        <f t="shared" si="89"/>
        <v>0</v>
      </c>
      <c r="AK191" s="150">
        <f t="shared" si="90"/>
        <v>0</v>
      </c>
      <c r="AL191" s="150">
        <f t="shared" si="91"/>
        <v>0</v>
      </c>
      <c r="AM191" s="150">
        <f t="shared" si="92"/>
        <v>0</v>
      </c>
      <c r="AN191" s="150">
        <f t="shared" si="93"/>
        <v>0</v>
      </c>
      <c r="AO191" s="150">
        <f t="shared" si="94"/>
        <v>0</v>
      </c>
      <c r="AP191" s="150">
        <f t="shared" si="95"/>
        <v>0</v>
      </c>
      <c r="AQ191" s="150">
        <f t="shared" si="97"/>
        <v>0</v>
      </c>
    </row>
    <row r="192" spans="2:43" s="103" customFormat="1" ht="15" customHeight="1" x14ac:dyDescent="0.2">
      <c r="B192" s="146"/>
      <c r="C192" s="16">
        <v>173</v>
      </c>
      <c r="D192" s="30"/>
      <c r="E192" s="30"/>
      <c r="F192" s="28"/>
      <c r="G192" s="43"/>
      <c r="H192" s="43"/>
      <c r="I192" s="196" t="str">
        <f t="shared" si="82"/>
        <v/>
      </c>
      <c r="J192" s="116"/>
      <c r="K192" s="132"/>
      <c r="L192" s="132"/>
      <c r="M192" s="132"/>
      <c r="N192" s="132"/>
      <c r="O192" s="132"/>
      <c r="P192" s="132"/>
      <c r="Q192" s="132"/>
      <c r="R192" s="132"/>
      <c r="S192" s="132"/>
      <c r="T192" s="132"/>
      <c r="U192" s="132"/>
      <c r="V192" s="132"/>
      <c r="W192" s="216">
        <f t="shared" si="96"/>
        <v>0</v>
      </c>
      <c r="X192" s="164"/>
      <c r="AA192" s="218" t="str">
        <f t="shared" si="83"/>
        <v/>
      </c>
      <c r="AE192" s="150">
        <f t="shared" si="84"/>
        <v>0</v>
      </c>
      <c r="AF192" s="150">
        <f t="shared" si="85"/>
        <v>0</v>
      </c>
      <c r="AG192" s="150">
        <f t="shared" si="86"/>
        <v>0</v>
      </c>
      <c r="AH192" s="150">
        <f t="shared" si="87"/>
        <v>0</v>
      </c>
      <c r="AI192" s="150">
        <f t="shared" si="88"/>
        <v>0</v>
      </c>
      <c r="AJ192" s="150">
        <f t="shared" si="89"/>
        <v>0</v>
      </c>
      <c r="AK192" s="150">
        <f t="shared" si="90"/>
        <v>0</v>
      </c>
      <c r="AL192" s="150">
        <f t="shared" si="91"/>
        <v>0</v>
      </c>
      <c r="AM192" s="150">
        <f t="shared" si="92"/>
        <v>0</v>
      </c>
      <c r="AN192" s="150">
        <f t="shared" si="93"/>
        <v>0</v>
      </c>
      <c r="AO192" s="150">
        <f t="shared" si="94"/>
        <v>0</v>
      </c>
      <c r="AP192" s="150">
        <f t="shared" si="95"/>
        <v>0</v>
      </c>
      <c r="AQ192" s="150">
        <f t="shared" si="97"/>
        <v>0</v>
      </c>
    </row>
    <row r="193" spans="2:43" s="103" customFormat="1" ht="15" customHeight="1" x14ac:dyDescent="0.2">
      <c r="B193" s="146"/>
      <c r="C193" s="16">
        <v>174</v>
      </c>
      <c r="D193" s="30"/>
      <c r="E193" s="30"/>
      <c r="F193" s="28"/>
      <c r="G193" s="43"/>
      <c r="H193" s="43"/>
      <c r="I193" s="196" t="str">
        <f t="shared" si="82"/>
        <v/>
      </c>
      <c r="J193" s="116"/>
      <c r="K193" s="132"/>
      <c r="L193" s="132"/>
      <c r="M193" s="132"/>
      <c r="N193" s="132"/>
      <c r="O193" s="132"/>
      <c r="P193" s="132"/>
      <c r="Q193" s="132"/>
      <c r="R193" s="132"/>
      <c r="S193" s="132"/>
      <c r="T193" s="132"/>
      <c r="U193" s="132"/>
      <c r="V193" s="132"/>
      <c r="W193" s="216">
        <f t="shared" si="96"/>
        <v>0</v>
      </c>
      <c r="X193" s="164"/>
      <c r="AA193" s="218" t="str">
        <f t="shared" si="83"/>
        <v/>
      </c>
      <c r="AE193" s="150">
        <f t="shared" si="84"/>
        <v>0</v>
      </c>
      <c r="AF193" s="150">
        <f t="shared" si="85"/>
        <v>0</v>
      </c>
      <c r="AG193" s="150">
        <f t="shared" si="86"/>
        <v>0</v>
      </c>
      <c r="AH193" s="150">
        <f t="shared" si="87"/>
        <v>0</v>
      </c>
      <c r="AI193" s="150">
        <f t="shared" si="88"/>
        <v>0</v>
      </c>
      <c r="AJ193" s="150">
        <f t="shared" si="89"/>
        <v>0</v>
      </c>
      <c r="AK193" s="150">
        <f t="shared" si="90"/>
        <v>0</v>
      </c>
      <c r="AL193" s="150">
        <f t="shared" si="91"/>
        <v>0</v>
      </c>
      <c r="AM193" s="150">
        <f t="shared" si="92"/>
        <v>0</v>
      </c>
      <c r="AN193" s="150">
        <f t="shared" si="93"/>
        <v>0</v>
      </c>
      <c r="AO193" s="150">
        <f t="shared" si="94"/>
        <v>0</v>
      </c>
      <c r="AP193" s="150">
        <f t="shared" si="95"/>
        <v>0</v>
      </c>
      <c r="AQ193" s="150">
        <f t="shared" si="97"/>
        <v>0</v>
      </c>
    </row>
    <row r="194" spans="2:43" s="103" customFormat="1" ht="15" customHeight="1" x14ac:dyDescent="0.2">
      <c r="B194" s="146"/>
      <c r="C194" s="16">
        <v>175</v>
      </c>
      <c r="D194" s="30"/>
      <c r="E194" s="30"/>
      <c r="F194" s="28"/>
      <c r="G194" s="43"/>
      <c r="H194" s="43"/>
      <c r="I194" s="196" t="str">
        <f t="shared" si="82"/>
        <v/>
      </c>
      <c r="J194" s="116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216">
        <f t="shared" si="96"/>
        <v>0</v>
      </c>
      <c r="X194" s="164"/>
      <c r="AA194" s="218" t="str">
        <f t="shared" si="83"/>
        <v/>
      </c>
      <c r="AE194" s="150">
        <f t="shared" si="84"/>
        <v>0</v>
      </c>
      <c r="AF194" s="150">
        <f t="shared" si="85"/>
        <v>0</v>
      </c>
      <c r="AG194" s="150">
        <f t="shared" si="86"/>
        <v>0</v>
      </c>
      <c r="AH194" s="150">
        <f t="shared" si="87"/>
        <v>0</v>
      </c>
      <c r="AI194" s="150">
        <f t="shared" si="88"/>
        <v>0</v>
      </c>
      <c r="AJ194" s="150">
        <f t="shared" si="89"/>
        <v>0</v>
      </c>
      <c r="AK194" s="150">
        <f t="shared" si="90"/>
        <v>0</v>
      </c>
      <c r="AL194" s="150">
        <f t="shared" si="91"/>
        <v>0</v>
      </c>
      <c r="AM194" s="150">
        <f t="shared" si="92"/>
        <v>0</v>
      </c>
      <c r="AN194" s="150">
        <f t="shared" si="93"/>
        <v>0</v>
      </c>
      <c r="AO194" s="150">
        <f t="shared" si="94"/>
        <v>0</v>
      </c>
      <c r="AP194" s="150">
        <f t="shared" si="95"/>
        <v>0</v>
      </c>
      <c r="AQ194" s="150">
        <f t="shared" si="97"/>
        <v>0</v>
      </c>
    </row>
    <row r="195" spans="2:43" s="103" customFormat="1" ht="15" customHeight="1" x14ac:dyDescent="0.2">
      <c r="B195" s="146"/>
      <c r="C195" s="16">
        <v>176</v>
      </c>
      <c r="D195" s="30"/>
      <c r="E195" s="30"/>
      <c r="F195" s="28"/>
      <c r="G195" s="43"/>
      <c r="H195" s="43"/>
      <c r="I195" s="196" t="str">
        <f t="shared" si="82"/>
        <v/>
      </c>
      <c r="J195" s="116"/>
      <c r="K195" s="132"/>
      <c r="L195" s="132"/>
      <c r="M195" s="132"/>
      <c r="N195" s="132"/>
      <c r="O195" s="132"/>
      <c r="P195" s="132"/>
      <c r="Q195" s="132"/>
      <c r="R195" s="132"/>
      <c r="S195" s="132"/>
      <c r="T195" s="132"/>
      <c r="U195" s="132"/>
      <c r="V195" s="132"/>
      <c r="W195" s="216">
        <f t="shared" si="96"/>
        <v>0</v>
      </c>
      <c r="X195" s="164"/>
      <c r="AA195" s="218" t="str">
        <f t="shared" si="83"/>
        <v/>
      </c>
      <c r="AE195" s="150">
        <f t="shared" si="84"/>
        <v>0</v>
      </c>
      <c r="AF195" s="150">
        <f t="shared" si="85"/>
        <v>0</v>
      </c>
      <c r="AG195" s="150">
        <f t="shared" si="86"/>
        <v>0</v>
      </c>
      <c r="AH195" s="150">
        <f t="shared" si="87"/>
        <v>0</v>
      </c>
      <c r="AI195" s="150">
        <f t="shared" si="88"/>
        <v>0</v>
      </c>
      <c r="AJ195" s="150">
        <f t="shared" si="89"/>
        <v>0</v>
      </c>
      <c r="AK195" s="150">
        <f t="shared" si="90"/>
        <v>0</v>
      </c>
      <c r="AL195" s="150">
        <f t="shared" si="91"/>
        <v>0</v>
      </c>
      <c r="AM195" s="150">
        <f t="shared" si="92"/>
        <v>0</v>
      </c>
      <c r="AN195" s="150">
        <f t="shared" si="93"/>
        <v>0</v>
      </c>
      <c r="AO195" s="150">
        <f t="shared" si="94"/>
        <v>0</v>
      </c>
      <c r="AP195" s="150">
        <f t="shared" si="95"/>
        <v>0</v>
      </c>
      <c r="AQ195" s="150">
        <f t="shared" si="97"/>
        <v>0</v>
      </c>
    </row>
    <row r="196" spans="2:43" s="103" customFormat="1" ht="15" customHeight="1" x14ac:dyDescent="0.2">
      <c r="B196" s="146"/>
      <c r="C196" s="16">
        <v>177</v>
      </c>
      <c r="D196" s="30"/>
      <c r="E196" s="30"/>
      <c r="F196" s="28"/>
      <c r="G196" s="43"/>
      <c r="H196" s="43"/>
      <c r="I196" s="196" t="str">
        <f t="shared" si="82"/>
        <v/>
      </c>
      <c r="J196" s="116"/>
      <c r="K196" s="132"/>
      <c r="L196" s="132"/>
      <c r="M196" s="132"/>
      <c r="N196" s="132"/>
      <c r="O196" s="132"/>
      <c r="P196" s="132"/>
      <c r="Q196" s="132"/>
      <c r="R196" s="132"/>
      <c r="S196" s="132"/>
      <c r="T196" s="132"/>
      <c r="U196" s="132"/>
      <c r="V196" s="132"/>
      <c r="W196" s="216">
        <f t="shared" si="96"/>
        <v>0</v>
      </c>
      <c r="X196" s="164"/>
      <c r="AA196" s="218" t="str">
        <f t="shared" si="83"/>
        <v/>
      </c>
      <c r="AE196" s="150">
        <f t="shared" si="84"/>
        <v>0</v>
      </c>
      <c r="AF196" s="150">
        <f t="shared" si="85"/>
        <v>0</v>
      </c>
      <c r="AG196" s="150">
        <f t="shared" si="86"/>
        <v>0</v>
      </c>
      <c r="AH196" s="150">
        <f t="shared" si="87"/>
        <v>0</v>
      </c>
      <c r="AI196" s="150">
        <f t="shared" si="88"/>
        <v>0</v>
      </c>
      <c r="AJ196" s="150">
        <f t="shared" si="89"/>
        <v>0</v>
      </c>
      <c r="AK196" s="150">
        <f t="shared" si="90"/>
        <v>0</v>
      </c>
      <c r="AL196" s="150">
        <f t="shared" si="91"/>
        <v>0</v>
      </c>
      <c r="AM196" s="150">
        <f t="shared" si="92"/>
        <v>0</v>
      </c>
      <c r="AN196" s="150">
        <f t="shared" si="93"/>
        <v>0</v>
      </c>
      <c r="AO196" s="150">
        <f t="shared" si="94"/>
        <v>0</v>
      </c>
      <c r="AP196" s="150">
        <f t="shared" si="95"/>
        <v>0</v>
      </c>
      <c r="AQ196" s="150">
        <f t="shared" si="97"/>
        <v>0</v>
      </c>
    </row>
    <row r="197" spans="2:43" s="103" customFormat="1" ht="15" customHeight="1" x14ac:dyDescent="0.2">
      <c r="B197" s="146"/>
      <c r="C197" s="16">
        <v>178</v>
      </c>
      <c r="D197" s="30"/>
      <c r="E197" s="30"/>
      <c r="F197" s="28"/>
      <c r="G197" s="43"/>
      <c r="H197" s="43"/>
      <c r="I197" s="196" t="str">
        <f t="shared" si="82"/>
        <v/>
      </c>
      <c r="J197" s="116"/>
      <c r="K197" s="132"/>
      <c r="L197" s="132"/>
      <c r="M197" s="132"/>
      <c r="N197" s="132"/>
      <c r="O197" s="132"/>
      <c r="P197" s="132"/>
      <c r="Q197" s="132"/>
      <c r="R197" s="132"/>
      <c r="S197" s="132"/>
      <c r="T197" s="132"/>
      <c r="U197" s="132"/>
      <c r="V197" s="132"/>
      <c r="W197" s="216">
        <f t="shared" si="96"/>
        <v>0</v>
      </c>
      <c r="X197" s="164"/>
      <c r="AA197" s="218" t="str">
        <f t="shared" si="83"/>
        <v/>
      </c>
      <c r="AE197" s="150">
        <f t="shared" si="84"/>
        <v>0</v>
      </c>
      <c r="AF197" s="150">
        <f t="shared" si="85"/>
        <v>0</v>
      </c>
      <c r="AG197" s="150">
        <f t="shared" si="86"/>
        <v>0</v>
      </c>
      <c r="AH197" s="150">
        <f t="shared" si="87"/>
        <v>0</v>
      </c>
      <c r="AI197" s="150">
        <f t="shared" si="88"/>
        <v>0</v>
      </c>
      <c r="AJ197" s="150">
        <f t="shared" si="89"/>
        <v>0</v>
      </c>
      <c r="AK197" s="150">
        <f t="shared" si="90"/>
        <v>0</v>
      </c>
      <c r="AL197" s="150">
        <f t="shared" si="91"/>
        <v>0</v>
      </c>
      <c r="AM197" s="150">
        <f t="shared" si="92"/>
        <v>0</v>
      </c>
      <c r="AN197" s="150">
        <f t="shared" si="93"/>
        <v>0</v>
      </c>
      <c r="AO197" s="150">
        <f t="shared" si="94"/>
        <v>0</v>
      </c>
      <c r="AP197" s="150">
        <f t="shared" si="95"/>
        <v>0</v>
      </c>
      <c r="AQ197" s="150">
        <f t="shared" si="97"/>
        <v>0</v>
      </c>
    </row>
    <row r="198" spans="2:43" s="103" customFormat="1" ht="15" customHeight="1" x14ac:dyDescent="0.2">
      <c r="B198" s="146"/>
      <c r="C198" s="16">
        <v>179</v>
      </c>
      <c r="D198" s="30"/>
      <c r="E198" s="30"/>
      <c r="F198" s="28"/>
      <c r="G198" s="43"/>
      <c r="H198" s="43"/>
      <c r="I198" s="196" t="str">
        <f t="shared" si="82"/>
        <v/>
      </c>
      <c r="J198" s="116"/>
      <c r="K198" s="132"/>
      <c r="L198" s="132"/>
      <c r="M198" s="132"/>
      <c r="N198" s="132"/>
      <c r="O198" s="132"/>
      <c r="P198" s="132"/>
      <c r="Q198" s="132"/>
      <c r="R198" s="132"/>
      <c r="S198" s="132"/>
      <c r="T198" s="132"/>
      <c r="U198" s="132"/>
      <c r="V198" s="132"/>
      <c r="W198" s="216">
        <f t="shared" si="96"/>
        <v>0</v>
      </c>
      <c r="X198" s="164"/>
      <c r="AA198" s="218" t="str">
        <f t="shared" si="83"/>
        <v/>
      </c>
      <c r="AE198" s="150">
        <f t="shared" si="84"/>
        <v>0</v>
      </c>
      <c r="AF198" s="150">
        <f t="shared" si="85"/>
        <v>0</v>
      </c>
      <c r="AG198" s="150">
        <f t="shared" si="86"/>
        <v>0</v>
      </c>
      <c r="AH198" s="150">
        <f t="shared" si="87"/>
        <v>0</v>
      </c>
      <c r="AI198" s="150">
        <f t="shared" si="88"/>
        <v>0</v>
      </c>
      <c r="AJ198" s="150">
        <f t="shared" si="89"/>
        <v>0</v>
      </c>
      <c r="AK198" s="150">
        <f t="shared" si="90"/>
        <v>0</v>
      </c>
      <c r="AL198" s="150">
        <f t="shared" si="91"/>
        <v>0</v>
      </c>
      <c r="AM198" s="150">
        <f t="shared" si="92"/>
        <v>0</v>
      </c>
      <c r="AN198" s="150">
        <f t="shared" si="93"/>
        <v>0</v>
      </c>
      <c r="AO198" s="150">
        <f t="shared" si="94"/>
        <v>0</v>
      </c>
      <c r="AP198" s="150">
        <f t="shared" si="95"/>
        <v>0</v>
      </c>
      <c r="AQ198" s="150">
        <f t="shared" si="97"/>
        <v>0</v>
      </c>
    </row>
    <row r="199" spans="2:43" s="103" customFormat="1" ht="15" customHeight="1" x14ac:dyDescent="0.2">
      <c r="B199" s="146"/>
      <c r="C199" s="16">
        <v>180</v>
      </c>
      <c r="D199" s="30"/>
      <c r="E199" s="30"/>
      <c r="F199" s="28"/>
      <c r="G199" s="43"/>
      <c r="H199" s="43"/>
      <c r="I199" s="196" t="str">
        <f t="shared" si="82"/>
        <v/>
      </c>
      <c r="J199" s="116"/>
      <c r="K199" s="132"/>
      <c r="L199" s="132"/>
      <c r="M199" s="132"/>
      <c r="N199" s="132"/>
      <c r="O199" s="132"/>
      <c r="P199" s="132"/>
      <c r="Q199" s="132"/>
      <c r="R199" s="132"/>
      <c r="S199" s="132"/>
      <c r="T199" s="132"/>
      <c r="U199" s="132"/>
      <c r="V199" s="132"/>
      <c r="W199" s="216">
        <f t="shared" si="96"/>
        <v>0</v>
      </c>
      <c r="X199" s="164"/>
      <c r="AA199" s="219" t="str">
        <f t="shared" si="83"/>
        <v/>
      </c>
      <c r="AE199" s="150">
        <f t="shared" si="84"/>
        <v>0</v>
      </c>
      <c r="AF199" s="150">
        <f t="shared" si="85"/>
        <v>0</v>
      </c>
      <c r="AG199" s="150">
        <f t="shared" si="86"/>
        <v>0</v>
      </c>
      <c r="AH199" s="150">
        <f t="shared" si="87"/>
        <v>0</v>
      </c>
      <c r="AI199" s="150">
        <f t="shared" si="88"/>
        <v>0</v>
      </c>
      <c r="AJ199" s="150">
        <f t="shared" si="89"/>
        <v>0</v>
      </c>
      <c r="AK199" s="150">
        <f t="shared" si="90"/>
        <v>0</v>
      </c>
      <c r="AL199" s="150">
        <f t="shared" si="91"/>
        <v>0</v>
      </c>
      <c r="AM199" s="150">
        <f t="shared" si="92"/>
        <v>0</v>
      </c>
      <c r="AN199" s="150">
        <f t="shared" si="93"/>
        <v>0</v>
      </c>
      <c r="AO199" s="150">
        <f t="shared" si="94"/>
        <v>0</v>
      </c>
      <c r="AP199" s="150">
        <f t="shared" si="95"/>
        <v>0</v>
      </c>
      <c r="AQ199" s="150">
        <f t="shared" si="97"/>
        <v>0</v>
      </c>
    </row>
    <row r="200" spans="2:43" s="103" customFormat="1" ht="15" customHeight="1" x14ac:dyDescent="0.2">
      <c r="B200" s="159"/>
      <c r="C200" s="181"/>
      <c r="D200" s="181"/>
      <c r="E200" s="181"/>
      <c r="F200" s="184"/>
      <c r="G200" s="181"/>
      <c r="H200" s="181"/>
      <c r="I200" s="181"/>
      <c r="J200" s="181"/>
      <c r="K200" s="181"/>
      <c r="L200" s="181"/>
      <c r="M200" s="181"/>
      <c r="N200" s="181"/>
      <c r="O200" s="181"/>
      <c r="P200" s="181"/>
      <c r="Q200" s="181"/>
      <c r="R200" s="181"/>
      <c r="S200" s="181"/>
      <c r="T200" s="181"/>
      <c r="U200" s="181"/>
      <c r="V200" s="181"/>
      <c r="W200" s="181"/>
      <c r="X200" s="198"/>
    </row>
    <row r="201" spans="2:43" ht="15" customHeight="1" x14ac:dyDescent="0.2">
      <c r="B201" s="103"/>
      <c r="C201" s="103"/>
      <c r="D201" s="103"/>
      <c r="E201" s="103"/>
      <c r="F201" s="195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74" t="s">
        <v>916</v>
      </c>
    </row>
    <row r="202" spans="2:43" hidden="1" x14ac:dyDescent="0.2"/>
    <row r="203" spans="2:43" hidden="1" x14ac:dyDescent="0.2"/>
    <row r="204" spans="2:43" hidden="1" x14ac:dyDescent="0.2"/>
    <row r="205" spans="2:43" hidden="1" x14ac:dyDescent="0.2"/>
    <row r="206" spans="2:43" hidden="1" x14ac:dyDescent="0.2"/>
    <row r="207" spans="2:43" hidden="1" x14ac:dyDescent="0.2"/>
    <row r="208" spans="2:43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</sheetData>
  <sheetProtection password="DD1F" sheet="1" selectLockedCells="1"/>
  <mergeCells count="8">
    <mergeCell ref="J8:J9"/>
    <mergeCell ref="C8:C9"/>
    <mergeCell ref="D8:D9"/>
    <mergeCell ref="E8:E9"/>
    <mergeCell ref="G8:G9"/>
    <mergeCell ref="H8:H9"/>
    <mergeCell ref="I8:I9"/>
    <mergeCell ref="F8:F9"/>
  </mergeCells>
  <phoneticPr fontId="2"/>
  <dataValidations count="6">
    <dataValidation type="list" allowBlank="1" showInputMessage="1" showErrorMessage="1" sqref="E89:E103 E42:E71 E170:E199 E106:E135 E138:E167">
      <formula1>$AA$7:$AC$7</formula1>
    </dataValidation>
    <dataValidation type="list" allowBlank="1" showInputMessage="1" showErrorMessage="1" sqref="F138:F167 F10:F39 F170:F199 F106:F135 F42:F71 F74:F103">
      <formula1>$AA$5:$AB$5</formula1>
    </dataValidation>
    <dataValidation type="list" allowBlank="1" showInputMessage="1" sqref="G42:G71 G170:G199 G138:G167 G106:G135 G74:G103 G10:G39">
      <formula1>$AF$4:$AM$4</formula1>
    </dataValidation>
    <dataValidation type="list" allowBlank="1" showInputMessage="1" showErrorMessage="1" sqref="E10:E39 E74:E88">
      <formula1>"親メーター,子メーター"</formula1>
    </dataValidation>
    <dataValidation type="list" allowBlank="1" showInputMessage="1" showErrorMessage="1" sqref="D74:D103 D170:D199 D10:D39 D106:D135 D42:D71 D138:D167">
      <formula1>$AT$4:$BV$4</formula1>
    </dataValidation>
    <dataValidation type="list" allowBlank="1" showInputMessage="1" showErrorMessage="1" sqref="J10:J39 J42:J71 J74:J103 J106:J135 J138:J167 J170:J199">
      <formula1>$AA$2:$AW$2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7" orientation="landscape" r:id="rId1"/>
  <rowBreaks count="5" manualBreakCount="5">
    <brk id="41" max="23" man="1"/>
    <brk id="73" max="23" man="1"/>
    <brk id="105" min="1" max="23" man="1"/>
    <brk id="137" min="1" max="23" man="1"/>
    <brk id="169" min="1" max="23" man="1"/>
  </row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IR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6" width="5.6640625" style="102" customWidth="1"/>
    <col min="7" max="10" width="7.6640625" style="102" customWidth="1"/>
    <col min="11" max="11" width="5.6640625" style="102" customWidth="1"/>
    <col min="12" max="12" width="9.109375" style="102" customWidth="1"/>
    <col min="13" max="13" width="7.109375" style="102" customWidth="1"/>
    <col min="14" max="20" width="7.6640625" style="102" customWidth="1"/>
    <col min="21" max="22" width="2.109375" style="102" customWidth="1"/>
    <col min="23" max="23" width="8.6640625" style="102" hidden="1" customWidth="1"/>
    <col min="24" max="31" width="8.6640625" style="2" hidden="1" customWidth="1"/>
    <col min="32" max="32" width="8.6640625" style="103" hidden="1" customWidth="1"/>
    <col min="33" max="252" width="9" style="103" hidden="1" customWidth="1"/>
    <col min="253" max="16384" width="2" style="103" hidden="1"/>
  </cols>
  <sheetData>
    <row r="1" spans="1:44" ht="15" customHeight="1" thickBot="1" x14ac:dyDescent="0.25">
      <c r="X1" s="2" t="s">
        <v>823</v>
      </c>
      <c r="AG1" s="2" t="s">
        <v>806</v>
      </c>
      <c r="AH1" s="2"/>
      <c r="AJ1" s="7" t="s">
        <v>812</v>
      </c>
      <c r="AK1" s="7"/>
    </row>
    <row r="2" spans="1:44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4" t="s">
        <v>398</v>
      </c>
      <c r="Y2" s="4" t="s">
        <v>399</v>
      </c>
      <c r="Z2" s="4" t="s">
        <v>400</v>
      </c>
      <c r="AA2" s="4" t="s">
        <v>651</v>
      </c>
      <c r="AB2" s="4" t="s">
        <v>652</v>
      </c>
      <c r="AC2" s="4" t="s">
        <v>653</v>
      </c>
      <c r="AD2" s="4" t="s">
        <v>431</v>
      </c>
      <c r="AE2" s="4" t="s">
        <v>432</v>
      </c>
      <c r="AF2" s="301"/>
      <c r="AG2" s="21"/>
      <c r="AH2" s="475" t="s">
        <v>783</v>
      </c>
      <c r="AI2" s="2"/>
      <c r="AJ2" s="21"/>
      <c r="AK2" s="4" t="s">
        <v>398</v>
      </c>
      <c r="AL2" s="4" t="s">
        <v>399</v>
      </c>
      <c r="AM2" s="4" t="s">
        <v>400</v>
      </c>
      <c r="AN2" s="4" t="s">
        <v>651</v>
      </c>
      <c r="AO2" s="4" t="s">
        <v>652</v>
      </c>
      <c r="AP2" s="4" t="s">
        <v>653</v>
      </c>
      <c r="AQ2" s="4" t="s">
        <v>431</v>
      </c>
      <c r="AR2" s="4" t="s">
        <v>432</v>
      </c>
    </row>
    <row r="3" spans="1:44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AF3" s="2"/>
      <c r="AG3" s="475" t="s">
        <v>755</v>
      </c>
      <c r="AH3" s="475">
        <f>メイン_入力!$AB$99</f>
        <v>0.38200000000000001</v>
      </c>
      <c r="AJ3" s="475" t="s">
        <v>755</v>
      </c>
      <c r="AK3" s="466">
        <f>SUMIF($D$12:$D$41,AK$2,$R$12:$R$41)</f>
        <v>0</v>
      </c>
      <c r="AL3" s="466">
        <f t="shared" ref="AL3:AR3" si="0">SUMIF($D$12:$D$41,AL$2,$R$12:$R$41)</f>
        <v>0</v>
      </c>
      <c r="AM3" s="466">
        <f t="shared" si="0"/>
        <v>0</v>
      </c>
      <c r="AN3" s="466">
        <f t="shared" si="0"/>
        <v>0</v>
      </c>
      <c r="AO3" s="466">
        <f t="shared" si="0"/>
        <v>0</v>
      </c>
      <c r="AP3" s="466">
        <f t="shared" si="0"/>
        <v>0</v>
      </c>
      <c r="AQ3" s="466">
        <f t="shared" si="0"/>
        <v>0</v>
      </c>
      <c r="AR3" s="466">
        <f t="shared" si="0"/>
        <v>0</v>
      </c>
    </row>
    <row r="4" spans="1:44" ht="15" customHeight="1" x14ac:dyDescent="0.2">
      <c r="AF4" s="2"/>
      <c r="AG4" s="475" t="s">
        <v>756</v>
      </c>
      <c r="AH4" s="475">
        <f>メイン_入力!$AB$100</f>
        <v>0.48899999999999999</v>
      </c>
      <c r="AJ4" s="475" t="s">
        <v>756</v>
      </c>
      <c r="AK4" s="466">
        <f>SUMIF($D$12:$D$41,AK$2,$S$12:$S$41)</f>
        <v>0</v>
      </c>
      <c r="AL4" s="466">
        <f t="shared" ref="AL4:AR4" si="1">SUMIF($D$12:$D$41,AL$2,$S$12:$S$41)</f>
        <v>0</v>
      </c>
      <c r="AM4" s="466">
        <f t="shared" si="1"/>
        <v>0</v>
      </c>
      <c r="AN4" s="466">
        <f t="shared" si="1"/>
        <v>0</v>
      </c>
      <c r="AO4" s="466">
        <f t="shared" si="1"/>
        <v>0</v>
      </c>
      <c r="AP4" s="466">
        <f t="shared" si="1"/>
        <v>0</v>
      </c>
      <c r="AQ4" s="466">
        <f t="shared" si="1"/>
        <v>0</v>
      </c>
      <c r="AR4" s="466">
        <f t="shared" si="1"/>
        <v>0</v>
      </c>
    </row>
    <row r="5" spans="1:44" ht="15" customHeight="1" x14ac:dyDescent="0.2">
      <c r="A5" s="123" t="s">
        <v>29</v>
      </c>
      <c r="B5" s="155"/>
      <c r="C5" s="5"/>
      <c r="D5" s="6"/>
      <c r="E5" s="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7"/>
      <c r="R5" s="7"/>
      <c r="S5" s="7"/>
      <c r="T5" s="7"/>
      <c r="U5" s="229"/>
      <c r="V5" s="7"/>
      <c r="W5" s="7"/>
      <c r="X5" s="4" t="s">
        <v>36</v>
      </c>
      <c r="Y5" s="4" t="s">
        <v>255</v>
      </c>
      <c r="Z5" s="4" t="s">
        <v>616</v>
      </c>
      <c r="AB5" s="4" t="s">
        <v>490</v>
      </c>
      <c r="AC5" s="4"/>
      <c r="AD5" s="103"/>
      <c r="AE5" s="103"/>
      <c r="AG5" s="475" t="s">
        <v>779</v>
      </c>
      <c r="AH5" s="475">
        <f>メイン_入力!$AB$101</f>
        <v>0.48899999999999999</v>
      </c>
      <c r="AJ5" s="475" t="s">
        <v>779</v>
      </c>
      <c r="AK5" s="466">
        <f>SUMIF($D$12:$D$41,AK$2,$T$12:$T$41)</f>
        <v>0</v>
      </c>
      <c r="AL5" s="466">
        <f t="shared" ref="AL5:AR5" si="2">SUMIF($D$12:$D$41,AL$2,$T$12:$T$41)</f>
        <v>0</v>
      </c>
      <c r="AM5" s="466">
        <f t="shared" si="2"/>
        <v>0</v>
      </c>
      <c r="AN5" s="466">
        <f t="shared" si="2"/>
        <v>0</v>
      </c>
      <c r="AO5" s="466">
        <f t="shared" si="2"/>
        <v>0</v>
      </c>
      <c r="AP5" s="466">
        <f t="shared" si="2"/>
        <v>0</v>
      </c>
      <c r="AQ5" s="466">
        <f t="shared" si="2"/>
        <v>0</v>
      </c>
      <c r="AR5" s="466">
        <f t="shared" si="2"/>
        <v>0</v>
      </c>
    </row>
    <row r="6" spans="1:44" ht="15" customHeight="1" x14ac:dyDescent="0.2">
      <c r="B6" s="106"/>
      <c r="C6" s="107" t="s">
        <v>535</v>
      </c>
      <c r="D6" s="108" t="s">
        <v>536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8"/>
      <c r="R6" s="8"/>
      <c r="S6" s="8"/>
      <c r="T6" s="8"/>
      <c r="U6" s="9"/>
      <c r="V6" s="7"/>
      <c r="W6" s="7"/>
    </row>
    <row r="7" spans="1:44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1"/>
      <c r="R7" s="11"/>
      <c r="S7" s="11"/>
      <c r="T7" s="11"/>
      <c r="U7" s="12"/>
      <c r="V7" s="7"/>
      <c r="W7" s="7"/>
    </row>
    <row r="8" spans="1:44" ht="15" customHeight="1" x14ac:dyDescent="0.2">
      <c r="B8" s="10"/>
      <c r="C8" s="792" t="s">
        <v>529</v>
      </c>
      <c r="D8" s="783" t="s">
        <v>288</v>
      </c>
      <c r="E8" s="806"/>
      <c r="F8" s="806"/>
      <c r="G8" s="806"/>
      <c r="H8" s="806"/>
      <c r="I8" s="806"/>
      <c r="J8" s="806"/>
      <c r="K8" s="806"/>
      <c r="L8" s="855"/>
      <c r="M8" s="783" t="s">
        <v>705</v>
      </c>
      <c r="N8" s="806"/>
      <c r="O8" s="806"/>
      <c r="P8" s="806"/>
      <c r="Q8" s="806"/>
      <c r="R8" s="806"/>
      <c r="S8" s="806"/>
      <c r="T8" s="855"/>
      <c r="U8" s="12"/>
      <c r="V8" s="7"/>
      <c r="W8" s="7"/>
      <c r="X8" s="571"/>
    </row>
    <row r="9" spans="1:44" ht="15" customHeight="1" x14ac:dyDescent="0.2">
      <c r="B9" s="163"/>
      <c r="C9" s="793"/>
      <c r="D9" s="890" t="s">
        <v>276</v>
      </c>
      <c r="E9" s="890" t="s">
        <v>674</v>
      </c>
      <c r="F9" s="872" t="s">
        <v>626</v>
      </c>
      <c r="G9" s="873"/>
      <c r="H9" s="890" t="s">
        <v>698</v>
      </c>
      <c r="I9" s="890" t="s">
        <v>628</v>
      </c>
      <c r="J9" s="890" t="s">
        <v>426</v>
      </c>
      <c r="K9" s="956" t="s">
        <v>430</v>
      </c>
      <c r="L9" s="24" t="s">
        <v>591</v>
      </c>
      <c r="M9" s="890" t="s">
        <v>325</v>
      </c>
      <c r="N9" s="772" t="s">
        <v>723</v>
      </c>
      <c r="O9" s="890" t="s">
        <v>279</v>
      </c>
      <c r="P9" s="890" t="s">
        <v>278</v>
      </c>
      <c r="Q9" s="890" t="s">
        <v>43</v>
      </c>
      <c r="R9" s="883" t="s">
        <v>443</v>
      </c>
      <c r="S9" s="884"/>
      <c r="T9" s="885"/>
      <c r="U9" s="12"/>
      <c r="V9" s="7"/>
      <c r="W9" s="7"/>
      <c r="X9" s="320" t="s">
        <v>826</v>
      </c>
      <c r="Z9" s="2" t="s">
        <v>827</v>
      </c>
    </row>
    <row r="10" spans="1:44" ht="51.75" customHeight="1" x14ac:dyDescent="0.2">
      <c r="B10" s="163"/>
      <c r="C10" s="793"/>
      <c r="D10" s="890"/>
      <c r="E10" s="890"/>
      <c r="F10" s="872"/>
      <c r="G10" s="873"/>
      <c r="H10" s="890"/>
      <c r="I10" s="890"/>
      <c r="J10" s="890"/>
      <c r="K10" s="956"/>
      <c r="L10" s="858" t="s">
        <v>714</v>
      </c>
      <c r="M10" s="890"/>
      <c r="N10" s="772"/>
      <c r="O10" s="890"/>
      <c r="P10" s="890"/>
      <c r="Q10" s="890"/>
      <c r="R10" s="874"/>
      <c r="S10" s="886"/>
      <c r="T10" s="875"/>
      <c r="U10" s="12"/>
      <c r="V10" s="7"/>
      <c r="W10" s="7"/>
      <c r="X10" s="26" t="s">
        <v>627</v>
      </c>
      <c r="Z10" s="464" t="s">
        <v>825</v>
      </c>
    </row>
    <row r="11" spans="1:44" ht="28.2" customHeight="1" x14ac:dyDescent="0.2">
      <c r="B11" s="163"/>
      <c r="C11" s="793"/>
      <c r="D11" s="890"/>
      <c r="E11" s="956"/>
      <c r="F11" s="872"/>
      <c r="G11" s="873"/>
      <c r="H11" s="890"/>
      <c r="I11" s="890"/>
      <c r="J11" s="890"/>
      <c r="K11" s="956"/>
      <c r="L11" s="859"/>
      <c r="M11" s="890"/>
      <c r="N11" s="772"/>
      <c r="O11" s="859"/>
      <c r="P11" s="890"/>
      <c r="Q11" s="890"/>
      <c r="R11" s="376" t="s">
        <v>770</v>
      </c>
      <c r="S11" s="376" t="s">
        <v>771</v>
      </c>
      <c r="T11" s="561" t="s">
        <v>822</v>
      </c>
      <c r="U11" s="164"/>
      <c r="V11" s="103"/>
      <c r="W11" s="103"/>
      <c r="X11" s="25">
        <v>0.25</v>
      </c>
      <c r="Z11" s="13">
        <v>2000</v>
      </c>
    </row>
    <row r="12" spans="1:44" ht="15" customHeight="1" x14ac:dyDescent="0.2">
      <c r="B12" s="163"/>
      <c r="C12" s="16">
        <v>1</v>
      </c>
      <c r="D12" s="28"/>
      <c r="E12" s="29"/>
      <c r="F12" s="954"/>
      <c r="G12" s="955"/>
      <c r="H12" s="272"/>
      <c r="I12" s="272"/>
      <c r="J12" s="307"/>
      <c r="K12" s="272"/>
      <c r="L12" s="28"/>
      <c r="M12" s="89" t="str">
        <f t="shared" ref="M12:M41" si="3">IF(K12="","",SUMIF(L12,"○",$X$11))</f>
        <v/>
      </c>
      <c r="N12" s="13" t="str">
        <f t="shared" ref="N12:N41" si="4">IF(K12="","",$Z$11)</f>
        <v/>
      </c>
      <c r="O12" s="13" t="str">
        <f>IF(K12="","",H12*I12*K12/40*(1-M12)*N12/860)</f>
        <v/>
      </c>
      <c r="P12" s="272"/>
      <c r="Q12" s="13" t="str">
        <f>IF(M12="","",IF(P12="",O12*M12/(1-M12),P12*M12/(1-M12)))</f>
        <v/>
      </c>
      <c r="R12" s="19" t="str">
        <f>IF(ISERROR(Q12),"",IF(Q12="","",Q12*$AH$3/1000))</f>
        <v/>
      </c>
      <c r="S12" s="19" t="str">
        <f>IF(ISERROR(Q12),"",IF(Q12="","",Q12*$AH$4/1000))</f>
        <v/>
      </c>
      <c r="T12" s="465" t="str">
        <f>IF(ISERROR(Q12),"",IF(Q12="","",Q12*$AH$5/1000))</f>
        <v/>
      </c>
      <c r="U12" s="164"/>
      <c r="V12" s="103"/>
      <c r="W12" s="103"/>
    </row>
    <row r="13" spans="1:44" ht="15" customHeight="1" x14ac:dyDescent="0.2">
      <c r="B13" s="163"/>
      <c r="C13" s="16">
        <v>2</v>
      </c>
      <c r="D13" s="28"/>
      <c r="E13" s="29"/>
      <c r="F13" s="954"/>
      <c r="G13" s="955"/>
      <c r="H13" s="272"/>
      <c r="I13" s="272"/>
      <c r="J13" s="307"/>
      <c r="K13" s="272"/>
      <c r="L13" s="28"/>
      <c r="M13" s="89" t="str">
        <f t="shared" si="3"/>
        <v/>
      </c>
      <c r="N13" s="13" t="str">
        <f t="shared" si="4"/>
        <v/>
      </c>
      <c r="O13" s="13" t="str">
        <f>IF(K13="","",H13*I13*K13/40*(1-M13)*N13/860)</f>
        <v/>
      </c>
      <c r="P13" s="272"/>
      <c r="Q13" s="13" t="str">
        <f t="shared" ref="Q13:Q41" si="5">IF(M13="","",IF(P13="",O13*M13/(1-M13),P13*M13/(1-M13)))</f>
        <v/>
      </c>
      <c r="R13" s="465" t="str">
        <f t="shared" ref="R13:R41" si="6">IF(ISERROR(Q13),"",IF(Q13="","",Q13*$AH$3/1000))</f>
        <v/>
      </c>
      <c r="S13" s="465" t="str">
        <f t="shared" ref="S13:S41" si="7">IF(ISERROR(Q13),"",IF(Q13="","",Q13*$AH$4/1000))</f>
        <v/>
      </c>
      <c r="T13" s="465" t="str">
        <f t="shared" ref="T13:T41" si="8">IF(ISERROR(Q13),"",IF(Q13="","",Q13*$AH$5/1000))</f>
        <v/>
      </c>
      <c r="U13" s="164"/>
      <c r="V13" s="103"/>
      <c r="W13" s="103"/>
    </row>
    <row r="14" spans="1:44" ht="15" customHeight="1" x14ac:dyDescent="0.2">
      <c r="B14" s="163"/>
      <c r="C14" s="16">
        <v>3</v>
      </c>
      <c r="D14" s="28"/>
      <c r="E14" s="29"/>
      <c r="F14" s="954"/>
      <c r="G14" s="955"/>
      <c r="H14" s="272"/>
      <c r="I14" s="272"/>
      <c r="J14" s="307"/>
      <c r="K14" s="272"/>
      <c r="L14" s="28"/>
      <c r="M14" s="89" t="str">
        <f t="shared" si="3"/>
        <v/>
      </c>
      <c r="N14" s="13" t="str">
        <f t="shared" si="4"/>
        <v/>
      </c>
      <c r="O14" s="13" t="str">
        <f t="shared" ref="O14:O41" si="9">IF(K14="","",H14*I14*K14/40*(1-M14)*N14/860)</f>
        <v/>
      </c>
      <c r="P14" s="272"/>
      <c r="Q14" s="13" t="str">
        <f t="shared" si="5"/>
        <v/>
      </c>
      <c r="R14" s="465" t="str">
        <f t="shared" si="6"/>
        <v/>
      </c>
      <c r="S14" s="465" t="str">
        <f t="shared" si="7"/>
        <v/>
      </c>
      <c r="T14" s="465" t="str">
        <f t="shared" si="8"/>
        <v/>
      </c>
      <c r="U14" s="164"/>
      <c r="V14" s="103"/>
      <c r="W14" s="103"/>
    </row>
    <row r="15" spans="1:44" ht="15" customHeight="1" x14ac:dyDescent="0.2">
      <c r="B15" s="163"/>
      <c r="C15" s="16">
        <v>4</v>
      </c>
      <c r="D15" s="28"/>
      <c r="E15" s="29"/>
      <c r="F15" s="954"/>
      <c r="G15" s="955"/>
      <c r="H15" s="272"/>
      <c r="I15" s="272"/>
      <c r="J15" s="307"/>
      <c r="K15" s="272"/>
      <c r="L15" s="28"/>
      <c r="M15" s="89" t="str">
        <f t="shared" si="3"/>
        <v/>
      </c>
      <c r="N15" s="13" t="str">
        <f t="shared" si="4"/>
        <v/>
      </c>
      <c r="O15" s="13" t="str">
        <f t="shared" si="9"/>
        <v/>
      </c>
      <c r="P15" s="272"/>
      <c r="Q15" s="13" t="str">
        <f t="shared" si="5"/>
        <v/>
      </c>
      <c r="R15" s="465" t="str">
        <f t="shared" si="6"/>
        <v/>
      </c>
      <c r="S15" s="465" t="str">
        <f t="shared" si="7"/>
        <v/>
      </c>
      <c r="T15" s="465" t="str">
        <f t="shared" si="8"/>
        <v/>
      </c>
      <c r="U15" s="164"/>
      <c r="V15" s="103"/>
      <c r="W15" s="103"/>
    </row>
    <row r="16" spans="1:44" ht="15" customHeight="1" x14ac:dyDescent="0.2">
      <c r="B16" s="163"/>
      <c r="C16" s="16">
        <v>5</v>
      </c>
      <c r="D16" s="28"/>
      <c r="E16" s="29"/>
      <c r="F16" s="954"/>
      <c r="G16" s="955"/>
      <c r="H16" s="272"/>
      <c r="I16" s="272"/>
      <c r="J16" s="307"/>
      <c r="K16" s="272"/>
      <c r="L16" s="28"/>
      <c r="M16" s="89" t="str">
        <f t="shared" si="3"/>
        <v/>
      </c>
      <c r="N16" s="13" t="str">
        <f t="shared" si="4"/>
        <v/>
      </c>
      <c r="O16" s="13" t="str">
        <f t="shared" si="9"/>
        <v/>
      </c>
      <c r="P16" s="272"/>
      <c r="Q16" s="13" t="str">
        <f t="shared" si="5"/>
        <v/>
      </c>
      <c r="R16" s="465" t="str">
        <f t="shared" si="6"/>
        <v/>
      </c>
      <c r="S16" s="465" t="str">
        <f t="shared" si="7"/>
        <v/>
      </c>
      <c r="T16" s="465" t="str">
        <f t="shared" si="8"/>
        <v/>
      </c>
      <c r="U16" s="164"/>
      <c r="V16" s="103"/>
      <c r="W16" s="103"/>
    </row>
    <row r="17" spans="2:23" ht="15" customHeight="1" x14ac:dyDescent="0.2">
      <c r="B17" s="163"/>
      <c r="C17" s="16">
        <v>6</v>
      </c>
      <c r="D17" s="28"/>
      <c r="E17" s="29"/>
      <c r="F17" s="954"/>
      <c r="G17" s="955"/>
      <c r="H17" s="272"/>
      <c r="I17" s="272"/>
      <c r="J17" s="307"/>
      <c r="K17" s="272"/>
      <c r="L17" s="28"/>
      <c r="M17" s="89" t="str">
        <f t="shared" si="3"/>
        <v/>
      </c>
      <c r="N17" s="13" t="str">
        <f t="shared" si="4"/>
        <v/>
      </c>
      <c r="O17" s="13" t="str">
        <f t="shared" si="9"/>
        <v/>
      </c>
      <c r="P17" s="272"/>
      <c r="Q17" s="13" t="str">
        <f t="shared" si="5"/>
        <v/>
      </c>
      <c r="R17" s="465" t="str">
        <f t="shared" si="6"/>
        <v/>
      </c>
      <c r="S17" s="465" t="str">
        <f t="shared" si="7"/>
        <v/>
      </c>
      <c r="T17" s="465" t="str">
        <f t="shared" si="8"/>
        <v/>
      </c>
      <c r="U17" s="164"/>
      <c r="V17" s="103"/>
      <c r="W17" s="103"/>
    </row>
    <row r="18" spans="2:23" ht="15" customHeight="1" x14ac:dyDescent="0.2">
      <c r="B18" s="163"/>
      <c r="C18" s="16">
        <v>7</v>
      </c>
      <c r="D18" s="28"/>
      <c r="E18" s="29"/>
      <c r="F18" s="954"/>
      <c r="G18" s="955"/>
      <c r="H18" s="272"/>
      <c r="I18" s="272"/>
      <c r="J18" s="307"/>
      <c r="K18" s="272"/>
      <c r="L18" s="28"/>
      <c r="M18" s="89" t="str">
        <f t="shared" si="3"/>
        <v/>
      </c>
      <c r="N18" s="13" t="str">
        <f t="shared" si="4"/>
        <v/>
      </c>
      <c r="O18" s="13" t="str">
        <f t="shared" si="9"/>
        <v/>
      </c>
      <c r="P18" s="272"/>
      <c r="Q18" s="13" t="str">
        <f t="shared" si="5"/>
        <v/>
      </c>
      <c r="R18" s="465" t="str">
        <f t="shared" si="6"/>
        <v/>
      </c>
      <c r="S18" s="465" t="str">
        <f t="shared" si="7"/>
        <v/>
      </c>
      <c r="T18" s="465" t="str">
        <f t="shared" si="8"/>
        <v/>
      </c>
      <c r="U18" s="164"/>
      <c r="V18" s="103"/>
      <c r="W18" s="103"/>
    </row>
    <row r="19" spans="2:23" ht="15" customHeight="1" x14ac:dyDescent="0.2">
      <c r="B19" s="163"/>
      <c r="C19" s="16">
        <v>8</v>
      </c>
      <c r="D19" s="28"/>
      <c r="E19" s="29"/>
      <c r="F19" s="954"/>
      <c r="G19" s="955"/>
      <c r="H19" s="272"/>
      <c r="I19" s="272"/>
      <c r="J19" s="307"/>
      <c r="K19" s="272"/>
      <c r="L19" s="28"/>
      <c r="M19" s="89" t="str">
        <f t="shared" si="3"/>
        <v/>
      </c>
      <c r="N19" s="13" t="str">
        <f t="shared" si="4"/>
        <v/>
      </c>
      <c r="O19" s="13" t="str">
        <f t="shared" si="9"/>
        <v/>
      </c>
      <c r="P19" s="272"/>
      <c r="Q19" s="13" t="str">
        <f t="shared" si="5"/>
        <v/>
      </c>
      <c r="R19" s="465" t="str">
        <f t="shared" si="6"/>
        <v/>
      </c>
      <c r="S19" s="465" t="str">
        <f t="shared" si="7"/>
        <v/>
      </c>
      <c r="T19" s="465" t="str">
        <f t="shared" si="8"/>
        <v/>
      </c>
      <c r="U19" s="164"/>
      <c r="V19" s="103"/>
      <c r="W19" s="103"/>
    </row>
    <row r="20" spans="2:23" ht="15" customHeight="1" x14ac:dyDescent="0.2">
      <c r="B20" s="163"/>
      <c r="C20" s="16">
        <v>9</v>
      </c>
      <c r="D20" s="28"/>
      <c r="E20" s="29"/>
      <c r="F20" s="954"/>
      <c r="G20" s="955"/>
      <c r="H20" s="272"/>
      <c r="I20" s="272"/>
      <c r="J20" s="307"/>
      <c r="K20" s="272"/>
      <c r="L20" s="28"/>
      <c r="M20" s="89" t="str">
        <f t="shared" si="3"/>
        <v/>
      </c>
      <c r="N20" s="13" t="str">
        <f t="shared" si="4"/>
        <v/>
      </c>
      <c r="O20" s="13" t="str">
        <f t="shared" si="9"/>
        <v/>
      </c>
      <c r="P20" s="272"/>
      <c r="Q20" s="13" t="str">
        <f t="shared" si="5"/>
        <v/>
      </c>
      <c r="R20" s="465" t="str">
        <f t="shared" si="6"/>
        <v/>
      </c>
      <c r="S20" s="465" t="str">
        <f t="shared" si="7"/>
        <v/>
      </c>
      <c r="T20" s="465" t="str">
        <f t="shared" si="8"/>
        <v/>
      </c>
      <c r="U20" s="164"/>
      <c r="V20" s="103"/>
      <c r="W20" s="103"/>
    </row>
    <row r="21" spans="2:23" ht="15" customHeight="1" x14ac:dyDescent="0.2">
      <c r="B21" s="163"/>
      <c r="C21" s="16">
        <v>10</v>
      </c>
      <c r="D21" s="28"/>
      <c r="E21" s="29"/>
      <c r="F21" s="954"/>
      <c r="G21" s="955"/>
      <c r="H21" s="272"/>
      <c r="I21" s="272"/>
      <c r="J21" s="307"/>
      <c r="K21" s="272"/>
      <c r="L21" s="28"/>
      <c r="M21" s="89" t="str">
        <f t="shared" si="3"/>
        <v/>
      </c>
      <c r="N21" s="13" t="str">
        <f t="shared" si="4"/>
        <v/>
      </c>
      <c r="O21" s="13" t="str">
        <f t="shared" si="9"/>
        <v/>
      </c>
      <c r="P21" s="272"/>
      <c r="Q21" s="13" t="str">
        <f t="shared" si="5"/>
        <v/>
      </c>
      <c r="R21" s="465" t="str">
        <f t="shared" si="6"/>
        <v/>
      </c>
      <c r="S21" s="465" t="str">
        <f t="shared" si="7"/>
        <v/>
      </c>
      <c r="T21" s="465" t="str">
        <f t="shared" si="8"/>
        <v/>
      </c>
      <c r="U21" s="164"/>
      <c r="V21" s="103"/>
      <c r="W21" s="103"/>
    </row>
    <row r="22" spans="2:23" ht="15" customHeight="1" x14ac:dyDescent="0.2">
      <c r="B22" s="163"/>
      <c r="C22" s="16">
        <v>11</v>
      </c>
      <c r="D22" s="28"/>
      <c r="E22" s="29"/>
      <c r="F22" s="954"/>
      <c r="G22" s="955"/>
      <c r="H22" s="272"/>
      <c r="I22" s="272"/>
      <c r="J22" s="307"/>
      <c r="K22" s="272"/>
      <c r="L22" s="28"/>
      <c r="M22" s="89" t="str">
        <f t="shared" si="3"/>
        <v/>
      </c>
      <c r="N22" s="13" t="str">
        <f t="shared" si="4"/>
        <v/>
      </c>
      <c r="O22" s="13" t="str">
        <f t="shared" si="9"/>
        <v/>
      </c>
      <c r="P22" s="272"/>
      <c r="Q22" s="13" t="str">
        <f t="shared" si="5"/>
        <v/>
      </c>
      <c r="R22" s="465" t="str">
        <f t="shared" si="6"/>
        <v/>
      </c>
      <c r="S22" s="465" t="str">
        <f t="shared" si="7"/>
        <v/>
      </c>
      <c r="T22" s="465" t="str">
        <f t="shared" si="8"/>
        <v/>
      </c>
      <c r="U22" s="164"/>
      <c r="V22" s="103"/>
      <c r="W22" s="103"/>
    </row>
    <row r="23" spans="2:23" ht="15" customHeight="1" x14ac:dyDescent="0.2">
      <c r="B23" s="163"/>
      <c r="C23" s="16">
        <v>12</v>
      </c>
      <c r="D23" s="28"/>
      <c r="E23" s="29"/>
      <c r="F23" s="954"/>
      <c r="G23" s="955"/>
      <c r="H23" s="272"/>
      <c r="I23" s="272"/>
      <c r="J23" s="307"/>
      <c r="K23" s="272"/>
      <c r="L23" s="28"/>
      <c r="M23" s="89" t="str">
        <f t="shared" si="3"/>
        <v/>
      </c>
      <c r="N23" s="13" t="str">
        <f t="shared" si="4"/>
        <v/>
      </c>
      <c r="O23" s="13" t="str">
        <f t="shared" si="9"/>
        <v/>
      </c>
      <c r="P23" s="272"/>
      <c r="Q23" s="13" t="str">
        <f t="shared" si="5"/>
        <v/>
      </c>
      <c r="R23" s="465" t="str">
        <f t="shared" si="6"/>
        <v/>
      </c>
      <c r="S23" s="465" t="str">
        <f t="shared" si="7"/>
        <v/>
      </c>
      <c r="T23" s="465" t="str">
        <f t="shared" si="8"/>
        <v/>
      </c>
      <c r="U23" s="164"/>
      <c r="V23" s="103"/>
      <c r="W23" s="103"/>
    </row>
    <row r="24" spans="2:23" ht="15" customHeight="1" x14ac:dyDescent="0.2">
      <c r="B24" s="163"/>
      <c r="C24" s="16">
        <v>13</v>
      </c>
      <c r="D24" s="28"/>
      <c r="E24" s="29"/>
      <c r="F24" s="954"/>
      <c r="G24" s="955"/>
      <c r="H24" s="272"/>
      <c r="I24" s="272"/>
      <c r="J24" s="307"/>
      <c r="K24" s="272"/>
      <c r="L24" s="28"/>
      <c r="M24" s="89" t="str">
        <f t="shared" si="3"/>
        <v/>
      </c>
      <c r="N24" s="13" t="str">
        <f t="shared" si="4"/>
        <v/>
      </c>
      <c r="O24" s="13" t="str">
        <f t="shared" si="9"/>
        <v/>
      </c>
      <c r="P24" s="272"/>
      <c r="Q24" s="13" t="str">
        <f t="shared" si="5"/>
        <v/>
      </c>
      <c r="R24" s="465" t="str">
        <f t="shared" si="6"/>
        <v/>
      </c>
      <c r="S24" s="465" t="str">
        <f t="shared" si="7"/>
        <v/>
      </c>
      <c r="T24" s="465" t="str">
        <f t="shared" si="8"/>
        <v/>
      </c>
      <c r="U24" s="164"/>
      <c r="V24" s="103"/>
      <c r="W24" s="103"/>
    </row>
    <row r="25" spans="2:23" ht="15" customHeight="1" x14ac:dyDescent="0.2">
      <c r="B25" s="163"/>
      <c r="C25" s="16">
        <v>14</v>
      </c>
      <c r="D25" s="28"/>
      <c r="E25" s="29"/>
      <c r="F25" s="954"/>
      <c r="G25" s="955"/>
      <c r="H25" s="272"/>
      <c r="I25" s="272"/>
      <c r="J25" s="307"/>
      <c r="K25" s="272"/>
      <c r="L25" s="28"/>
      <c r="M25" s="89" t="str">
        <f t="shared" si="3"/>
        <v/>
      </c>
      <c r="N25" s="13" t="str">
        <f t="shared" si="4"/>
        <v/>
      </c>
      <c r="O25" s="13" t="str">
        <f t="shared" si="9"/>
        <v/>
      </c>
      <c r="P25" s="272"/>
      <c r="Q25" s="13" t="str">
        <f t="shared" si="5"/>
        <v/>
      </c>
      <c r="R25" s="465" t="str">
        <f t="shared" si="6"/>
        <v/>
      </c>
      <c r="S25" s="465" t="str">
        <f t="shared" si="7"/>
        <v/>
      </c>
      <c r="T25" s="465" t="str">
        <f t="shared" si="8"/>
        <v/>
      </c>
      <c r="U25" s="164"/>
      <c r="V25" s="103"/>
      <c r="W25" s="103"/>
    </row>
    <row r="26" spans="2:23" ht="15" customHeight="1" x14ac:dyDescent="0.2">
      <c r="B26" s="163"/>
      <c r="C26" s="16">
        <v>15</v>
      </c>
      <c r="D26" s="28"/>
      <c r="E26" s="29"/>
      <c r="F26" s="954"/>
      <c r="G26" s="955"/>
      <c r="H26" s="272"/>
      <c r="I26" s="272"/>
      <c r="J26" s="307"/>
      <c r="K26" s="272"/>
      <c r="L26" s="28"/>
      <c r="M26" s="89" t="str">
        <f t="shared" si="3"/>
        <v/>
      </c>
      <c r="N26" s="13" t="str">
        <f t="shared" si="4"/>
        <v/>
      </c>
      <c r="O26" s="13" t="str">
        <f t="shared" si="9"/>
        <v/>
      </c>
      <c r="P26" s="272"/>
      <c r="Q26" s="13" t="str">
        <f t="shared" si="5"/>
        <v/>
      </c>
      <c r="R26" s="465" t="str">
        <f t="shared" si="6"/>
        <v/>
      </c>
      <c r="S26" s="465" t="str">
        <f t="shared" si="7"/>
        <v/>
      </c>
      <c r="T26" s="465" t="str">
        <f t="shared" si="8"/>
        <v/>
      </c>
      <c r="U26" s="164"/>
      <c r="V26" s="103"/>
      <c r="W26" s="103"/>
    </row>
    <row r="27" spans="2:23" ht="15" customHeight="1" x14ac:dyDescent="0.2">
      <c r="B27" s="163"/>
      <c r="C27" s="16">
        <v>16</v>
      </c>
      <c r="D27" s="28"/>
      <c r="E27" s="29"/>
      <c r="F27" s="954"/>
      <c r="G27" s="955"/>
      <c r="H27" s="272"/>
      <c r="I27" s="272"/>
      <c r="J27" s="307"/>
      <c r="K27" s="272"/>
      <c r="L27" s="28"/>
      <c r="M27" s="89" t="str">
        <f t="shared" si="3"/>
        <v/>
      </c>
      <c r="N27" s="13" t="str">
        <f t="shared" si="4"/>
        <v/>
      </c>
      <c r="O27" s="13" t="str">
        <f t="shared" si="9"/>
        <v/>
      </c>
      <c r="P27" s="272"/>
      <c r="Q27" s="13" t="str">
        <f t="shared" si="5"/>
        <v/>
      </c>
      <c r="R27" s="465" t="str">
        <f t="shared" si="6"/>
        <v/>
      </c>
      <c r="S27" s="465" t="str">
        <f t="shared" si="7"/>
        <v/>
      </c>
      <c r="T27" s="465" t="str">
        <f t="shared" si="8"/>
        <v/>
      </c>
      <c r="U27" s="164"/>
      <c r="V27" s="103"/>
      <c r="W27" s="103"/>
    </row>
    <row r="28" spans="2:23" ht="15" customHeight="1" x14ac:dyDescent="0.2">
      <c r="B28" s="163"/>
      <c r="C28" s="16">
        <v>17</v>
      </c>
      <c r="D28" s="28"/>
      <c r="E28" s="29"/>
      <c r="F28" s="954"/>
      <c r="G28" s="955"/>
      <c r="H28" s="272"/>
      <c r="I28" s="272"/>
      <c r="J28" s="307"/>
      <c r="K28" s="272"/>
      <c r="L28" s="28"/>
      <c r="M28" s="89" t="str">
        <f t="shared" si="3"/>
        <v/>
      </c>
      <c r="N28" s="13" t="str">
        <f t="shared" si="4"/>
        <v/>
      </c>
      <c r="O28" s="13" t="str">
        <f t="shared" si="9"/>
        <v/>
      </c>
      <c r="P28" s="272"/>
      <c r="Q28" s="13" t="str">
        <f t="shared" si="5"/>
        <v/>
      </c>
      <c r="R28" s="465" t="str">
        <f t="shared" si="6"/>
        <v/>
      </c>
      <c r="S28" s="465" t="str">
        <f t="shared" si="7"/>
        <v/>
      </c>
      <c r="T28" s="465" t="str">
        <f t="shared" si="8"/>
        <v/>
      </c>
      <c r="U28" s="164"/>
      <c r="V28" s="103"/>
      <c r="W28" s="103"/>
    </row>
    <row r="29" spans="2:23" ht="15" customHeight="1" x14ac:dyDescent="0.2">
      <c r="B29" s="163"/>
      <c r="C29" s="16">
        <v>18</v>
      </c>
      <c r="D29" s="28"/>
      <c r="E29" s="29"/>
      <c r="F29" s="954"/>
      <c r="G29" s="955"/>
      <c r="H29" s="272"/>
      <c r="I29" s="272"/>
      <c r="J29" s="307"/>
      <c r="K29" s="272"/>
      <c r="L29" s="28"/>
      <c r="M29" s="89" t="str">
        <f t="shared" si="3"/>
        <v/>
      </c>
      <c r="N29" s="13" t="str">
        <f t="shared" si="4"/>
        <v/>
      </c>
      <c r="O29" s="13" t="str">
        <f t="shared" si="9"/>
        <v/>
      </c>
      <c r="P29" s="272"/>
      <c r="Q29" s="13" t="str">
        <f t="shared" si="5"/>
        <v/>
      </c>
      <c r="R29" s="465" t="str">
        <f t="shared" si="6"/>
        <v/>
      </c>
      <c r="S29" s="465" t="str">
        <f t="shared" si="7"/>
        <v/>
      </c>
      <c r="T29" s="465" t="str">
        <f t="shared" si="8"/>
        <v/>
      </c>
      <c r="U29" s="164"/>
      <c r="V29" s="103"/>
      <c r="W29" s="103"/>
    </row>
    <row r="30" spans="2:23" ht="15" customHeight="1" x14ac:dyDescent="0.2">
      <c r="B30" s="163"/>
      <c r="C30" s="16">
        <v>19</v>
      </c>
      <c r="D30" s="28"/>
      <c r="E30" s="29"/>
      <c r="F30" s="954"/>
      <c r="G30" s="955"/>
      <c r="H30" s="272"/>
      <c r="I30" s="272"/>
      <c r="J30" s="307"/>
      <c r="K30" s="272"/>
      <c r="L30" s="28"/>
      <c r="M30" s="89" t="str">
        <f t="shared" si="3"/>
        <v/>
      </c>
      <c r="N30" s="13" t="str">
        <f t="shared" si="4"/>
        <v/>
      </c>
      <c r="O30" s="13" t="str">
        <f t="shared" si="9"/>
        <v/>
      </c>
      <c r="P30" s="272"/>
      <c r="Q30" s="13" t="str">
        <f t="shared" si="5"/>
        <v/>
      </c>
      <c r="R30" s="465" t="str">
        <f t="shared" si="6"/>
        <v/>
      </c>
      <c r="S30" s="465" t="str">
        <f t="shared" si="7"/>
        <v/>
      </c>
      <c r="T30" s="465" t="str">
        <f t="shared" si="8"/>
        <v/>
      </c>
      <c r="U30" s="164"/>
      <c r="V30" s="103"/>
      <c r="W30" s="103"/>
    </row>
    <row r="31" spans="2:23" ht="15" customHeight="1" x14ac:dyDescent="0.2">
      <c r="B31" s="163"/>
      <c r="C31" s="16">
        <v>20</v>
      </c>
      <c r="D31" s="28"/>
      <c r="E31" s="29"/>
      <c r="F31" s="954"/>
      <c r="G31" s="955"/>
      <c r="H31" s="272"/>
      <c r="I31" s="272"/>
      <c r="J31" s="307"/>
      <c r="K31" s="272"/>
      <c r="L31" s="28"/>
      <c r="M31" s="89" t="str">
        <f t="shared" si="3"/>
        <v/>
      </c>
      <c r="N31" s="13" t="str">
        <f t="shared" si="4"/>
        <v/>
      </c>
      <c r="O31" s="13" t="str">
        <f t="shared" si="9"/>
        <v/>
      </c>
      <c r="P31" s="272"/>
      <c r="Q31" s="13" t="str">
        <f t="shared" si="5"/>
        <v/>
      </c>
      <c r="R31" s="465" t="str">
        <f t="shared" si="6"/>
        <v/>
      </c>
      <c r="S31" s="465" t="str">
        <f t="shared" si="7"/>
        <v/>
      </c>
      <c r="T31" s="465" t="str">
        <f t="shared" si="8"/>
        <v/>
      </c>
      <c r="U31" s="164"/>
      <c r="V31" s="103"/>
      <c r="W31" s="103"/>
    </row>
    <row r="32" spans="2:23" ht="15" customHeight="1" x14ac:dyDescent="0.2">
      <c r="B32" s="163"/>
      <c r="C32" s="16">
        <v>21</v>
      </c>
      <c r="D32" s="28"/>
      <c r="E32" s="29"/>
      <c r="F32" s="954"/>
      <c r="G32" s="955"/>
      <c r="H32" s="272"/>
      <c r="I32" s="272"/>
      <c r="J32" s="307"/>
      <c r="K32" s="272"/>
      <c r="L32" s="28"/>
      <c r="M32" s="89" t="str">
        <f t="shared" si="3"/>
        <v/>
      </c>
      <c r="N32" s="13" t="str">
        <f t="shared" si="4"/>
        <v/>
      </c>
      <c r="O32" s="13" t="str">
        <f t="shared" si="9"/>
        <v/>
      </c>
      <c r="P32" s="272"/>
      <c r="Q32" s="13" t="str">
        <f t="shared" si="5"/>
        <v/>
      </c>
      <c r="R32" s="465" t="str">
        <f t="shared" si="6"/>
        <v/>
      </c>
      <c r="S32" s="465" t="str">
        <f t="shared" si="7"/>
        <v/>
      </c>
      <c r="T32" s="465" t="str">
        <f t="shared" si="8"/>
        <v/>
      </c>
      <c r="U32" s="164"/>
      <c r="V32" s="103"/>
      <c r="W32" s="103"/>
    </row>
    <row r="33" spans="2:23" ht="15" customHeight="1" x14ac:dyDescent="0.2">
      <c r="B33" s="163"/>
      <c r="C33" s="16">
        <v>22</v>
      </c>
      <c r="D33" s="28"/>
      <c r="E33" s="29"/>
      <c r="F33" s="954"/>
      <c r="G33" s="955"/>
      <c r="H33" s="272"/>
      <c r="I33" s="272"/>
      <c r="J33" s="307"/>
      <c r="K33" s="272"/>
      <c r="L33" s="28"/>
      <c r="M33" s="89" t="str">
        <f t="shared" si="3"/>
        <v/>
      </c>
      <c r="N33" s="13" t="str">
        <f t="shared" si="4"/>
        <v/>
      </c>
      <c r="O33" s="13" t="str">
        <f t="shared" si="9"/>
        <v/>
      </c>
      <c r="P33" s="272"/>
      <c r="Q33" s="13" t="str">
        <f t="shared" si="5"/>
        <v/>
      </c>
      <c r="R33" s="465" t="str">
        <f t="shared" si="6"/>
        <v/>
      </c>
      <c r="S33" s="465" t="str">
        <f t="shared" si="7"/>
        <v/>
      </c>
      <c r="T33" s="465" t="str">
        <f t="shared" si="8"/>
        <v/>
      </c>
      <c r="U33" s="164"/>
      <c r="V33" s="103"/>
      <c r="W33" s="103"/>
    </row>
    <row r="34" spans="2:23" ht="15" customHeight="1" x14ac:dyDescent="0.2">
      <c r="B34" s="163"/>
      <c r="C34" s="16">
        <v>23</v>
      </c>
      <c r="D34" s="28"/>
      <c r="E34" s="29"/>
      <c r="F34" s="954"/>
      <c r="G34" s="955"/>
      <c r="H34" s="272"/>
      <c r="I34" s="272"/>
      <c r="J34" s="307"/>
      <c r="K34" s="272"/>
      <c r="L34" s="28"/>
      <c r="M34" s="89" t="str">
        <f t="shared" si="3"/>
        <v/>
      </c>
      <c r="N34" s="13" t="str">
        <f t="shared" si="4"/>
        <v/>
      </c>
      <c r="O34" s="13" t="str">
        <f t="shared" si="9"/>
        <v/>
      </c>
      <c r="P34" s="272"/>
      <c r="Q34" s="13" t="str">
        <f t="shared" si="5"/>
        <v/>
      </c>
      <c r="R34" s="465" t="str">
        <f t="shared" si="6"/>
        <v/>
      </c>
      <c r="S34" s="465" t="str">
        <f t="shared" si="7"/>
        <v/>
      </c>
      <c r="T34" s="465" t="str">
        <f t="shared" si="8"/>
        <v/>
      </c>
      <c r="U34" s="164"/>
      <c r="V34" s="103"/>
      <c r="W34" s="103"/>
    </row>
    <row r="35" spans="2:23" ht="15" customHeight="1" x14ac:dyDescent="0.2">
      <c r="B35" s="163"/>
      <c r="C35" s="16">
        <v>24</v>
      </c>
      <c r="D35" s="28"/>
      <c r="E35" s="29"/>
      <c r="F35" s="954"/>
      <c r="G35" s="955"/>
      <c r="H35" s="272"/>
      <c r="I35" s="272"/>
      <c r="J35" s="307"/>
      <c r="K35" s="272"/>
      <c r="L35" s="28"/>
      <c r="M35" s="89" t="str">
        <f t="shared" si="3"/>
        <v/>
      </c>
      <c r="N35" s="13" t="str">
        <f t="shared" si="4"/>
        <v/>
      </c>
      <c r="O35" s="13" t="str">
        <f t="shared" si="9"/>
        <v/>
      </c>
      <c r="P35" s="272"/>
      <c r="Q35" s="13" t="str">
        <f t="shared" si="5"/>
        <v/>
      </c>
      <c r="R35" s="465" t="str">
        <f t="shared" si="6"/>
        <v/>
      </c>
      <c r="S35" s="465" t="str">
        <f t="shared" si="7"/>
        <v/>
      </c>
      <c r="T35" s="465" t="str">
        <f t="shared" si="8"/>
        <v/>
      </c>
      <c r="U35" s="164"/>
      <c r="V35" s="103"/>
      <c r="W35" s="103"/>
    </row>
    <row r="36" spans="2:23" ht="15" customHeight="1" x14ac:dyDescent="0.2">
      <c r="B36" s="163"/>
      <c r="C36" s="16">
        <v>25</v>
      </c>
      <c r="D36" s="28"/>
      <c r="E36" s="29"/>
      <c r="F36" s="954"/>
      <c r="G36" s="955"/>
      <c r="H36" s="272"/>
      <c r="I36" s="272"/>
      <c r="J36" s="307"/>
      <c r="K36" s="272"/>
      <c r="L36" s="28"/>
      <c r="M36" s="89" t="str">
        <f t="shared" si="3"/>
        <v/>
      </c>
      <c r="N36" s="13" t="str">
        <f t="shared" si="4"/>
        <v/>
      </c>
      <c r="O36" s="13" t="str">
        <f t="shared" si="9"/>
        <v/>
      </c>
      <c r="P36" s="272"/>
      <c r="Q36" s="13" t="str">
        <f t="shared" si="5"/>
        <v/>
      </c>
      <c r="R36" s="465" t="str">
        <f t="shared" si="6"/>
        <v/>
      </c>
      <c r="S36" s="465" t="str">
        <f t="shared" si="7"/>
        <v/>
      </c>
      <c r="T36" s="465" t="str">
        <f t="shared" si="8"/>
        <v/>
      </c>
      <c r="U36" s="164"/>
      <c r="V36" s="103"/>
      <c r="W36" s="103"/>
    </row>
    <row r="37" spans="2:23" ht="15" customHeight="1" x14ac:dyDescent="0.2">
      <c r="B37" s="163"/>
      <c r="C37" s="16">
        <v>26</v>
      </c>
      <c r="D37" s="28"/>
      <c r="E37" s="29"/>
      <c r="F37" s="954"/>
      <c r="G37" s="955"/>
      <c r="H37" s="272"/>
      <c r="I37" s="272"/>
      <c r="J37" s="307"/>
      <c r="K37" s="272"/>
      <c r="L37" s="28"/>
      <c r="M37" s="89" t="str">
        <f t="shared" si="3"/>
        <v/>
      </c>
      <c r="N37" s="13" t="str">
        <f t="shared" si="4"/>
        <v/>
      </c>
      <c r="O37" s="13" t="str">
        <f t="shared" si="9"/>
        <v/>
      </c>
      <c r="P37" s="272"/>
      <c r="Q37" s="13" t="str">
        <f t="shared" si="5"/>
        <v/>
      </c>
      <c r="R37" s="465" t="str">
        <f t="shared" si="6"/>
        <v/>
      </c>
      <c r="S37" s="465" t="str">
        <f t="shared" si="7"/>
        <v/>
      </c>
      <c r="T37" s="465" t="str">
        <f t="shared" si="8"/>
        <v/>
      </c>
      <c r="U37" s="164"/>
      <c r="V37" s="103"/>
      <c r="W37" s="103"/>
    </row>
    <row r="38" spans="2:23" ht="15" customHeight="1" x14ac:dyDescent="0.2">
      <c r="B38" s="163"/>
      <c r="C38" s="16">
        <v>27</v>
      </c>
      <c r="D38" s="28"/>
      <c r="E38" s="29"/>
      <c r="F38" s="954"/>
      <c r="G38" s="955"/>
      <c r="H38" s="272"/>
      <c r="I38" s="272"/>
      <c r="J38" s="307"/>
      <c r="K38" s="272"/>
      <c r="L38" s="28"/>
      <c r="M38" s="89" t="str">
        <f t="shared" si="3"/>
        <v/>
      </c>
      <c r="N38" s="13" t="str">
        <f t="shared" si="4"/>
        <v/>
      </c>
      <c r="O38" s="13" t="str">
        <f t="shared" si="9"/>
        <v/>
      </c>
      <c r="P38" s="272"/>
      <c r="Q38" s="13" t="str">
        <f t="shared" si="5"/>
        <v/>
      </c>
      <c r="R38" s="465" t="str">
        <f t="shared" si="6"/>
        <v/>
      </c>
      <c r="S38" s="465" t="str">
        <f t="shared" si="7"/>
        <v/>
      </c>
      <c r="T38" s="465" t="str">
        <f t="shared" si="8"/>
        <v/>
      </c>
      <c r="U38" s="164"/>
      <c r="V38" s="103"/>
      <c r="W38" s="103"/>
    </row>
    <row r="39" spans="2:23" ht="15" customHeight="1" x14ac:dyDescent="0.2">
      <c r="B39" s="163"/>
      <c r="C39" s="16">
        <v>28</v>
      </c>
      <c r="D39" s="28"/>
      <c r="E39" s="29"/>
      <c r="F39" s="954"/>
      <c r="G39" s="955"/>
      <c r="H39" s="272"/>
      <c r="I39" s="272"/>
      <c r="J39" s="307"/>
      <c r="K39" s="272"/>
      <c r="L39" s="28"/>
      <c r="M39" s="89" t="str">
        <f t="shared" si="3"/>
        <v/>
      </c>
      <c r="N39" s="13" t="str">
        <f t="shared" si="4"/>
        <v/>
      </c>
      <c r="O39" s="13" t="str">
        <f t="shared" si="9"/>
        <v/>
      </c>
      <c r="P39" s="272"/>
      <c r="Q39" s="13" t="str">
        <f t="shared" si="5"/>
        <v/>
      </c>
      <c r="R39" s="465" t="str">
        <f t="shared" si="6"/>
        <v/>
      </c>
      <c r="S39" s="465" t="str">
        <f t="shared" si="7"/>
        <v/>
      </c>
      <c r="T39" s="465" t="str">
        <f t="shared" si="8"/>
        <v/>
      </c>
      <c r="U39" s="164"/>
      <c r="V39" s="103"/>
      <c r="W39" s="103"/>
    </row>
    <row r="40" spans="2:23" ht="15" customHeight="1" x14ac:dyDescent="0.2">
      <c r="B40" s="163"/>
      <c r="C40" s="16">
        <v>29</v>
      </c>
      <c r="D40" s="28"/>
      <c r="E40" s="29"/>
      <c r="F40" s="954"/>
      <c r="G40" s="955"/>
      <c r="H40" s="272"/>
      <c r="I40" s="272"/>
      <c r="J40" s="307"/>
      <c r="K40" s="272"/>
      <c r="L40" s="28"/>
      <c r="M40" s="89" t="str">
        <f t="shared" si="3"/>
        <v/>
      </c>
      <c r="N40" s="13" t="str">
        <f t="shared" si="4"/>
        <v/>
      </c>
      <c r="O40" s="13" t="str">
        <f t="shared" si="9"/>
        <v/>
      </c>
      <c r="P40" s="272"/>
      <c r="Q40" s="13" t="str">
        <f t="shared" si="5"/>
        <v/>
      </c>
      <c r="R40" s="465" t="str">
        <f t="shared" si="6"/>
        <v/>
      </c>
      <c r="S40" s="465" t="str">
        <f t="shared" si="7"/>
        <v/>
      </c>
      <c r="T40" s="465" t="str">
        <f t="shared" si="8"/>
        <v/>
      </c>
      <c r="U40" s="164"/>
      <c r="V40" s="103"/>
      <c r="W40" s="103"/>
    </row>
    <row r="41" spans="2:23" ht="15" customHeight="1" x14ac:dyDescent="0.2">
      <c r="B41" s="163"/>
      <c r="C41" s="16">
        <v>30</v>
      </c>
      <c r="D41" s="28"/>
      <c r="E41" s="29"/>
      <c r="F41" s="954"/>
      <c r="G41" s="955"/>
      <c r="H41" s="272"/>
      <c r="I41" s="272"/>
      <c r="J41" s="307"/>
      <c r="K41" s="272"/>
      <c r="L41" s="28"/>
      <c r="M41" s="89" t="str">
        <f t="shared" si="3"/>
        <v/>
      </c>
      <c r="N41" s="13" t="str">
        <f t="shared" si="4"/>
        <v/>
      </c>
      <c r="O41" s="13" t="str">
        <f t="shared" si="9"/>
        <v/>
      </c>
      <c r="P41" s="272"/>
      <c r="Q41" s="13" t="str">
        <f t="shared" si="5"/>
        <v/>
      </c>
      <c r="R41" s="465" t="str">
        <f t="shared" si="6"/>
        <v/>
      </c>
      <c r="S41" s="465" t="str">
        <f t="shared" si="7"/>
        <v/>
      </c>
      <c r="T41" s="465" t="str">
        <f t="shared" si="8"/>
        <v/>
      </c>
      <c r="U41" s="164"/>
      <c r="V41" s="103"/>
      <c r="W41" s="103"/>
    </row>
    <row r="42" spans="2:23" ht="15" customHeight="1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5"/>
    </row>
    <row r="43" spans="2:23" x14ac:dyDescent="0.2">
      <c r="U43" s="174" t="s">
        <v>916</v>
      </c>
      <c r="V43" s="155"/>
      <c r="W43" s="155"/>
    </row>
  </sheetData>
  <sheetProtection password="DD1F" sheet="1" selectLockedCells="1"/>
  <mergeCells count="47">
    <mergeCell ref="R9:T10"/>
    <mergeCell ref="M8:T8"/>
    <mergeCell ref="Q9:Q11"/>
    <mergeCell ref="F9:G11"/>
    <mergeCell ref="H9:H11"/>
    <mergeCell ref="O9:O11"/>
    <mergeCell ref="P9:P11"/>
    <mergeCell ref="M9:M11"/>
    <mergeCell ref="N9:N11"/>
    <mergeCell ref="J9:J11"/>
    <mergeCell ref="K9:K11"/>
    <mergeCell ref="F27:G27"/>
    <mergeCell ref="F24:G24"/>
    <mergeCell ref="F25:G25"/>
    <mergeCell ref="F26:G26"/>
    <mergeCell ref="C8:C11"/>
    <mergeCell ref="D9:D11"/>
    <mergeCell ref="E9:E11"/>
    <mergeCell ref="D8:L8"/>
    <mergeCell ref="L10:L11"/>
    <mergeCell ref="F23:G23"/>
    <mergeCell ref="F18:G18"/>
    <mergeCell ref="F22:G22"/>
    <mergeCell ref="F21:G21"/>
    <mergeCell ref="F20:G20"/>
    <mergeCell ref="F19:G19"/>
    <mergeCell ref="I9:I11"/>
    <mergeCell ref="F16:G16"/>
    <mergeCell ref="F17:G17"/>
    <mergeCell ref="F14:G14"/>
    <mergeCell ref="F13:G13"/>
    <mergeCell ref="F12:G12"/>
    <mergeCell ref="F15:G15"/>
    <mergeCell ref="F40:G40"/>
    <mergeCell ref="F41:G41"/>
    <mergeCell ref="F34:G34"/>
    <mergeCell ref="F35:G35"/>
    <mergeCell ref="F36:G36"/>
    <mergeCell ref="F37:G37"/>
    <mergeCell ref="F38:G38"/>
    <mergeCell ref="F39:G39"/>
    <mergeCell ref="F30:G30"/>
    <mergeCell ref="F28:G28"/>
    <mergeCell ref="F29:G29"/>
    <mergeCell ref="F33:G33"/>
    <mergeCell ref="F31:G31"/>
    <mergeCell ref="F32:G32"/>
  </mergeCells>
  <phoneticPr fontId="2"/>
  <dataValidations count="2">
    <dataValidation type="list" allowBlank="1" showInputMessage="1" showErrorMessage="1" sqref="L12:L41">
      <formula1>$AB$5:$AC$5</formula1>
    </dataValidation>
    <dataValidation type="list" allowBlank="1" showInputMessage="1" showErrorMessage="1" sqref="D12:D41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6" orientation="landscape" blackAndWhite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AV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7" width="7.6640625" style="102" customWidth="1"/>
    <col min="8" max="8" width="5.6640625" style="102" customWidth="1"/>
    <col min="9" max="17" width="7.6640625" style="102" customWidth="1"/>
    <col min="18" max="18" width="7.109375" style="102" customWidth="1"/>
    <col min="19" max="23" width="7.6640625" style="102" customWidth="1"/>
    <col min="24" max="25" width="2.109375" style="102" customWidth="1"/>
    <col min="26" max="26" width="8.6640625" style="102" hidden="1" customWidth="1"/>
    <col min="27" max="34" width="8.6640625" style="2" hidden="1" customWidth="1"/>
    <col min="35" max="35" width="8.6640625" style="103" hidden="1" customWidth="1"/>
    <col min="36" max="48" width="0" style="103" hidden="1" customWidth="1"/>
    <col min="49" max="16384" width="9" style="103" hidden="1"/>
  </cols>
  <sheetData>
    <row r="1" spans="1:48" ht="15" customHeight="1" thickBot="1" x14ac:dyDescent="0.25">
      <c r="AA1" s="2" t="s">
        <v>823</v>
      </c>
      <c r="AK1" s="2" t="s">
        <v>806</v>
      </c>
      <c r="AL1" s="2"/>
      <c r="AN1" s="7" t="s">
        <v>812</v>
      </c>
    </row>
    <row r="2" spans="1:48" ht="15" customHeight="1" thickBot="1" x14ac:dyDescent="0.25">
      <c r="D2" s="104"/>
      <c r="E2" s="3" t="s">
        <v>410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4" t="s">
        <v>398</v>
      </c>
      <c r="AB2" s="4" t="s">
        <v>399</v>
      </c>
      <c r="AC2" s="4" t="s">
        <v>400</v>
      </c>
      <c r="AD2" s="4" t="s">
        <v>651</v>
      </c>
      <c r="AE2" s="4" t="s">
        <v>652</v>
      </c>
      <c r="AF2" s="4" t="s">
        <v>653</v>
      </c>
      <c r="AG2" s="4" t="s">
        <v>431</v>
      </c>
      <c r="AH2" s="4" t="s">
        <v>432</v>
      </c>
      <c r="AI2" s="4"/>
      <c r="AJ2" s="14"/>
      <c r="AK2" s="21"/>
      <c r="AL2" s="475" t="s">
        <v>783</v>
      </c>
      <c r="AM2" s="14"/>
      <c r="AN2" s="475"/>
      <c r="AO2" s="4" t="s">
        <v>398</v>
      </c>
      <c r="AP2" s="4" t="s">
        <v>399</v>
      </c>
      <c r="AQ2" s="4" t="s">
        <v>400</v>
      </c>
      <c r="AR2" s="4" t="s">
        <v>651</v>
      </c>
      <c r="AS2" s="4" t="s">
        <v>652</v>
      </c>
      <c r="AT2" s="4" t="s">
        <v>653</v>
      </c>
      <c r="AU2" s="4" t="s">
        <v>431</v>
      </c>
      <c r="AV2" s="4" t="s">
        <v>432</v>
      </c>
    </row>
    <row r="3" spans="1:48" ht="15" customHeight="1" thickBot="1" x14ac:dyDescent="0.25">
      <c r="D3" s="105"/>
      <c r="E3" s="3" t="s">
        <v>411</v>
      </c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I3" s="2"/>
      <c r="AJ3" s="2"/>
      <c r="AK3" s="475" t="s">
        <v>755</v>
      </c>
      <c r="AL3" s="475">
        <f>メイン_入力!$AB$99</f>
        <v>0.38200000000000001</v>
      </c>
      <c r="AM3" s="2"/>
      <c r="AN3" s="475" t="s">
        <v>755</v>
      </c>
      <c r="AO3" s="466">
        <f>SUMIF($D$12:$D$41,AO$2,$U$12:$U$41)</f>
        <v>0</v>
      </c>
      <c r="AP3" s="466">
        <f t="shared" ref="AP3:AV3" si="0">SUMIF($D$12:$D$41,AP$2,$U$12:$U$41)</f>
        <v>0</v>
      </c>
      <c r="AQ3" s="466">
        <f t="shared" si="0"/>
        <v>0</v>
      </c>
      <c r="AR3" s="466">
        <f t="shared" si="0"/>
        <v>0</v>
      </c>
      <c r="AS3" s="466">
        <f t="shared" si="0"/>
        <v>0</v>
      </c>
      <c r="AT3" s="466">
        <f t="shared" si="0"/>
        <v>0</v>
      </c>
      <c r="AU3" s="466">
        <f t="shared" si="0"/>
        <v>0</v>
      </c>
      <c r="AV3" s="466">
        <f t="shared" si="0"/>
        <v>0</v>
      </c>
    </row>
    <row r="4" spans="1:48" ht="15" customHeight="1" x14ac:dyDescent="0.2">
      <c r="AI4" s="2"/>
      <c r="AJ4" s="2"/>
      <c r="AK4" s="475" t="s">
        <v>756</v>
      </c>
      <c r="AL4" s="475">
        <f>メイン_入力!$AB$100</f>
        <v>0.48899999999999999</v>
      </c>
      <c r="AM4" s="2"/>
      <c r="AN4" s="475" t="s">
        <v>756</v>
      </c>
      <c r="AO4" s="466">
        <f>SUMIF($D$12:$D$41,AO$2,$V$12:$V$41)</f>
        <v>0</v>
      </c>
      <c r="AP4" s="466">
        <f t="shared" ref="AP4:AV4" si="1">SUMIF($D$12:$D$41,AP$2,$V$12:$V$41)</f>
        <v>0</v>
      </c>
      <c r="AQ4" s="466">
        <f t="shared" si="1"/>
        <v>0</v>
      </c>
      <c r="AR4" s="466">
        <f t="shared" si="1"/>
        <v>0</v>
      </c>
      <c r="AS4" s="466">
        <f t="shared" si="1"/>
        <v>0</v>
      </c>
      <c r="AT4" s="466">
        <f t="shared" si="1"/>
        <v>0</v>
      </c>
      <c r="AU4" s="466">
        <f t="shared" si="1"/>
        <v>0</v>
      </c>
      <c r="AV4" s="466">
        <f t="shared" si="1"/>
        <v>0</v>
      </c>
    </row>
    <row r="5" spans="1:48" ht="15" customHeight="1" x14ac:dyDescent="0.2">
      <c r="A5" s="123" t="s">
        <v>30</v>
      </c>
      <c r="B5" s="155"/>
      <c r="C5" s="5"/>
      <c r="D5" s="6"/>
      <c r="E5" s="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7"/>
      <c r="U5" s="7"/>
      <c r="V5" s="7"/>
      <c r="W5" s="7"/>
      <c r="X5" s="229"/>
      <c r="Y5" s="7"/>
      <c r="Z5" s="7"/>
      <c r="AA5" s="4" t="s">
        <v>36</v>
      </c>
      <c r="AB5" s="4" t="s">
        <v>255</v>
      </c>
      <c r="AD5" s="4" t="s">
        <v>490</v>
      </c>
      <c r="AE5" s="4"/>
      <c r="AF5" s="103"/>
      <c r="AG5" s="103"/>
      <c r="AH5" s="103"/>
      <c r="AK5" s="475" t="s">
        <v>779</v>
      </c>
      <c r="AL5" s="475">
        <f>メイン_入力!$AB$101</f>
        <v>0.48899999999999999</v>
      </c>
      <c r="AN5" s="475" t="s">
        <v>779</v>
      </c>
      <c r="AO5" s="466">
        <f>SUMIF($D$12:$D$41,AO$2,$W$12:$W$41)</f>
        <v>0</v>
      </c>
      <c r="AP5" s="466">
        <f t="shared" ref="AP5:AV5" si="2">SUMIF($D$12:$D$41,AP$2,$W$12:$W$41)</f>
        <v>0</v>
      </c>
      <c r="AQ5" s="466">
        <f t="shared" si="2"/>
        <v>0</v>
      </c>
      <c r="AR5" s="466">
        <f t="shared" si="2"/>
        <v>0</v>
      </c>
      <c r="AS5" s="466">
        <f t="shared" si="2"/>
        <v>0</v>
      </c>
      <c r="AT5" s="466">
        <f t="shared" si="2"/>
        <v>0</v>
      </c>
      <c r="AU5" s="466">
        <f t="shared" si="2"/>
        <v>0</v>
      </c>
      <c r="AV5" s="466">
        <f t="shared" si="2"/>
        <v>0</v>
      </c>
    </row>
    <row r="6" spans="1:48" ht="15" customHeight="1" x14ac:dyDescent="0.2">
      <c r="B6" s="106"/>
      <c r="C6" s="107" t="s">
        <v>527</v>
      </c>
      <c r="D6" s="108" t="s">
        <v>528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8"/>
      <c r="U6" s="8"/>
      <c r="V6" s="8"/>
      <c r="W6" s="8"/>
      <c r="X6" s="9"/>
      <c r="Y6" s="7"/>
      <c r="Z6" s="7"/>
    </row>
    <row r="7" spans="1:48" ht="15" customHeight="1" x14ac:dyDescent="0.2"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1"/>
      <c r="U7" s="11"/>
      <c r="V7" s="11"/>
      <c r="W7" s="11"/>
      <c r="X7" s="12"/>
      <c r="Y7" s="7"/>
      <c r="Z7" s="7"/>
    </row>
    <row r="8" spans="1:48" ht="15" customHeight="1" x14ac:dyDescent="0.2">
      <c r="B8" s="10"/>
      <c r="C8" s="792" t="s">
        <v>529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06"/>
      <c r="P8" s="806"/>
      <c r="Q8" s="855"/>
      <c r="R8" s="892" t="s">
        <v>705</v>
      </c>
      <c r="S8" s="892"/>
      <c r="T8" s="892"/>
      <c r="U8" s="892"/>
      <c r="V8" s="892"/>
      <c r="W8" s="892"/>
      <c r="X8" s="12"/>
      <c r="Y8" s="7"/>
      <c r="Z8" s="7"/>
    </row>
    <row r="9" spans="1:48" ht="15" customHeight="1" x14ac:dyDescent="0.2">
      <c r="B9" s="10"/>
      <c r="C9" s="793"/>
      <c r="D9" s="890" t="s">
        <v>276</v>
      </c>
      <c r="E9" s="890" t="s">
        <v>100</v>
      </c>
      <c r="F9" s="872" t="s">
        <v>256</v>
      </c>
      <c r="G9" s="890" t="s">
        <v>426</v>
      </c>
      <c r="H9" s="956" t="s">
        <v>430</v>
      </c>
      <c r="I9" s="957" t="s">
        <v>591</v>
      </c>
      <c r="J9" s="958"/>
      <c r="K9" s="958"/>
      <c r="L9" s="958"/>
      <c r="M9" s="958"/>
      <c r="N9" s="958"/>
      <c r="O9" s="958"/>
      <c r="P9" s="958"/>
      <c r="Q9" s="959"/>
      <c r="R9" s="890" t="s">
        <v>325</v>
      </c>
      <c r="S9" s="890" t="s">
        <v>278</v>
      </c>
      <c r="T9" s="890" t="s">
        <v>43</v>
      </c>
      <c r="U9" s="882" t="s">
        <v>443</v>
      </c>
      <c r="V9" s="882"/>
      <c r="W9" s="882"/>
      <c r="X9" s="12"/>
      <c r="Y9" s="7"/>
      <c r="Z9" s="7"/>
      <c r="AA9" s="2" t="s">
        <v>826</v>
      </c>
    </row>
    <row r="10" spans="1:48" ht="46.5" customHeight="1" x14ac:dyDescent="0.2">
      <c r="B10" s="10"/>
      <c r="C10" s="793"/>
      <c r="D10" s="890"/>
      <c r="E10" s="890"/>
      <c r="F10" s="872"/>
      <c r="G10" s="890"/>
      <c r="H10" s="956"/>
      <c r="I10" s="882" t="s">
        <v>715</v>
      </c>
      <c r="J10" s="882" t="s">
        <v>659</v>
      </c>
      <c r="K10" s="891" t="s">
        <v>764</v>
      </c>
      <c r="L10" s="882" t="s">
        <v>763</v>
      </c>
      <c r="M10" s="882" t="s">
        <v>530</v>
      </c>
      <c r="N10" s="882" t="s">
        <v>531</v>
      </c>
      <c r="O10" s="882" t="s">
        <v>532</v>
      </c>
      <c r="P10" s="882" t="s">
        <v>533</v>
      </c>
      <c r="Q10" s="882" t="s">
        <v>534</v>
      </c>
      <c r="R10" s="890"/>
      <c r="S10" s="890"/>
      <c r="T10" s="890"/>
      <c r="U10" s="882"/>
      <c r="V10" s="882"/>
      <c r="W10" s="882"/>
      <c r="X10" s="12"/>
      <c r="Y10" s="7"/>
      <c r="Z10" s="7"/>
      <c r="AA10" s="26" t="s">
        <v>273</v>
      </c>
      <c r="AB10" s="26" t="s">
        <v>658</v>
      </c>
      <c r="AC10" s="418" t="s">
        <v>765</v>
      </c>
      <c r="AD10" s="26" t="s">
        <v>763</v>
      </c>
      <c r="AE10" s="26" t="s">
        <v>311</v>
      </c>
      <c r="AF10" s="26" t="s">
        <v>312</v>
      </c>
      <c r="AG10" s="26" t="s">
        <v>313</v>
      </c>
      <c r="AH10" s="26" t="s">
        <v>314</v>
      </c>
      <c r="AI10" s="26" t="s">
        <v>315</v>
      </c>
    </row>
    <row r="11" spans="1:48" ht="28.2" customHeight="1" x14ac:dyDescent="0.2">
      <c r="B11" s="10"/>
      <c r="C11" s="793"/>
      <c r="D11" s="890"/>
      <c r="E11" s="956"/>
      <c r="F11" s="872"/>
      <c r="G11" s="890"/>
      <c r="H11" s="956"/>
      <c r="I11" s="882"/>
      <c r="J11" s="882"/>
      <c r="K11" s="891"/>
      <c r="L11" s="882"/>
      <c r="M11" s="882"/>
      <c r="N11" s="882"/>
      <c r="O11" s="882"/>
      <c r="P11" s="882"/>
      <c r="Q11" s="882"/>
      <c r="R11" s="890"/>
      <c r="S11" s="890"/>
      <c r="T11" s="890"/>
      <c r="U11" s="376" t="s">
        <v>770</v>
      </c>
      <c r="V11" s="376" t="s">
        <v>771</v>
      </c>
      <c r="W11" s="376" t="s">
        <v>822</v>
      </c>
      <c r="X11" s="175"/>
      <c r="Y11" s="88"/>
      <c r="Z11" s="88"/>
      <c r="AA11" s="25">
        <v>0.37</v>
      </c>
      <c r="AB11" s="25">
        <v>0.1</v>
      </c>
      <c r="AC11" s="25">
        <v>0.06</v>
      </c>
      <c r="AD11" s="25">
        <v>0.04</v>
      </c>
      <c r="AE11" s="25">
        <v>0.16</v>
      </c>
      <c r="AF11" s="25">
        <v>0.05</v>
      </c>
      <c r="AG11" s="25">
        <v>0.05</v>
      </c>
      <c r="AH11" s="25">
        <v>0.05</v>
      </c>
      <c r="AI11" s="25">
        <v>0.25</v>
      </c>
    </row>
    <row r="12" spans="1:48" ht="15" customHeight="1" x14ac:dyDescent="0.2">
      <c r="B12" s="163"/>
      <c r="C12" s="16">
        <v>1</v>
      </c>
      <c r="D12" s="706"/>
      <c r="E12" s="29"/>
      <c r="F12" s="274"/>
      <c r="G12" s="303"/>
      <c r="H12" s="272"/>
      <c r="I12" s="28"/>
      <c r="J12" s="28"/>
      <c r="K12" s="28"/>
      <c r="L12" s="28"/>
      <c r="M12" s="28"/>
      <c r="N12" s="28"/>
      <c r="O12" s="28"/>
      <c r="P12" s="28"/>
      <c r="Q12" s="28"/>
      <c r="R12" s="27" t="str">
        <f t="shared" ref="R12:R41" si="3">IF(H12="","",IF(H12="","",SUMIF(I12:J12,"○",$AA$11:$AB$11))+IF(H12="","",SUMIF(M12:Q12,"○",$AE$11:$AI$11))+IF(K12="",0,1)*IF(E12&gt;2014,$AC$11,$AD$11)+IF(L12="",0,1)*$AD$11)</f>
        <v/>
      </c>
      <c r="S12" s="272"/>
      <c r="T12" s="13" t="str">
        <f>IF(R12="","",S12*R12/(1-R12))</f>
        <v/>
      </c>
      <c r="U12" s="19" t="str">
        <f>IF(ISERROR(T12),"",IF(T12="","",T12*$AL$3/1000))</f>
        <v/>
      </c>
      <c r="V12" s="19" t="str">
        <f>IF(ISERROR(T12),"",IF(T12="","",T12*$AL$4/1000))</f>
        <v/>
      </c>
      <c r="W12" s="465" t="str">
        <f>IF(ISERROR(T12),"",IF(T12="","",T12*$AL$5/1000))</f>
        <v/>
      </c>
      <c r="X12" s="12"/>
      <c r="Y12" s="7"/>
      <c r="Z12" s="7"/>
    </row>
    <row r="13" spans="1:48" ht="15" customHeight="1" x14ac:dyDescent="0.2">
      <c r="B13" s="163"/>
      <c r="C13" s="16">
        <v>2</v>
      </c>
      <c r="D13" s="706"/>
      <c r="E13" s="29"/>
      <c r="F13" s="274"/>
      <c r="G13" s="303"/>
      <c r="H13" s="272"/>
      <c r="I13" s="28"/>
      <c r="J13" s="28"/>
      <c r="K13" s="28"/>
      <c r="L13" s="28"/>
      <c r="M13" s="28"/>
      <c r="N13" s="28"/>
      <c r="O13" s="28"/>
      <c r="P13" s="28"/>
      <c r="Q13" s="28"/>
      <c r="R13" s="27" t="str">
        <f t="shared" si="3"/>
        <v/>
      </c>
      <c r="S13" s="272"/>
      <c r="T13" s="13" t="str">
        <f t="shared" ref="T13:T41" si="4">IF(R13="","",S13*R13/(1-R13))</f>
        <v/>
      </c>
      <c r="U13" s="465" t="str">
        <f t="shared" ref="U13:U41" si="5">IF(ISERROR(T13),"",IF(T13="","",T13*$AL$3/1000))</f>
        <v/>
      </c>
      <c r="V13" s="465" t="str">
        <f t="shared" ref="V13:V41" si="6">IF(ISERROR(T13),"",IF(T13="","",T13*$AL$4/1000))</f>
        <v/>
      </c>
      <c r="W13" s="465" t="str">
        <f t="shared" ref="W13:W41" si="7">IF(ISERROR(T13),"",IF(T13="","",T13*$AL$5/1000))</f>
        <v/>
      </c>
      <c r="X13" s="12"/>
      <c r="Y13" s="7"/>
      <c r="Z13" s="7"/>
      <c r="AA13" s="92"/>
      <c r="AB13" s="92"/>
      <c r="AC13" s="92"/>
      <c r="AD13" s="92"/>
      <c r="AE13" s="92"/>
      <c r="AF13" s="92"/>
      <c r="AG13" s="92"/>
      <c r="AH13" s="92"/>
      <c r="AI13" s="92"/>
    </row>
    <row r="14" spans="1:48" ht="15" customHeight="1" x14ac:dyDescent="0.2">
      <c r="B14" s="163"/>
      <c r="C14" s="16">
        <v>3</v>
      </c>
      <c r="D14" s="706"/>
      <c r="E14" s="29"/>
      <c r="F14" s="274"/>
      <c r="G14" s="303"/>
      <c r="H14" s="272"/>
      <c r="I14" s="28"/>
      <c r="J14" s="28"/>
      <c r="K14" s="28"/>
      <c r="L14" s="28"/>
      <c r="M14" s="28"/>
      <c r="N14" s="28"/>
      <c r="O14" s="28"/>
      <c r="P14" s="28"/>
      <c r="Q14" s="28"/>
      <c r="R14" s="27" t="str">
        <f t="shared" si="3"/>
        <v/>
      </c>
      <c r="S14" s="272"/>
      <c r="T14" s="13" t="str">
        <f t="shared" si="4"/>
        <v/>
      </c>
      <c r="U14" s="465" t="str">
        <f t="shared" si="5"/>
        <v/>
      </c>
      <c r="V14" s="465" t="str">
        <f t="shared" si="6"/>
        <v/>
      </c>
      <c r="W14" s="465" t="str">
        <f t="shared" si="7"/>
        <v/>
      </c>
      <c r="X14" s="12"/>
      <c r="Y14" s="7"/>
      <c r="Z14" s="7"/>
      <c r="AA14" s="92"/>
      <c r="AB14" s="92"/>
      <c r="AC14" s="92"/>
      <c r="AD14" s="92"/>
      <c r="AE14" s="92"/>
      <c r="AF14" s="92"/>
      <c r="AG14" s="92"/>
      <c r="AH14" s="92"/>
    </row>
    <row r="15" spans="1:48" ht="15" customHeight="1" x14ac:dyDescent="0.2">
      <c r="B15" s="163"/>
      <c r="C15" s="16">
        <v>4</v>
      </c>
      <c r="D15" s="706"/>
      <c r="E15" s="29"/>
      <c r="F15" s="274"/>
      <c r="G15" s="303"/>
      <c r="H15" s="272"/>
      <c r="I15" s="28"/>
      <c r="J15" s="28"/>
      <c r="K15" s="28"/>
      <c r="L15" s="28"/>
      <c r="M15" s="28"/>
      <c r="N15" s="28"/>
      <c r="O15" s="28"/>
      <c r="P15" s="28"/>
      <c r="Q15" s="28"/>
      <c r="R15" s="27" t="str">
        <f t="shared" si="3"/>
        <v/>
      </c>
      <c r="S15" s="272"/>
      <c r="T15" s="13" t="str">
        <f t="shared" si="4"/>
        <v/>
      </c>
      <c r="U15" s="465" t="str">
        <f t="shared" si="5"/>
        <v/>
      </c>
      <c r="V15" s="465" t="str">
        <f t="shared" si="6"/>
        <v/>
      </c>
      <c r="W15" s="465" t="str">
        <f t="shared" si="7"/>
        <v/>
      </c>
      <c r="X15" s="12"/>
      <c r="Y15" s="7"/>
      <c r="Z15" s="7"/>
      <c r="AA15" s="92"/>
      <c r="AB15" s="92"/>
      <c r="AC15" s="92"/>
      <c r="AD15" s="92"/>
      <c r="AE15" s="92"/>
      <c r="AF15" s="92"/>
      <c r="AG15" s="92"/>
      <c r="AH15" s="92"/>
    </row>
    <row r="16" spans="1:48" ht="15" customHeight="1" x14ac:dyDescent="0.2">
      <c r="B16" s="163"/>
      <c r="C16" s="16">
        <v>5</v>
      </c>
      <c r="D16" s="706"/>
      <c r="E16" s="29"/>
      <c r="F16" s="274"/>
      <c r="G16" s="303"/>
      <c r="H16" s="272"/>
      <c r="I16" s="28"/>
      <c r="J16" s="28"/>
      <c r="K16" s="28"/>
      <c r="L16" s="28"/>
      <c r="M16" s="28"/>
      <c r="N16" s="28"/>
      <c r="O16" s="28"/>
      <c r="P16" s="28"/>
      <c r="Q16" s="28"/>
      <c r="R16" s="27" t="str">
        <f t="shared" si="3"/>
        <v/>
      </c>
      <c r="S16" s="272"/>
      <c r="T16" s="13" t="str">
        <f t="shared" si="4"/>
        <v/>
      </c>
      <c r="U16" s="465" t="str">
        <f t="shared" si="5"/>
        <v/>
      </c>
      <c r="V16" s="465" t="str">
        <f t="shared" si="6"/>
        <v/>
      </c>
      <c r="W16" s="465" t="str">
        <f t="shared" si="7"/>
        <v/>
      </c>
      <c r="X16" s="12"/>
      <c r="Y16" s="7"/>
      <c r="Z16" s="7"/>
    </row>
    <row r="17" spans="2:26" ht="15" customHeight="1" x14ac:dyDescent="0.2">
      <c r="B17" s="163"/>
      <c r="C17" s="16">
        <v>6</v>
      </c>
      <c r="D17" s="706"/>
      <c r="E17" s="29"/>
      <c r="F17" s="274"/>
      <c r="G17" s="303"/>
      <c r="H17" s="272"/>
      <c r="I17" s="28"/>
      <c r="J17" s="28"/>
      <c r="K17" s="28"/>
      <c r="L17" s="28"/>
      <c r="M17" s="28"/>
      <c r="N17" s="28"/>
      <c r="O17" s="28"/>
      <c r="P17" s="28"/>
      <c r="Q17" s="28"/>
      <c r="R17" s="27" t="str">
        <f t="shared" si="3"/>
        <v/>
      </c>
      <c r="S17" s="272"/>
      <c r="T17" s="13" t="str">
        <f t="shared" si="4"/>
        <v/>
      </c>
      <c r="U17" s="465" t="str">
        <f t="shared" si="5"/>
        <v/>
      </c>
      <c r="V17" s="465" t="str">
        <f t="shared" si="6"/>
        <v/>
      </c>
      <c r="W17" s="465" t="str">
        <f t="shared" si="7"/>
        <v/>
      </c>
      <c r="X17" s="12"/>
      <c r="Y17" s="7"/>
      <c r="Z17" s="7"/>
    </row>
    <row r="18" spans="2:26" ht="15" customHeight="1" x14ac:dyDescent="0.2">
      <c r="B18" s="163"/>
      <c r="C18" s="16">
        <v>7</v>
      </c>
      <c r="D18" s="706"/>
      <c r="E18" s="29"/>
      <c r="F18" s="274"/>
      <c r="G18" s="303"/>
      <c r="H18" s="272"/>
      <c r="I18" s="28"/>
      <c r="J18" s="28"/>
      <c r="K18" s="28"/>
      <c r="L18" s="28"/>
      <c r="M18" s="28"/>
      <c r="N18" s="28"/>
      <c r="O18" s="28"/>
      <c r="P18" s="28"/>
      <c r="Q18" s="28"/>
      <c r="R18" s="27" t="str">
        <f t="shared" si="3"/>
        <v/>
      </c>
      <c r="S18" s="272"/>
      <c r="T18" s="13" t="str">
        <f t="shared" si="4"/>
        <v/>
      </c>
      <c r="U18" s="465" t="str">
        <f t="shared" si="5"/>
        <v/>
      </c>
      <c r="V18" s="465" t="str">
        <f t="shared" si="6"/>
        <v/>
      </c>
      <c r="W18" s="465" t="str">
        <f t="shared" si="7"/>
        <v/>
      </c>
      <c r="X18" s="12"/>
      <c r="Y18" s="7"/>
      <c r="Z18" s="7"/>
    </row>
    <row r="19" spans="2:26" ht="15" customHeight="1" x14ac:dyDescent="0.2">
      <c r="B19" s="163"/>
      <c r="C19" s="16">
        <v>8</v>
      </c>
      <c r="D19" s="706"/>
      <c r="E19" s="29"/>
      <c r="F19" s="274"/>
      <c r="G19" s="303"/>
      <c r="H19" s="272"/>
      <c r="I19" s="28"/>
      <c r="J19" s="28"/>
      <c r="K19" s="28"/>
      <c r="L19" s="28"/>
      <c r="M19" s="28"/>
      <c r="N19" s="28"/>
      <c r="O19" s="28"/>
      <c r="P19" s="28"/>
      <c r="Q19" s="28"/>
      <c r="R19" s="27" t="str">
        <f t="shared" si="3"/>
        <v/>
      </c>
      <c r="S19" s="272"/>
      <c r="T19" s="13" t="str">
        <f t="shared" si="4"/>
        <v/>
      </c>
      <c r="U19" s="465" t="str">
        <f t="shared" si="5"/>
        <v/>
      </c>
      <c r="V19" s="465" t="str">
        <f t="shared" si="6"/>
        <v/>
      </c>
      <c r="W19" s="465" t="str">
        <f t="shared" si="7"/>
        <v/>
      </c>
      <c r="X19" s="12"/>
      <c r="Y19" s="7"/>
      <c r="Z19" s="7"/>
    </row>
    <row r="20" spans="2:26" ht="15" customHeight="1" x14ac:dyDescent="0.2">
      <c r="B20" s="163"/>
      <c r="C20" s="16">
        <v>9</v>
      </c>
      <c r="D20" s="706"/>
      <c r="E20" s="29"/>
      <c r="F20" s="274"/>
      <c r="G20" s="303"/>
      <c r="H20" s="272"/>
      <c r="I20" s="28"/>
      <c r="J20" s="28"/>
      <c r="K20" s="28"/>
      <c r="L20" s="28"/>
      <c r="M20" s="28"/>
      <c r="N20" s="28"/>
      <c r="O20" s="28"/>
      <c r="P20" s="28"/>
      <c r="Q20" s="28"/>
      <c r="R20" s="27" t="str">
        <f t="shared" si="3"/>
        <v/>
      </c>
      <c r="S20" s="272"/>
      <c r="T20" s="13" t="str">
        <f t="shared" si="4"/>
        <v/>
      </c>
      <c r="U20" s="465" t="str">
        <f t="shared" si="5"/>
        <v/>
      </c>
      <c r="V20" s="465" t="str">
        <f t="shared" si="6"/>
        <v/>
      </c>
      <c r="W20" s="465" t="str">
        <f t="shared" si="7"/>
        <v/>
      </c>
      <c r="X20" s="12"/>
      <c r="Y20" s="7"/>
      <c r="Z20" s="7"/>
    </row>
    <row r="21" spans="2:26" ht="15" customHeight="1" x14ac:dyDescent="0.2">
      <c r="B21" s="163"/>
      <c r="C21" s="16">
        <v>10</v>
      </c>
      <c r="D21" s="706"/>
      <c r="E21" s="29"/>
      <c r="F21" s="274"/>
      <c r="G21" s="303"/>
      <c r="H21" s="272"/>
      <c r="I21" s="28"/>
      <c r="J21" s="28"/>
      <c r="K21" s="28"/>
      <c r="L21" s="28"/>
      <c r="M21" s="28"/>
      <c r="N21" s="28"/>
      <c r="O21" s="28"/>
      <c r="P21" s="28"/>
      <c r="Q21" s="28"/>
      <c r="R21" s="27" t="str">
        <f t="shared" si="3"/>
        <v/>
      </c>
      <c r="S21" s="272"/>
      <c r="T21" s="13" t="str">
        <f t="shared" si="4"/>
        <v/>
      </c>
      <c r="U21" s="465" t="str">
        <f t="shared" si="5"/>
        <v/>
      </c>
      <c r="V21" s="465" t="str">
        <f t="shared" si="6"/>
        <v/>
      </c>
      <c r="W21" s="465" t="str">
        <f t="shared" si="7"/>
        <v/>
      </c>
      <c r="X21" s="12"/>
      <c r="Y21" s="7"/>
      <c r="Z21" s="7"/>
    </row>
    <row r="22" spans="2:26" ht="15" customHeight="1" x14ac:dyDescent="0.2">
      <c r="B22" s="163"/>
      <c r="C22" s="16">
        <v>11</v>
      </c>
      <c r="D22" s="706"/>
      <c r="E22" s="29"/>
      <c r="F22" s="274"/>
      <c r="G22" s="303"/>
      <c r="H22" s="272"/>
      <c r="I22" s="28"/>
      <c r="J22" s="28"/>
      <c r="K22" s="28"/>
      <c r="L22" s="28"/>
      <c r="M22" s="28"/>
      <c r="N22" s="28"/>
      <c r="O22" s="28"/>
      <c r="P22" s="28"/>
      <c r="Q22" s="28"/>
      <c r="R22" s="27" t="str">
        <f t="shared" si="3"/>
        <v/>
      </c>
      <c r="S22" s="272"/>
      <c r="T22" s="13" t="str">
        <f t="shared" si="4"/>
        <v/>
      </c>
      <c r="U22" s="465" t="str">
        <f t="shared" si="5"/>
        <v/>
      </c>
      <c r="V22" s="465" t="str">
        <f t="shared" si="6"/>
        <v/>
      </c>
      <c r="W22" s="465" t="str">
        <f t="shared" si="7"/>
        <v/>
      </c>
      <c r="X22" s="12"/>
      <c r="Y22" s="7"/>
      <c r="Z22" s="7"/>
    </row>
    <row r="23" spans="2:26" ht="15" customHeight="1" x14ac:dyDescent="0.2">
      <c r="B23" s="163"/>
      <c r="C23" s="16">
        <v>12</v>
      </c>
      <c r="D23" s="706"/>
      <c r="E23" s="29"/>
      <c r="F23" s="274"/>
      <c r="G23" s="303"/>
      <c r="H23" s="272"/>
      <c r="I23" s="28"/>
      <c r="J23" s="28"/>
      <c r="K23" s="28"/>
      <c r="L23" s="28"/>
      <c r="M23" s="28"/>
      <c r="N23" s="28"/>
      <c r="O23" s="28"/>
      <c r="P23" s="28"/>
      <c r="Q23" s="28"/>
      <c r="R23" s="27" t="str">
        <f t="shared" si="3"/>
        <v/>
      </c>
      <c r="S23" s="272"/>
      <c r="T23" s="13" t="str">
        <f t="shared" si="4"/>
        <v/>
      </c>
      <c r="U23" s="465" t="str">
        <f t="shared" si="5"/>
        <v/>
      </c>
      <c r="V23" s="465" t="str">
        <f t="shared" si="6"/>
        <v/>
      </c>
      <c r="W23" s="465" t="str">
        <f t="shared" si="7"/>
        <v/>
      </c>
      <c r="X23" s="12"/>
      <c r="Y23" s="7"/>
      <c r="Z23" s="7"/>
    </row>
    <row r="24" spans="2:26" ht="15" customHeight="1" x14ac:dyDescent="0.2">
      <c r="B24" s="163"/>
      <c r="C24" s="16">
        <v>13</v>
      </c>
      <c r="D24" s="706"/>
      <c r="E24" s="29"/>
      <c r="F24" s="274"/>
      <c r="G24" s="303"/>
      <c r="H24" s="272"/>
      <c r="I24" s="28"/>
      <c r="J24" s="28"/>
      <c r="K24" s="28"/>
      <c r="L24" s="28"/>
      <c r="M24" s="28"/>
      <c r="N24" s="28"/>
      <c r="O24" s="28"/>
      <c r="P24" s="28"/>
      <c r="Q24" s="28"/>
      <c r="R24" s="27" t="str">
        <f t="shared" si="3"/>
        <v/>
      </c>
      <c r="S24" s="272"/>
      <c r="T24" s="13" t="str">
        <f t="shared" si="4"/>
        <v/>
      </c>
      <c r="U24" s="465" t="str">
        <f t="shared" si="5"/>
        <v/>
      </c>
      <c r="V24" s="465" t="str">
        <f t="shared" si="6"/>
        <v/>
      </c>
      <c r="W24" s="465" t="str">
        <f t="shared" si="7"/>
        <v/>
      </c>
      <c r="X24" s="12"/>
      <c r="Y24" s="7"/>
      <c r="Z24" s="7"/>
    </row>
    <row r="25" spans="2:26" ht="15" customHeight="1" x14ac:dyDescent="0.2">
      <c r="B25" s="163"/>
      <c r="C25" s="16">
        <v>14</v>
      </c>
      <c r="D25" s="706"/>
      <c r="E25" s="29"/>
      <c r="F25" s="274"/>
      <c r="G25" s="303"/>
      <c r="H25" s="272"/>
      <c r="I25" s="28"/>
      <c r="J25" s="28"/>
      <c r="K25" s="28"/>
      <c r="L25" s="28"/>
      <c r="M25" s="28"/>
      <c r="N25" s="28"/>
      <c r="O25" s="28"/>
      <c r="P25" s="28"/>
      <c r="Q25" s="28"/>
      <c r="R25" s="27" t="str">
        <f t="shared" si="3"/>
        <v/>
      </c>
      <c r="S25" s="272"/>
      <c r="T25" s="13" t="str">
        <f t="shared" si="4"/>
        <v/>
      </c>
      <c r="U25" s="465" t="str">
        <f t="shared" si="5"/>
        <v/>
      </c>
      <c r="V25" s="465" t="str">
        <f t="shared" si="6"/>
        <v/>
      </c>
      <c r="W25" s="465" t="str">
        <f t="shared" si="7"/>
        <v/>
      </c>
      <c r="X25" s="12"/>
      <c r="Y25" s="7"/>
      <c r="Z25" s="7"/>
    </row>
    <row r="26" spans="2:26" ht="15" customHeight="1" x14ac:dyDescent="0.2">
      <c r="B26" s="163"/>
      <c r="C26" s="16">
        <v>15</v>
      </c>
      <c r="D26" s="706"/>
      <c r="E26" s="29"/>
      <c r="F26" s="274"/>
      <c r="G26" s="303"/>
      <c r="H26" s="272"/>
      <c r="I26" s="28"/>
      <c r="J26" s="28"/>
      <c r="K26" s="28"/>
      <c r="L26" s="28"/>
      <c r="M26" s="28"/>
      <c r="N26" s="28"/>
      <c r="O26" s="28"/>
      <c r="P26" s="28"/>
      <c r="Q26" s="28"/>
      <c r="R26" s="27" t="str">
        <f t="shared" si="3"/>
        <v/>
      </c>
      <c r="S26" s="272"/>
      <c r="T26" s="13" t="str">
        <f t="shared" si="4"/>
        <v/>
      </c>
      <c r="U26" s="465" t="str">
        <f t="shared" si="5"/>
        <v/>
      </c>
      <c r="V26" s="465" t="str">
        <f t="shared" si="6"/>
        <v/>
      </c>
      <c r="W26" s="465" t="str">
        <f t="shared" si="7"/>
        <v/>
      </c>
      <c r="X26" s="12"/>
      <c r="Y26" s="7"/>
      <c r="Z26" s="7"/>
    </row>
    <row r="27" spans="2:26" ht="15" customHeight="1" x14ac:dyDescent="0.2">
      <c r="B27" s="163"/>
      <c r="C27" s="16">
        <v>16</v>
      </c>
      <c r="D27" s="706"/>
      <c r="E27" s="29"/>
      <c r="F27" s="274"/>
      <c r="G27" s="303"/>
      <c r="H27" s="272"/>
      <c r="I27" s="28"/>
      <c r="J27" s="28"/>
      <c r="K27" s="28"/>
      <c r="L27" s="28"/>
      <c r="M27" s="28"/>
      <c r="N27" s="28"/>
      <c r="O27" s="28"/>
      <c r="P27" s="28"/>
      <c r="Q27" s="28"/>
      <c r="R27" s="27" t="str">
        <f t="shared" si="3"/>
        <v/>
      </c>
      <c r="S27" s="272"/>
      <c r="T27" s="13" t="str">
        <f t="shared" si="4"/>
        <v/>
      </c>
      <c r="U27" s="465" t="str">
        <f t="shared" si="5"/>
        <v/>
      </c>
      <c r="V27" s="465" t="str">
        <f t="shared" si="6"/>
        <v/>
      </c>
      <c r="W27" s="465" t="str">
        <f t="shared" si="7"/>
        <v/>
      </c>
      <c r="X27" s="12"/>
      <c r="Y27" s="7"/>
      <c r="Z27" s="7"/>
    </row>
    <row r="28" spans="2:26" ht="15" customHeight="1" x14ac:dyDescent="0.2">
      <c r="B28" s="163"/>
      <c r="C28" s="16">
        <v>17</v>
      </c>
      <c r="D28" s="706"/>
      <c r="E28" s="29"/>
      <c r="F28" s="274"/>
      <c r="G28" s="303"/>
      <c r="H28" s="272"/>
      <c r="I28" s="28"/>
      <c r="J28" s="28"/>
      <c r="K28" s="28"/>
      <c r="L28" s="28"/>
      <c r="M28" s="28"/>
      <c r="N28" s="28"/>
      <c r="O28" s="28"/>
      <c r="P28" s="28"/>
      <c r="Q28" s="28"/>
      <c r="R28" s="27" t="str">
        <f t="shared" si="3"/>
        <v/>
      </c>
      <c r="S28" s="272"/>
      <c r="T28" s="13" t="str">
        <f t="shared" si="4"/>
        <v/>
      </c>
      <c r="U28" s="465" t="str">
        <f t="shared" si="5"/>
        <v/>
      </c>
      <c r="V28" s="465" t="str">
        <f t="shared" si="6"/>
        <v/>
      </c>
      <c r="W28" s="465" t="str">
        <f t="shared" si="7"/>
        <v/>
      </c>
      <c r="X28" s="12"/>
      <c r="Y28" s="7"/>
      <c r="Z28" s="7"/>
    </row>
    <row r="29" spans="2:26" ht="15" customHeight="1" x14ac:dyDescent="0.2">
      <c r="B29" s="163"/>
      <c r="C29" s="16">
        <v>18</v>
      </c>
      <c r="D29" s="706"/>
      <c r="E29" s="29"/>
      <c r="F29" s="274"/>
      <c r="G29" s="303"/>
      <c r="H29" s="272"/>
      <c r="I29" s="28"/>
      <c r="J29" s="28"/>
      <c r="K29" s="28"/>
      <c r="L29" s="28"/>
      <c r="M29" s="28"/>
      <c r="N29" s="28"/>
      <c r="O29" s="28"/>
      <c r="P29" s="28"/>
      <c r="Q29" s="28"/>
      <c r="R29" s="27" t="str">
        <f t="shared" si="3"/>
        <v/>
      </c>
      <c r="S29" s="272"/>
      <c r="T29" s="13" t="str">
        <f t="shared" si="4"/>
        <v/>
      </c>
      <c r="U29" s="465" t="str">
        <f t="shared" si="5"/>
        <v/>
      </c>
      <c r="V29" s="465" t="str">
        <f t="shared" si="6"/>
        <v/>
      </c>
      <c r="W29" s="465" t="str">
        <f t="shared" si="7"/>
        <v/>
      </c>
      <c r="X29" s="12"/>
      <c r="Y29" s="7"/>
      <c r="Z29" s="7"/>
    </row>
    <row r="30" spans="2:26" ht="15" customHeight="1" x14ac:dyDescent="0.2">
      <c r="B30" s="163"/>
      <c r="C30" s="16">
        <v>19</v>
      </c>
      <c r="D30" s="706"/>
      <c r="E30" s="29"/>
      <c r="F30" s="274"/>
      <c r="G30" s="303"/>
      <c r="H30" s="272"/>
      <c r="I30" s="28"/>
      <c r="J30" s="28"/>
      <c r="K30" s="28"/>
      <c r="L30" s="28"/>
      <c r="M30" s="28"/>
      <c r="N30" s="28"/>
      <c r="O30" s="28"/>
      <c r="P30" s="28"/>
      <c r="Q30" s="28"/>
      <c r="R30" s="27" t="str">
        <f t="shared" si="3"/>
        <v/>
      </c>
      <c r="S30" s="272"/>
      <c r="T30" s="13" t="str">
        <f t="shared" si="4"/>
        <v/>
      </c>
      <c r="U30" s="465" t="str">
        <f t="shared" si="5"/>
        <v/>
      </c>
      <c r="V30" s="465" t="str">
        <f t="shared" si="6"/>
        <v/>
      </c>
      <c r="W30" s="465" t="str">
        <f t="shared" si="7"/>
        <v/>
      </c>
      <c r="X30" s="12"/>
      <c r="Y30" s="7"/>
      <c r="Z30" s="7"/>
    </row>
    <row r="31" spans="2:26" ht="15" customHeight="1" x14ac:dyDescent="0.2">
      <c r="B31" s="163"/>
      <c r="C31" s="16">
        <v>20</v>
      </c>
      <c r="D31" s="706"/>
      <c r="E31" s="29"/>
      <c r="F31" s="274"/>
      <c r="G31" s="303"/>
      <c r="H31" s="272"/>
      <c r="I31" s="28"/>
      <c r="J31" s="28"/>
      <c r="K31" s="28"/>
      <c r="L31" s="28"/>
      <c r="M31" s="28"/>
      <c r="N31" s="28"/>
      <c r="O31" s="28"/>
      <c r="P31" s="28"/>
      <c r="Q31" s="28"/>
      <c r="R31" s="27" t="str">
        <f t="shared" si="3"/>
        <v/>
      </c>
      <c r="S31" s="272"/>
      <c r="T31" s="13" t="str">
        <f t="shared" si="4"/>
        <v/>
      </c>
      <c r="U31" s="465" t="str">
        <f t="shared" si="5"/>
        <v/>
      </c>
      <c r="V31" s="465" t="str">
        <f t="shared" si="6"/>
        <v/>
      </c>
      <c r="W31" s="465" t="str">
        <f t="shared" si="7"/>
        <v/>
      </c>
      <c r="X31" s="12"/>
      <c r="Y31" s="7"/>
      <c r="Z31" s="7"/>
    </row>
    <row r="32" spans="2:26" ht="15" customHeight="1" x14ac:dyDescent="0.2">
      <c r="B32" s="163"/>
      <c r="C32" s="16">
        <v>21</v>
      </c>
      <c r="D32" s="706"/>
      <c r="E32" s="29"/>
      <c r="F32" s="274"/>
      <c r="G32" s="303"/>
      <c r="H32" s="272"/>
      <c r="I32" s="28"/>
      <c r="J32" s="28"/>
      <c r="K32" s="28"/>
      <c r="L32" s="28"/>
      <c r="M32" s="28"/>
      <c r="N32" s="28"/>
      <c r="O32" s="28"/>
      <c r="P32" s="28"/>
      <c r="Q32" s="28"/>
      <c r="R32" s="27" t="str">
        <f t="shared" si="3"/>
        <v/>
      </c>
      <c r="S32" s="272"/>
      <c r="T32" s="13" t="str">
        <f t="shared" si="4"/>
        <v/>
      </c>
      <c r="U32" s="465" t="str">
        <f t="shared" si="5"/>
        <v/>
      </c>
      <c r="V32" s="465" t="str">
        <f t="shared" si="6"/>
        <v/>
      </c>
      <c r="W32" s="465" t="str">
        <f t="shared" si="7"/>
        <v/>
      </c>
      <c r="X32" s="12"/>
      <c r="Y32" s="7"/>
      <c r="Z32" s="7"/>
    </row>
    <row r="33" spans="2:26" ht="15" customHeight="1" x14ac:dyDescent="0.2">
      <c r="B33" s="163"/>
      <c r="C33" s="16">
        <v>22</v>
      </c>
      <c r="D33" s="706"/>
      <c r="E33" s="29"/>
      <c r="F33" s="274"/>
      <c r="G33" s="303"/>
      <c r="H33" s="272"/>
      <c r="I33" s="28"/>
      <c r="J33" s="28"/>
      <c r="K33" s="28"/>
      <c r="L33" s="28"/>
      <c r="M33" s="28"/>
      <c r="N33" s="28"/>
      <c r="O33" s="28"/>
      <c r="P33" s="28"/>
      <c r="Q33" s="28"/>
      <c r="R33" s="27" t="str">
        <f t="shared" si="3"/>
        <v/>
      </c>
      <c r="S33" s="272"/>
      <c r="T33" s="13" t="str">
        <f t="shared" si="4"/>
        <v/>
      </c>
      <c r="U33" s="465" t="str">
        <f t="shared" si="5"/>
        <v/>
      </c>
      <c r="V33" s="465" t="str">
        <f t="shared" si="6"/>
        <v/>
      </c>
      <c r="W33" s="465" t="str">
        <f t="shared" si="7"/>
        <v/>
      </c>
      <c r="X33" s="12"/>
      <c r="Y33" s="7"/>
      <c r="Z33" s="7"/>
    </row>
    <row r="34" spans="2:26" ht="15" customHeight="1" x14ac:dyDescent="0.2">
      <c r="B34" s="163"/>
      <c r="C34" s="16">
        <v>23</v>
      </c>
      <c r="D34" s="706"/>
      <c r="E34" s="29"/>
      <c r="F34" s="274"/>
      <c r="G34" s="303"/>
      <c r="H34" s="272"/>
      <c r="I34" s="28"/>
      <c r="J34" s="28"/>
      <c r="K34" s="28"/>
      <c r="L34" s="28"/>
      <c r="M34" s="28"/>
      <c r="N34" s="28"/>
      <c r="O34" s="28"/>
      <c r="P34" s="28"/>
      <c r="Q34" s="28"/>
      <c r="R34" s="27" t="str">
        <f t="shared" si="3"/>
        <v/>
      </c>
      <c r="S34" s="272"/>
      <c r="T34" s="13" t="str">
        <f t="shared" si="4"/>
        <v/>
      </c>
      <c r="U34" s="465" t="str">
        <f t="shared" si="5"/>
        <v/>
      </c>
      <c r="V34" s="465" t="str">
        <f t="shared" si="6"/>
        <v/>
      </c>
      <c r="W34" s="465" t="str">
        <f t="shared" si="7"/>
        <v/>
      </c>
      <c r="X34" s="12"/>
      <c r="Y34" s="7"/>
      <c r="Z34" s="7"/>
    </row>
    <row r="35" spans="2:26" ht="15" customHeight="1" x14ac:dyDescent="0.2">
      <c r="B35" s="163"/>
      <c r="C35" s="16">
        <v>24</v>
      </c>
      <c r="D35" s="706"/>
      <c r="E35" s="29"/>
      <c r="F35" s="274"/>
      <c r="G35" s="303"/>
      <c r="H35" s="272"/>
      <c r="I35" s="28"/>
      <c r="J35" s="28"/>
      <c r="K35" s="28"/>
      <c r="L35" s="28"/>
      <c r="M35" s="28"/>
      <c r="N35" s="28"/>
      <c r="O35" s="28"/>
      <c r="P35" s="28"/>
      <c r="Q35" s="28"/>
      <c r="R35" s="27" t="str">
        <f t="shared" si="3"/>
        <v/>
      </c>
      <c r="S35" s="272"/>
      <c r="T35" s="13" t="str">
        <f t="shared" si="4"/>
        <v/>
      </c>
      <c r="U35" s="465" t="str">
        <f t="shared" si="5"/>
        <v/>
      </c>
      <c r="V35" s="465" t="str">
        <f t="shared" si="6"/>
        <v/>
      </c>
      <c r="W35" s="465" t="str">
        <f t="shared" si="7"/>
        <v/>
      </c>
      <c r="X35" s="12"/>
      <c r="Y35" s="7"/>
      <c r="Z35" s="7"/>
    </row>
    <row r="36" spans="2:26" ht="15" customHeight="1" x14ac:dyDescent="0.2">
      <c r="B36" s="163"/>
      <c r="C36" s="16">
        <v>25</v>
      </c>
      <c r="D36" s="706"/>
      <c r="E36" s="29"/>
      <c r="F36" s="274"/>
      <c r="G36" s="303"/>
      <c r="H36" s="272"/>
      <c r="I36" s="28"/>
      <c r="J36" s="28"/>
      <c r="K36" s="28"/>
      <c r="L36" s="28"/>
      <c r="M36" s="28"/>
      <c r="N36" s="28"/>
      <c r="O36" s="28"/>
      <c r="P36" s="28"/>
      <c r="Q36" s="28"/>
      <c r="R36" s="27" t="str">
        <f t="shared" si="3"/>
        <v/>
      </c>
      <c r="S36" s="272"/>
      <c r="T36" s="13" t="str">
        <f t="shared" si="4"/>
        <v/>
      </c>
      <c r="U36" s="465" t="str">
        <f t="shared" si="5"/>
        <v/>
      </c>
      <c r="V36" s="465" t="str">
        <f t="shared" si="6"/>
        <v/>
      </c>
      <c r="W36" s="465" t="str">
        <f t="shared" si="7"/>
        <v/>
      </c>
      <c r="X36" s="12"/>
      <c r="Y36" s="7"/>
      <c r="Z36" s="7"/>
    </row>
    <row r="37" spans="2:26" ht="15" customHeight="1" x14ac:dyDescent="0.2">
      <c r="B37" s="163"/>
      <c r="C37" s="16">
        <v>26</v>
      </c>
      <c r="D37" s="706"/>
      <c r="E37" s="29"/>
      <c r="F37" s="274"/>
      <c r="G37" s="303"/>
      <c r="H37" s="272"/>
      <c r="I37" s="28"/>
      <c r="J37" s="28"/>
      <c r="K37" s="28"/>
      <c r="L37" s="28"/>
      <c r="M37" s="28"/>
      <c r="N37" s="28"/>
      <c r="O37" s="28"/>
      <c r="P37" s="28"/>
      <c r="Q37" s="28"/>
      <c r="R37" s="27" t="str">
        <f t="shared" si="3"/>
        <v/>
      </c>
      <c r="S37" s="272"/>
      <c r="T37" s="13" t="str">
        <f t="shared" si="4"/>
        <v/>
      </c>
      <c r="U37" s="465" t="str">
        <f t="shared" si="5"/>
        <v/>
      </c>
      <c r="V37" s="465" t="str">
        <f t="shared" si="6"/>
        <v/>
      </c>
      <c r="W37" s="465" t="str">
        <f t="shared" si="7"/>
        <v/>
      </c>
      <c r="X37" s="12"/>
      <c r="Y37" s="7"/>
      <c r="Z37" s="7"/>
    </row>
    <row r="38" spans="2:26" ht="15" customHeight="1" x14ac:dyDescent="0.2">
      <c r="B38" s="163"/>
      <c r="C38" s="16">
        <v>27</v>
      </c>
      <c r="D38" s="706"/>
      <c r="E38" s="29"/>
      <c r="F38" s="274"/>
      <c r="G38" s="303"/>
      <c r="H38" s="272"/>
      <c r="I38" s="28"/>
      <c r="J38" s="28"/>
      <c r="K38" s="28"/>
      <c r="L38" s="28"/>
      <c r="M38" s="28"/>
      <c r="N38" s="28"/>
      <c r="O38" s="28"/>
      <c r="P38" s="28"/>
      <c r="Q38" s="28"/>
      <c r="R38" s="27" t="str">
        <f t="shared" si="3"/>
        <v/>
      </c>
      <c r="S38" s="272"/>
      <c r="T38" s="13" t="str">
        <f t="shared" si="4"/>
        <v/>
      </c>
      <c r="U38" s="465" t="str">
        <f t="shared" si="5"/>
        <v/>
      </c>
      <c r="V38" s="465" t="str">
        <f t="shared" si="6"/>
        <v/>
      </c>
      <c r="W38" s="465" t="str">
        <f t="shared" si="7"/>
        <v/>
      </c>
      <c r="X38" s="12"/>
      <c r="Y38" s="7"/>
      <c r="Z38" s="7"/>
    </row>
    <row r="39" spans="2:26" ht="15" customHeight="1" x14ac:dyDescent="0.2">
      <c r="B39" s="163"/>
      <c r="C39" s="16">
        <v>28</v>
      </c>
      <c r="D39" s="706"/>
      <c r="E39" s="29"/>
      <c r="F39" s="274"/>
      <c r="G39" s="303"/>
      <c r="H39" s="272"/>
      <c r="I39" s="28"/>
      <c r="J39" s="28"/>
      <c r="K39" s="28"/>
      <c r="L39" s="28"/>
      <c r="M39" s="28"/>
      <c r="N39" s="28"/>
      <c r="O39" s="28"/>
      <c r="P39" s="28"/>
      <c r="Q39" s="28"/>
      <c r="R39" s="27" t="str">
        <f t="shared" si="3"/>
        <v/>
      </c>
      <c r="S39" s="272"/>
      <c r="T39" s="13" t="str">
        <f t="shared" si="4"/>
        <v/>
      </c>
      <c r="U39" s="465" t="str">
        <f t="shared" si="5"/>
        <v/>
      </c>
      <c r="V39" s="465" t="str">
        <f t="shared" si="6"/>
        <v/>
      </c>
      <c r="W39" s="465" t="str">
        <f t="shared" si="7"/>
        <v/>
      </c>
      <c r="X39" s="12"/>
      <c r="Y39" s="7"/>
      <c r="Z39" s="7"/>
    </row>
    <row r="40" spans="2:26" ht="15" customHeight="1" x14ac:dyDescent="0.2">
      <c r="B40" s="163"/>
      <c r="C40" s="16">
        <v>29</v>
      </c>
      <c r="D40" s="706"/>
      <c r="E40" s="29"/>
      <c r="F40" s="274"/>
      <c r="G40" s="303"/>
      <c r="H40" s="272"/>
      <c r="I40" s="28"/>
      <c r="J40" s="28"/>
      <c r="K40" s="28"/>
      <c r="L40" s="28"/>
      <c r="M40" s="28"/>
      <c r="N40" s="28"/>
      <c r="O40" s="28"/>
      <c r="P40" s="28"/>
      <c r="Q40" s="28"/>
      <c r="R40" s="27" t="str">
        <f t="shared" si="3"/>
        <v/>
      </c>
      <c r="S40" s="272"/>
      <c r="T40" s="13" t="str">
        <f t="shared" si="4"/>
        <v/>
      </c>
      <c r="U40" s="465" t="str">
        <f t="shared" si="5"/>
        <v/>
      </c>
      <c r="V40" s="465" t="str">
        <f t="shared" si="6"/>
        <v/>
      </c>
      <c r="W40" s="465" t="str">
        <f t="shared" si="7"/>
        <v/>
      </c>
      <c r="X40" s="12"/>
      <c r="Y40" s="7"/>
      <c r="Z40" s="7"/>
    </row>
    <row r="41" spans="2:26" ht="15" customHeight="1" x14ac:dyDescent="0.2">
      <c r="B41" s="163"/>
      <c r="C41" s="16">
        <v>30</v>
      </c>
      <c r="D41" s="28"/>
      <c r="E41" s="29"/>
      <c r="F41" s="274"/>
      <c r="G41" s="303"/>
      <c r="H41" s="272"/>
      <c r="I41" s="28"/>
      <c r="J41" s="28"/>
      <c r="K41" s="28"/>
      <c r="L41" s="28"/>
      <c r="M41" s="28"/>
      <c r="N41" s="28"/>
      <c r="O41" s="28"/>
      <c r="P41" s="28"/>
      <c r="Q41" s="28"/>
      <c r="R41" s="27" t="str">
        <f t="shared" si="3"/>
        <v/>
      </c>
      <c r="S41" s="272"/>
      <c r="T41" s="13" t="str">
        <f t="shared" si="4"/>
        <v/>
      </c>
      <c r="U41" s="465" t="str">
        <f t="shared" si="5"/>
        <v/>
      </c>
      <c r="V41" s="465" t="str">
        <f t="shared" si="6"/>
        <v/>
      </c>
      <c r="W41" s="465" t="str">
        <f t="shared" si="7"/>
        <v/>
      </c>
      <c r="X41" s="12"/>
      <c r="Y41" s="7"/>
      <c r="Z41" s="7"/>
    </row>
    <row r="42" spans="2:26" ht="15" customHeight="1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5"/>
    </row>
    <row r="43" spans="2:26" x14ac:dyDescent="0.2">
      <c r="X43" s="174" t="s">
        <v>916</v>
      </c>
      <c r="Y43" s="155"/>
      <c r="Z43" s="155"/>
    </row>
  </sheetData>
  <sheetProtection password="DD1F" sheet="1" selectLockedCells="1"/>
  <mergeCells count="22">
    <mergeCell ref="C8:C11"/>
    <mergeCell ref="D8:Q8"/>
    <mergeCell ref="H9:H11"/>
    <mergeCell ref="I9:Q9"/>
    <mergeCell ref="D9:D11"/>
    <mergeCell ref="E9:E11"/>
    <mergeCell ref="F9:F11"/>
    <mergeCell ref="G9:G11"/>
    <mergeCell ref="N10:N11"/>
    <mergeCell ref="O10:O11"/>
    <mergeCell ref="I10:I11"/>
    <mergeCell ref="J10:J11"/>
    <mergeCell ref="L10:L11"/>
    <mergeCell ref="M10:M11"/>
    <mergeCell ref="P10:P11"/>
    <mergeCell ref="K10:K11"/>
    <mergeCell ref="R8:W8"/>
    <mergeCell ref="Q10:Q11"/>
    <mergeCell ref="R9:R11"/>
    <mergeCell ref="S9:S11"/>
    <mergeCell ref="T9:T11"/>
    <mergeCell ref="U9:W10"/>
  </mergeCells>
  <phoneticPr fontId="2"/>
  <conditionalFormatting sqref="L12:L41">
    <cfRule type="expression" dxfId="5" priority="3">
      <formula>AND(L12="○",COUNTIF(J12:L12,"○")&gt;1)</formula>
    </cfRule>
  </conditionalFormatting>
  <conditionalFormatting sqref="K12:K41">
    <cfRule type="expression" dxfId="4" priority="2">
      <formula>AND(K12="○",COUNTIF(J12:L12,"○")&gt;1)</formula>
    </cfRule>
  </conditionalFormatting>
  <conditionalFormatting sqref="J12:J41">
    <cfRule type="expression" dxfId="3" priority="1">
      <formula>AND(J12="○",COUNTIF(J12:L12,"○")&gt;1)</formula>
    </cfRule>
  </conditionalFormatting>
  <dataValidations count="2">
    <dataValidation type="list" allowBlank="1" showInputMessage="1" showErrorMessage="1" sqref="I12:Q41">
      <formula1>$AD$5:$AE$5</formula1>
    </dataValidation>
    <dataValidation type="list" allowBlank="1" showInputMessage="1" showErrorMessage="1" sqref="D12:D41">
      <formula1>$AA$2:$AH$2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3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IV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7" width="21.109375" style="102" customWidth="1"/>
    <col min="8" max="8" width="7.6640625" style="102" customWidth="1"/>
    <col min="9" max="9" width="5.6640625" style="102" customWidth="1"/>
    <col min="10" max="12" width="7.6640625" style="102" customWidth="1"/>
    <col min="13" max="13" width="7.109375" style="102" customWidth="1"/>
    <col min="14" max="18" width="7.6640625" style="102" customWidth="1"/>
    <col min="19" max="20" width="2.109375" style="102" customWidth="1"/>
    <col min="21" max="30" width="8.6640625" style="102" hidden="1" customWidth="1"/>
    <col min="31" max="31" width="9" style="102" hidden="1" customWidth="1"/>
    <col min="32" max="33" width="8.6640625" style="102" hidden="1" customWidth="1"/>
    <col min="34" max="256" width="9" style="102" hidden="1" customWidth="1"/>
    <col min="257" max="16384" width="4.77734375" style="102" hidden="1"/>
  </cols>
  <sheetData>
    <row r="1" spans="1:44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2" t="s">
        <v>823</v>
      </c>
      <c r="AG1" s="2" t="s">
        <v>806</v>
      </c>
      <c r="AH1" s="2"/>
      <c r="AJ1" s="7" t="s">
        <v>812</v>
      </c>
    </row>
    <row r="2" spans="1:44" s="103" customFormat="1" ht="15" customHeight="1" thickBot="1" x14ac:dyDescent="0.25">
      <c r="A2" s="1"/>
      <c r="B2" s="102"/>
      <c r="C2" s="102"/>
      <c r="D2" s="104"/>
      <c r="E2" s="3" t="s">
        <v>410</v>
      </c>
      <c r="V2" s="4" t="s">
        <v>398</v>
      </c>
      <c r="W2" s="4" t="s">
        <v>399</v>
      </c>
      <c r="X2" s="4" t="s">
        <v>400</v>
      </c>
      <c r="Y2" s="4" t="s">
        <v>651</v>
      </c>
      <c r="Z2" s="4" t="s">
        <v>652</v>
      </c>
      <c r="AA2" s="4" t="s">
        <v>653</v>
      </c>
      <c r="AB2" s="4" t="s">
        <v>431</v>
      </c>
      <c r="AC2" s="4" t="s">
        <v>432</v>
      </c>
      <c r="AD2" s="4"/>
      <c r="AE2" s="14"/>
      <c r="AF2" s="14"/>
      <c r="AG2" s="21"/>
      <c r="AH2" s="475" t="s">
        <v>783</v>
      </c>
      <c r="AI2" s="14"/>
      <c r="AJ2" s="475"/>
      <c r="AK2" s="4" t="s">
        <v>398</v>
      </c>
      <c r="AL2" s="4" t="s">
        <v>399</v>
      </c>
      <c r="AM2" s="4" t="s">
        <v>400</v>
      </c>
      <c r="AN2" s="4" t="s">
        <v>651</v>
      </c>
      <c r="AO2" s="4" t="s">
        <v>652</v>
      </c>
      <c r="AP2" s="4" t="s">
        <v>653</v>
      </c>
      <c r="AQ2" s="4" t="s">
        <v>431</v>
      </c>
      <c r="AR2" s="4" t="s">
        <v>432</v>
      </c>
    </row>
    <row r="3" spans="1:44" s="103" customFormat="1" ht="15" customHeight="1" thickBot="1" x14ac:dyDescent="0.25">
      <c r="A3" s="1"/>
      <c r="B3" s="102"/>
      <c r="C3" s="102"/>
      <c r="D3" s="105"/>
      <c r="E3" s="3" t="s">
        <v>411</v>
      </c>
      <c r="AD3" s="92"/>
      <c r="AE3" s="92"/>
      <c r="AF3" s="92"/>
      <c r="AG3" s="475" t="s">
        <v>755</v>
      </c>
      <c r="AH3" s="475">
        <f>メイン_入力!$AB$99</f>
        <v>0.38200000000000001</v>
      </c>
      <c r="AI3" s="2"/>
      <c r="AJ3" s="475" t="s">
        <v>755</v>
      </c>
      <c r="AK3" s="466">
        <f>SUMIF($D$12:$D$41,AK$2,$P$12:$P$41)</f>
        <v>0</v>
      </c>
      <c r="AL3" s="466">
        <f t="shared" ref="AL3:AR3" si="0">SUMIF($D$12:$D$41,AL$2,$P$12:$P$41)</f>
        <v>0</v>
      </c>
      <c r="AM3" s="466">
        <f t="shared" si="0"/>
        <v>0</v>
      </c>
      <c r="AN3" s="466">
        <f t="shared" si="0"/>
        <v>0</v>
      </c>
      <c r="AO3" s="466">
        <f t="shared" si="0"/>
        <v>0</v>
      </c>
      <c r="AP3" s="466">
        <f t="shared" si="0"/>
        <v>0</v>
      </c>
      <c r="AQ3" s="466">
        <f t="shared" si="0"/>
        <v>0</v>
      </c>
      <c r="AR3" s="466">
        <f t="shared" si="0"/>
        <v>0</v>
      </c>
    </row>
    <row r="4" spans="1:44" ht="15" customHeight="1" x14ac:dyDescent="0.2">
      <c r="AD4" s="11"/>
      <c r="AE4" s="11"/>
      <c r="AF4" s="11"/>
      <c r="AG4" s="475" t="s">
        <v>756</v>
      </c>
      <c r="AH4" s="475">
        <f>メイン_入力!$AB$100</f>
        <v>0.48899999999999999</v>
      </c>
      <c r="AI4" s="2"/>
      <c r="AJ4" s="475" t="s">
        <v>756</v>
      </c>
      <c r="AK4" s="466">
        <f>SUMIF($D$12:$D$41,AK$2,$Q$12:$Q$41)</f>
        <v>0</v>
      </c>
      <c r="AL4" s="466">
        <f t="shared" ref="AL4:AR4" si="1">SUMIF($D$12:$D$41,AL$2,$Q$12:$Q$41)</f>
        <v>0</v>
      </c>
      <c r="AM4" s="466">
        <f t="shared" si="1"/>
        <v>0</v>
      </c>
      <c r="AN4" s="466">
        <f t="shared" si="1"/>
        <v>0</v>
      </c>
      <c r="AO4" s="466">
        <f t="shared" si="1"/>
        <v>0</v>
      </c>
      <c r="AP4" s="466">
        <f t="shared" si="1"/>
        <v>0</v>
      </c>
      <c r="AQ4" s="466">
        <f t="shared" si="1"/>
        <v>0</v>
      </c>
      <c r="AR4" s="466">
        <f t="shared" si="1"/>
        <v>0</v>
      </c>
    </row>
    <row r="5" spans="1:44" s="103" customFormat="1" ht="13.2" x14ac:dyDescent="0.2">
      <c r="A5" s="123" t="s">
        <v>31</v>
      </c>
      <c r="B5" s="155"/>
      <c r="C5" s="5"/>
      <c r="D5" s="6"/>
      <c r="E5" s="3"/>
      <c r="O5" s="7"/>
      <c r="P5" s="7"/>
      <c r="Q5" s="7"/>
      <c r="R5" s="7"/>
      <c r="S5" s="229"/>
      <c r="T5" s="7"/>
      <c r="U5" s="7"/>
      <c r="V5" s="4" t="s">
        <v>36</v>
      </c>
      <c r="W5" s="4" t="s">
        <v>255</v>
      </c>
      <c r="Y5" s="4" t="s">
        <v>490</v>
      </c>
      <c r="Z5" s="4"/>
      <c r="AG5" s="475" t="s">
        <v>779</v>
      </c>
      <c r="AH5" s="475">
        <f>メイン_入力!$AB$101</f>
        <v>0.48899999999999999</v>
      </c>
      <c r="AJ5" s="475" t="s">
        <v>779</v>
      </c>
      <c r="AK5" s="466">
        <f>SUMIF($D$12:$D$41,AK$2,$R$12:$R$41)</f>
        <v>0</v>
      </c>
      <c r="AL5" s="466">
        <f t="shared" ref="AL5:AR5" si="2">SUMIF($D$12:$D$41,AL$2,$R$12:$R$41)</f>
        <v>0</v>
      </c>
      <c r="AM5" s="466">
        <f t="shared" si="2"/>
        <v>0</v>
      </c>
      <c r="AN5" s="466">
        <f t="shared" si="2"/>
        <v>0</v>
      </c>
      <c r="AO5" s="466">
        <f t="shared" si="2"/>
        <v>0</v>
      </c>
      <c r="AP5" s="466">
        <f t="shared" si="2"/>
        <v>0</v>
      </c>
      <c r="AQ5" s="466">
        <f t="shared" si="2"/>
        <v>0</v>
      </c>
      <c r="AR5" s="466">
        <f t="shared" si="2"/>
        <v>0</v>
      </c>
    </row>
    <row r="6" spans="1:44" s="103" customFormat="1" x14ac:dyDescent="0.2">
      <c r="A6" s="1"/>
      <c r="B6" s="106"/>
      <c r="C6" s="107" t="s">
        <v>523</v>
      </c>
      <c r="D6" s="108" t="s">
        <v>373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8"/>
      <c r="P6" s="8"/>
      <c r="Q6" s="8"/>
      <c r="R6" s="8"/>
      <c r="S6" s="9"/>
      <c r="T6" s="7"/>
      <c r="U6" s="7"/>
    </row>
    <row r="7" spans="1:44" s="103" customForma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1"/>
      <c r="P7" s="11"/>
      <c r="Q7" s="11"/>
      <c r="R7" s="11"/>
      <c r="S7" s="12"/>
      <c r="T7" s="7"/>
      <c r="U7" s="7"/>
      <c r="V7" s="7"/>
      <c r="W7" s="7"/>
      <c r="X7" s="7"/>
      <c r="Y7" s="7"/>
      <c r="Z7" s="7"/>
      <c r="AA7" s="7"/>
    </row>
    <row r="8" spans="1:44" s="103" customFormat="1" x14ac:dyDescent="0.2">
      <c r="A8" s="1"/>
      <c r="B8" s="10"/>
      <c r="C8" s="792" t="s">
        <v>524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92" t="s">
        <v>706</v>
      </c>
      <c r="N8" s="892"/>
      <c r="O8" s="892"/>
      <c r="P8" s="892"/>
      <c r="Q8" s="892"/>
      <c r="R8" s="892"/>
      <c r="S8" s="12"/>
      <c r="T8" s="7"/>
      <c r="U8" s="7"/>
      <c r="V8" s="7"/>
      <c r="W8" s="7"/>
      <c r="X8" s="7"/>
      <c r="Y8" s="7"/>
      <c r="Z8" s="7"/>
      <c r="AA8" s="7"/>
    </row>
    <row r="9" spans="1:44" s="103" customFormat="1" ht="15" customHeight="1" x14ac:dyDescent="0.2">
      <c r="A9" s="1"/>
      <c r="B9" s="10"/>
      <c r="C9" s="793"/>
      <c r="D9" s="890" t="s">
        <v>276</v>
      </c>
      <c r="E9" s="890" t="s">
        <v>100</v>
      </c>
      <c r="F9" s="872" t="s">
        <v>256</v>
      </c>
      <c r="G9" s="872" t="s">
        <v>429</v>
      </c>
      <c r="H9" s="890" t="s">
        <v>290</v>
      </c>
      <c r="I9" s="890" t="s">
        <v>295</v>
      </c>
      <c r="J9" s="867" t="s">
        <v>591</v>
      </c>
      <c r="K9" s="868"/>
      <c r="L9" s="868"/>
      <c r="M9" s="890" t="s">
        <v>325</v>
      </c>
      <c r="N9" s="890" t="s">
        <v>278</v>
      </c>
      <c r="O9" s="890" t="s">
        <v>43</v>
      </c>
      <c r="P9" s="882" t="s">
        <v>443</v>
      </c>
      <c r="Q9" s="882"/>
      <c r="R9" s="882"/>
      <c r="S9" s="12"/>
      <c r="T9" s="7"/>
      <c r="U9" s="7"/>
      <c r="V9" s="7" t="s">
        <v>826</v>
      </c>
    </row>
    <row r="10" spans="1:44" s="103" customFormat="1" ht="45.75" customHeight="1" x14ac:dyDescent="0.2">
      <c r="A10" s="1"/>
      <c r="B10" s="10"/>
      <c r="C10" s="793"/>
      <c r="D10" s="890"/>
      <c r="E10" s="890"/>
      <c r="F10" s="872"/>
      <c r="G10" s="872"/>
      <c r="H10" s="890"/>
      <c r="I10" s="890"/>
      <c r="J10" s="891" t="s">
        <v>495</v>
      </c>
      <c r="K10" s="891" t="s">
        <v>764</v>
      </c>
      <c r="L10" s="891" t="s">
        <v>763</v>
      </c>
      <c r="M10" s="890"/>
      <c r="N10" s="890"/>
      <c r="O10" s="890"/>
      <c r="P10" s="882"/>
      <c r="Q10" s="882"/>
      <c r="R10" s="882"/>
      <c r="S10" s="12"/>
      <c r="T10" s="7"/>
      <c r="U10" s="7"/>
      <c r="V10" s="15" t="s">
        <v>744</v>
      </c>
      <c r="W10" s="419" t="s">
        <v>765</v>
      </c>
      <c r="X10" s="15" t="s">
        <v>763</v>
      </c>
    </row>
    <row r="11" spans="1:44" s="103" customFormat="1" ht="28.2" customHeight="1" x14ac:dyDescent="0.2">
      <c r="A11" s="1"/>
      <c r="B11" s="10"/>
      <c r="C11" s="793"/>
      <c r="D11" s="890"/>
      <c r="E11" s="890"/>
      <c r="F11" s="872"/>
      <c r="G11" s="872"/>
      <c r="H11" s="890"/>
      <c r="I11" s="890"/>
      <c r="J11" s="891"/>
      <c r="K11" s="891"/>
      <c r="L11" s="891"/>
      <c r="M11" s="890"/>
      <c r="N11" s="890"/>
      <c r="O11" s="890"/>
      <c r="P11" s="561" t="s">
        <v>770</v>
      </c>
      <c r="Q11" s="561" t="s">
        <v>771</v>
      </c>
      <c r="R11" s="561" t="s">
        <v>822</v>
      </c>
      <c r="S11" s="12"/>
      <c r="T11" s="7"/>
      <c r="U11" s="7"/>
      <c r="V11" s="85">
        <v>0.1</v>
      </c>
      <c r="W11" s="85">
        <v>0.06</v>
      </c>
      <c r="X11" s="85">
        <v>0.04</v>
      </c>
    </row>
    <row r="12" spans="1:44" s="103" customFormat="1" x14ac:dyDescent="0.2">
      <c r="A12" s="1"/>
      <c r="B12" s="10"/>
      <c r="C12" s="16">
        <v>1</v>
      </c>
      <c r="D12" s="28"/>
      <c r="E12" s="29"/>
      <c r="F12" s="274"/>
      <c r="G12" s="274"/>
      <c r="H12" s="303"/>
      <c r="I12" s="272"/>
      <c r="J12" s="28"/>
      <c r="K12" s="28"/>
      <c r="L12" s="28"/>
      <c r="M12" s="27" t="str">
        <f t="shared" ref="M12:M41" si="3">IF(I12="","",IF(J12="",0,1)*$V$11+IF(K12="",0,1)*IF(E12&gt;2014,$W$11,$X$11)+IF(L12="",0,1)*$X$11)</f>
        <v/>
      </c>
      <c r="N12" s="272"/>
      <c r="O12" s="13" t="str">
        <f>IF(M12="","",N12*M12/(1-M12))</f>
        <v/>
      </c>
      <c r="P12" s="19" t="str">
        <f>IF(ISERROR(O12),"",IF(O12="","",O12*$AH$3/1000))</f>
        <v/>
      </c>
      <c r="Q12" s="19" t="str">
        <f>IF(ISERROR(O12),"",IF(O12="","",O12*$AH$4/1000))</f>
        <v/>
      </c>
      <c r="R12" s="465" t="str">
        <f>IF(ISERROR(O12),"",IF(O12="","",O12*$AH$5/1000))</f>
        <v/>
      </c>
      <c r="S12" s="12"/>
      <c r="T12" s="7"/>
      <c r="U12" s="7"/>
    </row>
    <row r="13" spans="1:44" s="103" customFormat="1" x14ac:dyDescent="0.2">
      <c r="A13" s="1"/>
      <c r="B13" s="10"/>
      <c r="C13" s="16">
        <v>2</v>
      </c>
      <c r="D13" s="28"/>
      <c r="E13" s="29"/>
      <c r="F13" s="274"/>
      <c r="G13" s="274"/>
      <c r="H13" s="303"/>
      <c r="I13" s="272"/>
      <c r="J13" s="28"/>
      <c r="K13" s="28"/>
      <c r="L13" s="28"/>
      <c r="M13" s="27" t="str">
        <f t="shared" si="3"/>
        <v/>
      </c>
      <c r="N13" s="272"/>
      <c r="O13" s="13" t="str">
        <f t="shared" ref="O13:O41" si="4">IF(M13="","",N13*M13/(1-M13))</f>
        <v/>
      </c>
      <c r="P13" s="465" t="str">
        <f t="shared" ref="P13:P41" si="5">IF(ISERROR(O13),"",IF(O13="","",O13*$AH$3/1000))</f>
        <v/>
      </c>
      <c r="Q13" s="465" t="str">
        <f t="shared" ref="Q13:Q41" si="6">IF(ISERROR(O13),"",IF(O13="","",O13*$AH$4/1000))</f>
        <v/>
      </c>
      <c r="R13" s="465" t="str">
        <f t="shared" ref="R13:R41" si="7">IF(ISERROR(O13),"",IF(O13="","",O13*$AH$5/1000))</f>
        <v/>
      </c>
      <c r="S13" s="12"/>
      <c r="T13" s="7"/>
      <c r="U13" s="7"/>
      <c r="W13" s="14"/>
      <c r="X13" s="14"/>
      <c r="Y13" s="14"/>
      <c r="Z13" s="14"/>
      <c r="AA13" s="14"/>
      <c r="AB13" s="14"/>
      <c r="AC13" s="14"/>
    </row>
    <row r="14" spans="1:44" s="103" customFormat="1" x14ac:dyDescent="0.2">
      <c r="A14" s="1"/>
      <c r="B14" s="10"/>
      <c r="C14" s="16">
        <v>3</v>
      </c>
      <c r="D14" s="28"/>
      <c r="E14" s="29"/>
      <c r="F14" s="274"/>
      <c r="G14" s="274"/>
      <c r="H14" s="303"/>
      <c r="I14" s="272"/>
      <c r="J14" s="28"/>
      <c r="K14" s="28"/>
      <c r="L14" s="28"/>
      <c r="M14" s="27" t="str">
        <f t="shared" si="3"/>
        <v/>
      </c>
      <c r="N14" s="272"/>
      <c r="O14" s="13" t="str">
        <f t="shared" si="4"/>
        <v/>
      </c>
      <c r="P14" s="465" t="str">
        <f t="shared" si="5"/>
        <v/>
      </c>
      <c r="Q14" s="465" t="str">
        <f t="shared" si="6"/>
        <v/>
      </c>
      <c r="R14" s="465" t="str">
        <f t="shared" si="7"/>
        <v/>
      </c>
      <c r="S14" s="12"/>
      <c r="T14" s="7"/>
      <c r="U14" s="7"/>
      <c r="W14" s="14"/>
      <c r="X14" s="14"/>
      <c r="Y14" s="14"/>
      <c r="Z14" s="14"/>
      <c r="AA14" s="14"/>
      <c r="AB14" s="14"/>
      <c r="AC14" s="14"/>
    </row>
    <row r="15" spans="1:44" s="103" customFormat="1" x14ac:dyDescent="0.2">
      <c r="A15" s="1"/>
      <c r="B15" s="10"/>
      <c r="C15" s="16">
        <v>4</v>
      </c>
      <c r="D15" s="28"/>
      <c r="E15" s="29"/>
      <c r="F15" s="274"/>
      <c r="G15" s="274"/>
      <c r="H15" s="303"/>
      <c r="I15" s="272"/>
      <c r="J15" s="28"/>
      <c r="K15" s="28"/>
      <c r="L15" s="28"/>
      <c r="M15" s="27" t="str">
        <f t="shared" si="3"/>
        <v/>
      </c>
      <c r="N15" s="272"/>
      <c r="O15" s="13" t="str">
        <f t="shared" si="4"/>
        <v/>
      </c>
      <c r="P15" s="465" t="str">
        <f t="shared" si="5"/>
        <v/>
      </c>
      <c r="Q15" s="465" t="str">
        <f t="shared" si="6"/>
        <v/>
      </c>
      <c r="R15" s="465" t="str">
        <f t="shared" si="7"/>
        <v/>
      </c>
      <c r="S15" s="12"/>
      <c r="T15" s="7"/>
      <c r="U15" s="7"/>
      <c r="W15" s="14"/>
      <c r="X15" s="14"/>
      <c r="Y15" s="14"/>
      <c r="Z15" s="14"/>
      <c r="AA15" s="14"/>
      <c r="AB15" s="14"/>
      <c r="AC15" s="14"/>
    </row>
    <row r="16" spans="1:44" s="103" customFormat="1" x14ac:dyDescent="0.2">
      <c r="A16" s="1"/>
      <c r="B16" s="10"/>
      <c r="C16" s="16">
        <v>5</v>
      </c>
      <c r="D16" s="28"/>
      <c r="E16" s="29"/>
      <c r="F16" s="274"/>
      <c r="G16" s="274"/>
      <c r="H16" s="303"/>
      <c r="I16" s="272"/>
      <c r="J16" s="28"/>
      <c r="K16" s="28"/>
      <c r="L16" s="28"/>
      <c r="M16" s="27" t="str">
        <f t="shared" si="3"/>
        <v/>
      </c>
      <c r="N16" s="272"/>
      <c r="O16" s="13" t="str">
        <f t="shared" si="4"/>
        <v/>
      </c>
      <c r="P16" s="465" t="str">
        <f t="shared" si="5"/>
        <v/>
      </c>
      <c r="Q16" s="465" t="str">
        <f t="shared" si="6"/>
        <v/>
      </c>
      <c r="R16" s="465" t="str">
        <f t="shared" si="7"/>
        <v/>
      </c>
      <c r="S16" s="12"/>
      <c r="T16" s="7"/>
      <c r="U16" s="7"/>
      <c r="W16" s="14"/>
      <c r="X16" s="14"/>
      <c r="Y16" s="14"/>
      <c r="Z16" s="14"/>
      <c r="AA16" s="14"/>
      <c r="AB16" s="14"/>
      <c r="AC16" s="14"/>
    </row>
    <row r="17" spans="1:29" s="103" customFormat="1" x14ac:dyDescent="0.2">
      <c r="A17" s="1"/>
      <c r="B17" s="10"/>
      <c r="C17" s="16">
        <v>6</v>
      </c>
      <c r="D17" s="28"/>
      <c r="E17" s="29"/>
      <c r="F17" s="274"/>
      <c r="G17" s="274"/>
      <c r="H17" s="303"/>
      <c r="I17" s="272"/>
      <c r="J17" s="28"/>
      <c r="K17" s="28"/>
      <c r="L17" s="28"/>
      <c r="M17" s="27" t="str">
        <f t="shared" si="3"/>
        <v/>
      </c>
      <c r="N17" s="272"/>
      <c r="O17" s="13" t="str">
        <f t="shared" si="4"/>
        <v/>
      </c>
      <c r="P17" s="465" t="str">
        <f t="shared" si="5"/>
        <v/>
      </c>
      <c r="Q17" s="465" t="str">
        <f t="shared" si="6"/>
        <v/>
      </c>
      <c r="R17" s="465" t="str">
        <f t="shared" si="7"/>
        <v/>
      </c>
      <c r="S17" s="12"/>
      <c r="T17" s="7"/>
      <c r="U17" s="7"/>
      <c r="W17" s="14"/>
      <c r="X17" s="14"/>
      <c r="Y17" s="14"/>
      <c r="Z17" s="14"/>
      <c r="AA17" s="14"/>
      <c r="AB17" s="14"/>
      <c r="AC17" s="14"/>
    </row>
    <row r="18" spans="1:29" s="103" customFormat="1" x14ac:dyDescent="0.2">
      <c r="A18" s="1"/>
      <c r="B18" s="10"/>
      <c r="C18" s="16">
        <v>7</v>
      </c>
      <c r="D18" s="28"/>
      <c r="E18" s="29"/>
      <c r="F18" s="274"/>
      <c r="G18" s="274"/>
      <c r="H18" s="303"/>
      <c r="I18" s="272"/>
      <c r="J18" s="28"/>
      <c r="K18" s="28"/>
      <c r="L18" s="28"/>
      <c r="M18" s="27" t="str">
        <f t="shared" si="3"/>
        <v/>
      </c>
      <c r="N18" s="272"/>
      <c r="O18" s="13" t="str">
        <f t="shared" si="4"/>
        <v/>
      </c>
      <c r="P18" s="465" t="str">
        <f t="shared" si="5"/>
        <v/>
      </c>
      <c r="Q18" s="465" t="str">
        <f t="shared" si="6"/>
        <v/>
      </c>
      <c r="R18" s="465" t="str">
        <f t="shared" si="7"/>
        <v/>
      </c>
      <c r="S18" s="12"/>
      <c r="T18" s="7"/>
      <c r="U18" s="7"/>
      <c r="W18" s="14"/>
      <c r="X18" s="14"/>
      <c r="Y18" s="14"/>
      <c r="Z18" s="14"/>
      <c r="AA18" s="14"/>
      <c r="AB18" s="14"/>
      <c r="AC18" s="14"/>
    </row>
    <row r="19" spans="1:29" s="103" customFormat="1" x14ac:dyDescent="0.2">
      <c r="A19" s="1"/>
      <c r="B19" s="10"/>
      <c r="C19" s="16">
        <v>8</v>
      </c>
      <c r="D19" s="28"/>
      <c r="E19" s="29"/>
      <c r="F19" s="274"/>
      <c r="G19" s="274"/>
      <c r="H19" s="303"/>
      <c r="I19" s="272"/>
      <c r="J19" s="28"/>
      <c r="K19" s="28"/>
      <c r="L19" s="28"/>
      <c r="M19" s="27" t="str">
        <f t="shared" si="3"/>
        <v/>
      </c>
      <c r="N19" s="272"/>
      <c r="O19" s="13" t="str">
        <f t="shared" si="4"/>
        <v/>
      </c>
      <c r="P19" s="465" t="str">
        <f t="shared" si="5"/>
        <v/>
      </c>
      <c r="Q19" s="465" t="str">
        <f t="shared" si="6"/>
        <v/>
      </c>
      <c r="R19" s="465" t="str">
        <f t="shared" si="7"/>
        <v/>
      </c>
      <c r="S19" s="12"/>
      <c r="T19" s="7"/>
      <c r="U19" s="7"/>
      <c r="W19" s="14"/>
      <c r="X19" s="14"/>
      <c r="Y19" s="14"/>
      <c r="Z19" s="14"/>
      <c r="AA19" s="14"/>
      <c r="AB19" s="14"/>
      <c r="AC19" s="14"/>
    </row>
    <row r="20" spans="1:29" s="103" customFormat="1" x14ac:dyDescent="0.2">
      <c r="A20" s="1"/>
      <c r="B20" s="10"/>
      <c r="C20" s="16">
        <v>9</v>
      </c>
      <c r="D20" s="28"/>
      <c r="E20" s="29"/>
      <c r="F20" s="274"/>
      <c r="G20" s="274"/>
      <c r="H20" s="303"/>
      <c r="I20" s="272"/>
      <c r="J20" s="28"/>
      <c r="K20" s="28"/>
      <c r="L20" s="28"/>
      <c r="M20" s="27" t="str">
        <f t="shared" si="3"/>
        <v/>
      </c>
      <c r="N20" s="272"/>
      <c r="O20" s="13" t="str">
        <f t="shared" si="4"/>
        <v/>
      </c>
      <c r="P20" s="465" t="str">
        <f t="shared" si="5"/>
        <v/>
      </c>
      <c r="Q20" s="465" t="str">
        <f t="shared" si="6"/>
        <v/>
      </c>
      <c r="R20" s="465" t="str">
        <f t="shared" si="7"/>
        <v/>
      </c>
      <c r="S20" s="12"/>
      <c r="T20" s="7"/>
      <c r="U20" s="7"/>
      <c r="W20" s="14"/>
      <c r="X20" s="14"/>
      <c r="Y20" s="14"/>
      <c r="Z20" s="14"/>
      <c r="AA20" s="14"/>
      <c r="AB20" s="14"/>
      <c r="AC20" s="14"/>
    </row>
    <row r="21" spans="1:29" s="103" customFormat="1" x14ac:dyDescent="0.2">
      <c r="A21" s="1"/>
      <c r="B21" s="10"/>
      <c r="C21" s="16">
        <v>10</v>
      </c>
      <c r="D21" s="28"/>
      <c r="E21" s="29"/>
      <c r="F21" s="274"/>
      <c r="G21" s="274"/>
      <c r="H21" s="303"/>
      <c r="I21" s="272"/>
      <c r="J21" s="28"/>
      <c r="K21" s="28"/>
      <c r="L21" s="28"/>
      <c r="M21" s="27" t="str">
        <f t="shared" si="3"/>
        <v/>
      </c>
      <c r="N21" s="272"/>
      <c r="O21" s="13" t="str">
        <f t="shared" si="4"/>
        <v/>
      </c>
      <c r="P21" s="465" t="str">
        <f t="shared" si="5"/>
        <v/>
      </c>
      <c r="Q21" s="465" t="str">
        <f t="shared" si="6"/>
        <v/>
      </c>
      <c r="R21" s="465" t="str">
        <f t="shared" si="7"/>
        <v/>
      </c>
      <c r="S21" s="12"/>
      <c r="T21" s="7"/>
      <c r="U21" s="7"/>
      <c r="W21" s="14"/>
      <c r="X21" s="14"/>
      <c r="Y21" s="14"/>
      <c r="Z21" s="14"/>
      <c r="AA21" s="14"/>
      <c r="AB21" s="14"/>
      <c r="AC21" s="14"/>
    </row>
    <row r="22" spans="1:29" s="103" customFormat="1" x14ac:dyDescent="0.2">
      <c r="A22" s="1"/>
      <c r="B22" s="10"/>
      <c r="C22" s="16">
        <v>11</v>
      </c>
      <c r="D22" s="28"/>
      <c r="E22" s="29"/>
      <c r="F22" s="274"/>
      <c r="G22" s="274"/>
      <c r="H22" s="303"/>
      <c r="I22" s="272"/>
      <c r="J22" s="28"/>
      <c r="K22" s="28"/>
      <c r="L22" s="28"/>
      <c r="M22" s="27" t="str">
        <f t="shared" si="3"/>
        <v/>
      </c>
      <c r="N22" s="272"/>
      <c r="O22" s="13" t="str">
        <f t="shared" si="4"/>
        <v/>
      </c>
      <c r="P22" s="465" t="str">
        <f t="shared" si="5"/>
        <v/>
      </c>
      <c r="Q22" s="465" t="str">
        <f t="shared" si="6"/>
        <v/>
      </c>
      <c r="R22" s="465" t="str">
        <f t="shared" si="7"/>
        <v/>
      </c>
      <c r="S22" s="12"/>
      <c r="T22" s="7"/>
      <c r="U22" s="7"/>
      <c r="W22" s="14"/>
      <c r="X22" s="14"/>
      <c r="Y22" s="14"/>
      <c r="Z22" s="14"/>
      <c r="AA22" s="14"/>
      <c r="AB22" s="14"/>
      <c r="AC22" s="14"/>
    </row>
    <row r="23" spans="1:29" s="103" customFormat="1" x14ac:dyDescent="0.2">
      <c r="A23" s="1"/>
      <c r="B23" s="10"/>
      <c r="C23" s="16">
        <v>12</v>
      </c>
      <c r="D23" s="28"/>
      <c r="E23" s="29"/>
      <c r="F23" s="274"/>
      <c r="G23" s="274"/>
      <c r="H23" s="303"/>
      <c r="I23" s="272"/>
      <c r="J23" s="28"/>
      <c r="K23" s="28"/>
      <c r="L23" s="28"/>
      <c r="M23" s="27" t="str">
        <f t="shared" si="3"/>
        <v/>
      </c>
      <c r="N23" s="272"/>
      <c r="O23" s="13" t="str">
        <f t="shared" si="4"/>
        <v/>
      </c>
      <c r="P23" s="465" t="str">
        <f t="shared" si="5"/>
        <v/>
      </c>
      <c r="Q23" s="465" t="str">
        <f t="shared" si="6"/>
        <v/>
      </c>
      <c r="R23" s="465" t="str">
        <f t="shared" si="7"/>
        <v/>
      </c>
      <c r="S23" s="12"/>
      <c r="T23" s="7"/>
      <c r="U23" s="7"/>
      <c r="W23" s="14"/>
      <c r="X23" s="14"/>
      <c r="Y23" s="14"/>
      <c r="Z23" s="14"/>
      <c r="AA23" s="14"/>
      <c r="AB23" s="14"/>
      <c r="AC23" s="14"/>
    </row>
    <row r="24" spans="1:29" s="103" customFormat="1" x14ac:dyDescent="0.2">
      <c r="A24" s="1"/>
      <c r="B24" s="10"/>
      <c r="C24" s="16">
        <v>13</v>
      </c>
      <c r="D24" s="28"/>
      <c r="E24" s="29"/>
      <c r="F24" s="274"/>
      <c r="G24" s="274"/>
      <c r="H24" s="303"/>
      <c r="I24" s="272"/>
      <c r="J24" s="28"/>
      <c r="K24" s="28"/>
      <c r="L24" s="28"/>
      <c r="M24" s="27" t="str">
        <f t="shared" si="3"/>
        <v/>
      </c>
      <c r="N24" s="272"/>
      <c r="O24" s="13" t="str">
        <f t="shared" si="4"/>
        <v/>
      </c>
      <c r="P24" s="465" t="str">
        <f t="shared" si="5"/>
        <v/>
      </c>
      <c r="Q24" s="465" t="str">
        <f t="shared" si="6"/>
        <v/>
      </c>
      <c r="R24" s="465" t="str">
        <f t="shared" si="7"/>
        <v/>
      </c>
      <c r="S24" s="12"/>
      <c r="T24" s="7"/>
      <c r="U24" s="7"/>
      <c r="W24" s="14"/>
      <c r="X24" s="14"/>
      <c r="Y24" s="14"/>
      <c r="Z24" s="14"/>
      <c r="AA24" s="14"/>
      <c r="AB24" s="14"/>
      <c r="AC24" s="14"/>
    </row>
    <row r="25" spans="1:29" s="103" customFormat="1" x14ac:dyDescent="0.2">
      <c r="A25" s="1"/>
      <c r="B25" s="10"/>
      <c r="C25" s="16">
        <v>14</v>
      </c>
      <c r="D25" s="28"/>
      <c r="E25" s="29"/>
      <c r="F25" s="274"/>
      <c r="G25" s="274"/>
      <c r="H25" s="303"/>
      <c r="I25" s="272"/>
      <c r="J25" s="28"/>
      <c r="K25" s="28"/>
      <c r="L25" s="28"/>
      <c r="M25" s="27" t="str">
        <f t="shared" si="3"/>
        <v/>
      </c>
      <c r="N25" s="272"/>
      <c r="O25" s="13" t="str">
        <f t="shared" si="4"/>
        <v/>
      </c>
      <c r="P25" s="465" t="str">
        <f t="shared" si="5"/>
        <v/>
      </c>
      <c r="Q25" s="465" t="str">
        <f t="shared" si="6"/>
        <v/>
      </c>
      <c r="R25" s="465" t="str">
        <f t="shared" si="7"/>
        <v/>
      </c>
      <c r="S25" s="12"/>
      <c r="T25" s="7"/>
      <c r="U25" s="7"/>
      <c r="W25" s="14"/>
      <c r="X25" s="14"/>
      <c r="Y25" s="14"/>
      <c r="Z25" s="14"/>
      <c r="AA25" s="14"/>
      <c r="AB25" s="14"/>
      <c r="AC25" s="14"/>
    </row>
    <row r="26" spans="1:29" s="103" customFormat="1" x14ac:dyDescent="0.2">
      <c r="A26" s="1"/>
      <c r="B26" s="10"/>
      <c r="C26" s="16">
        <v>15</v>
      </c>
      <c r="D26" s="28"/>
      <c r="E26" s="29"/>
      <c r="F26" s="274"/>
      <c r="G26" s="274"/>
      <c r="H26" s="303"/>
      <c r="I26" s="272"/>
      <c r="J26" s="28"/>
      <c r="K26" s="28"/>
      <c r="L26" s="28"/>
      <c r="M26" s="27" t="str">
        <f t="shared" si="3"/>
        <v/>
      </c>
      <c r="N26" s="272"/>
      <c r="O26" s="13" t="str">
        <f t="shared" si="4"/>
        <v/>
      </c>
      <c r="P26" s="465" t="str">
        <f t="shared" si="5"/>
        <v/>
      </c>
      <c r="Q26" s="465" t="str">
        <f t="shared" si="6"/>
        <v/>
      </c>
      <c r="R26" s="465" t="str">
        <f t="shared" si="7"/>
        <v/>
      </c>
      <c r="S26" s="12"/>
      <c r="T26" s="7"/>
      <c r="U26" s="7"/>
      <c r="W26" s="14"/>
      <c r="X26" s="14"/>
      <c r="Y26" s="14"/>
      <c r="Z26" s="14"/>
      <c r="AA26" s="14"/>
      <c r="AB26" s="14"/>
      <c r="AC26" s="14"/>
    </row>
    <row r="27" spans="1:29" s="103" customFormat="1" x14ac:dyDescent="0.2">
      <c r="A27" s="1"/>
      <c r="B27" s="10"/>
      <c r="C27" s="16">
        <v>16</v>
      </c>
      <c r="D27" s="28"/>
      <c r="E27" s="29"/>
      <c r="F27" s="274"/>
      <c r="G27" s="274"/>
      <c r="H27" s="303"/>
      <c r="I27" s="272"/>
      <c r="J27" s="28"/>
      <c r="K27" s="28"/>
      <c r="L27" s="28"/>
      <c r="M27" s="27" t="str">
        <f t="shared" si="3"/>
        <v/>
      </c>
      <c r="N27" s="272"/>
      <c r="O27" s="13" t="str">
        <f t="shared" si="4"/>
        <v/>
      </c>
      <c r="P27" s="465" t="str">
        <f t="shared" si="5"/>
        <v/>
      </c>
      <c r="Q27" s="465" t="str">
        <f t="shared" si="6"/>
        <v/>
      </c>
      <c r="R27" s="465" t="str">
        <f t="shared" si="7"/>
        <v/>
      </c>
      <c r="S27" s="12"/>
      <c r="T27" s="7"/>
      <c r="U27" s="7"/>
      <c r="W27" s="14"/>
      <c r="X27" s="14"/>
      <c r="Y27" s="14"/>
      <c r="Z27" s="14"/>
      <c r="AA27" s="14"/>
      <c r="AB27" s="14"/>
      <c r="AC27" s="14"/>
    </row>
    <row r="28" spans="1:29" s="103" customFormat="1" x14ac:dyDescent="0.2">
      <c r="A28" s="1"/>
      <c r="B28" s="10"/>
      <c r="C28" s="16">
        <v>17</v>
      </c>
      <c r="D28" s="28"/>
      <c r="E28" s="29"/>
      <c r="F28" s="274"/>
      <c r="G28" s="274"/>
      <c r="H28" s="303"/>
      <c r="I28" s="272"/>
      <c r="J28" s="28"/>
      <c r="K28" s="28"/>
      <c r="L28" s="28"/>
      <c r="M28" s="27" t="str">
        <f t="shared" si="3"/>
        <v/>
      </c>
      <c r="N28" s="272"/>
      <c r="O28" s="13" t="str">
        <f t="shared" si="4"/>
        <v/>
      </c>
      <c r="P28" s="465" t="str">
        <f t="shared" si="5"/>
        <v/>
      </c>
      <c r="Q28" s="465" t="str">
        <f t="shared" si="6"/>
        <v/>
      </c>
      <c r="R28" s="465" t="str">
        <f t="shared" si="7"/>
        <v/>
      </c>
      <c r="S28" s="12"/>
      <c r="T28" s="7"/>
      <c r="U28" s="7"/>
      <c r="W28" s="14"/>
      <c r="X28" s="14"/>
      <c r="Y28" s="14"/>
      <c r="Z28" s="14"/>
      <c r="AA28" s="14"/>
      <c r="AB28" s="14"/>
      <c r="AC28" s="14"/>
    </row>
    <row r="29" spans="1:29" s="103" customFormat="1" x14ac:dyDescent="0.2">
      <c r="A29" s="1"/>
      <c r="B29" s="10"/>
      <c r="C29" s="16">
        <v>18</v>
      </c>
      <c r="D29" s="28"/>
      <c r="E29" s="29"/>
      <c r="F29" s="274"/>
      <c r="G29" s="274"/>
      <c r="H29" s="303"/>
      <c r="I29" s="272"/>
      <c r="J29" s="28"/>
      <c r="K29" s="28"/>
      <c r="L29" s="28"/>
      <c r="M29" s="27" t="str">
        <f t="shared" si="3"/>
        <v/>
      </c>
      <c r="N29" s="272"/>
      <c r="O29" s="13" t="str">
        <f t="shared" si="4"/>
        <v/>
      </c>
      <c r="P29" s="465" t="str">
        <f t="shared" si="5"/>
        <v/>
      </c>
      <c r="Q29" s="465" t="str">
        <f t="shared" si="6"/>
        <v/>
      </c>
      <c r="R29" s="465" t="str">
        <f t="shared" si="7"/>
        <v/>
      </c>
      <c r="S29" s="12"/>
      <c r="T29" s="7"/>
      <c r="U29" s="7"/>
      <c r="W29" s="14"/>
      <c r="X29" s="14"/>
      <c r="Y29" s="14"/>
      <c r="Z29" s="14"/>
      <c r="AA29" s="14"/>
      <c r="AB29" s="14"/>
      <c r="AC29" s="14"/>
    </row>
    <row r="30" spans="1:29" s="103" customFormat="1" x14ac:dyDescent="0.2">
      <c r="A30" s="1"/>
      <c r="B30" s="10"/>
      <c r="C30" s="16">
        <v>19</v>
      </c>
      <c r="D30" s="28"/>
      <c r="E30" s="29"/>
      <c r="F30" s="274"/>
      <c r="G30" s="274"/>
      <c r="H30" s="303"/>
      <c r="I30" s="272"/>
      <c r="J30" s="28"/>
      <c r="K30" s="28"/>
      <c r="L30" s="28"/>
      <c r="M30" s="27" t="str">
        <f t="shared" si="3"/>
        <v/>
      </c>
      <c r="N30" s="272"/>
      <c r="O30" s="13" t="str">
        <f t="shared" si="4"/>
        <v/>
      </c>
      <c r="P30" s="465" t="str">
        <f t="shared" si="5"/>
        <v/>
      </c>
      <c r="Q30" s="465" t="str">
        <f t="shared" si="6"/>
        <v/>
      </c>
      <c r="R30" s="465" t="str">
        <f t="shared" si="7"/>
        <v/>
      </c>
      <c r="S30" s="12"/>
      <c r="T30" s="7"/>
      <c r="U30" s="7"/>
      <c r="W30" s="14"/>
      <c r="X30" s="14"/>
      <c r="Y30" s="14"/>
      <c r="Z30" s="14"/>
      <c r="AA30" s="14"/>
      <c r="AB30" s="14"/>
      <c r="AC30" s="14"/>
    </row>
    <row r="31" spans="1:29" s="103" customFormat="1" x14ac:dyDescent="0.2">
      <c r="A31" s="1"/>
      <c r="B31" s="10"/>
      <c r="C31" s="16">
        <v>20</v>
      </c>
      <c r="D31" s="28"/>
      <c r="E31" s="29"/>
      <c r="F31" s="274"/>
      <c r="G31" s="274"/>
      <c r="H31" s="303"/>
      <c r="I31" s="272"/>
      <c r="J31" s="28"/>
      <c r="K31" s="28"/>
      <c r="L31" s="28"/>
      <c r="M31" s="27" t="str">
        <f t="shared" si="3"/>
        <v/>
      </c>
      <c r="N31" s="272"/>
      <c r="O31" s="13" t="str">
        <f t="shared" si="4"/>
        <v/>
      </c>
      <c r="P31" s="465" t="str">
        <f t="shared" si="5"/>
        <v/>
      </c>
      <c r="Q31" s="465" t="str">
        <f t="shared" si="6"/>
        <v/>
      </c>
      <c r="R31" s="465" t="str">
        <f t="shared" si="7"/>
        <v/>
      </c>
      <c r="S31" s="12"/>
      <c r="T31" s="7"/>
      <c r="U31" s="7"/>
      <c r="W31" s="14"/>
      <c r="X31" s="14"/>
      <c r="Y31" s="14"/>
      <c r="Z31" s="14"/>
      <c r="AA31" s="14"/>
      <c r="AB31" s="14"/>
      <c r="AC31" s="14"/>
    </row>
    <row r="32" spans="1:29" s="103" customFormat="1" x14ac:dyDescent="0.2">
      <c r="A32" s="1"/>
      <c r="B32" s="10"/>
      <c r="C32" s="16">
        <v>21</v>
      </c>
      <c r="D32" s="28"/>
      <c r="E32" s="29"/>
      <c r="F32" s="274"/>
      <c r="G32" s="274"/>
      <c r="H32" s="303"/>
      <c r="I32" s="272"/>
      <c r="J32" s="28"/>
      <c r="K32" s="28"/>
      <c r="L32" s="28"/>
      <c r="M32" s="27" t="str">
        <f t="shared" si="3"/>
        <v/>
      </c>
      <c r="N32" s="272"/>
      <c r="O32" s="13" t="str">
        <f t="shared" si="4"/>
        <v/>
      </c>
      <c r="P32" s="465" t="str">
        <f t="shared" si="5"/>
        <v/>
      </c>
      <c r="Q32" s="465" t="str">
        <f t="shared" si="6"/>
        <v/>
      </c>
      <c r="R32" s="465" t="str">
        <f t="shared" si="7"/>
        <v/>
      </c>
      <c r="S32" s="12"/>
      <c r="T32" s="7"/>
      <c r="U32" s="7"/>
      <c r="W32" s="14"/>
      <c r="X32" s="14"/>
      <c r="Y32" s="14"/>
      <c r="Z32" s="14"/>
      <c r="AA32" s="14"/>
      <c r="AB32" s="14"/>
      <c r="AC32" s="14"/>
    </row>
    <row r="33" spans="1:29" s="103" customFormat="1" x14ac:dyDescent="0.2">
      <c r="A33" s="1"/>
      <c r="B33" s="10"/>
      <c r="C33" s="16">
        <v>22</v>
      </c>
      <c r="D33" s="28"/>
      <c r="E33" s="29"/>
      <c r="F33" s="274"/>
      <c r="G33" s="274"/>
      <c r="H33" s="303"/>
      <c r="I33" s="272"/>
      <c r="J33" s="28"/>
      <c r="K33" s="28"/>
      <c r="L33" s="28"/>
      <c r="M33" s="27" t="str">
        <f t="shared" si="3"/>
        <v/>
      </c>
      <c r="N33" s="272"/>
      <c r="O33" s="13" t="str">
        <f t="shared" si="4"/>
        <v/>
      </c>
      <c r="P33" s="465" t="str">
        <f t="shared" si="5"/>
        <v/>
      </c>
      <c r="Q33" s="465" t="str">
        <f t="shared" si="6"/>
        <v/>
      </c>
      <c r="R33" s="465" t="str">
        <f t="shared" si="7"/>
        <v/>
      </c>
      <c r="S33" s="12"/>
      <c r="T33" s="7"/>
      <c r="U33" s="7"/>
      <c r="W33" s="14"/>
      <c r="X33" s="14"/>
      <c r="Y33" s="14"/>
      <c r="Z33" s="14"/>
      <c r="AA33" s="14"/>
      <c r="AB33" s="14"/>
      <c r="AC33" s="14"/>
    </row>
    <row r="34" spans="1:29" s="103" customFormat="1" x14ac:dyDescent="0.2">
      <c r="A34" s="1"/>
      <c r="B34" s="10"/>
      <c r="C34" s="16">
        <v>23</v>
      </c>
      <c r="D34" s="28"/>
      <c r="E34" s="29"/>
      <c r="F34" s="274"/>
      <c r="G34" s="274"/>
      <c r="H34" s="303"/>
      <c r="I34" s="272"/>
      <c r="J34" s="28"/>
      <c r="K34" s="28"/>
      <c r="L34" s="28"/>
      <c r="M34" s="27" t="str">
        <f t="shared" si="3"/>
        <v/>
      </c>
      <c r="N34" s="272"/>
      <c r="O34" s="13" t="str">
        <f t="shared" si="4"/>
        <v/>
      </c>
      <c r="P34" s="465" t="str">
        <f t="shared" si="5"/>
        <v/>
      </c>
      <c r="Q34" s="465" t="str">
        <f t="shared" si="6"/>
        <v/>
      </c>
      <c r="R34" s="465" t="str">
        <f t="shared" si="7"/>
        <v/>
      </c>
      <c r="S34" s="12"/>
      <c r="T34" s="7"/>
      <c r="U34" s="7"/>
      <c r="W34" s="14"/>
      <c r="X34" s="14"/>
      <c r="Y34" s="14"/>
      <c r="Z34" s="14"/>
      <c r="AA34" s="14"/>
      <c r="AB34" s="14"/>
      <c r="AC34" s="14"/>
    </row>
    <row r="35" spans="1:29" s="103" customFormat="1" x14ac:dyDescent="0.2">
      <c r="A35" s="1"/>
      <c r="B35" s="10"/>
      <c r="C35" s="16">
        <v>24</v>
      </c>
      <c r="D35" s="28"/>
      <c r="E35" s="29"/>
      <c r="F35" s="274"/>
      <c r="G35" s="274"/>
      <c r="H35" s="303"/>
      <c r="I35" s="272"/>
      <c r="J35" s="28"/>
      <c r="K35" s="28"/>
      <c r="L35" s="28"/>
      <c r="M35" s="27" t="str">
        <f t="shared" si="3"/>
        <v/>
      </c>
      <c r="N35" s="272"/>
      <c r="O35" s="13" t="str">
        <f t="shared" si="4"/>
        <v/>
      </c>
      <c r="P35" s="465" t="str">
        <f t="shared" si="5"/>
        <v/>
      </c>
      <c r="Q35" s="465" t="str">
        <f t="shared" si="6"/>
        <v/>
      </c>
      <c r="R35" s="465" t="str">
        <f t="shared" si="7"/>
        <v/>
      </c>
      <c r="S35" s="12"/>
      <c r="T35" s="7"/>
      <c r="U35" s="7"/>
      <c r="W35" s="14"/>
      <c r="X35" s="14"/>
      <c r="Y35" s="14"/>
      <c r="Z35" s="14"/>
      <c r="AA35" s="14"/>
      <c r="AB35" s="14"/>
      <c r="AC35" s="14"/>
    </row>
    <row r="36" spans="1:29" s="103" customFormat="1" x14ac:dyDescent="0.2">
      <c r="A36" s="1"/>
      <c r="B36" s="10"/>
      <c r="C36" s="16">
        <v>25</v>
      </c>
      <c r="D36" s="28"/>
      <c r="E36" s="29"/>
      <c r="F36" s="274"/>
      <c r="G36" s="274"/>
      <c r="H36" s="303"/>
      <c r="I36" s="272"/>
      <c r="J36" s="28"/>
      <c r="K36" s="28"/>
      <c r="L36" s="28"/>
      <c r="M36" s="27" t="str">
        <f t="shared" si="3"/>
        <v/>
      </c>
      <c r="N36" s="272"/>
      <c r="O36" s="13" t="str">
        <f t="shared" si="4"/>
        <v/>
      </c>
      <c r="P36" s="465" t="str">
        <f t="shared" si="5"/>
        <v/>
      </c>
      <c r="Q36" s="465" t="str">
        <f t="shared" si="6"/>
        <v/>
      </c>
      <c r="R36" s="465" t="str">
        <f t="shared" si="7"/>
        <v/>
      </c>
      <c r="S36" s="12"/>
      <c r="T36" s="7"/>
      <c r="U36" s="7"/>
      <c r="W36" s="14"/>
      <c r="X36" s="14"/>
      <c r="Y36" s="14"/>
      <c r="Z36" s="14"/>
      <c r="AA36" s="14"/>
      <c r="AB36" s="14"/>
      <c r="AC36" s="14"/>
    </row>
    <row r="37" spans="1:29" s="103" customFormat="1" x14ac:dyDescent="0.2">
      <c r="A37" s="1"/>
      <c r="B37" s="10"/>
      <c r="C37" s="16">
        <v>26</v>
      </c>
      <c r="D37" s="28"/>
      <c r="E37" s="29"/>
      <c r="F37" s="274"/>
      <c r="G37" s="274"/>
      <c r="H37" s="303"/>
      <c r="I37" s="272"/>
      <c r="J37" s="28"/>
      <c r="K37" s="28"/>
      <c r="L37" s="28"/>
      <c r="M37" s="27" t="str">
        <f t="shared" si="3"/>
        <v/>
      </c>
      <c r="N37" s="272"/>
      <c r="O37" s="13" t="str">
        <f t="shared" si="4"/>
        <v/>
      </c>
      <c r="P37" s="465" t="str">
        <f t="shared" si="5"/>
        <v/>
      </c>
      <c r="Q37" s="465" t="str">
        <f t="shared" si="6"/>
        <v/>
      </c>
      <c r="R37" s="465" t="str">
        <f t="shared" si="7"/>
        <v/>
      </c>
      <c r="S37" s="12"/>
      <c r="T37" s="7"/>
      <c r="U37" s="7"/>
      <c r="W37" s="14"/>
      <c r="X37" s="14"/>
      <c r="Y37" s="14"/>
      <c r="Z37" s="14"/>
      <c r="AA37" s="14"/>
      <c r="AB37" s="14"/>
      <c r="AC37" s="14"/>
    </row>
    <row r="38" spans="1:29" s="103" customFormat="1" x14ac:dyDescent="0.2">
      <c r="A38" s="1"/>
      <c r="B38" s="10"/>
      <c r="C38" s="16">
        <v>27</v>
      </c>
      <c r="D38" s="28"/>
      <c r="E38" s="29"/>
      <c r="F38" s="274"/>
      <c r="G38" s="274"/>
      <c r="H38" s="303"/>
      <c r="I38" s="272"/>
      <c r="J38" s="28"/>
      <c r="K38" s="28"/>
      <c r="L38" s="28"/>
      <c r="M38" s="27" t="str">
        <f t="shared" si="3"/>
        <v/>
      </c>
      <c r="N38" s="272"/>
      <c r="O38" s="13" t="str">
        <f t="shared" si="4"/>
        <v/>
      </c>
      <c r="P38" s="465" t="str">
        <f t="shared" si="5"/>
        <v/>
      </c>
      <c r="Q38" s="465" t="str">
        <f t="shared" si="6"/>
        <v/>
      </c>
      <c r="R38" s="465" t="str">
        <f t="shared" si="7"/>
        <v/>
      </c>
      <c r="S38" s="12"/>
      <c r="T38" s="7"/>
      <c r="U38" s="7"/>
      <c r="W38" s="14"/>
      <c r="X38" s="14"/>
      <c r="Y38" s="14"/>
      <c r="Z38" s="14"/>
      <c r="AA38" s="14"/>
      <c r="AB38" s="14"/>
      <c r="AC38" s="14"/>
    </row>
    <row r="39" spans="1:29" s="103" customFormat="1" x14ac:dyDescent="0.2">
      <c r="A39" s="1"/>
      <c r="B39" s="10"/>
      <c r="C39" s="16">
        <v>28</v>
      </c>
      <c r="D39" s="28"/>
      <c r="E39" s="29"/>
      <c r="F39" s="274"/>
      <c r="G39" s="274"/>
      <c r="H39" s="303"/>
      <c r="I39" s="272"/>
      <c r="J39" s="28"/>
      <c r="K39" s="28"/>
      <c r="L39" s="28"/>
      <c r="M39" s="27" t="str">
        <f t="shared" si="3"/>
        <v/>
      </c>
      <c r="N39" s="272"/>
      <c r="O39" s="13" t="str">
        <f t="shared" si="4"/>
        <v/>
      </c>
      <c r="P39" s="465" t="str">
        <f t="shared" si="5"/>
        <v/>
      </c>
      <c r="Q39" s="465" t="str">
        <f t="shared" si="6"/>
        <v/>
      </c>
      <c r="R39" s="465" t="str">
        <f t="shared" si="7"/>
        <v/>
      </c>
      <c r="S39" s="12"/>
      <c r="T39" s="7"/>
      <c r="U39" s="7"/>
      <c r="W39" s="14"/>
      <c r="X39" s="14"/>
      <c r="Y39" s="14"/>
      <c r="Z39" s="14"/>
      <c r="AA39" s="14"/>
      <c r="AB39" s="14"/>
      <c r="AC39" s="14"/>
    </row>
    <row r="40" spans="1:29" s="103" customFormat="1" x14ac:dyDescent="0.2">
      <c r="A40" s="1"/>
      <c r="B40" s="10"/>
      <c r="C40" s="16">
        <v>29</v>
      </c>
      <c r="D40" s="28"/>
      <c r="E40" s="29"/>
      <c r="F40" s="274"/>
      <c r="G40" s="274"/>
      <c r="H40" s="303"/>
      <c r="I40" s="272"/>
      <c r="J40" s="28"/>
      <c r="K40" s="28"/>
      <c r="L40" s="28"/>
      <c r="M40" s="27" t="str">
        <f t="shared" si="3"/>
        <v/>
      </c>
      <c r="N40" s="272"/>
      <c r="O40" s="13" t="str">
        <f t="shared" si="4"/>
        <v/>
      </c>
      <c r="P40" s="465" t="str">
        <f t="shared" si="5"/>
        <v/>
      </c>
      <c r="Q40" s="465" t="str">
        <f t="shared" si="6"/>
        <v/>
      </c>
      <c r="R40" s="465" t="str">
        <f t="shared" si="7"/>
        <v/>
      </c>
      <c r="S40" s="12"/>
      <c r="T40" s="7"/>
      <c r="U40" s="7"/>
      <c r="W40" s="14"/>
      <c r="X40" s="14"/>
      <c r="Y40" s="14"/>
      <c r="Z40" s="14"/>
      <c r="AA40" s="14"/>
      <c r="AB40" s="14"/>
      <c r="AC40" s="14"/>
    </row>
    <row r="41" spans="1:29" s="103" customFormat="1" x14ac:dyDescent="0.2">
      <c r="A41" s="1"/>
      <c r="B41" s="10"/>
      <c r="C41" s="16">
        <v>30</v>
      </c>
      <c r="D41" s="28"/>
      <c r="E41" s="29"/>
      <c r="F41" s="274"/>
      <c r="G41" s="274"/>
      <c r="H41" s="303"/>
      <c r="I41" s="272"/>
      <c r="J41" s="28"/>
      <c r="K41" s="28"/>
      <c r="L41" s="28"/>
      <c r="M41" s="27" t="str">
        <f t="shared" si="3"/>
        <v/>
      </c>
      <c r="N41" s="272"/>
      <c r="O41" s="13" t="str">
        <f t="shared" si="4"/>
        <v/>
      </c>
      <c r="P41" s="465" t="str">
        <f t="shared" si="5"/>
        <v/>
      </c>
      <c r="Q41" s="465" t="str">
        <f t="shared" si="6"/>
        <v/>
      </c>
      <c r="R41" s="465" t="str">
        <f t="shared" si="7"/>
        <v/>
      </c>
      <c r="S41" s="12"/>
      <c r="T41" s="7"/>
      <c r="U41" s="7"/>
      <c r="W41" s="14"/>
      <c r="X41" s="14"/>
      <c r="Y41" s="14"/>
      <c r="Z41" s="14"/>
      <c r="AA41" s="14"/>
      <c r="AB41" s="14"/>
      <c r="AC41" s="14"/>
    </row>
    <row r="42" spans="1:29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5"/>
    </row>
    <row r="43" spans="1:29" s="155" customFormat="1" x14ac:dyDescent="0.2">
      <c r="A43" s="1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74" t="s">
        <v>916</v>
      </c>
    </row>
  </sheetData>
  <sheetProtection password="DD1F" sheet="1" selectLockedCells="1"/>
  <mergeCells count="17">
    <mergeCell ref="C8:C11"/>
    <mergeCell ref="N9:N11"/>
    <mergeCell ref="O9:O11"/>
    <mergeCell ref="F9:F11"/>
    <mergeCell ref="M9:M11"/>
    <mergeCell ref="D9:D11"/>
    <mergeCell ref="J9:L9"/>
    <mergeCell ref="E9:E11"/>
    <mergeCell ref="G9:G11"/>
    <mergeCell ref="H9:H11"/>
    <mergeCell ref="I9:I11"/>
    <mergeCell ref="D8:L8"/>
    <mergeCell ref="K10:K11"/>
    <mergeCell ref="P9:R10"/>
    <mergeCell ref="M8:R8"/>
    <mergeCell ref="J10:J11"/>
    <mergeCell ref="L10:L11"/>
  </mergeCells>
  <phoneticPr fontId="2"/>
  <conditionalFormatting sqref="J12:J41">
    <cfRule type="expression" dxfId="2" priority="3">
      <formula>AND(J12="○",COUNTIF(J12:L12,"○")&gt;1)</formula>
    </cfRule>
  </conditionalFormatting>
  <conditionalFormatting sqref="K12:K41">
    <cfRule type="expression" dxfId="1" priority="2">
      <formula>AND(K12="○",COUNTIF(J12:L12,"○")&gt;1)</formula>
    </cfRule>
  </conditionalFormatting>
  <conditionalFormatting sqref="L12:L41">
    <cfRule type="expression" dxfId="0" priority="1">
      <formula>AND(L12="○",COUNTIF(J12:L12,"○")&gt;1)</formula>
    </cfRule>
  </conditionalFormatting>
  <dataValidations count="2">
    <dataValidation type="list" allowBlank="1" showInputMessage="1" showErrorMessage="1" sqref="J12:L41">
      <formula1>$Y$5:$Z$5</formula1>
    </dataValidation>
    <dataValidation type="list" allowBlank="1" showInputMessage="1" showErrorMessage="1" sqref="D12:D41">
      <formula1>$V$2:$AC$2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6" orientation="landscape" blackAndWhite="1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U45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205" customWidth="1"/>
    <col min="3" max="3" width="3.6640625" style="205" customWidth="1"/>
    <col min="4" max="4" width="5.6640625" style="205" customWidth="1"/>
    <col min="5" max="5" width="5" style="205" bestFit="1" customWidth="1"/>
    <col min="6" max="6" width="10.6640625" style="205" customWidth="1"/>
    <col min="7" max="7" width="17.6640625" style="282" customWidth="1"/>
    <col min="8" max="9" width="7.6640625" style="205" customWidth="1"/>
    <col min="10" max="10" width="4.44140625" style="205" bestFit="1" customWidth="1"/>
    <col min="11" max="12" width="8.21875" style="205" customWidth="1"/>
    <col min="13" max="13" width="8.21875" style="205" bestFit="1" customWidth="1"/>
    <col min="14" max="14" width="8.21875" style="205" customWidth="1"/>
    <col min="15" max="15" width="7.6640625" style="205" customWidth="1"/>
    <col min="16" max="16" width="7.44140625" style="205" bestFit="1" customWidth="1"/>
    <col min="17" max="18" width="7.6640625" style="205" customWidth="1"/>
    <col min="19" max="19" width="7.44140625" style="205" bestFit="1" customWidth="1"/>
    <col min="20" max="22" width="7.6640625" style="205" customWidth="1"/>
    <col min="23" max="24" width="2.109375" style="205" customWidth="1"/>
    <col min="25" max="34" width="8.6640625" style="205" hidden="1" customWidth="1"/>
    <col min="35" max="38" width="9" style="205" hidden="1" customWidth="1"/>
    <col min="39" max="47" width="0" style="205" hidden="1" customWidth="1"/>
    <col min="48" max="16384" width="9" style="205" hidden="1"/>
  </cols>
  <sheetData>
    <row r="1" spans="1:47" ht="16.2" thickBot="1" x14ac:dyDescent="0.25">
      <c r="Z1" s="2" t="s">
        <v>823</v>
      </c>
      <c r="AJ1" s="2" t="s">
        <v>806</v>
      </c>
      <c r="AK1" s="2"/>
      <c r="AL1" s="103"/>
      <c r="AM1" s="7" t="s">
        <v>812</v>
      </c>
    </row>
    <row r="2" spans="1:47" ht="15" customHeight="1" thickBot="1" x14ac:dyDescent="0.25">
      <c r="D2" s="207"/>
      <c r="E2" s="3" t="s">
        <v>410</v>
      </c>
      <c r="Y2" s="91"/>
      <c r="Z2" s="4" t="s">
        <v>398</v>
      </c>
      <c r="AA2" s="4" t="s">
        <v>399</v>
      </c>
      <c r="AB2" s="4" t="s">
        <v>400</v>
      </c>
      <c r="AC2" s="4" t="s">
        <v>651</v>
      </c>
      <c r="AD2" s="4" t="s">
        <v>652</v>
      </c>
      <c r="AE2" s="4" t="s">
        <v>653</v>
      </c>
      <c r="AF2" s="4" t="s">
        <v>431</v>
      </c>
      <c r="AG2" s="4" t="s">
        <v>432</v>
      </c>
      <c r="AH2" s="4"/>
      <c r="AI2" s="14"/>
      <c r="AJ2" s="21"/>
      <c r="AK2" s="475" t="s">
        <v>783</v>
      </c>
      <c r="AL2" s="14"/>
      <c r="AM2" s="475"/>
      <c r="AN2" s="4" t="s">
        <v>398</v>
      </c>
      <c r="AO2" s="4" t="s">
        <v>399</v>
      </c>
      <c r="AP2" s="4" t="s">
        <v>400</v>
      </c>
      <c r="AQ2" s="4" t="s">
        <v>651</v>
      </c>
      <c r="AR2" s="4" t="s">
        <v>652</v>
      </c>
      <c r="AS2" s="4" t="s">
        <v>653</v>
      </c>
      <c r="AT2" s="4" t="s">
        <v>431</v>
      </c>
      <c r="AU2" s="4" t="s">
        <v>432</v>
      </c>
    </row>
    <row r="3" spans="1:47" ht="15" customHeight="1" thickBot="1" x14ac:dyDescent="0.25">
      <c r="D3" s="283"/>
      <c r="E3" s="3" t="s">
        <v>411</v>
      </c>
      <c r="AH3" s="92"/>
      <c r="AI3" s="92"/>
      <c r="AJ3" s="475" t="s">
        <v>755</v>
      </c>
      <c r="AK3" s="475">
        <f>メイン_入力!$AB$99</f>
        <v>0.38200000000000001</v>
      </c>
      <c r="AL3" s="2"/>
      <c r="AM3" s="475" t="s">
        <v>755</v>
      </c>
      <c r="AN3" s="466">
        <f>SUMIF($D$12:$D$41,AN$2,$T$12:$T$41)</f>
        <v>0</v>
      </c>
      <c r="AO3" s="466">
        <f t="shared" ref="AO3:AU3" si="0">SUMIF($D$12:$D$41,AO$2,$T$12:$T$41)</f>
        <v>0</v>
      </c>
      <c r="AP3" s="466">
        <f t="shared" si="0"/>
        <v>0</v>
      </c>
      <c r="AQ3" s="466">
        <f t="shared" si="0"/>
        <v>0</v>
      </c>
      <c r="AR3" s="466">
        <f t="shared" si="0"/>
        <v>0</v>
      </c>
      <c r="AS3" s="466">
        <f t="shared" si="0"/>
        <v>0</v>
      </c>
      <c r="AT3" s="466">
        <f t="shared" si="0"/>
        <v>0</v>
      </c>
      <c r="AU3" s="466">
        <f t="shared" si="0"/>
        <v>0</v>
      </c>
    </row>
    <row r="4" spans="1:47" ht="15" customHeight="1" x14ac:dyDescent="0.2">
      <c r="AH4" s="11"/>
      <c r="AI4" s="11"/>
      <c r="AJ4" s="475" t="s">
        <v>756</v>
      </c>
      <c r="AK4" s="475">
        <f>メイン_入力!$AB$100</f>
        <v>0.48899999999999999</v>
      </c>
      <c r="AL4" s="2"/>
      <c r="AM4" s="475" t="s">
        <v>756</v>
      </c>
      <c r="AN4" s="466">
        <f>SUMIF($D$12:$D$41,AN$2,$U$12:$U$41)</f>
        <v>0</v>
      </c>
      <c r="AO4" s="466">
        <f t="shared" ref="AO4:AU4" si="1">SUMIF($D$12:$D$41,AO$2,$U$12:$U$41)</f>
        <v>0</v>
      </c>
      <c r="AP4" s="466">
        <f t="shared" si="1"/>
        <v>0</v>
      </c>
      <c r="AQ4" s="466">
        <f t="shared" si="1"/>
        <v>0</v>
      </c>
      <c r="AR4" s="466">
        <f t="shared" si="1"/>
        <v>0</v>
      </c>
      <c r="AS4" s="466">
        <f t="shared" si="1"/>
        <v>0</v>
      </c>
      <c r="AT4" s="466">
        <f t="shared" si="1"/>
        <v>0</v>
      </c>
      <c r="AU4" s="466">
        <f t="shared" si="1"/>
        <v>0</v>
      </c>
    </row>
    <row r="5" spans="1:47" ht="15" customHeight="1" x14ac:dyDescent="0.2">
      <c r="A5" s="123" t="s">
        <v>221</v>
      </c>
      <c r="C5" s="5"/>
      <c r="D5" s="6"/>
      <c r="E5" s="3"/>
      <c r="S5" s="7"/>
      <c r="T5" s="7"/>
      <c r="U5" s="7"/>
      <c r="V5" s="7"/>
      <c r="W5" s="229"/>
      <c r="X5" s="7"/>
      <c r="Y5" s="7"/>
      <c r="Z5" s="4" t="s">
        <v>36</v>
      </c>
      <c r="AA5" s="4" t="s">
        <v>255</v>
      </c>
      <c r="AB5" s="4"/>
      <c r="AD5" s="4" t="s">
        <v>173</v>
      </c>
      <c r="AE5" s="4"/>
      <c r="AG5" s="298" t="s">
        <v>450</v>
      </c>
      <c r="AH5" s="298" t="s">
        <v>451</v>
      </c>
      <c r="AJ5" s="475" t="s">
        <v>779</v>
      </c>
      <c r="AK5" s="475">
        <f>メイン_入力!$AB$101</f>
        <v>0.48899999999999999</v>
      </c>
      <c r="AL5" s="103"/>
      <c r="AM5" s="475" t="s">
        <v>779</v>
      </c>
      <c r="AN5" s="466">
        <f>SUMIF($D$12:$D$41,AN$2,$V$12:$V$41)</f>
        <v>0</v>
      </c>
      <c r="AO5" s="466">
        <f t="shared" ref="AO5:AU5" si="2">SUMIF($D$12:$D$41,AO$2,$V$12:$V$41)</f>
        <v>0</v>
      </c>
      <c r="AP5" s="466">
        <f t="shared" si="2"/>
        <v>0</v>
      </c>
      <c r="AQ5" s="466">
        <f t="shared" si="2"/>
        <v>0</v>
      </c>
      <c r="AR5" s="466">
        <f t="shared" si="2"/>
        <v>0</v>
      </c>
      <c r="AS5" s="466">
        <f t="shared" si="2"/>
        <v>0</v>
      </c>
      <c r="AT5" s="466">
        <f t="shared" si="2"/>
        <v>0</v>
      </c>
      <c r="AU5" s="466">
        <f t="shared" si="2"/>
        <v>0</v>
      </c>
    </row>
    <row r="6" spans="1:47" ht="15" customHeight="1" x14ac:dyDescent="0.2">
      <c r="B6" s="284"/>
      <c r="C6" s="285">
        <v>4.5</v>
      </c>
      <c r="D6" s="286" t="s">
        <v>69</v>
      </c>
      <c r="E6" s="286"/>
      <c r="F6" s="286"/>
      <c r="G6" s="287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8"/>
      <c r="T6" s="8"/>
      <c r="U6" s="8"/>
      <c r="V6" s="8"/>
      <c r="W6" s="9"/>
      <c r="X6" s="7"/>
      <c r="Y6" s="7"/>
    </row>
    <row r="7" spans="1:47" ht="15" customHeight="1" x14ac:dyDescent="0.2">
      <c r="B7" s="10"/>
      <c r="C7" s="288"/>
      <c r="D7" s="288"/>
      <c r="E7" s="288"/>
      <c r="F7" s="288"/>
      <c r="G7" s="289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11"/>
      <c r="T7" s="11"/>
      <c r="U7" s="11"/>
      <c r="V7" s="11"/>
      <c r="W7" s="12"/>
      <c r="X7" s="7"/>
      <c r="Y7" s="7"/>
      <c r="AF7" s="7"/>
    </row>
    <row r="8" spans="1:47" ht="15" customHeight="1" x14ac:dyDescent="0.2">
      <c r="B8" s="10"/>
      <c r="C8" s="792" t="s">
        <v>178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92" t="s">
        <v>705</v>
      </c>
      <c r="N8" s="892"/>
      <c r="O8" s="892"/>
      <c r="P8" s="892"/>
      <c r="Q8" s="892"/>
      <c r="R8" s="892"/>
      <c r="S8" s="892"/>
      <c r="T8" s="892"/>
      <c r="U8" s="892"/>
      <c r="V8" s="892"/>
      <c r="W8" s="12"/>
      <c r="X8" s="7"/>
      <c r="Y8" s="7"/>
      <c r="AF8" s="7"/>
    </row>
    <row r="9" spans="1:47" ht="15" customHeight="1" x14ac:dyDescent="0.2">
      <c r="B9" s="10"/>
      <c r="C9" s="793"/>
      <c r="D9" s="858" t="s">
        <v>276</v>
      </c>
      <c r="E9" s="858" t="s">
        <v>100</v>
      </c>
      <c r="F9" s="858" t="s">
        <v>256</v>
      </c>
      <c r="G9" s="960" t="s">
        <v>429</v>
      </c>
      <c r="H9" s="858" t="s">
        <v>174</v>
      </c>
      <c r="I9" s="858" t="s">
        <v>175</v>
      </c>
      <c r="J9" s="858" t="s">
        <v>222</v>
      </c>
      <c r="K9" s="867" t="s">
        <v>223</v>
      </c>
      <c r="L9" s="868"/>
      <c r="M9" s="872" t="s">
        <v>325</v>
      </c>
      <c r="N9" s="873"/>
      <c r="O9" s="872" t="s">
        <v>176</v>
      </c>
      <c r="P9" s="890" t="s">
        <v>722</v>
      </c>
      <c r="Q9" s="890" t="s">
        <v>279</v>
      </c>
      <c r="R9" s="890" t="s">
        <v>278</v>
      </c>
      <c r="S9" s="890" t="s">
        <v>43</v>
      </c>
      <c r="T9" s="882" t="s">
        <v>443</v>
      </c>
      <c r="U9" s="882"/>
      <c r="V9" s="882"/>
      <c r="W9" s="12"/>
      <c r="X9" s="7"/>
      <c r="Y9" s="7"/>
      <c r="Z9" s="7" t="s">
        <v>826</v>
      </c>
    </row>
    <row r="10" spans="1:47" ht="36" customHeight="1" x14ac:dyDescent="0.2">
      <c r="B10" s="10"/>
      <c r="C10" s="793"/>
      <c r="D10" s="890"/>
      <c r="E10" s="890"/>
      <c r="F10" s="890"/>
      <c r="G10" s="956"/>
      <c r="H10" s="890"/>
      <c r="I10" s="890"/>
      <c r="J10" s="890"/>
      <c r="K10" s="882" t="s">
        <v>21</v>
      </c>
      <c r="L10" s="882" t="s">
        <v>22</v>
      </c>
      <c r="M10" s="882" t="s">
        <v>21</v>
      </c>
      <c r="N10" s="882" t="s">
        <v>22</v>
      </c>
      <c r="O10" s="872"/>
      <c r="P10" s="890"/>
      <c r="Q10" s="890"/>
      <c r="R10" s="890"/>
      <c r="S10" s="890"/>
      <c r="T10" s="882"/>
      <c r="U10" s="882"/>
      <c r="V10" s="882"/>
      <c r="W10" s="12"/>
      <c r="X10" s="7"/>
      <c r="Y10" s="7"/>
      <c r="Z10" s="233" t="s">
        <v>451</v>
      </c>
      <c r="AA10" s="318" t="s">
        <v>450</v>
      </c>
      <c r="AB10" s="85" t="s">
        <v>169</v>
      </c>
      <c r="AC10" s="7"/>
      <c r="AD10" s="233" t="s">
        <v>171</v>
      </c>
      <c r="AE10" s="233" t="s">
        <v>172</v>
      </c>
    </row>
    <row r="11" spans="1:47" ht="28.2" customHeight="1" x14ac:dyDescent="0.2">
      <c r="B11" s="10"/>
      <c r="C11" s="793"/>
      <c r="D11" s="890"/>
      <c r="E11" s="890"/>
      <c r="F11" s="890"/>
      <c r="G11" s="956"/>
      <c r="H11" s="890"/>
      <c r="I11" s="859"/>
      <c r="J11" s="890"/>
      <c r="K11" s="882"/>
      <c r="L11" s="882"/>
      <c r="M11" s="882"/>
      <c r="N11" s="882"/>
      <c r="O11" s="872"/>
      <c r="P11" s="859"/>
      <c r="Q11" s="890"/>
      <c r="R11" s="890"/>
      <c r="S11" s="890"/>
      <c r="T11" s="561" t="s">
        <v>770</v>
      </c>
      <c r="U11" s="561" t="s">
        <v>771</v>
      </c>
      <c r="V11" s="561" t="s">
        <v>822</v>
      </c>
      <c r="W11" s="12"/>
      <c r="X11" s="7"/>
      <c r="Y11" s="7"/>
      <c r="Z11" s="317">
        <v>0.5</v>
      </c>
      <c r="AA11" s="85">
        <v>0.4</v>
      </c>
      <c r="AB11" s="85">
        <v>0.3</v>
      </c>
      <c r="AC11" s="7"/>
      <c r="AD11" s="85">
        <v>6000</v>
      </c>
      <c r="AE11" s="85">
        <v>4500</v>
      </c>
    </row>
    <row r="12" spans="1:47" ht="15" customHeight="1" x14ac:dyDescent="0.2">
      <c r="B12" s="10"/>
      <c r="C12" s="16">
        <v>1</v>
      </c>
      <c r="D12" s="28"/>
      <c r="E12" s="29"/>
      <c r="F12" s="274"/>
      <c r="G12" s="30"/>
      <c r="H12" s="101"/>
      <c r="I12" s="101"/>
      <c r="J12" s="272"/>
      <c r="K12" s="28"/>
      <c r="L12" s="28"/>
      <c r="M12" s="27" t="str">
        <f t="shared" ref="M12:M41" si="3">IF(J12="","",IF(K12="○",IF(G12="ショーケース以外",$Z$11,$AA$11),0))</f>
        <v/>
      </c>
      <c r="N12" s="27" t="str">
        <f t="shared" ref="N12:N41" si="4">IF(OR(J12="",ISERROR(FIND("ショーケース",G12))),"",IF(L12="○",$AB$11,0))</f>
        <v/>
      </c>
      <c r="O12" s="13" t="str">
        <f t="shared" ref="O12:O41" si="5">IF(J12="","",$AD$11)</f>
        <v/>
      </c>
      <c r="P12" s="13" t="str">
        <f t="shared" ref="P12:P41" si="6">IF(OR(ISERROR(FIND("ショーケース",G12)),J12=""),"",$AE$11)</f>
        <v/>
      </c>
      <c r="Q12" s="13" t="str">
        <f>IF(J12="","",(H12*N(O12)*J12+IF(ISERROR(FIND("ショーケース",G12)),0,I12*J12*N(P12)))/1000)</f>
        <v/>
      </c>
      <c r="R12" s="272"/>
      <c r="S12" s="13" t="str">
        <f>IF(AND(M12="",N12=""),"",(IF(R12="",Q12,R12)*(N(M12)/(1-N(M12))*H12*O12*J12/1000/Q12+N(N12)/(1-N(N12))*I12*N(P12)*J12/1000/Q12)))</f>
        <v/>
      </c>
      <c r="T12" s="434" t="str">
        <f>IF(ISERROR($S12),"",IF($S12="","",$S12*$AK$3/1000))</f>
        <v/>
      </c>
      <c r="U12" s="434" t="str">
        <f>IF(ISERROR($S12),"",IF($S12="","",$S12*$AK$4/1000))</f>
        <v/>
      </c>
      <c r="V12" s="434" t="str">
        <f>IF(ISERROR($S12),"",IF($S12="","",$S12*$AK$5/1000))</f>
        <v/>
      </c>
      <c r="W12" s="12"/>
      <c r="X12" s="7"/>
    </row>
    <row r="13" spans="1:47" ht="15" customHeight="1" x14ac:dyDescent="0.2">
      <c r="B13" s="10"/>
      <c r="C13" s="16">
        <v>2</v>
      </c>
      <c r="D13" s="28"/>
      <c r="E13" s="29"/>
      <c r="F13" s="274"/>
      <c r="G13" s="30"/>
      <c r="H13" s="101"/>
      <c r="I13" s="101"/>
      <c r="J13" s="272"/>
      <c r="K13" s="28"/>
      <c r="L13" s="28"/>
      <c r="M13" s="27" t="str">
        <f t="shared" si="3"/>
        <v/>
      </c>
      <c r="N13" s="27" t="str">
        <f t="shared" si="4"/>
        <v/>
      </c>
      <c r="O13" s="13" t="str">
        <f t="shared" si="5"/>
        <v/>
      </c>
      <c r="P13" s="13" t="str">
        <f t="shared" si="6"/>
        <v/>
      </c>
      <c r="Q13" s="13" t="str">
        <f>IF(J13="","",(H13*N(O13)*J13+IF(ISERROR(FIND("ショーケース",G13)),0,I13*J13*N(P13)))/1000)</f>
        <v/>
      </c>
      <c r="R13" s="272"/>
      <c r="S13" s="13" t="str">
        <f t="shared" ref="S13:S41" si="7">IF(AND(M13="",N13=""),"",(IF(R13="",Q13,R13)*(N(M13)/(1-N(M13))*H13*O13*J13/1000/Q13+N(N13)/(1-N(N13))*I13*N(P13)*J13/1000/Q13)))</f>
        <v/>
      </c>
      <c r="T13" s="434" t="str">
        <f t="shared" ref="T13:T41" si="8">IF(ISERROR($S13),"",IF($S13="","",$S13*$AK$3/1000))</f>
        <v/>
      </c>
      <c r="U13" s="434" t="str">
        <f t="shared" ref="U13:U41" si="9">IF(ISERROR($S13),"",IF($S13="","",$S13*$AK$4/1000))</f>
        <v/>
      </c>
      <c r="V13" s="434" t="str">
        <f t="shared" ref="V13:V41" si="10">IF(ISERROR($S13),"",IF($S13="","",$S13*$AK$5/1000))</f>
        <v/>
      </c>
      <c r="W13" s="12"/>
      <c r="X13" s="7"/>
      <c r="Y13" s="7"/>
    </row>
    <row r="14" spans="1:47" ht="15" customHeight="1" x14ac:dyDescent="0.2">
      <c r="B14" s="10"/>
      <c r="C14" s="16">
        <v>3</v>
      </c>
      <c r="D14" s="28"/>
      <c r="E14" s="29"/>
      <c r="F14" s="274"/>
      <c r="G14" s="30"/>
      <c r="H14" s="101"/>
      <c r="I14" s="101"/>
      <c r="J14" s="272"/>
      <c r="K14" s="28"/>
      <c r="L14" s="28"/>
      <c r="M14" s="27" t="str">
        <f t="shared" si="3"/>
        <v/>
      </c>
      <c r="N14" s="27" t="str">
        <f t="shared" si="4"/>
        <v/>
      </c>
      <c r="O14" s="13" t="str">
        <f t="shared" si="5"/>
        <v/>
      </c>
      <c r="P14" s="13" t="str">
        <f t="shared" si="6"/>
        <v/>
      </c>
      <c r="Q14" s="13" t="str">
        <f t="shared" ref="Q14:Q41" si="11">IF(J14="","",(H14*N(O14)*J14+IF(ISERROR(FIND("ショーケース",G14)),0,I14*J14*N(P14)))/1000)</f>
        <v/>
      </c>
      <c r="R14" s="272"/>
      <c r="S14" s="13" t="str">
        <f t="shared" si="7"/>
        <v/>
      </c>
      <c r="T14" s="434" t="str">
        <f t="shared" si="8"/>
        <v/>
      </c>
      <c r="U14" s="434" t="str">
        <f t="shared" si="9"/>
        <v/>
      </c>
      <c r="V14" s="434" t="str">
        <f t="shared" si="10"/>
        <v/>
      </c>
      <c r="W14" s="12"/>
      <c r="X14" s="7"/>
      <c r="Y14" s="7"/>
    </row>
    <row r="15" spans="1:47" ht="15" customHeight="1" x14ac:dyDescent="0.2">
      <c r="B15" s="10"/>
      <c r="C15" s="16">
        <v>4</v>
      </c>
      <c r="D15" s="28"/>
      <c r="E15" s="29"/>
      <c r="F15" s="274"/>
      <c r="G15" s="30"/>
      <c r="H15" s="101"/>
      <c r="I15" s="101"/>
      <c r="J15" s="272"/>
      <c r="K15" s="28"/>
      <c r="L15" s="28"/>
      <c r="M15" s="27" t="str">
        <f t="shared" si="3"/>
        <v/>
      </c>
      <c r="N15" s="27" t="str">
        <f t="shared" si="4"/>
        <v/>
      </c>
      <c r="O15" s="13" t="str">
        <f t="shared" si="5"/>
        <v/>
      </c>
      <c r="P15" s="13" t="str">
        <f t="shared" si="6"/>
        <v/>
      </c>
      <c r="Q15" s="13" t="str">
        <f t="shared" si="11"/>
        <v/>
      </c>
      <c r="R15" s="272"/>
      <c r="S15" s="13" t="str">
        <f t="shared" si="7"/>
        <v/>
      </c>
      <c r="T15" s="434" t="str">
        <f t="shared" si="8"/>
        <v/>
      </c>
      <c r="U15" s="434" t="str">
        <f t="shared" si="9"/>
        <v/>
      </c>
      <c r="V15" s="434" t="str">
        <f t="shared" si="10"/>
        <v/>
      </c>
      <c r="W15" s="12"/>
      <c r="X15" s="7"/>
      <c r="Y15" s="7"/>
    </row>
    <row r="16" spans="1:47" ht="15" customHeight="1" x14ac:dyDescent="0.2">
      <c r="B16" s="10"/>
      <c r="C16" s="16">
        <v>5</v>
      </c>
      <c r="D16" s="28"/>
      <c r="E16" s="29"/>
      <c r="F16" s="274"/>
      <c r="G16" s="30"/>
      <c r="H16" s="101"/>
      <c r="I16" s="101"/>
      <c r="J16" s="272"/>
      <c r="K16" s="28"/>
      <c r="L16" s="28"/>
      <c r="M16" s="27" t="str">
        <f t="shared" si="3"/>
        <v/>
      </c>
      <c r="N16" s="27" t="str">
        <f t="shared" si="4"/>
        <v/>
      </c>
      <c r="O16" s="13" t="str">
        <f t="shared" si="5"/>
        <v/>
      </c>
      <c r="P16" s="13" t="str">
        <f t="shared" si="6"/>
        <v/>
      </c>
      <c r="Q16" s="13" t="str">
        <f t="shared" si="11"/>
        <v/>
      </c>
      <c r="R16" s="272"/>
      <c r="S16" s="13" t="str">
        <f t="shared" si="7"/>
        <v/>
      </c>
      <c r="T16" s="434" t="str">
        <f t="shared" si="8"/>
        <v/>
      </c>
      <c r="U16" s="434" t="str">
        <f t="shared" si="9"/>
        <v/>
      </c>
      <c r="V16" s="434" t="str">
        <f t="shared" si="10"/>
        <v/>
      </c>
      <c r="W16" s="12"/>
      <c r="X16" s="7"/>
      <c r="Y16" s="7"/>
    </row>
    <row r="17" spans="2:25" ht="15" customHeight="1" x14ac:dyDescent="0.2">
      <c r="B17" s="10"/>
      <c r="C17" s="16">
        <v>6</v>
      </c>
      <c r="D17" s="28"/>
      <c r="E17" s="29"/>
      <c r="F17" s="274"/>
      <c r="G17" s="30"/>
      <c r="H17" s="101"/>
      <c r="I17" s="101"/>
      <c r="J17" s="272"/>
      <c r="K17" s="28"/>
      <c r="L17" s="28"/>
      <c r="M17" s="27" t="str">
        <f t="shared" si="3"/>
        <v/>
      </c>
      <c r="N17" s="27" t="str">
        <f t="shared" si="4"/>
        <v/>
      </c>
      <c r="O17" s="13" t="str">
        <f t="shared" si="5"/>
        <v/>
      </c>
      <c r="P17" s="13" t="str">
        <f t="shared" si="6"/>
        <v/>
      </c>
      <c r="Q17" s="13" t="str">
        <f t="shared" si="11"/>
        <v/>
      </c>
      <c r="R17" s="272"/>
      <c r="S17" s="13" t="str">
        <f t="shared" si="7"/>
        <v/>
      </c>
      <c r="T17" s="434" t="str">
        <f t="shared" si="8"/>
        <v/>
      </c>
      <c r="U17" s="434" t="str">
        <f t="shared" si="9"/>
        <v/>
      </c>
      <c r="V17" s="434" t="str">
        <f t="shared" si="10"/>
        <v/>
      </c>
      <c r="W17" s="12"/>
      <c r="X17" s="7"/>
      <c r="Y17" s="7"/>
    </row>
    <row r="18" spans="2:25" ht="15" customHeight="1" x14ac:dyDescent="0.2">
      <c r="B18" s="10"/>
      <c r="C18" s="16">
        <v>7</v>
      </c>
      <c r="D18" s="28"/>
      <c r="E18" s="29"/>
      <c r="F18" s="274"/>
      <c r="G18" s="30"/>
      <c r="H18" s="101"/>
      <c r="I18" s="101"/>
      <c r="J18" s="272"/>
      <c r="K18" s="28"/>
      <c r="L18" s="28"/>
      <c r="M18" s="27" t="str">
        <f t="shared" si="3"/>
        <v/>
      </c>
      <c r="N18" s="27" t="str">
        <f t="shared" si="4"/>
        <v/>
      </c>
      <c r="O18" s="13" t="str">
        <f t="shared" si="5"/>
        <v/>
      </c>
      <c r="P18" s="13" t="str">
        <f t="shared" si="6"/>
        <v/>
      </c>
      <c r="Q18" s="13" t="str">
        <f t="shared" si="11"/>
        <v/>
      </c>
      <c r="R18" s="272"/>
      <c r="S18" s="13" t="str">
        <f t="shared" si="7"/>
        <v/>
      </c>
      <c r="T18" s="434" t="str">
        <f t="shared" si="8"/>
        <v/>
      </c>
      <c r="U18" s="434" t="str">
        <f t="shared" si="9"/>
        <v/>
      </c>
      <c r="V18" s="434" t="str">
        <f t="shared" si="10"/>
        <v/>
      </c>
      <c r="W18" s="12"/>
      <c r="X18" s="7"/>
      <c r="Y18" s="7"/>
    </row>
    <row r="19" spans="2:25" ht="15" customHeight="1" x14ac:dyDescent="0.2">
      <c r="B19" s="10"/>
      <c r="C19" s="16">
        <v>8</v>
      </c>
      <c r="D19" s="28"/>
      <c r="E19" s="29"/>
      <c r="F19" s="274"/>
      <c r="G19" s="30"/>
      <c r="H19" s="101"/>
      <c r="I19" s="101"/>
      <c r="J19" s="272"/>
      <c r="K19" s="28"/>
      <c r="L19" s="28"/>
      <c r="M19" s="27" t="str">
        <f t="shared" si="3"/>
        <v/>
      </c>
      <c r="N19" s="27" t="str">
        <f t="shared" si="4"/>
        <v/>
      </c>
      <c r="O19" s="13" t="str">
        <f t="shared" si="5"/>
        <v/>
      </c>
      <c r="P19" s="13" t="str">
        <f t="shared" si="6"/>
        <v/>
      </c>
      <c r="Q19" s="13" t="str">
        <f t="shared" si="11"/>
        <v/>
      </c>
      <c r="R19" s="272"/>
      <c r="S19" s="13" t="str">
        <f t="shared" si="7"/>
        <v/>
      </c>
      <c r="T19" s="434" t="str">
        <f t="shared" si="8"/>
        <v/>
      </c>
      <c r="U19" s="434" t="str">
        <f t="shared" si="9"/>
        <v/>
      </c>
      <c r="V19" s="434" t="str">
        <f t="shared" si="10"/>
        <v/>
      </c>
      <c r="W19" s="12"/>
      <c r="X19" s="7"/>
      <c r="Y19" s="7"/>
    </row>
    <row r="20" spans="2:25" ht="15" customHeight="1" x14ac:dyDescent="0.2">
      <c r="B20" s="10"/>
      <c r="C20" s="16">
        <v>9</v>
      </c>
      <c r="D20" s="28"/>
      <c r="E20" s="29"/>
      <c r="F20" s="274"/>
      <c r="G20" s="30"/>
      <c r="H20" s="101"/>
      <c r="I20" s="101"/>
      <c r="J20" s="272"/>
      <c r="K20" s="28"/>
      <c r="L20" s="28"/>
      <c r="M20" s="27" t="str">
        <f t="shared" si="3"/>
        <v/>
      </c>
      <c r="N20" s="27" t="str">
        <f t="shared" si="4"/>
        <v/>
      </c>
      <c r="O20" s="13" t="str">
        <f t="shared" si="5"/>
        <v/>
      </c>
      <c r="P20" s="13" t="str">
        <f t="shared" si="6"/>
        <v/>
      </c>
      <c r="Q20" s="13" t="str">
        <f t="shared" si="11"/>
        <v/>
      </c>
      <c r="R20" s="272"/>
      <c r="S20" s="13" t="str">
        <f t="shared" si="7"/>
        <v/>
      </c>
      <c r="T20" s="434" t="str">
        <f t="shared" si="8"/>
        <v/>
      </c>
      <c r="U20" s="434" t="str">
        <f t="shared" si="9"/>
        <v/>
      </c>
      <c r="V20" s="434" t="str">
        <f t="shared" si="10"/>
        <v/>
      </c>
      <c r="W20" s="12"/>
      <c r="X20" s="7"/>
      <c r="Y20" s="7"/>
    </row>
    <row r="21" spans="2:25" ht="15" customHeight="1" x14ac:dyDescent="0.2">
      <c r="B21" s="10"/>
      <c r="C21" s="16">
        <v>10</v>
      </c>
      <c r="D21" s="28"/>
      <c r="E21" s="29"/>
      <c r="F21" s="274"/>
      <c r="G21" s="30"/>
      <c r="H21" s="101"/>
      <c r="I21" s="101"/>
      <c r="J21" s="272"/>
      <c r="K21" s="28"/>
      <c r="L21" s="28"/>
      <c r="M21" s="27" t="str">
        <f t="shared" si="3"/>
        <v/>
      </c>
      <c r="N21" s="27" t="str">
        <f t="shared" si="4"/>
        <v/>
      </c>
      <c r="O21" s="13" t="str">
        <f t="shared" si="5"/>
        <v/>
      </c>
      <c r="P21" s="13" t="str">
        <f t="shared" si="6"/>
        <v/>
      </c>
      <c r="Q21" s="13" t="str">
        <f t="shared" si="11"/>
        <v/>
      </c>
      <c r="R21" s="272"/>
      <c r="S21" s="13" t="str">
        <f t="shared" si="7"/>
        <v/>
      </c>
      <c r="T21" s="434" t="str">
        <f t="shared" si="8"/>
        <v/>
      </c>
      <c r="U21" s="434" t="str">
        <f t="shared" si="9"/>
        <v/>
      </c>
      <c r="V21" s="434" t="str">
        <f t="shared" si="10"/>
        <v/>
      </c>
      <c r="W21" s="12"/>
      <c r="X21" s="7"/>
      <c r="Y21" s="7"/>
    </row>
    <row r="22" spans="2:25" ht="15" customHeight="1" x14ac:dyDescent="0.2">
      <c r="B22" s="10"/>
      <c r="C22" s="16">
        <v>11</v>
      </c>
      <c r="D22" s="28"/>
      <c r="E22" s="29"/>
      <c r="F22" s="274"/>
      <c r="G22" s="30"/>
      <c r="H22" s="101"/>
      <c r="I22" s="101"/>
      <c r="J22" s="272"/>
      <c r="K22" s="28"/>
      <c r="L22" s="28"/>
      <c r="M22" s="27" t="str">
        <f t="shared" si="3"/>
        <v/>
      </c>
      <c r="N22" s="27" t="str">
        <f t="shared" si="4"/>
        <v/>
      </c>
      <c r="O22" s="13" t="str">
        <f t="shared" si="5"/>
        <v/>
      </c>
      <c r="P22" s="13" t="str">
        <f t="shared" si="6"/>
        <v/>
      </c>
      <c r="Q22" s="13" t="str">
        <f t="shared" si="11"/>
        <v/>
      </c>
      <c r="R22" s="272"/>
      <c r="S22" s="13" t="str">
        <f t="shared" si="7"/>
        <v/>
      </c>
      <c r="T22" s="434" t="str">
        <f t="shared" si="8"/>
        <v/>
      </c>
      <c r="U22" s="434" t="str">
        <f t="shared" si="9"/>
        <v/>
      </c>
      <c r="V22" s="434" t="str">
        <f t="shared" si="10"/>
        <v/>
      </c>
      <c r="W22" s="12"/>
      <c r="X22" s="7"/>
      <c r="Y22" s="7"/>
    </row>
    <row r="23" spans="2:25" ht="15" customHeight="1" x14ac:dyDescent="0.2">
      <c r="B23" s="10"/>
      <c r="C23" s="16">
        <v>12</v>
      </c>
      <c r="D23" s="28"/>
      <c r="E23" s="29"/>
      <c r="F23" s="274"/>
      <c r="G23" s="30"/>
      <c r="H23" s="101"/>
      <c r="I23" s="101"/>
      <c r="J23" s="272"/>
      <c r="K23" s="28"/>
      <c r="L23" s="28"/>
      <c r="M23" s="27" t="str">
        <f t="shared" si="3"/>
        <v/>
      </c>
      <c r="N23" s="27" t="str">
        <f t="shared" si="4"/>
        <v/>
      </c>
      <c r="O23" s="13" t="str">
        <f t="shared" si="5"/>
        <v/>
      </c>
      <c r="P23" s="13" t="str">
        <f t="shared" si="6"/>
        <v/>
      </c>
      <c r="Q23" s="13" t="str">
        <f t="shared" si="11"/>
        <v/>
      </c>
      <c r="R23" s="272"/>
      <c r="S23" s="13" t="str">
        <f t="shared" si="7"/>
        <v/>
      </c>
      <c r="T23" s="434" t="str">
        <f t="shared" si="8"/>
        <v/>
      </c>
      <c r="U23" s="434" t="str">
        <f t="shared" si="9"/>
        <v/>
      </c>
      <c r="V23" s="434" t="str">
        <f t="shared" si="10"/>
        <v/>
      </c>
      <c r="W23" s="12"/>
      <c r="X23" s="7"/>
      <c r="Y23" s="7"/>
    </row>
    <row r="24" spans="2:25" ht="15" customHeight="1" x14ac:dyDescent="0.2">
      <c r="B24" s="10"/>
      <c r="C24" s="16">
        <v>13</v>
      </c>
      <c r="D24" s="28"/>
      <c r="E24" s="29"/>
      <c r="F24" s="274"/>
      <c r="G24" s="30"/>
      <c r="H24" s="101"/>
      <c r="I24" s="101"/>
      <c r="J24" s="272"/>
      <c r="K24" s="28"/>
      <c r="L24" s="28"/>
      <c r="M24" s="27" t="str">
        <f t="shared" si="3"/>
        <v/>
      </c>
      <c r="N24" s="27" t="str">
        <f t="shared" si="4"/>
        <v/>
      </c>
      <c r="O24" s="13" t="str">
        <f t="shared" si="5"/>
        <v/>
      </c>
      <c r="P24" s="13" t="str">
        <f t="shared" si="6"/>
        <v/>
      </c>
      <c r="Q24" s="13" t="str">
        <f t="shared" si="11"/>
        <v/>
      </c>
      <c r="R24" s="272"/>
      <c r="S24" s="13" t="str">
        <f t="shared" si="7"/>
        <v/>
      </c>
      <c r="T24" s="434" t="str">
        <f t="shared" si="8"/>
        <v/>
      </c>
      <c r="U24" s="434" t="str">
        <f t="shared" si="9"/>
        <v/>
      </c>
      <c r="V24" s="434" t="str">
        <f t="shared" si="10"/>
        <v/>
      </c>
      <c r="W24" s="12"/>
      <c r="X24" s="7"/>
      <c r="Y24" s="7"/>
    </row>
    <row r="25" spans="2:25" ht="15" customHeight="1" x14ac:dyDescent="0.2">
      <c r="B25" s="10"/>
      <c r="C25" s="16">
        <v>14</v>
      </c>
      <c r="D25" s="28"/>
      <c r="E25" s="29"/>
      <c r="F25" s="274"/>
      <c r="G25" s="30"/>
      <c r="H25" s="101"/>
      <c r="I25" s="101"/>
      <c r="J25" s="272"/>
      <c r="K25" s="28"/>
      <c r="L25" s="28"/>
      <c r="M25" s="27" t="str">
        <f t="shared" si="3"/>
        <v/>
      </c>
      <c r="N25" s="27" t="str">
        <f t="shared" si="4"/>
        <v/>
      </c>
      <c r="O25" s="13" t="str">
        <f t="shared" si="5"/>
        <v/>
      </c>
      <c r="P25" s="13" t="str">
        <f t="shared" si="6"/>
        <v/>
      </c>
      <c r="Q25" s="13" t="str">
        <f t="shared" si="11"/>
        <v/>
      </c>
      <c r="R25" s="272"/>
      <c r="S25" s="13" t="str">
        <f t="shared" si="7"/>
        <v/>
      </c>
      <c r="T25" s="434" t="str">
        <f t="shared" si="8"/>
        <v/>
      </c>
      <c r="U25" s="434" t="str">
        <f t="shared" si="9"/>
        <v/>
      </c>
      <c r="V25" s="434" t="str">
        <f t="shared" si="10"/>
        <v/>
      </c>
      <c r="W25" s="12"/>
      <c r="X25" s="7"/>
      <c r="Y25" s="7"/>
    </row>
    <row r="26" spans="2:25" ht="15" customHeight="1" x14ac:dyDescent="0.2">
      <c r="B26" s="10"/>
      <c r="C26" s="16">
        <v>15</v>
      </c>
      <c r="D26" s="28"/>
      <c r="E26" s="29"/>
      <c r="F26" s="274"/>
      <c r="G26" s="30"/>
      <c r="H26" s="101"/>
      <c r="I26" s="101"/>
      <c r="J26" s="272"/>
      <c r="K26" s="28"/>
      <c r="L26" s="28"/>
      <c r="M26" s="27" t="str">
        <f t="shared" si="3"/>
        <v/>
      </c>
      <c r="N26" s="27" t="str">
        <f t="shared" si="4"/>
        <v/>
      </c>
      <c r="O26" s="13" t="str">
        <f t="shared" si="5"/>
        <v/>
      </c>
      <c r="P26" s="13" t="str">
        <f t="shared" si="6"/>
        <v/>
      </c>
      <c r="Q26" s="13" t="str">
        <f t="shared" si="11"/>
        <v/>
      </c>
      <c r="R26" s="272"/>
      <c r="S26" s="13" t="str">
        <f t="shared" si="7"/>
        <v/>
      </c>
      <c r="T26" s="434" t="str">
        <f t="shared" si="8"/>
        <v/>
      </c>
      <c r="U26" s="434" t="str">
        <f t="shared" si="9"/>
        <v/>
      </c>
      <c r="V26" s="434" t="str">
        <f t="shared" si="10"/>
        <v/>
      </c>
      <c r="W26" s="12"/>
      <c r="X26" s="7"/>
      <c r="Y26" s="7"/>
    </row>
    <row r="27" spans="2:25" ht="15" customHeight="1" x14ac:dyDescent="0.2">
      <c r="B27" s="10"/>
      <c r="C27" s="16">
        <v>16</v>
      </c>
      <c r="D27" s="28"/>
      <c r="E27" s="29"/>
      <c r="F27" s="274"/>
      <c r="G27" s="30"/>
      <c r="H27" s="101"/>
      <c r="I27" s="101"/>
      <c r="J27" s="272"/>
      <c r="K27" s="28"/>
      <c r="L27" s="28"/>
      <c r="M27" s="27" t="str">
        <f t="shared" si="3"/>
        <v/>
      </c>
      <c r="N27" s="27" t="str">
        <f t="shared" si="4"/>
        <v/>
      </c>
      <c r="O27" s="13" t="str">
        <f t="shared" si="5"/>
        <v/>
      </c>
      <c r="P27" s="13" t="str">
        <f t="shared" si="6"/>
        <v/>
      </c>
      <c r="Q27" s="13" t="str">
        <f t="shared" si="11"/>
        <v/>
      </c>
      <c r="R27" s="272"/>
      <c r="S27" s="13" t="str">
        <f t="shared" si="7"/>
        <v/>
      </c>
      <c r="T27" s="434" t="str">
        <f t="shared" si="8"/>
        <v/>
      </c>
      <c r="U27" s="434" t="str">
        <f t="shared" si="9"/>
        <v/>
      </c>
      <c r="V27" s="434" t="str">
        <f t="shared" si="10"/>
        <v/>
      </c>
      <c r="W27" s="12"/>
      <c r="X27" s="7"/>
      <c r="Y27" s="7"/>
    </row>
    <row r="28" spans="2:25" ht="15" customHeight="1" x14ac:dyDescent="0.2">
      <c r="B28" s="10"/>
      <c r="C28" s="16">
        <v>17</v>
      </c>
      <c r="D28" s="28"/>
      <c r="E28" s="29"/>
      <c r="F28" s="274"/>
      <c r="G28" s="30"/>
      <c r="H28" s="101"/>
      <c r="I28" s="101"/>
      <c r="J28" s="272"/>
      <c r="K28" s="28"/>
      <c r="L28" s="28"/>
      <c r="M28" s="27" t="str">
        <f t="shared" si="3"/>
        <v/>
      </c>
      <c r="N28" s="27" t="str">
        <f t="shared" si="4"/>
        <v/>
      </c>
      <c r="O28" s="13" t="str">
        <f t="shared" si="5"/>
        <v/>
      </c>
      <c r="P28" s="13" t="str">
        <f t="shared" si="6"/>
        <v/>
      </c>
      <c r="Q28" s="13" t="str">
        <f t="shared" si="11"/>
        <v/>
      </c>
      <c r="R28" s="272"/>
      <c r="S28" s="13" t="str">
        <f t="shared" si="7"/>
        <v/>
      </c>
      <c r="T28" s="434" t="str">
        <f t="shared" si="8"/>
        <v/>
      </c>
      <c r="U28" s="434" t="str">
        <f t="shared" si="9"/>
        <v/>
      </c>
      <c r="V28" s="434" t="str">
        <f t="shared" si="10"/>
        <v/>
      </c>
      <c r="W28" s="12"/>
      <c r="X28" s="7"/>
      <c r="Y28" s="7"/>
    </row>
    <row r="29" spans="2:25" ht="15" customHeight="1" x14ac:dyDescent="0.2">
      <c r="B29" s="10"/>
      <c r="C29" s="16">
        <v>18</v>
      </c>
      <c r="D29" s="28"/>
      <c r="E29" s="29"/>
      <c r="F29" s="274"/>
      <c r="G29" s="30"/>
      <c r="H29" s="101"/>
      <c r="I29" s="101"/>
      <c r="J29" s="272"/>
      <c r="K29" s="28"/>
      <c r="L29" s="28"/>
      <c r="M29" s="27" t="str">
        <f t="shared" si="3"/>
        <v/>
      </c>
      <c r="N29" s="27" t="str">
        <f t="shared" si="4"/>
        <v/>
      </c>
      <c r="O29" s="13" t="str">
        <f t="shared" si="5"/>
        <v/>
      </c>
      <c r="P29" s="13" t="str">
        <f t="shared" si="6"/>
        <v/>
      </c>
      <c r="Q29" s="13" t="str">
        <f t="shared" si="11"/>
        <v/>
      </c>
      <c r="R29" s="272"/>
      <c r="S29" s="13" t="str">
        <f t="shared" si="7"/>
        <v/>
      </c>
      <c r="T29" s="434" t="str">
        <f t="shared" si="8"/>
        <v/>
      </c>
      <c r="U29" s="434" t="str">
        <f t="shared" si="9"/>
        <v/>
      </c>
      <c r="V29" s="434" t="str">
        <f t="shared" si="10"/>
        <v/>
      </c>
      <c r="W29" s="12"/>
      <c r="X29" s="7"/>
      <c r="Y29" s="7"/>
    </row>
    <row r="30" spans="2:25" ht="15" customHeight="1" x14ac:dyDescent="0.2">
      <c r="B30" s="10"/>
      <c r="C30" s="16">
        <v>19</v>
      </c>
      <c r="D30" s="28"/>
      <c r="E30" s="29"/>
      <c r="F30" s="274"/>
      <c r="G30" s="30"/>
      <c r="H30" s="101"/>
      <c r="I30" s="101"/>
      <c r="J30" s="272"/>
      <c r="K30" s="28"/>
      <c r="L30" s="28"/>
      <c r="M30" s="27" t="str">
        <f t="shared" si="3"/>
        <v/>
      </c>
      <c r="N30" s="27" t="str">
        <f t="shared" si="4"/>
        <v/>
      </c>
      <c r="O30" s="13" t="str">
        <f t="shared" si="5"/>
        <v/>
      </c>
      <c r="P30" s="13" t="str">
        <f t="shared" si="6"/>
        <v/>
      </c>
      <c r="Q30" s="13" t="str">
        <f t="shared" si="11"/>
        <v/>
      </c>
      <c r="R30" s="272"/>
      <c r="S30" s="13" t="str">
        <f t="shared" si="7"/>
        <v/>
      </c>
      <c r="T30" s="434" t="str">
        <f t="shared" si="8"/>
        <v/>
      </c>
      <c r="U30" s="434" t="str">
        <f t="shared" si="9"/>
        <v/>
      </c>
      <c r="V30" s="434" t="str">
        <f t="shared" si="10"/>
        <v/>
      </c>
      <c r="W30" s="12"/>
      <c r="X30" s="7"/>
      <c r="Y30" s="7"/>
    </row>
    <row r="31" spans="2:25" ht="15" customHeight="1" x14ac:dyDescent="0.2">
      <c r="B31" s="10"/>
      <c r="C31" s="16">
        <v>20</v>
      </c>
      <c r="D31" s="28"/>
      <c r="E31" s="29"/>
      <c r="F31" s="274"/>
      <c r="G31" s="30"/>
      <c r="H31" s="101"/>
      <c r="I31" s="101"/>
      <c r="J31" s="272"/>
      <c r="K31" s="28"/>
      <c r="L31" s="28"/>
      <c r="M31" s="27" t="str">
        <f t="shared" si="3"/>
        <v/>
      </c>
      <c r="N31" s="27" t="str">
        <f t="shared" si="4"/>
        <v/>
      </c>
      <c r="O31" s="13" t="str">
        <f t="shared" si="5"/>
        <v/>
      </c>
      <c r="P31" s="13" t="str">
        <f t="shared" si="6"/>
        <v/>
      </c>
      <c r="Q31" s="13" t="str">
        <f t="shared" si="11"/>
        <v/>
      </c>
      <c r="R31" s="272"/>
      <c r="S31" s="13" t="str">
        <f t="shared" si="7"/>
        <v/>
      </c>
      <c r="T31" s="434" t="str">
        <f t="shared" si="8"/>
        <v/>
      </c>
      <c r="U31" s="434" t="str">
        <f t="shared" si="9"/>
        <v/>
      </c>
      <c r="V31" s="434" t="str">
        <f t="shared" si="10"/>
        <v/>
      </c>
      <c r="W31" s="12"/>
      <c r="X31" s="7"/>
      <c r="Y31" s="7"/>
    </row>
    <row r="32" spans="2:25" ht="15" customHeight="1" x14ac:dyDescent="0.2">
      <c r="B32" s="10"/>
      <c r="C32" s="16">
        <v>21</v>
      </c>
      <c r="D32" s="28"/>
      <c r="E32" s="29"/>
      <c r="F32" s="274"/>
      <c r="G32" s="30"/>
      <c r="H32" s="101"/>
      <c r="I32" s="101"/>
      <c r="J32" s="272"/>
      <c r="K32" s="28"/>
      <c r="L32" s="28"/>
      <c r="M32" s="27" t="str">
        <f t="shared" si="3"/>
        <v/>
      </c>
      <c r="N32" s="27" t="str">
        <f t="shared" si="4"/>
        <v/>
      </c>
      <c r="O32" s="13" t="str">
        <f t="shared" si="5"/>
        <v/>
      </c>
      <c r="P32" s="13" t="str">
        <f t="shared" si="6"/>
        <v/>
      </c>
      <c r="Q32" s="13" t="str">
        <f t="shared" si="11"/>
        <v/>
      </c>
      <c r="R32" s="272"/>
      <c r="S32" s="13" t="str">
        <f t="shared" si="7"/>
        <v/>
      </c>
      <c r="T32" s="434" t="str">
        <f t="shared" si="8"/>
        <v/>
      </c>
      <c r="U32" s="434" t="str">
        <f t="shared" si="9"/>
        <v/>
      </c>
      <c r="V32" s="434" t="str">
        <f t="shared" si="10"/>
        <v/>
      </c>
      <c r="W32" s="12"/>
      <c r="X32" s="7"/>
      <c r="Y32" s="7"/>
    </row>
    <row r="33" spans="2:25" ht="15" customHeight="1" x14ac:dyDescent="0.2">
      <c r="B33" s="10"/>
      <c r="C33" s="16">
        <v>22</v>
      </c>
      <c r="D33" s="28"/>
      <c r="E33" s="29"/>
      <c r="F33" s="274"/>
      <c r="G33" s="30"/>
      <c r="H33" s="101"/>
      <c r="I33" s="101"/>
      <c r="J33" s="272"/>
      <c r="K33" s="28"/>
      <c r="L33" s="28"/>
      <c r="M33" s="27" t="str">
        <f t="shared" si="3"/>
        <v/>
      </c>
      <c r="N33" s="27" t="str">
        <f t="shared" si="4"/>
        <v/>
      </c>
      <c r="O33" s="13" t="str">
        <f t="shared" si="5"/>
        <v/>
      </c>
      <c r="P33" s="13" t="str">
        <f t="shared" si="6"/>
        <v/>
      </c>
      <c r="Q33" s="13" t="str">
        <f t="shared" si="11"/>
        <v/>
      </c>
      <c r="R33" s="272"/>
      <c r="S33" s="13" t="str">
        <f t="shared" si="7"/>
        <v/>
      </c>
      <c r="T33" s="434" t="str">
        <f t="shared" si="8"/>
        <v/>
      </c>
      <c r="U33" s="434" t="str">
        <f t="shared" si="9"/>
        <v/>
      </c>
      <c r="V33" s="434" t="str">
        <f t="shared" si="10"/>
        <v/>
      </c>
      <c r="W33" s="12"/>
      <c r="X33" s="7"/>
      <c r="Y33" s="7"/>
    </row>
    <row r="34" spans="2:25" ht="15" customHeight="1" x14ac:dyDescent="0.2">
      <c r="B34" s="10"/>
      <c r="C34" s="16">
        <v>23</v>
      </c>
      <c r="D34" s="28"/>
      <c r="E34" s="29"/>
      <c r="F34" s="274"/>
      <c r="G34" s="30"/>
      <c r="H34" s="101"/>
      <c r="I34" s="101"/>
      <c r="J34" s="272"/>
      <c r="K34" s="28"/>
      <c r="L34" s="28"/>
      <c r="M34" s="27" t="str">
        <f t="shared" si="3"/>
        <v/>
      </c>
      <c r="N34" s="27" t="str">
        <f t="shared" si="4"/>
        <v/>
      </c>
      <c r="O34" s="13" t="str">
        <f t="shared" si="5"/>
        <v/>
      </c>
      <c r="P34" s="13" t="str">
        <f t="shared" si="6"/>
        <v/>
      </c>
      <c r="Q34" s="13" t="str">
        <f t="shared" si="11"/>
        <v/>
      </c>
      <c r="R34" s="272"/>
      <c r="S34" s="13" t="str">
        <f t="shared" si="7"/>
        <v/>
      </c>
      <c r="T34" s="434" t="str">
        <f t="shared" si="8"/>
        <v/>
      </c>
      <c r="U34" s="434" t="str">
        <f t="shared" si="9"/>
        <v/>
      </c>
      <c r="V34" s="434" t="str">
        <f t="shared" si="10"/>
        <v/>
      </c>
      <c r="W34" s="12"/>
      <c r="X34" s="7"/>
      <c r="Y34" s="7"/>
    </row>
    <row r="35" spans="2:25" ht="15" customHeight="1" x14ac:dyDescent="0.2">
      <c r="B35" s="10"/>
      <c r="C35" s="16">
        <v>24</v>
      </c>
      <c r="D35" s="28"/>
      <c r="E35" s="29"/>
      <c r="F35" s="274"/>
      <c r="G35" s="30"/>
      <c r="H35" s="101"/>
      <c r="I35" s="101"/>
      <c r="J35" s="272"/>
      <c r="K35" s="28"/>
      <c r="L35" s="28"/>
      <c r="M35" s="27" t="str">
        <f t="shared" si="3"/>
        <v/>
      </c>
      <c r="N35" s="27" t="str">
        <f t="shared" si="4"/>
        <v/>
      </c>
      <c r="O35" s="13" t="str">
        <f t="shared" si="5"/>
        <v/>
      </c>
      <c r="P35" s="13" t="str">
        <f t="shared" si="6"/>
        <v/>
      </c>
      <c r="Q35" s="13" t="str">
        <f t="shared" si="11"/>
        <v/>
      </c>
      <c r="R35" s="272"/>
      <c r="S35" s="13" t="str">
        <f t="shared" si="7"/>
        <v/>
      </c>
      <c r="T35" s="434" t="str">
        <f t="shared" si="8"/>
        <v/>
      </c>
      <c r="U35" s="434" t="str">
        <f t="shared" si="9"/>
        <v/>
      </c>
      <c r="V35" s="434" t="str">
        <f t="shared" si="10"/>
        <v/>
      </c>
      <c r="W35" s="12"/>
      <c r="X35" s="7"/>
      <c r="Y35" s="7"/>
    </row>
    <row r="36" spans="2:25" ht="15" customHeight="1" x14ac:dyDescent="0.2">
      <c r="B36" s="10"/>
      <c r="C36" s="16">
        <v>25</v>
      </c>
      <c r="D36" s="28"/>
      <c r="E36" s="29"/>
      <c r="F36" s="274"/>
      <c r="G36" s="30"/>
      <c r="H36" s="101"/>
      <c r="I36" s="101"/>
      <c r="J36" s="272"/>
      <c r="K36" s="28"/>
      <c r="L36" s="28"/>
      <c r="M36" s="27" t="str">
        <f t="shared" si="3"/>
        <v/>
      </c>
      <c r="N36" s="27" t="str">
        <f t="shared" si="4"/>
        <v/>
      </c>
      <c r="O36" s="13" t="str">
        <f t="shared" si="5"/>
        <v/>
      </c>
      <c r="P36" s="13" t="str">
        <f t="shared" si="6"/>
        <v/>
      </c>
      <c r="Q36" s="13" t="str">
        <f t="shared" si="11"/>
        <v/>
      </c>
      <c r="R36" s="272"/>
      <c r="S36" s="13" t="str">
        <f t="shared" si="7"/>
        <v/>
      </c>
      <c r="T36" s="434" t="str">
        <f t="shared" si="8"/>
        <v/>
      </c>
      <c r="U36" s="434" t="str">
        <f t="shared" si="9"/>
        <v/>
      </c>
      <c r="V36" s="434" t="str">
        <f t="shared" si="10"/>
        <v/>
      </c>
      <c r="W36" s="12"/>
      <c r="X36" s="7"/>
      <c r="Y36" s="7"/>
    </row>
    <row r="37" spans="2:25" ht="15" customHeight="1" x14ac:dyDescent="0.2">
      <c r="B37" s="10"/>
      <c r="C37" s="16">
        <v>26</v>
      </c>
      <c r="D37" s="28"/>
      <c r="E37" s="29"/>
      <c r="F37" s="274"/>
      <c r="G37" s="30"/>
      <c r="H37" s="101"/>
      <c r="I37" s="101"/>
      <c r="J37" s="272"/>
      <c r="K37" s="28"/>
      <c r="L37" s="28"/>
      <c r="M37" s="27" t="str">
        <f t="shared" si="3"/>
        <v/>
      </c>
      <c r="N37" s="27" t="str">
        <f t="shared" si="4"/>
        <v/>
      </c>
      <c r="O37" s="13" t="str">
        <f t="shared" si="5"/>
        <v/>
      </c>
      <c r="P37" s="13" t="str">
        <f t="shared" si="6"/>
        <v/>
      </c>
      <c r="Q37" s="13" t="str">
        <f t="shared" si="11"/>
        <v/>
      </c>
      <c r="R37" s="272"/>
      <c r="S37" s="13" t="str">
        <f t="shared" si="7"/>
        <v/>
      </c>
      <c r="T37" s="434" t="str">
        <f t="shared" si="8"/>
        <v/>
      </c>
      <c r="U37" s="434" t="str">
        <f t="shared" si="9"/>
        <v/>
      </c>
      <c r="V37" s="434" t="str">
        <f t="shared" si="10"/>
        <v/>
      </c>
      <c r="W37" s="12"/>
      <c r="X37" s="7"/>
      <c r="Y37" s="7"/>
    </row>
    <row r="38" spans="2:25" ht="15" customHeight="1" x14ac:dyDescent="0.2">
      <c r="B38" s="10"/>
      <c r="C38" s="16">
        <v>27</v>
      </c>
      <c r="D38" s="28"/>
      <c r="E38" s="29"/>
      <c r="F38" s="274"/>
      <c r="G38" s="30"/>
      <c r="H38" s="101"/>
      <c r="I38" s="101"/>
      <c r="J38" s="272"/>
      <c r="K38" s="28"/>
      <c r="L38" s="28"/>
      <c r="M38" s="27" t="str">
        <f t="shared" si="3"/>
        <v/>
      </c>
      <c r="N38" s="27" t="str">
        <f t="shared" si="4"/>
        <v/>
      </c>
      <c r="O38" s="13" t="str">
        <f t="shared" si="5"/>
        <v/>
      </c>
      <c r="P38" s="13" t="str">
        <f t="shared" si="6"/>
        <v/>
      </c>
      <c r="Q38" s="13" t="str">
        <f t="shared" si="11"/>
        <v/>
      </c>
      <c r="R38" s="272"/>
      <c r="S38" s="13" t="str">
        <f t="shared" si="7"/>
        <v/>
      </c>
      <c r="T38" s="434" t="str">
        <f t="shared" si="8"/>
        <v/>
      </c>
      <c r="U38" s="434" t="str">
        <f t="shared" si="9"/>
        <v/>
      </c>
      <c r="V38" s="434" t="str">
        <f t="shared" si="10"/>
        <v/>
      </c>
      <c r="W38" s="12"/>
      <c r="X38" s="7"/>
      <c r="Y38" s="7"/>
    </row>
    <row r="39" spans="2:25" ht="15" customHeight="1" x14ac:dyDescent="0.2">
      <c r="B39" s="10"/>
      <c r="C39" s="16">
        <v>28</v>
      </c>
      <c r="D39" s="28"/>
      <c r="E39" s="29"/>
      <c r="F39" s="274"/>
      <c r="G39" s="30"/>
      <c r="H39" s="101"/>
      <c r="I39" s="101"/>
      <c r="J39" s="272"/>
      <c r="K39" s="28"/>
      <c r="L39" s="28"/>
      <c r="M39" s="27" t="str">
        <f t="shared" si="3"/>
        <v/>
      </c>
      <c r="N39" s="27" t="str">
        <f t="shared" si="4"/>
        <v/>
      </c>
      <c r="O39" s="13" t="str">
        <f t="shared" si="5"/>
        <v/>
      </c>
      <c r="P39" s="13" t="str">
        <f t="shared" si="6"/>
        <v/>
      </c>
      <c r="Q39" s="13" t="str">
        <f t="shared" si="11"/>
        <v/>
      </c>
      <c r="R39" s="272"/>
      <c r="S39" s="13" t="str">
        <f t="shared" si="7"/>
        <v/>
      </c>
      <c r="T39" s="434" t="str">
        <f t="shared" si="8"/>
        <v/>
      </c>
      <c r="U39" s="434" t="str">
        <f t="shared" si="9"/>
        <v/>
      </c>
      <c r="V39" s="434" t="str">
        <f t="shared" si="10"/>
        <v/>
      </c>
      <c r="W39" s="12"/>
      <c r="X39" s="7"/>
      <c r="Y39" s="7"/>
    </row>
    <row r="40" spans="2:25" ht="15" customHeight="1" x14ac:dyDescent="0.2">
      <c r="B40" s="10"/>
      <c r="C40" s="16">
        <v>29</v>
      </c>
      <c r="D40" s="28"/>
      <c r="E40" s="29"/>
      <c r="F40" s="274"/>
      <c r="G40" s="30"/>
      <c r="H40" s="101"/>
      <c r="I40" s="101"/>
      <c r="J40" s="272"/>
      <c r="K40" s="28"/>
      <c r="L40" s="28"/>
      <c r="M40" s="27" t="str">
        <f t="shared" si="3"/>
        <v/>
      </c>
      <c r="N40" s="27" t="str">
        <f t="shared" si="4"/>
        <v/>
      </c>
      <c r="O40" s="13" t="str">
        <f t="shared" si="5"/>
        <v/>
      </c>
      <c r="P40" s="13" t="str">
        <f t="shared" si="6"/>
        <v/>
      </c>
      <c r="Q40" s="13" t="str">
        <f t="shared" si="11"/>
        <v/>
      </c>
      <c r="R40" s="272"/>
      <c r="S40" s="13" t="str">
        <f t="shared" si="7"/>
        <v/>
      </c>
      <c r="T40" s="434" t="str">
        <f t="shared" si="8"/>
        <v/>
      </c>
      <c r="U40" s="434" t="str">
        <f t="shared" si="9"/>
        <v/>
      </c>
      <c r="V40" s="434" t="str">
        <f t="shared" si="10"/>
        <v/>
      </c>
      <c r="W40" s="12"/>
      <c r="X40" s="7"/>
      <c r="Y40" s="7"/>
    </row>
    <row r="41" spans="2:25" ht="15" customHeight="1" x14ac:dyDescent="0.2">
      <c r="B41" s="10"/>
      <c r="C41" s="16">
        <v>30</v>
      </c>
      <c r="D41" s="28"/>
      <c r="E41" s="29"/>
      <c r="F41" s="274"/>
      <c r="G41" s="30"/>
      <c r="H41" s="101"/>
      <c r="I41" s="101"/>
      <c r="J41" s="272"/>
      <c r="K41" s="28"/>
      <c r="L41" s="28"/>
      <c r="M41" s="27" t="str">
        <f t="shared" si="3"/>
        <v/>
      </c>
      <c r="N41" s="27" t="str">
        <f t="shared" si="4"/>
        <v/>
      </c>
      <c r="O41" s="13" t="str">
        <f t="shared" si="5"/>
        <v/>
      </c>
      <c r="P41" s="13" t="str">
        <f t="shared" si="6"/>
        <v/>
      </c>
      <c r="Q41" s="13" t="str">
        <f t="shared" si="11"/>
        <v/>
      </c>
      <c r="R41" s="272"/>
      <c r="S41" s="13" t="str">
        <f t="shared" si="7"/>
        <v/>
      </c>
      <c r="T41" s="434" t="str">
        <f t="shared" si="8"/>
        <v/>
      </c>
      <c r="U41" s="434" t="str">
        <f t="shared" si="9"/>
        <v/>
      </c>
      <c r="V41" s="434" t="str">
        <f t="shared" si="10"/>
        <v/>
      </c>
      <c r="W41" s="12"/>
      <c r="X41" s="7"/>
      <c r="Y41" s="7"/>
    </row>
    <row r="42" spans="2:25" x14ac:dyDescent="0.2">
      <c r="B42" s="180"/>
      <c r="C42" s="290"/>
      <c r="D42" s="290"/>
      <c r="E42" s="290"/>
      <c r="F42" s="290"/>
      <c r="G42" s="291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182"/>
      <c r="T42" s="182"/>
      <c r="U42" s="182"/>
      <c r="V42" s="182"/>
      <c r="W42" s="183"/>
      <c r="X42" s="7"/>
      <c r="Y42" s="7"/>
    </row>
    <row r="43" spans="2:25" x14ac:dyDescent="0.2">
      <c r="W43" s="174" t="s">
        <v>916</v>
      </c>
    </row>
    <row r="44" spans="2:25" hidden="1" x14ac:dyDescent="0.2"/>
    <row r="45" spans="2:25" hidden="1" x14ac:dyDescent="0.2"/>
  </sheetData>
  <sheetProtection password="DD1F" sheet="1" selectLockedCells="1"/>
  <mergeCells count="22">
    <mergeCell ref="I9:I11"/>
    <mergeCell ref="L10:L11"/>
    <mergeCell ref="M9:N9"/>
    <mergeCell ref="K10:K11"/>
    <mergeCell ref="C8:C11"/>
    <mergeCell ref="D9:D11"/>
    <mergeCell ref="E9:E11"/>
    <mergeCell ref="D8:L8"/>
    <mergeCell ref="H9:H11"/>
    <mergeCell ref="J9:J11"/>
    <mergeCell ref="F9:F11"/>
    <mergeCell ref="G9:G11"/>
    <mergeCell ref="M8:V8"/>
    <mergeCell ref="K9:L9"/>
    <mergeCell ref="O9:O11"/>
    <mergeCell ref="Q9:Q11"/>
    <mergeCell ref="T9:V10"/>
    <mergeCell ref="R9:R11"/>
    <mergeCell ref="S9:S11"/>
    <mergeCell ref="P9:P11"/>
    <mergeCell ref="M10:M11"/>
    <mergeCell ref="N10:N11"/>
  </mergeCells>
  <phoneticPr fontId="2"/>
  <dataValidations count="3">
    <dataValidation type="list" allowBlank="1" showInputMessage="1" showErrorMessage="1" sqref="K12:L41">
      <formula1>$AD$5:$AE$5</formula1>
    </dataValidation>
    <dataValidation type="list" allowBlank="1" showInputMessage="1" showErrorMessage="1" sqref="D12:D41">
      <formula1>$Z$2:$AG$2</formula1>
    </dataValidation>
    <dataValidation type="list" allowBlank="1" showInputMessage="1" showErrorMessage="1" sqref="G12:G41">
      <formula1>$AG$5:$AH$5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DR43"/>
  <sheetViews>
    <sheetView showGridLines="0" view="pageBreakPreview" zoomScaleNormal="85" zoomScaleSheetLayoutView="100" workbookViewId="0">
      <selection activeCell="D11" sqref="D11"/>
    </sheetView>
  </sheetViews>
  <sheetFormatPr defaultColWidth="0" defaultRowHeight="15.6" zeroHeight="1" x14ac:dyDescent="0.2"/>
  <cols>
    <col min="1" max="1" width="2.109375" style="1" customWidth="1"/>
    <col min="2" max="2" width="2.109375" style="205" customWidth="1"/>
    <col min="3" max="3" width="3.6640625" style="205" customWidth="1"/>
    <col min="4" max="5" width="5.6640625" style="205" customWidth="1"/>
    <col min="6" max="6" width="7.6640625" style="205" customWidth="1"/>
    <col min="7" max="7" width="12.6640625" style="205" bestFit="1" customWidth="1"/>
    <col min="8" max="8" width="7.6640625" style="205" customWidth="1"/>
    <col min="9" max="16" width="9.109375" style="205" customWidth="1"/>
    <col min="17" max="17" width="10.6640625" style="205" customWidth="1"/>
    <col min="18" max="21" width="7.6640625" style="205" customWidth="1"/>
    <col min="22" max="23" width="2.109375" style="205" customWidth="1"/>
    <col min="24" max="24" width="6.44140625" style="205" hidden="1" customWidth="1"/>
    <col min="25" max="25" width="6.21875" style="205" hidden="1" customWidth="1"/>
    <col min="26" max="26" width="2.109375" style="205" hidden="1" customWidth="1"/>
    <col min="27" max="42" width="8.6640625" style="205" hidden="1" customWidth="1"/>
    <col min="43" max="44" width="9" style="205" hidden="1" customWidth="1"/>
    <col min="45" max="45" width="9" style="7" hidden="1" customWidth="1"/>
    <col min="46" max="46" width="20" style="7" hidden="1" customWidth="1"/>
    <col min="47" max="109" width="9" style="7" hidden="1" customWidth="1"/>
    <col min="110" max="122" width="0" style="205" hidden="1" customWidth="1"/>
    <col min="123" max="16384" width="9" style="205" hidden="1"/>
  </cols>
  <sheetData>
    <row r="1" spans="1:122" ht="15" customHeight="1" thickBot="1" x14ac:dyDescent="0.25">
      <c r="D1" s="207"/>
      <c r="E1" s="3" t="s">
        <v>410</v>
      </c>
      <c r="AA1" s="91"/>
      <c r="AB1" s="7" t="s">
        <v>823</v>
      </c>
      <c r="AG1" s="290"/>
      <c r="AH1" s="14"/>
      <c r="AI1" s="14"/>
      <c r="AJ1" s="14"/>
      <c r="AK1" s="14"/>
      <c r="AL1" s="14"/>
      <c r="AM1" s="14"/>
      <c r="AN1" s="14"/>
      <c r="AO1" s="14"/>
      <c r="AP1" s="14"/>
      <c r="AT1" s="85" t="s">
        <v>182</v>
      </c>
      <c r="AU1" s="893" t="s">
        <v>341</v>
      </c>
      <c r="AV1" s="893"/>
      <c r="AW1" s="893"/>
      <c r="AX1" s="893"/>
      <c r="AY1" s="893"/>
      <c r="AZ1" s="893"/>
      <c r="BA1" s="893"/>
      <c r="BB1" s="893"/>
      <c r="BC1" s="893"/>
      <c r="BD1" s="893" t="s">
        <v>183</v>
      </c>
      <c r="BE1" s="893"/>
      <c r="BF1" s="893"/>
      <c r="BG1" s="893"/>
      <c r="BH1" s="893"/>
      <c r="BI1" s="893"/>
      <c r="BJ1" s="893"/>
      <c r="BK1" s="893"/>
      <c r="BL1" s="893"/>
      <c r="BM1" s="893" t="s">
        <v>229</v>
      </c>
      <c r="BN1" s="893"/>
      <c r="BO1" s="893"/>
      <c r="BP1" s="893"/>
      <c r="BQ1" s="893"/>
      <c r="BR1" s="893"/>
      <c r="BS1" s="893"/>
      <c r="BT1" s="893"/>
      <c r="BU1" s="893"/>
      <c r="BV1" s="893" t="s">
        <v>230</v>
      </c>
      <c r="BW1" s="893"/>
      <c r="BX1" s="893"/>
      <c r="BY1" s="893"/>
      <c r="BZ1" s="893"/>
      <c r="CA1" s="893"/>
      <c r="CB1" s="893"/>
      <c r="CC1" s="893"/>
      <c r="CD1" s="893"/>
      <c r="CE1" s="893" t="s">
        <v>231</v>
      </c>
      <c r="CF1" s="893"/>
      <c r="CG1" s="893"/>
      <c r="CH1" s="893"/>
      <c r="CI1" s="893"/>
      <c r="CJ1" s="893"/>
      <c r="CK1" s="893"/>
      <c r="CL1" s="893"/>
      <c r="CM1" s="893"/>
      <c r="CN1" s="893" t="s">
        <v>232</v>
      </c>
      <c r="CO1" s="893"/>
      <c r="CP1" s="893"/>
      <c r="CQ1" s="893"/>
      <c r="CR1" s="893"/>
      <c r="CS1" s="893"/>
      <c r="CT1" s="893"/>
      <c r="CU1" s="893"/>
      <c r="CV1" s="893"/>
      <c r="CW1" s="893" t="s">
        <v>233</v>
      </c>
      <c r="CX1" s="893"/>
      <c r="CY1" s="893"/>
      <c r="CZ1" s="893"/>
      <c r="DA1" s="893"/>
      <c r="DB1" s="893"/>
      <c r="DC1" s="893"/>
      <c r="DD1" s="893"/>
      <c r="DE1" s="893"/>
      <c r="DG1" s="2" t="s">
        <v>806</v>
      </c>
      <c r="DH1" s="2"/>
      <c r="DJ1" s="7" t="s">
        <v>812</v>
      </c>
    </row>
    <row r="2" spans="1:122" ht="15" customHeight="1" thickBot="1" x14ac:dyDescent="0.25">
      <c r="D2" s="283"/>
      <c r="E2" s="3" t="s">
        <v>411</v>
      </c>
      <c r="J2" s="323"/>
      <c r="X2" s="7" t="s">
        <v>126</v>
      </c>
      <c r="Y2" s="7" t="s">
        <v>127</v>
      </c>
      <c r="AB2" s="4" t="s">
        <v>398</v>
      </c>
      <c r="AC2" s="4" t="s">
        <v>399</v>
      </c>
      <c r="AD2" s="4" t="s">
        <v>400</v>
      </c>
      <c r="AE2" s="4" t="s">
        <v>651</v>
      </c>
      <c r="AF2" s="4" t="s">
        <v>652</v>
      </c>
      <c r="AG2" s="4" t="s">
        <v>653</v>
      </c>
      <c r="AH2" s="4" t="s">
        <v>431</v>
      </c>
      <c r="AI2" s="4" t="s">
        <v>432</v>
      </c>
      <c r="AJ2" s="2"/>
      <c r="AK2" s="2"/>
      <c r="AL2" s="2"/>
      <c r="AM2" s="2"/>
      <c r="AN2" s="2"/>
      <c r="AO2" s="2"/>
      <c r="AP2" s="2"/>
      <c r="AT2" s="85" t="s">
        <v>184</v>
      </c>
      <c r="AU2" s="295" t="s">
        <v>194</v>
      </c>
      <c r="AV2" s="295" t="s">
        <v>196</v>
      </c>
      <c r="AW2" s="295" t="s">
        <v>198</v>
      </c>
      <c r="AX2" s="295" t="s">
        <v>207</v>
      </c>
      <c r="AY2" s="295" t="s">
        <v>208</v>
      </c>
      <c r="AZ2" s="295" t="s">
        <v>210</v>
      </c>
      <c r="BA2" s="295" t="s">
        <v>219</v>
      </c>
      <c r="BB2" s="295" t="s">
        <v>220</v>
      </c>
      <c r="BC2" s="295" t="s">
        <v>240</v>
      </c>
      <c r="BD2" s="295" t="s">
        <v>194</v>
      </c>
      <c r="BE2" s="295" t="s">
        <v>196</v>
      </c>
      <c r="BF2" s="295" t="s">
        <v>198</v>
      </c>
      <c r="BG2" s="295" t="s">
        <v>207</v>
      </c>
      <c r="BH2" s="295" t="s">
        <v>208</v>
      </c>
      <c r="BI2" s="295" t="s">
        <v>210</v>
      </c>
      <c r="BJ2" s="295" t="s">
        <v>219</v>
      </c>
      <c r="BK2" s="295" t="s">
        <v>220</v>
      </c>
      <c r="BL2" s="295" t="s">
        <v>240</v>
      </c>
      <c r="BM2" s="295" t="s">
        <v>194</v>
      </c>
      <c r="BN2" s="295" t="s">
        <v>196</v>
      </c>
      <c r="BO2" s="295" t="s">
        <v>198</v>
      </c>
      <c r="BP2" s="295" t="s">
        <v>207</v>
      </c>
      <c r="BQ2" s="295" t="s">
        <v>208</v>
      </c>
      <c r="BR2" s="295" t="s">
        <v>210</v>
      </c>
      <c r="BS2" s="295" t="s">
        <v>219</v>
      </c>
      <c r="BT2" s="295" t="s">
        <v>220</v>
      </c>
      <c r="BU2" s="295" t="s">
        <v>240</v>
      </c>
      <c r="BV2" s="295" t="s">
        <v>194</v>
      </c>
      <c r="BW2" s="295" t="s">
        <v>196</v>
      </c>
      <c r="BX2" s="295" t="s">
        <v>198</v>
      </c>
      <c r="BY2" s="295" t="s">
        <v>207</v>
      </c>
      <c r="BZ2" s="295" t="s">
        <v>208</v>
      </c>
      <c r="CA2" s="295" t="s">
        <v>210</v>
      </c>
      <c r="CB2" s="295" t="s">
        <v>219</v>
      </c>
      <c r="CC2" s="295" t="s">
        <v>220</v>
      </c>
      <c r="CD2" s="295" t="s">
        <v>240</v>
      </c>
      <c r="CE2" s="295" t="s">
        <v>194</v>
      </c>
      <c r="CF2" s="295" t="s">
        <v>196</v>
      </c>
      <c r="CG2" s="295" t="s">
        <v>198</v>
      </c>
      <c r="CH2" s="295" t="s">
        <v>207</v>
      </c>
      <c r="CI2" s="295" t="s">
        <v>208</v>
      </c>
      <c r="CJ2" s="295" t="s">
        <v>210</v>
      </c>
      <c r="CK2" s="295" t="s">
        <v>219</v>
      </c>
      <c r="CL2" s="295" t="s">
        <v>220</v>
      </c>
      <c r="CM2" s="295" t="s">
        <v>240</v>
      </c>
      <c r="CN2" s="295" t="s">
        <v>194</v>
      </c>
      <c r="CO2" s="295" t="s">
        <v>196</v>
      </c>
      <c r="CP2" s="295" t="s">
        <v>198</v>
      </c>
      <c r="CQ2" s="295" t="s">
        <v>207</v>
      </c>
      <c r="CR2" s="295" t="s">
        <v>208</v>
      </c>
      <c r="CS2" s="295" t="s">
        <v>210</v>
      </c>
      <c r="CT2" s="295" t="s">
        <v>219</v>
      </c>
      <c r="CU2" s="295" t="s">
        <v>220</v>
      </c>
      <c r="CV2" s="295" t="s">
        <v>240</v>
      </c>
      <c r="CW2" s="295" t="s">
        <v>194</v>
      </c>
      <c r="CX2" s="295" t="s">
        <v>196</v>
      </c>
      <c r="CY2" s="295" t="s">
        <v>198</v>
      </c>
      <c r="CZ2" s="295" t="s">
        <v>207</v>
      </c>
      <c r="DA2" s="295" t="s">
        <v>208</v>
      </c>
      <c r="DB2" s="295" t="s">
        <v>210</v>
      </c>
      <c r="DC2" s="295" t="s">
        <v>219</v>
      </c>
      <c r="DD2" s="295" t="s">
        <v>220</v>
      </c>
      <c r="DE2" s="295" t="s">
        <v>240</v>
      </c>
      <c r="DG2" s="21"/>
      <c r="DH2" s="475" t="s">
        <v>783</v>
      </c>
      <c r="DJ2" s="384"/>
      <c r="DK2" s="4" t="s">
        <v>398</v>
      </c>
      <c r="DL2" s="4" t="s">
        <v>399</v>
      </c>
      <c r="DM2" s="4" t="s">
        <v>400</v>
      </c>
      <c r="DN2" s="4" t="s">
        <v>651</v>
      </c>
      <c r="DO2" s="4" t="s">
        <v>652</v>
      </c>
      <c r="DP2" s="4" t="s">
        <v>653</v>
      </c>
      <c r="DQ2" s="4" t="s">
        <v>431</v>
      </c>
      <c r="DR2" s="4" t="s">
        <v>432</v>
      </c>
    </row>
    <row r="3" spans="1:122" ht="10.199999999999999" customHeight="1" x14ac:dyDescent="0.2">
      <c r="X3" s="205">
        <f t="array" ref="X3">SUM(IF(G11:G40&lt;&gt;"",IF(H11:H40&lt;&gt;"",1,0),0))</f>
        <v>0</v>
      </c>
      <c r="Y3" s="205">
        <f t="array" ref="Y3">SUM(IF(H11:H40&lt;&gt;"",1,0))</f>
        <v>0</v>
      </c>
      <c r="AB3" s="324">
        <f t="array" ref="AB3">SUM(IF($H$11:$H$168&lt;&gt;"",IF($D$11:$D$168=AB$2,1,0),0))</f>
        <v>0</v>
      </c>
      <c r="AC3" s="325">
        <f t="array" ref="AC3">SUM(IF($H$11:$H$168&lt;&gt;"",IF($D$11:$D$168=AC$2,1,0),0))</f>
        <v>0</v>
      </c>
      <c r="AD3" s="325">
        <f t="array" ref="AD3">SUM(IF($H$11:$H$168&lt;&gt;"",IF($D$11:$D$168=AD$2,1,0),0))</f>
        <v>0</v>
      </c>
      <c r="AE3" s="325">
        <f t="array" ref="AE3">SUM(IF($H$11:$H$168&lt;&gt;"",IF($D$11:$D$168=AE$2,1,0),0))</f>
        <v>0</v>
      </c>
      <c r="AF3" s="325">
        <f t="array" ref="AF3">SUM(IF($H$11:$H$168&lt;&gt;"",IF($D$11:$D$168=AF$2,1,0),0))</f>
        <v>0</v>
      </c>
      <c r="AG3" s="325">
        <f t="array" ref="AG3">SUM(IF($H$11:$H$168&lt;&gt;"",IF($D$11:$D$168=AG$2,1,0),0))</f>
        <v>0</v>
      </c>
      <c r="AH3" s="325">
        <f t="array" ref="AH3">SUM(IF($H$11:$H$168&lt;&gt;"",IF($D$11:$D$168=AH$2,1,0),0))</f>
        <v>0</v>
      </c>
      <c r="AI3" s="326">
        <f t="array" ref="AI3">SUM(IF($H$11:$H$168&lt;&gt;"",IF($D$11:$D$168=AI$2,1,0),0))</f>
        <v>0</v>
      </c>
      <c r="AJ3" s="92"/>
      <c r="AK3" s="92"/>
      <c r="AL3" s="92"/>
      <c r="AM3" s="92"/>
      <c r="AN3" s="92"/>
      <c r="AO3" s="92"/>
      <c r="AT3" s="85" t="s">
        <v>185</v>
      </c>
      <c r="AU3" s="85">
        <v>150</v>
      </c>
      <c r="AV3" s="85">
        <v>140</v>
      </c>
      <c r="AW3" s="85">
        <v>70</v>
      </c>
      <c r="AX3" s="85">
        <v>140</v>
      </c>
      <c r="AY3" s="85">
        <v>150</v>
      </c>
      <c r="AZ3" s="85">
        <v>80</v>
      </c>
      <c r="BA3" s="85">
        <v>90</v>
      </c>
      <c r="BB3" s="85">
        <v>160</v>
      </c>
      <c r="BC3" s="85">
        <v>340</v>
      </c>
      <c r="BD3" s="85">
        <v>90</v>
      </c>
      <c r="BE3" s="85">
        <v>80</v>
      </c>
      <c r="BF3" s="85">
        <v>10</v>
      </c>
      <c r="BG3" s="85">
        <v>90</v>
      </c>
      <c r="BH3" s="85">
        <v>100</v>
      </c>
      <c r="BI3" s="85">
        <v>30</v>
      </c>
      <c r="BJ3" s="85">
        <v>30</v>
      </c>
      <c r="BK3" s="85">
        <v>100</v>
      </c>
      <c r="BL3" s="85">
        <v>360</v>
      </c>
      <c r="BM3" s="85">
        <v>270</v>
      </c>
      <c r="BN3" s="85">
        <v>250</v>
      </c>
      <c r="BO3" s="85">
        <v>160</v>
      </c>
      <c r="BP3" s="85">
        <v>260</v>
      </c>
      <c r="BQ3" s="85">
        <v>280</v>
      </c>
      <c r="BR3" s="85">
        <v>220</v>
      </c>
      <c r="BS3" s="85">
        <v>230</v>
      </c>
      <c r="BT3" s="85">
        <v>280</v>
      </c>
      <c r="BU3" s="85">
        <v>410</v>
      </c>
      <c r="BV3" s="85">
        <v>390</v>
      </c>
      <c r="BW3" s="85">
        <v>350</v>
      </c>
      <c r="BX3" s="85">
        <v>250</v>
      </c>
      <c r="BY3" s="85">
        <v>360</v>
      </c>
      <c r="BZ3" s="85">
        <v>400</v>
      </c>
      <c r="CA3" s="85">
        <v>320</v>
      </c>
      <c r="CB3" s="85">
        <v>330</v>
      </c>
      <c r="CC3" s="85">
        <v>400</v>
      </c>
      <c r="CD3" s="85">
        <v>450</v>
      </c>
      <c r="CE3" s="85">
        <v>140</v>
      </c>
      <c r="CF3" s="85">
        <v>130</v>
      </c>
      <c r="CG3" s="85">
        <v>50</v>
      </c>
      <c r="CH3" s="85">
        <v>130</v>
      </c>
      <c r="CI3" s="85">
        <v>150</v>
      </c>
      <c r="CJ3" s="85">
        <v>90</v>
      </c>
      <c r="CK3" s="85">
        <v>100</v>
      </c>
      <c r="CL3" s="85">
        <v>150</v>
      </c>
      <c r="CM3" s="85">
        <v>280</v>
      </c>
      <c r="CN3" s="85">
        <v>260</v>
      </c>
      <c r="CO3" s="85">
        <v>220</v>
      </c>
      <c r="CP3" s="85">
        <v>80</v>
      </c>
      <c r="CQ3" s="85">
        <v>230</v>
      </c>
      <c r="CR3" s="85">
        <v>260</v>
      </c>
      <c r="CS3" s="85">
        <v>170</v>
      </c>
      <c r="CT3" s="85">
        <v>180</v>
      </c>
      <c r="CU3" s="85">
        <v>270</v>
      </c>
      <c r="CV3" s="85">
        <v>330</v>
      </c>
      <c r="CW3" s="85">
        <v>270</v>
      </c>
      <c r="CX3" s="85">
        <v>250</v>
      </c>
      <c r="CY3" s="85">
        <v>160</v>
      </c>
      <c r="CZ3" s="85">
        <v>260</v>
      </c>
      <c r="DA3" s="85">
        <v>280</v>
      </c>
      <c r="DB3" s="85">
        <v>220</v>
      </c>
      <c r="DC3" s="85">
        <v>230</v>
      </c>
      <c r="DD3" s="85">
        <v>280</v>
      </c>
      <c r="DE3" s="85">
        <v>410</v>
      </c>
      <c r="DG3" s="475" t="s">
        <v>755</v>
      </c>
      <c r="DH3" s="475">
        <f>メイン_入力!AH99</f>
        <v>5.1999999999999998E-2</v>
      </c>
      <c r="DJ3" s="475" t="s">
        <v>755</v>
      </c>
      <c r="DK3" s="466">
        <f>SUMIF($D$11:$D$40,DK$2,$S$11:$S$40)</f>
        <v>0</v>
      </c>
      <c r="DL3" s="466">
        <f t="shared" ref="DL3:DQ3" si="0">SUMIF($D$11:$D$40,DL$2,$S$11:$S$40)</f>
        <v>0</v>
      </c>
      <c r="DM3" s="466">
        <f t="shared" si="0"/>
        <v>0</v>
      </c>
      <c r="DN3" s="466">
        <f t="shared" si="0"/>
        <v>0</v>
      </c>
      <c r="DO3" s="466">
        <f t="shared" si="0"/>
        <v>0</v>
      </c>
      <c r="DP3" s="466">
        <f t="shared" si="0"/>
        <v>0</v>
      </c>
      <c r="DQ3" s="466">
        <f t="shared" si="0"/>
        <v>0</v>
      </c>
      <c r="DR3" s="466">
        <f>SUMIF($D$11:$D$40,DR$2,$S$11:$S$40)</f>
        <v>0</v>
      </c>
    </row>
    <row r="4" spans="1:122" ht="15" customHeight="1" x14ac:dyDescent="0.2">
      <c r="A4" s="123" t="s">
        <v>234</v>
      </c>
      <c r="C4" s="5"/>
      <c r="D4" s="6"/>
      <c r="E4" s="3"/>
      <c r="R4" s="7"/>
      <c r="S4" s="7"/>
      <c r="T4" s="7"/>
      <c r="U4" s="7"/>
      <c r="V4" s="229"/>
      <c r="W4" s="7"/>
      <c r="X4" s="321" t="s">
        <v>125</v>
      </c>
      <c r="Y4" s="7" t="b">
        <f>OR(X3=Y3,X3=0)</f>
        <v>1</v>
      </c>
      <c r="Z4" s="7"/>
      <c r="AA4" s="7"/>
      <c r="AB4" s="327">
        <f t="array" ref="AB4">SUM(IF($G$11:$G$168&lt;&gt;"",IF($D$11:$D$168=AB$2,IF($H$11:$H$168&lt;&gt;"",1,0),0),0))</f>
        <v>0</v>
      </c>
      <c r="AC4" s="92">
        <f t="array" ref="AC4">SUM(IF($G$11:$G$168&lt;&gt;"",IF($D$11:$D$168=AC$2,IF($H$11:$H$168&lt;&gt;"",1,0),0),0))</f>
        <v>0</v>
      </c>
      <c r="AD4" s="92">
        <f t="array" ref="AD4">SUM(IF($G$11:$G$168&lt;&gt;"",IF($D$11:$D$168=AD$2,IF($H$11:$H$168&lt;&gt;"",1,0),0),0))</f>
        <v>0</v>
      </c>
      <c r="AE4" s="92">
        <f t="array" ref="AE4">SUM(IF($G$11:$G$168&lt;&gt;"",IF($D$11:$D$168=AE$2,IF($H$11:$H$168&lt;&gt;"",1,0),0),0))</f>
        <v>0</v>
      </c>
      <c r="AF4" s="92">
        <f t="array" ref="AF4">SUM(IF($G$11:$G$168&lt;&gt;"",IF($D$11:$D$168=AF$2,IF($H$11:$H$168&lt;&gt;"",1,0),0),0))</f>
        <v>0</v>
      </c>
      <c r="AG4" s="92">
        <f t="array" ref="AG4">SUM(IF($G$11:$G$168&lt;&gt;"",IF($D$11:$D$168=AG$2,IF($H$11:$H$168&lt;&gt;"",1,0),0),0))</f>
        <v>0</v>
      </c>
      <c r="AH4" s="92">
        <f t="array" ref="AH4">SUM(IF($G$11:$G$168&lt;&gt;"",IF($D$11:$D$168=AH$2,IF($H$11:$H$168&lt;&gt;"",1,0),0),0))</f>
        <v>0</v>
      </c>
      <c r="AI4" s="328">
        <f t="array" ref="AI4">SUM(IF($G$11:$G$168&lt;&gt;"",IF($D$11:$D$168=AI$2,IF($H$11:$H$168&lt;&gt;"",1,0),0),0))</f>
        <v>0</v>
      </c>
      <c r="AJ4" s="92"/>
      <c r="AK4" s="92"/>
      <c r="AL4" s="92"/>
      <c r="AM4" s="92"/>
      <c r="AN4" s="92"/>
      <c r="AO4" s="92"/>
      <c r="AT4" s="85" t="s">
        <v>186</v>
      </c>
      <c r="AU4" s="85">
        <v>140</v>
      </c>
      <c r="AV4" s="85">
        <v>140</v>
      </c>
      <c r="AW4" s="85">
        <v>110</v>
      </c>
      <c r="AX4" s="85">
        <v>150</v>
      </c>
      <c r="AY4" s="85">
        <v>140</v>
      </c>
      <c r="AZ4" s="85">
        <v>120</v>
      </c>
      <c r="BA4" s="85">
        <v>120</v>
      </c>
      <c r="BB4" s="85">
        <v>150</v>
      </c>
      <c r="BC4" s="85">
        <v>380</v>
      </c>
      <c r="BD4" s="85">
        <v>100</v>
      </c>
      <c r="BE4" s="85">
        <v>110</v>
      </c>
      <c r="BF4" s="85">
        <v>80</v>
      </c>
      <c r="BG4" s="85">
        <v>120</v>
      </c>
      <c r="BH4" s="85">
        <v>110</v>
      </c>
      <c r="BI4" s="85">
        <v>90</v>
      </c>
      <c r="BJ4" s="85">
        <v>90</v>
      </c>
      <c r="BK4" s="85">
        <v>120</v>
      </c>
      <c r="BL4" s="85">
        <v>400</v>
      </c>
      <c r="BM4" s="85">
        <v>220</v>
      </c>
      <c r="BN4" s="85">
        <v>220</v>
      </c>
      <c r="BO4" s="85">
        <v>150</v>
      </c>
      <c r="BP4" s="85">
        <v>230</v>
      </c>
      <c r="BQ4" s="85">
        <v>240</v>
      </c>
      <c r="BR4" s="85">
        <v>200</v>
      </c>
      <c r="BS4" s="85">
        <v>200</v>
      </c>
      <c r="BT4" s="85">
        <v>240</v>
      </c>
      <c r="BU4" s="85">
        <v>400</v>
      </c>
      <c r="BV4" s="85">
        <v>300</v>
      </c>
      <c r="BW4" s="85">
        <v>270</v>
      </c>
      <c r="BX4" s="85">
        <v>190</v>
      </c>
      <c r="BY4" s="85">
        <v>280</v>
      </c>
      <c r="BZ4" s="85">
        <v>310</v>
      </c>
      <c r="CA4" s="85">
        <v>250</v>
      </c>
      <c r="CB4" s="85">
        <v>250</v>
      </c>
      <c r="CC4" s="85">
        <v>310</v>
      </c>
      <c r="CD4" s="85">
        <v>390</v>
      </c>
      <c r="CE4" s="85">
        <v>120</v>
      </c>
      <c r="CF4" s="85">
        <v>130</v>
      </c>
      <c r="CG4" s="85">
        <v>90</v>
      </c>
      <c r="CH4" s="85">
        <v>130</v>
      </c>
      <c r="CI4" s="85">
        <v>140</v>
      </c>
      <c r="CJ4" s="85">
        <v>120</v>
      </c>
      <c r="CK4" s="85">
        <v>120</v>
      </c>
      <c r="CL4" s="85">
        <v>140</v>
      </c>
      <c r="CM4" s="85">
        <v>310</v>
      </c>
      <c r="CN4" s="85">
        <v>220</v>
      </c>
      <c r="CO4" s="85">
        <v>190</v>
      </c>
      <c r="CP4" s="85">
        <v>120</v>
      </c>
      <c r="CQ4" s="85">
        <v>200</v>
      </c>
      <c r="CR4" s="85">
        <v>230</v>
      </c>
      <c r="CS4" s="85">
        <v>170</v>
      </c>
      <c r="CT4" s="85">
        <v>180</v>
      </c>
      <c r="CU4" s="85">
        <v>230</v>
      </c>
      <c r="CV4" s="85">
        <v>350</v>
      </c>
      <c r="CW4" s="85">
        <v>220</v>
      </c>
      <c r="CX4" s="85">
        <v>220</v>
      </c>
      <c r="CY4" s="85">
        <v>150</v>
      </c>
      <c r="CZ4" s="85">
        <v>230</v>
      </c>
      <c r="DA4" s="85">
        <v>240</v>
      </c>
      <c r="DB4" s="85">
        <v>200</v>
      </c>
      <c r="DC4" s="85">
        <v>200</v>
      </c>
      <c r="DD4" s="85">
        <v>240</v>
      </c>
      <c r="DE4" s="85">
        <v>400</v>
      </c>
      <c r="DG4" s="475" t="s">
        <v>756</v>
      </c>
      <c r="DH4" s="475">
        <f>メイン_入力!AH100</f>
        <v>0.06</v>
      </c>
      <c r="DJ4" s="475" t="s">
        <v>756</v>
      </c>
      <c r="DK4" s="466">
        <f>SUMIF($D$11:$D$40,DK$2,$T$11:$T$40)</f>
        <v>0</v>
      </c>
      <c r="DL4" s="466">
        <f t="shared" ref="DL4:DR4" si="1">SUMIF($D$11:$D$40,DL$2,$T$11:$T$40)</f>
        <v>0</v>
      </c>
      <c r="DM4" s="466">
        <f t="shared" si="1"/>
        <v>0</v>
      </c>
      <c r="DN4" s="466">
        <f t="shared" si="1"/>
        <v>0</v>
      </c>
      <c r="DO4" s="466">
        <f t="shared" si="1"/>
        <v>0</v>
      </c>
      <c r="DP4" s="466">
        <f t="shared" si="1"/>
        <v>0</v>
      </c>
      <c r="DQ4" s="466">
        <f t="shared" si="1"/>
        <v>0</v>
      </c>
      <c r="DR4" s="466">
        <f t="shared" si="1"/>
        <v>0</v>
      </c>
    </row>
    <row r="5" spans="1:122" ht="15" customHeight="1" x14ac:dyDescent="0.2">
      <c r="B5" s="284"/>
      <c r="C5" s="285">
        <v>4.7</v>
      </c>
      <c r="D5" s="286" t="s">
        <v>68</v>
      </c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8"/>
      <c r="S5" s="8"/>
      <c r="T5" s="8"/>
      <c r="U5" s="8"/>
      <c r="V5" s="9"/>
      <c r="W5" s="7"/>
      <c r="X5" s="7"/>
      <c r="Y5" s="7"/>
      <c r="Z5" s="7"/>
      <c r="AA5" s="7"/>
      <c r="AB5" s="329" t="b">
        <f t="shared" ref="AB5:AG5" si="2">OR(AB4=AB3,AB4=0)</f>
        <v>1</v>
      </c>
      <c r="AC5" s="135" t="b">
        <f t="shared" si="2"/>
        <v>1</v>
      </c>
      <c r="AD5" s="135" t="b">
        <f t="shared" si="2"/>
        <v>1</v>
      </c>
      <c r="AE5" s="135" t="b">
        <f t="shared" si="2"/>
        <v>1</v>
      </c>
      <c r="AF5" s="135" t="b">
        <f t="shared" si="2"/>
        <v>1</v>
      </c>
      <c r="AG5" s="135" t="b">
        <f t="shared" si="2"/>
        <v>1</v>
      </c>
      <c r="AH5" s="135" t="b">
        <f t="shared" ref="AH5:AI5" si="3">OR(AH4=AH3,AH4=0)</f>
        <v>1</v>
      </c>
      <c r="AI5" s="330" t="b">
        <f t="shared" si="3"/>
        <v>1</v>
      </c>
      <c r="AJ5" s="92"/>
      <c r="AK5" s="92"/>
      <c r="AL5" s="92"/>
      <c r="AM5" s="92"/>
      <c r="AN5" s="92"/>
      <c r="AO5" s="92"/>
      <c r="AT5" s="85" t="s">
        <v>187</v>
      </c>
      <c r="AU5" s="85">
        <v>120</v>
      </c>
      <c r="AV5" s="85">
        <v>120</v>
      </c>
      <c r="AW5" s="85">
        <v>90</v>
      </c>
      <c r="AX5" s="85">
        <v>130</v>
      </c>
      <c r="AY5" s="85">
        <v>130</v>
      </c>
      <c r="AZ5" s="85">
        <v>100</v>
      </c>
      <c r="BA5" s="85">
        <v>100</v>
      </c>
      <c r="BB5" s="85">
        <v>130</v>
      </c>
      <c r="BC5" s="85">
        <v>330</v>
      </c>
      <c r="BD5" s="85">
        <v>90</v>
      </c>
      <c r="BE5" s="85">
        <v>90</v>
      </c>
      <c r="BF5" s="85">
        <v>60</v>
      </c>
      <c r="BG5" s="85">
        <v>100</v>
      </c>
      <c r="BH5" s="85">
        <v>100</v>
      </c>
      <c r="BI5" s="85">
        <v>70</v>
      </c>
      <c r="BJ5" s="85">
        <v>70</v>
      </c>
      <c r="BK5" s="85">
        <v>100</v>
      </c>
      <c r="BL5" s="85">
        <v>340</v>
      </c>
      <c r="BM5" s="85">
        <v>210</v>
      </c>
      <c r="BN5" s="85">
        <v>200</v>
      </c>
      <c r="BO5" s="85">
        <v>140</v>
      </c>
      <c r="BP5" s="85">
        <v>210</v>
      </c>
      <c r="BQ5" s="85">
        <v>220</v>
      </c>
      <c r="BR5" s="85">
        <v>180</v>
      </c>
      <c r="BS5" s="85">
        <v>180</v>
      </c>
      <c r="BT5" s="85">
        <v>220</v>
      </c>
      <c r="BU5" s="85">
        <v>360</v>
      </c>
      <c r="BV5" s="85">
        <v>280</v>
      </c>
      <c r="BW5" s="85">
        <v>260</v>
      </c>
      <c r="BX5" s="85">
        <v>180</v>
      </c>
      <c r="BY5" s="85">
        <v>260</v>
      </c>
      <c r="BZ5" s="85">
        <v>290</v>
      </c>
      <c r="CA5" s="85">
        <v>230</v>
      </c>
      <c r="CB5" s="85">
        <v>240</v>
      </c>
      <c r="CC5" s="85">
        <v>290</v>
      </c>
      <c r="CD5" s="85">
        <v>360</v>
      </c>
      <c r="CE5" s="85">
        <v>110</v>
      </c>
      <c r="CF5" s="85">
        <v>110</v>
      </c>
      <c r="CG5" s="85">
        <v>70</v>
      </c>
      <c r="CH5" s="85">
        <v>120</v>
      </c>
      <c r="CI5" s="85">
        <v>120</v>
      </c>
      <c r="CJ5" s="85">
        <v>100</v>
      </c>
      <c r="CK5" s="85">
        <v>100</v>
      </c>
      <c r="CL5" s="85">
        <v>120</v>
      </c>
      <c r="CM5" s="85">
        <v>270</v>
      </c>
      <c r="CN5" s="85">
        <v>200</v>
      </c>
      <c r="CO5" s="85">
        <v>180</v>
      </c>
      <c r="CP5" s="85">
        <v>100</v>
      </c>
      <c r="CQ5" s="85">
        <v>180</v>
      </c>
      <c r="CR5" s="85">
        <v>210</v>
      </c>
      <c r="CS5" s="85">
        <v>150</v>
      </c>
      <c r="CT5" s="85">
        <v>160</v>
      </c>
      <c r="CU5" s="85">
        <v>210</v>
      </c>
      <c r="CV5" s="85">
        <v>300</v>
      </c>
      <c r="CW5" s="85">
        <v>210</v>
      </c>
      <c r="CX5" s="85">
        <v>200</v>
      </c>
      <c r="CY5" s="85">
        <v>140</v>
      </c>
      <c r="CZ5" s="85">
        <v>210</v>
      </c>
      <c r="DA5" s="85">
        <v>220</v>
      </c>
      <c r="DB5" s="85">
        <v>180</v>
      </c>
      <c r="DC5" s="85">
        <v>180</v>
      </c>
      <c r="DD5" s="85">
        <v>220</v>
      </c>
      <c r="DE5" s="85">
        <v>360</v>
      </c>
      <c r="DG5" s="475" t="s">
        <v>779</v>
      </c>
      <c r="DH5" s="475">
        <f>メイン_入力!AH101</f>
        <v>0.06</v>
      </c>
      <c r="DJ5" s="475" t="s">
        <v>779</v>
      </c>
      <c r="DK5" s="466">
        <f>SUMIF($D$11:$D$40,DK$2,$U$11:$U$40)</f>
        <v>0</v>
      </c>
      <c r="DL5" s="466">
        <f t="shared" ref="DL5:DR5" si="4">SUMIF($D$11:$D$40,DL$2,$U$11:$U$40)</f>
        <v>0</v>
      </c>
      <c r="DM5" s="466">
        <f t="shared" si="4"/>
        <v>0</v>
      </c>
      <c r="DN5" s="466">
        <f t="shared" si="4"/>
        <v>0</v>
      </c>
      <c r="DO5" s="466">
        <f t="shared" si="4"/>
        <v>0</v>
      </c>
      <c r="DP5" s="466">
        <f t="shared" si="4"/>
        <v>0</v>
      </c>
      <c r="DQ5" s="466">
        <f t="shared" si="4"/>
        <v>0</v>
      </c>
      <c r="DR5" s="466">
        <f t="shared" si="4"/>
        <v>0</v>
      </c>
    </row>
    <row r="6" spans="1:122" ht="15" customHeight="1" x14ac:dyDescent="0.2">
      <c r="B6" s="10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11"/>
      <c r="S6" s="11"/>
      <c r="T6" s="11"/>
      <c r="U6" s="11"/>
      <c r="V6" s="12"/>
      <c r="W6" s="7"/>
      <c r="X6" s="7"/>
      <c r="Y6" s="7"/>
      <c r="Z6" s="7"/>
      <c r="AA6" s="7"/>
      <c r="AB6" s="292" t="s">
        <v>205</v>
      </c>
      <c r="AC6" s="292" t="s">
        <v>199</v>
      </c>
      <c r="AD6" s="292" t="s">
        <v>201</v>
      </c>
      <c r="AE6" s="292" t="s">
        <v>203</v>
      </c>
      <c r="AF6" s="292" t="s">
        <v>206</v>
      </c>
      <c r="AG6" s="292" t="s">
        <v>200</v>
      </c>
      <c r="AH6" s="292" t="s">
        <v>202</v>
      </c>
      <c r="AI6" s="292" t="s">
        <v>204</v>
      </c>
      <c r="AJ6" s="292" t="s">
        <v>239</v>
      </c>
      <c r="AK6" s="292"/>
      <c r="AM6" s="4" t="s">
        <v>173</v>
      </c>
      <c r="AN6" s="4"/>
      <c r="AT6" s="85" t="s">
        <v>188</v>
      </c>
      <c r="AU6" s="85">
        <v>110</v>
      </c>
      <c r="AV6" s="85">
        <v>90</v>
      </c>
      <c r="AW6" s="85">
        <v>30</v>
      </c>
      <c r="AX6" s="85">
        <v>90</v>
      </c>
      <c r="AY6" s="85">
        <v>100</v>
      </c>
      <c r="AZ6" s="85">
        <v>40</v>
      </c>
      <c r="BA6" s="85">
        <v>50</v>
      </c>
      <c r="BB6" s="85">
        <v>100</v>
      </c>
      <c r="BC6" s="85">
        <v>210</v>
      </c>
      <c r="BD6" s="85">
        <v>60</v>
      </c>
      <c r="BE6" s="85">
        <v>40</v>
      </c>
      <c r="BF6" s="85" t="s">
        <v>195</v>
      </c>
      <c r="BG6" s="85">
        <v>50</v>
      </c>
      <c r="BH6" s="85">
        <v>60</v>
      </c>
      <c r="BI6" s="85" t="s">
        <v>195</v>
      </c>
      <c r="BJ6" s="85">
        <v>10</v>
      </c>
      <c r="BK6" s="85">
        <v>60</v>
      </c>
      <c r="BL6" s="85">
        <v>220</v>
      </c>
      <c r="BM6" s="85">
        <v>190</v>
      </c>
      <c r="BN6" s="85">
        <v>170</v>
      </c>
      <c r="BO6" s="85">
        <v>110</v>
      </c>
      <c r="BP6" s="85">
        <v>180</v>
      </c>
      <c r="BQ6" s="85">
        <v>200</v>
      </c>
      <c r="BR6" s="85">
        <v>150</v>
      </c>
      <c r="BS6" s="85">
        <v>150</v>
      </c>
      <c r="BT6" s="85">
        <v>200</v>
      </c>
      <c r="BU6" s="85">
        <v>270</v>
      </c>
      <c r="BV6" s="85">
        <v>280</v>
      </c>
      <c r="BW6" s="85">
        <v>260</v>
      </c>
      <c r="BX6" s="85">
        <v>180</v>
      </c>
      <c r="BY6" s="85">
        <v>260</v>
      </c>
      <c r="BZ6" s="85">
        <v>290</v>
      </c>
      <c r="CA6" s="85">
        <v>230</v>
      </c>
      <c r="CB6" s="85">
        <v>240</v>
      </c>
      <c r="CC6" s="85">
        <v>290</v>
      </c>
      <c r="CD6" s="85">
        <v>310</v>
      </c>
      <c r="CE6" s="85">
        <v>100</v>
      </c>
      <c r="CF6" s="85">
        <v>80</v>
      </c>
      <c r="CG6" s="85">
        <v>20</v>
      </c>
      <c r="CH6" s="85">
        <v>80</v>
      </c>
      <c r="CI6" s="85">
        <v>100</v>
      </c>
      <c r="CJ6" s="85">
        <v>50</v>
      </c>
      <c r="CK6" s="85">
        <v>60</v>
      </c>
      <c r="CL6" s="85">
        <v>100</v>
      </c>
      <c r="CM6" s="85">
        <v>170</v>
      </c>
      <c r="CN6" s="85">
        <v>180</v>
      </c>
      <c r="CO6" s="85">
        <v>150</v>
      </c>
      <c r="CP6" s="85">
        <v>40</v>
      </c>
      <c r="CQ6" s="85">
        <v>150</v>
      </c>
      <c r="CR6" s="85">
        <v>180</v>
      </c>
      <c r="CS6" s="85">
        <v>110</v>
      </c>
      <c r="CT6" s="85">
        <v>110</v>
      </c>
      <c r="CU6" s="85">
        <v>180</v>
      </c>
      <c r="CV6" s="85">
        <v>200</v>
      </c>
      <c r="CW6" s="85">
        <v>190</v>
      </c>
      <c r="CX6" s="85">
        <v>170</v>
      </c>
      <c r="CY6" s="85">
        <v>110</v>
      </c>
      <c r="CZ6" s="85">
        <v>180</v>
      </c>
      <c r="DA6" s="85">
        <v>200</v>
      </c>
      <c r="DB6" s="85">
        <v>150</v>
      </c>
      <c r="DC6" s="85">
        <v>150</v>
      </c>
      <c r="DD6" s="85">
        <v>200</v>
      </c>
      <c r="DE6" s="85">
        <v>270</v>
      </c>
    </row>
    <row r="7" spans="1:122" ht="15" customHeight="1" x14ac:dyDescent="0.2">
      <c r="B7" s="10"/>
      <c r="C7" s="792" t="s">
        <v>235</v>
      </c>
      <c r="D7" s="783" t="s">
        <v>288</v>
      </c>
      <c r="E7" s="806"/>
      <c r="F7" s="806"/>
      <c r="G7" s="806"/>
      <c r="H7" s="806"/>
      <c r="I7" s="806"/>
      <c r="J7" s="806"/>
      <c r="K7" s="806"/>
      <c r="L7" s="806"/>
      <c r="M7" s="806"/>
      <c r="N7" s="806"/>
      <c r="O7" s="806"/>
      <c r="P7" s="855"/>
      <c r="Q7" s="892" t="s">
        <v>706</v>
      </c>
      <c r="R7" s="892"/>
      <c r="S7" s="892"/>
      <c r="T7" s="892"/>
      <c r="U7" s="892"/>
      <c r="V7" s="12"/>
      <c r="W7" s="7"/>
      <c r="X7" s="7"/>
      <c r="Y7" s="7"/>
      <c r="Z7" s="7"/>
      <c r="AA7" s="7"/>
      <c r="AB7" s="475" t="s">
        <v>193</v>
      </c>
      <c r="AC7" s="475" t="s">
        <v>412</v>
      </c>
      <c r="AD7" s="475" t="s">
        <v>197</v>
      </c>
      <c r="AE7" s="475" t="s">
        <v>395</v>
      </c>
      <c r="AF7" s="475" t="s">
        <v>396</v>
      </c>
      <c r="AG7" s="475" t="s">
        <v>648</v>
      </c>
      <c r="AH7" s="585" t="s">
        <v>218</v>
      </c>
      <c r="AI7" s="7"/>
      <c r="AJ7" s="7"/>
      <c r="AK7" s="7"/>
      <c r="AL7" s="7"/>
      <c r="AM7" s="7"/>
      <c r="AN7" s="7"/>
      <c r="AO7" s="7"/>
      <c r="AT7" s="85" t="s">
        <v>189</v>
      </c>
      <c r="AU7" s="85">
        <v>30</v>
      </c>
      <c r="AV7" s="85">
        <v>50</v>
      </c>
      <c r="AW7" s="85">
        <v>80</v>
      </c>
      <c r="AX7" s="85">
        <v>60</v>
      </c>
      <c r="AY7" s="85">
        <v>40</v>
      </c>
      <c r="AZ7" s="85">
        <v>70</v>
      </c>
      <c r="BA7" s="85">
        <v>70</v>
      </c>
      <c r="BB7" s="85">
        <v>40</v>
      </c>
      <c r="BC7" s="85">
        <v>170</v>
      </c>
      <c r="BD7" s="85">
        <v>40</v>
      </c>
      <c r="BE7" s="85">
        <v>60</v>
      </c>
      <c r="BF7" s="85">
        <v>80</v>
      </c>
      <c r="BG7" s="85">
        <v>70</v>
      </c>
      <c r="BH7" s="85">
        <v>50</v>
      </c>
      <c r="BI7" s="85">
        <v>80</v>
      </c>
      <c r="BJ7" s="85">
        <v>70</v>
      </c>
      <c r="BK7" s="85">
        <v>50</v>
      </c>
      <c r="BL7" s="85">
        <v>180</v>
      </c>
      <c r="BM7" s="85">
        <v>20</v>
      </c>
      <c r="BN7" s="85">
        <v>40</v>
      </c>
      <c r="BO7" s="85">
        <v>40</v>
      </c>
      <c r="BP7" s="85">
        <v>40</v>
      </c>
      <c r="BQ7" s="85">
        <v>40</v>
      </c>
      <c r="BR7" s="85">
        <v>40</v>
      </c>
      <c r="BS7" s="85">
        <v>40</v>
      </c>
      <c r="BT7" s="85">
        <v>30</v>
      </c>
      <c r="BU7" s="85">
        <v>130</v>
      </c>
      <c r="BV7" s="85" t="s">
        <v>195</v>
      </c>
      <c r="BW7" s="85" t="s">
        <v>195</v>
      </c>
      <c r="BX7" s="85" t="s">
        <v>195</v>
      </c>
      <c r="BY7" s="85" t="s">
        <v>195</v>
      </c>
      <c r="BZ7" s="85">
        <v>10</v>
      </c>
      <c r="CA7" s="85" t="s">
        <v>195</v>
      </c>
      <c r="CB7" s="85" t="s">
        <v>195</v>
      </c>
      <c r="CC7" s="85">
        <v>10</v>
      </c>
      <c r="CD7" s="85">
        <v>70</v>
      </c>
      <c r="CE7" s="85">
        <v>20</v>
      </c>
      <c r="CF7" s="85">
        <v>40</v>
      </c>
      <c r="CG7" s="85">
        <v>60</v>
      </c>
      <c r="CH7" s="85">
        <v>50</v>
      </c>
      <c r="CI7" s="85">
        <v>30</v>
      </c>
      <c r="CJ7" s="85">
        <v>60</v>
      </c>
      <c r="CK7" s="85">
        <v>60</v>
      </c>
      <c r="CL7" s="85">
        <v>30</v>
      </c>
      <c r="CM7" s="85">
        <v>140</v>
      </c>
      <c r="CN7" s="85">
        <v>20</v>
      </c>
      <c r="CO7" s="85">
        <v>40</v>
      </c>
      <c r="CP7" s="85">
        <v>70</v>
      </c>
      <c r="CQ7" s="85">
        <v>40</v>
      </c>
      <c r="CR7" s="85">
        <v>30</v>
      </c>
      <c r="CS7" s="85">
        <v>60</v>
      </c>
      <c r="CT7" s="85">
        <v>60</v>
      </c>
      <c r="CU7" s="85">
        <v>30</v>
      </c>
      <c r="CV7" s="85">
        <v>150</v>
      </c>
      <c r="CW7" s="85">
        <v>20</v>
      </c>
      <c r="CX7" s="85">
        <v>40</v>
      </c>
      <c r="CY7" s="85">
        <v>40</v>
      </c>
      <c r="CZ7" s="85">
        <v>40</v>
      </c>
      <c r="DA7" s="85">
        <v>40</v>
      </c>
      <c r="DB7" s="85">
        <v>40</v>
      </c>
      <c r="DC7" s="85">
        <v>40</v>
      </c>
      <c r="DD7" s="85">
        <v>30</v>
      </c>
      <c r="DE7" s="85">
        <v>130</v>
      </c>
    </row>
    <row r="8" spans="1:122" ht="15" customHeight="1" x14ac:dyDescent="0.2">
      <c r="B8" s="10"/>
      <c r="C8" s="793"/>
      <c r="D8" s="858" t="s">
        <v>276</v>
      </c>
      <c r="E8" s="858" t="s">
        <v>100</v>
      </c>
      <c r="F8" s="858" t="s">
        <v>236</v>
      </c>
      <c r="G8" s="858" t="s">
        <v>417</v>
      </c>
      <c r="H8" s="858" t="s">
        <v>209</v>
      </c>
      <c r="I8" s="864" t="s">
        <v>237</v>
      </c>
      <c r="J8" s="865"/>
      <c r="K8" s="865"/>
      <c r="L8" s="865"/>
      <c r="M8" s="865"/>
      <c r="N8" s="865"/>
      <c r="O8" s="865"/>
      <c r="P8" s="865"/>
      <c r="Q8" s="890" t="s">
        <v>525</v>
      </c>
      <c r="R8" s="890" t="s">
        <v>719</v>
      </c>
      <c r="S8" s="882" t="s">
        <v>443</v>
      </c>
      <c r="T8" s="882"/>
      <c r="U8" s="882"/>
      <c r="V8" s="12"/>
      <c r="W8" s="7"/>
      <c r="X8" s="7"/>
      <c r="Y8" s="7"/>
      <c r="Z8" s="7"/>
      <c r="AA8" s="7"/>
      <c r="AL8" s="191"/>
      <c r="AM8" s="191"/>
      <c r="AN8" s="191"/>
      <c r="AO8" s="191"/>
      <c r="AP8" s="191"/>
      <c r="AT8" s="85" t="s">
        <v>190</v>
      </c>
      <c r="AU8" s="85">
        <v>20</v>
      </c>
      <c r="AV8" s="85">
        <v>30</v>
      </c>
      <c r="AW8" s="85">
        <v>50</v>
      </c>
      <c r="AX8" s="85">
        <v>30</v>
      </c>
      <c r="AY8" s="85">
        <v>20</v>
      </c>
      <c r="AZ8" s="85">
        <v>40</v>
      </c>
      <c r="BA8" s="85">
        <v>40</v>
      </c>
      <c r="BB8" s="85">
        <v>20</v>
      </c>
      <c r="BC8" s="85">
        <v>90</v>
      </c>
      <c r="BD8" s="85">
        <v>20</v>
      </c>
      <c r="BE8" s="85">
        <v>40</v>
      </c>
      <c r="BF8" s="85">
        <v>50</v>
      </c>
      <c r="BG8" s="85">
        <v>40</v>
      </c>
      <c r="BH8" s="85">
        <v>30</v>
      </c>
      <c r="BI8" s="85">
        <v>40</v>
      </c>
      <c r="BJ8" s="85">
        <v>40</v>
      </c>
      <c r="BK8" s="85">
        <v>30</v>
      </c>
      <c r="BL8" s="85">
        <v>100</v>
      </c>
      <c r="BM8" s="85">
        <v>10</v>
      </c>
      <c r="BN8" s="85">
        <v>20</v>
      </c>
      <c r="BO8" s="85">
        <v>20</v>
      </c>
      <c r="BP8" s="85">
        <v>20</v>
      </c>
      <c r="BQ8" s="85">
        <v>20</v>
      </c>
      <c r="BR8" s="85">
        <v>30</v>
      </c>
      <c r="BS8" s="85">
        <v>20</v>
      </c>
      <c r="BT8" s="85">
        <v>20</v>
      </c>
      <c r="BU8" s="85">
        <v>70</v>
      </c>
      <c r="BV8" s="85" t="s">
        <v>195</v>
      </c>
      <c r="BW8" s="85" t="s">
        <v>195</v>
      </c>
      <c r="BX8" s="85" t="s">
        <v>195</v>
      </c>
      <c r="BY8" s="85" t="s">
        <v>195</v>
      </c>
      <c r="BZ8" s="85" t="s">
        <v>195</v>
      </c>
      <c r="CA8" s="85" t="s">
        <v>195</v>
      </c>
      <c r="CB8" s="85" t="s">
        <v>195</v>
      </c>
      <c r="CC8" s="85">
        <v>10</v>
      </c>
      <c r="CD8" s="85">
        <v>40</v>
      </c>
      <c r="CE8" s="85">
        <v>10</v>
      </c>
      <c r="CF8" s="85">
        <v>20</v>
      </c>
      <c r="CG8" s="85">
        <v>40</v>
      </c>
      <c r="CH8" s="85">
        <v>30</v>
      </c>
      <c r="CI8" s="85">
        <v>20</v>
      </c>
      <c r="CJ8" s="85">
        <v>30</v>
      </c>
      <c r="CK8" s="85">
        <v>30</v>
      </c>
      <c r="CL8" s="85">
        <v>20</v>
      </c>
      <c r="CM8" s="85">
        <v>80</v>
      </c>
      <c r="CN8" s="85">
        <v>10</v>
      </c>
      <c r="CO8" s="85">
        <v>20</v>
      </c>
      <c r="CP8" s="85">
        <v>40</v>
      </c>
      <c r="CQ8" s="85">
        <v>20</v>
      </c>
      <c r="CR8" s="85">
        <v>20</v>
      </c>
      <c r="CS8" s="85">
        <v>40</v>
      </c>
      <c r="CT8" s="85">
        <v>30</v>
      </c>
      <c r="CU8" s="85">
        <v>20</v>
      </c>
      <c r="CV8" s="85">
        <v>80</v>
      </c>
      <c r="CW8" s="85">
        <v>10</v>
      </c>
      <c r="CX8" s="85">
        <v>20</v>
      </c>
      <c r="CY8" s="85">
        <v>20</v>
      </c>
      <c r="CZ8" s="85">
        <v>20</v>
      </c>
      <c r="DA8" s="85">
        <v>20</v>
      </c>
      <c r="DB8" s="85">
        <v>30</v>
      </c>
      <c r="DC8" s="85">
        <v>20</v>
      </c>
      <c r="DD8" s="85">
        <v>20</v>
      </c>
      <c r="DE8" s="85">
        <v>70</v>
      </c>
    </row>
    <row r="9" spans="1:122" ht="51.75" customHeight="1" x14ac:dyDescent="0.2">
      <c r="B9" s="10"/>
      <c r="C9" s="793"/>
      <c r="D9" s="890"/>
      <c r="E9" s="890"/>
      <c r="F9" s="890"/>
      <c r="G9" s="961"/>
      <c r="H9" s="890"/>
      <c r="I9" s="858" t="s">
        <v>915</v>
      </c>
      <c r="J9" s="858" t="s">
        <v>211</v>
      </c>
      <c r="K9" s="858" t="s">
        <v>212</v>
      </c>
      <c r="L9" s="858" t="s">
        <v>213</v>
      </c>
      <c r="M9" s="858" t="s">
        <v>214</v>
      </c>
      <c r="N9" s="858" t="s">
        <v>215</v>
      </c>
      <c r="O9" s="858" t="s">
        <v>216</v>
      </c>
      <c r="P9" s="858" t="s">
        <v>217</v>
      </c>
      <c r="Q9" s="890"/>
      <c r="R9" s="890"/>
      <c r="S9" s="882"/>
      <c r="T9" s="882"/>
      <c r="U9" s="882"/>
      <c r="V9" s="12"/>
      <c r="W9" s="7"/>
      <c r="X9" s="7"/>
      <c r="Y9" s="7"/>
      <c r="Z9" s="7"/>
      <c r="AA9" s="7"/>
      <c r="AB9" s="566" t="s">
        <v>831</v>
      </c>
      <c r="AC9" s="288"/>
      <c r="AE9" s="191"/>
      <c r="AF9" s="288"/>
      <c r="AI9" s="191"/>
      <c r="AJ9" s="191"/>
      <c r="AK9" s="191"/>
      <c r="AL9" s="191"/>
      <c r="AM9" s="191"/>
      <c r="AN9" s="191"/>
      <c r="AO9" s="191"/>
      <c r="AP9" s="191"/>
      <c r="AQ9" s="191"/>
      <c r="AR9" s="191"/>
      <c r="AT9" s="85" t="s">
        <v>191</v>
      </c>
      <c r="AU9" s="85">
        <v>70</v>
      </c>
      <c r="AV9" s="85">
        <v>20</v>
      </c>
      <c r="AW9" s="85" t="s">
        <v>195</v>
      </c>
      <c r="AX9" s="85">
        <v>20</v>
      </c>
      <c r="AY9" s="85">
        <v>60</v>
      </c>
      <c r="AZ9" s="85" t="s">
        <v>195</v>
      </c>
      <c r="BA9" s="85" t="s">
        <v>195</v>
      </c>
      <c r="BB9" s="85">
        <v>60</v>
      </c>
      <c r="BC9" s="85">
        <v>10</v>
      </c>
      <c r="BD9" s="85">
        <v>10</v>
      </c>
      <c r="BE9" s="85" t="s">
        <v>195</v>
      </c>
      <c r="BF9" s="85" t="s">
        <v>195</v>
      </c>
      <c r="BG9" s="85" t="s">
        <v>195</v>
      </c>
      <c r="BH9" s="85" t="s">
        <v>195</v>
      </c>
      <c r="BI9" s="85" t="s">
        <v>195</v>
      </c>
      <c r="BJ9" s="85" t="s">
        <v>195</v>
      </c>
      <c r="BK9" s="85" t="s">
        <v>195</v>
      </c>
      <c r="BL9" s="85">
        <v>20</v>
      </c>
      <c r="BM9" s="85">
        <v>170</v>
      </c>
      <c r="BN9" s="85">
        <v>130</v>
      </c>
      <c r="BO9" s="85">
        <v>60</v>
      </c>
      <c r="BP9" s="85">
        <v>130</v>
      </c>
      <c r="BQ9" s="85">
        <v>160</v>
      </c>
      <c r="BR9" s="85">
        <v>100</v>
      </c>
      <c r="BS9" s="85">
        <v>100</v>
      </c>
      <c r="BT9" s="85">
        <v>160</v>
      </c>
      <c r="BU9" s="85">
        <v>120</v>
      </c>
      <c r="BV9" s="85">
        <v>280</v>
      </c>
      <c r="BW9" s="85">
        <v>250</v>
      </c>
      <c r="BX9" s="85">
        <v>180</v>
      </c>
      <c r="BY9" s="85">
        <v>260</v>
      </c>
      <c r="BZ9" s="85">
        <v>280</v>
      </c>
      <c r="CA9" s="85">
        <v>230</v>
      </c>
      <c r="CB9" s="85">
        <v>240</v>
      </c>
      <c r="CC9" s="85">
        <v>280</v>
      </c>
      <c r="CD9" s="85">
        <v>240</v>
      </c>
      <c r="CE9" s="85">
        <v>70</v>
      </c>
      <c r="CF9" s="85">
        <v>30</v>
      </c>
      <c r="CG9" s="85" t="s">
        <v>195</v>
      </c>
      <c r="CH9" s="85">
        <v>30</v>
      </c>
      <c r="CI9" s="85">
        <v>60</v>
      </c>
      <c r="CJ9" s="85" t="s">
        <v>195</v>
      </c>
      <c r="CK9" s="85" t="s">
        <v>195</v>
      </c>
      <c r="CL9" s="85">
        <v>60</v>
      </c>
      <c r="CM9" s="85">
        <v>10</v>
      </c>
      <c r="CN9" s="85">
        <v>160</v>
      </c>
      <c r="CO9" s="85">
        <v>100</v>
      </c>
      <c r="CP9" s="85" t="s">
        <v>195</v>
      </c>
      <c r="CQ9" s="85">
        <v>100</v>
      </c>
      <c r="CR9" s="85">
        <v>150</v>
      </c>
      <c r="CS9" s="85">
        <v>30</v>
      </c>
      <c r="CT9" s="85">
        <v>40</v>
      </c>
      <c r="CU9" s="85">
        <v>150</v>
      </c>
      <c r="CV9" s="85">
        <v>40</v>
      </c>
      <c r="CW9" s="85">
        <v>170</v>
      </c>
      <c r="CX9" s="85">
        <v>130</v>
      </c>
      <c r="CY9" s="85">
        <v>60</v>
      </c>
      <c r="CZ9" s="85">
        <v>130</v>
      </c>
      <c r="DA9" s="85">
        <v>160</v>
      </c>
      <c r="DB9" s="85">
        <v>100</v>
      </c>
      <c r="DC9" s="85">
        <v>100</v>
      </c>
      <c r="DD9" s="85">
        <v>160</v>
      </c>
      <c r="DE9" s="85">
        <v>120</v>
      </c>
    </row>
    <row r="10" spans="1:122" ht="28.2" customHeight="1" x14ac:dyDescent="0.2">
      <c r="B10" s="10"/>
      <c r="C10" s="894"/>
      <c r="D10" s="861"/>
      <c r="E10" s="861"/>
      <c r="F10" s="861"/>
      <c r="G10" s="962"/>
      <c r="H10" s="859"/>
      <c r="I10" s="859"/>
      <c r="J10" s="859"/>
      <c r="K10" s="859"/>
      <c r="L10" s="894"/>
      <c r="M10" s="859"/>
      <c r="N10" s="859"/>
      <c r="O10" s="859"/>
      <c r="P10" s="859"/>
      <c r="Q10" s="859"/>
      <c r="R10" s="859"/>
      <c r="S10" s="376" t="s">
        <v>770</v>
      </c>
      <c r="T10" s="376" t="s">
        <v>771</v>
      </c>
      <c r="U10" s="376" t="s">
        <v>822</v>
      </c>
      <c r="V10" s="12"/>
      <c r="W10" s="7"/>
      <c r="X10" s="7"/>
      <c r="Y10" s="7"/>
      <c r="Z10" s="7"/>
      <c r="AA10" s="7"/>
      <c r="AB10" s="565">
        <f>IF(メイン_入力!G15="その他","事務所",メイン_入力!G15)</f>
        <v>0</v>
      </c>
      <c r="AC10" s="191"/>
      <c r="AE10" s="11"/>
      <c r="AF10" s="288"/>
      <c r="AG10" s="191"/>
      <c r="AH10" s="191"/>
      <c r="AI10" s="191"/>
      <c r="AJ10" s="191"/>
      <c r="AK10" s="191"/>
      <c r="AQ10" s="191"/>
      <c r="AR10" s="191"/>
      <c r="AS10" s="191"/>
      <c r="AT10" s="85" t="s">
        <v>192</v>
      </c>
      <c r="AU10" s="85">
        <v>20</v>
      </c>
      <c r="AV10" s="85">
        <v>40</v>
      </c>
      <c r="AW10" s="85">
        <v>60</v>
      </c>
      <c r="AX10" s="85">
        <v>40</v>
      </c>
      <c r="AY10" s="85">
        <v>30</v>
      </c>
      <c r="AZ10" s="85">
        <v>50</v>
      </c>
      <c r="BA10" s="85">
        <v>50</v>
      </c>
      <c r="BB10" s="85">
        <v>30</v>
      </c>
      <c r="BC10" s="85">
        <v>120</v>
      </c>
      <c r="BD10" s="85">
        <v>30</v>
      </c>
      <c r="BE10" s="85">
        <v>50</v>
      </c>
      <c r="BF10" s="85">
        <v>60</v>
      </c>
      <c r="BG10" s="85">
        <v>50</v>
      </c>
      <c r="BH10" s="85">
        <v>40</v>
      </c>
      <c r="BI10" s="85">
        <v>60</v>
      </c>
      <c r="BJ10" s="85">
        <v>50</v>
      </c>
      <c r="BK10" s="85">
        <v>40</v>
      </c>
      <c r="BL10" s="85">
        <v>130</v>
      </c>
      <c r="BM10" s="85">
        <v>20</v>
      </c>
      <c r="BN10" s="85">
        <v>20</v>
      </c>
      <c r="BO10" s="85">
        <v>30</v>
      </c>
      <c r="BP10" s="85">
        <v>30</v>
      </c>
      <c r="BQ10" s="85">
        <v>30</v>
      </c>
      <c r="BR10" s="85">
        <v>30</v>
      </c>
      <c r="BS10" s="85">
        <v>30</v>
      </c>
      <c r="BT10" s="85">
        <v>20</v>
      </c>
      <c r="BU10" s="85">
        <v>90</v>
      </c>
      <c r="BV10" s="85" t="s">
        <v>195</v>
      </c>
      <c r="BW10" s="85" t="s">
        <v>195</v>
      </c>
      <c r="BX10" s="85" t="s">
        <v>195</v>
      </c>
      <c r="BY10" s="85" t="s">
        <v>195</v>
      </c>
      <c r="BZ10" s="85" t="s">
        <v>195</v>
      </c>
      <c r="CA10" s="85" t="s">
        <v>195</v>
      </c>
      <c r="CB10" s="85" t="s">
        <v>195</v>
      </c>
      <c r="CC10" s="85">
        <v>10</v>
      </c>
      <c r="CD10" s="85">
        <v>50</v>
      </c>
      <c r="CE10" s="85">
        <v>20</v>
      </c>
      <c r="CF10" s="85">
        <v>30</v>
      </c>
      <c r="CG10" s="85">
        <v>40</v>
      </c>
      <c r="CH10" s="85">
        <v>30</v>
      </c>
      <c r="CI10" s="85">
        <v>20</v>
      </c>
      <c r="CJ10" s="85">
        <v>40</v>
      </c>
      <c r="CK10" s="85">
        <v>40</v>
      </c>
      <c r="CL10" s="85">
        <v>20</v>
      </c>
      <c r="CM10" s="85">
        <v>100</v>
      </c>
      <c r="CN10" s="85">
        <v>20</v>
      </c>
      <c r="CO10" s="85">
        <v>30</v>
      </c>
      <c r="CP10" s="85">
        <v>50</v>
      </c>
      <c r="CQ10" s="85">
        <v>30</v>
      </c>
      <c r="CR10" s="85">
        <v>20</v>
      </c>
      <c r="CS10" s="85">
        <v>50</v>
      </c>
      <c r="CT10" s="85">
        <v>40</v>
      </c>
      <c r="CU10" s="85">
        <v>20</v>
      </c>
      <c r="CV10" s="85">
        <v>100</v>
      </c>
      <c r="CW10" s="85">
        <v>20</v>
      </c>
      <c r="CX10" s="85">
        <v>20</v>
      </c>
      <c r="CY10" s="85">
        <v>30</v>
      </c>
      <c r="CZ10" s="85">
        <v>30</v>
      </c>
      <c r="DA10" s="85">
        <v>30</v>
      </c>
      <c r="DB10" s="85">
        <v>30</v>
      </c>
      <c r="DC10" s="85">
        <v>30</v>
      </c>
      <c r="DD10" s="85">
        <v>20</v>
      </c>
      <c r="DE10" s="85">
        <v>90</v>
      </c>
    </row>
    <row r="11" spans="1:122" ht="15" customHeight="1" x14ac:dyDescent="0.2">
      <c r="B11" s="10"/>
      <c r="C11" s="16">
        <v>1</v>
      </c>
      <c r="D11" s="28"/>
      <c r="E11" s="29"/>
      <c r="F11" s="101"/>
      <c r="G11" s="296"/>
      <c r="H11" s="297"/>
      <c r="I11" s="28"/>
      <c r="J11" s="28"/>
      <c r="K11" s="28"/>
      <c r="L11" s="28"/>
      <c r="M11" s="28"/>
      <c r="N11" s="28"/>
      <c r="O11" s="28"/>
      <c r="P11" s="28"/>
      <c r="Q11" s="27" t="str">
        <f ca="1">IF(OR(H11="",COUNTBLANK(I11:P11)=8),"",IF(COUNTIF(I11:P11,"○")&gt;=2,0,IF(COUNTIF(I11:P11,"○")=1,N(OFFSET($AT$2,MATCH("○",I11:P11,0),(MATCH(IF(G11="",$AB$10,G11),$AB$7:$AH$7,0)-1)*9+MATCH(H11,$AB$6:$AJ$6,0))),0)))</f>
        <v/>
      </c>
      <c r="R11" s="13" t="str">
        <f t="shared" ref="R11:R22" si="5">IF(OR(F11="",NOT($Y$4)),"",F11*N(Q11))</f>
        <v/>
      </c>
      <c r="S11" s="19" t="str">
        <f>IF(OR(ISERROR($R11),$R11=""),"",$R11*$DH$3/1000)</f>
        <v/>
      </c>
      <c r="T11" s="465" t="str">
        <f>IF(OR(ISERROR($R11),$R11=""),"",$R11*$DH$4/1000)</f>
        <v/>
      </c>
      <c r="U11" s="465" t="str">
        <f>IF(OR(ISERROR($R11),$R11=""),"",$R11*$DH$5/1000)</f>
        <v/>
      </c>
      <c r="V11" s="12"/>
      <c r="W11" s="7"/>
      <c r="X11" s="7"/>
      <c r="Y11" s="7"/>
      <c r="Z11" s="7"/>
      <c r="AA11" s="7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205"/>
      <c r="BN11" s="205"/>
      <c r="BO11" s="205"/>
      <c r="BP11" s="205"/>
      <c r="BQ11" s="205"/>
      <c r="BR11" s="205"/>
      <c r="BS11" s="205"/>
      <c r="BT11" s="205"/>
      <c r="BU11" s="205"/>
      <c r="BV11" s="205"/>
      <c r="BW11" s="205"/>
      <c r="BX11" s="205"/>
      <c r="BY11" s="205"/>
      <c r="BZ11" s="205"/>
      <c r="CA11" s="205"/>
      <c r="CB11" s="205"/>
      <c r="CC11" s="205"/>
      <c r="CD11" s="205"/>
      <c r="CE11" s="205"/>
      <c r="CF11" s="205"/>
      <c r="CG11" s="205"/>
      <c r="CH11" s="205"/>
      <c r="CI11" s="205"/>
      <c r="CJ11" s="205"/>
      <c r="CK11" s="205"/>
      <c r="CL11" s="205"/>
      <c r="CM11" s="205"/>
      <c r="CN11" s="205"/>
      <c r="CO11" s="205"/>
      <c r="CP11" s="205"/>
      <c r="CQ11" s="205"/>
      <c r="CR11" s="205"/>
      <c r="CS11" s="205"/>
      <c r="CT11" s="205"/>
      <c r="CU11" s="205"/>
      <c r="CV11" s="205"/>
      <c r="CW11" s="205"/>
      <c r="CX11" s="205"/>
      <c r="CY11" s="205"/>
      <c r="CZ11" s="205"/>
      <c r="DA11" s="205"/>
      <c r="DB11" s="205"/>
      <c r="DC11" s="205"/>
      <c r="DD11" s="205"/>
      <c r="DE11" s="205"/>
    </row>
    <row r="12" spans="1:122" ht="15" customHeight="1" x14ac:dyDescent="0.2">
      <c r="B12" s="10"/>
      <c r="C12" s="16">
        <v>2</v>
      </c>
      <c r="D12" s="28"/>
      <c r="E12" s="29"/>
      <c r="F12" s="101"/>
      <c r="G12" s="296"/>
      <c r="H12" s="297"/>
      <c r="I12" s="28"/>
      <c r="J12" s="28"/>
      <c r="K12" s="28"/>
      <c r="L12" s="28"/>
      <c r="M12" s="28"/>
      <c r="N12" s="28"/>
      <c r="O12" s="28"/>
      <c r="P12" s="28"/>
      <c r="Q12" s="27" t="str">
        <f t="shared" ref="Q12:Q40" ca="1" si="6">IF(OR(H12="",COUNTBLANK(I12:P12)=8),"",IF(COUNTIF(I12:P12,"○")&gt;=2,0,IF(COUNTIF(I12:P12,"○")=1,N(OFFSET($AT$2,MATCH("○",I12:P12,0),(MATCH(IF(G12="",$AB$10,G12),$AB$7:$AH$7,0)-1)*9+MATCH(H12,$AB$6:$AJ$6,0))),0)))</f>
        <v/>
      </c>
      <c r="R12" s="13" t="str">
        <f t="shared" si="5"/>
        <v/>
      </c>
      <c r="S12" s="465" t="str">
        <f t="shared" ref="S12:S40" si="7">IF(OR(ISERROR($R12),$R12=""),"",$R12*$DH$3/1000)</f>
        <v/>
      </c>
      <c r="T12" s="465" t="str">
        <f t="shared" ref="T12:T40" si="8">IF(OR(ISERROR($R12),$R12=""),"",$R12*$DH$4/1000)</f>
        <v/>
      </c>
      <c r="U12" s="465" t="str">
        <f t="shared" ref="U12:U40" si="9">IF(OR(ISERROR($R12),$R12=""),"",$R12*$DH$5/1000)</f>
        <v/>
      </c>
      <c r="V12" s="12"/>
      <c r="W12" s="7"/>
      <c r="X12" s="7"/>
      <c r="Y12" s="7"/>
      <c r="Z12" s="7"/>
    </row>
    <row r="13" spans="1:122" ht="15" customHeight="1" x14ac:dyDescent="0.2">
      <c r="B13" s="10"/>
      <c r="C13" s="16">
        <v>3</v>
      </c>
      <c r="D13" s="28"/>
      <c r="E13" s="29"/>
      <c r="F13" s="101"/>
      <c r="G13" s="296"/>
      <c r="H13" s="297"/>
      <c r="I13" s="28"/>
      <c r="J13" s="28"/>
      <c r="K13" s="28"/>
      <c r="L13" s="28"/>
      <c r="M13" s="28"/>
      <c r="N13" s="28"/>
      <c r="O13" s="28"/>
      <c r="P13" s="28"/>
      <c r="Q13" s="27" t="str">
        <f t="shared" ca="1" si="6"/>
        <v/>
      </c>
      <c r="R13" s="13" t="str">
        <f t="shared" si="5"/>
        <v/>
      </c>
      <c r="S13" s="465" t="str">
        <f t="shared" si="7"/>
        <v/>
      </c>
      <c r="T13" s="465" t="str">
        <f t="shared" si="8"/>
        <v/>
      </c>
      <c r="U13" s="465" t="str">
        <f t="shared" si="9"/>
        <v/>
      </c>
      <c r="V13" s="12"/>
      <c r="W13" s="7"/>
      <c r="X13" s="7"/>
      <c r="Y13" s="7"/>
      <c r="Z13" s="7"/>
    </row>
    <row r="14" spans="1:122" ht="15" customHeight="1" x14ac:dyDescent="0.2">
      <c r="B14" s="10"/>
      <c r="C14" s="16">
        <v>4</v>
      </c>
      <c r="D14" s="28"/>
      <c r="E14" s="29"/>
      <c r="F14" s="101"/>
      <c r="G14" s="296"/>
      <c r="H14" s="297"/>
      <c r="I14" s="28"/>
      <c r="J14" s="445"/>
      <c r="K14" s="28"/>
      <c r="L14" s="28"/>
      <c r="M14" s="28"/>
      <c r="N14" s="28"/>
      <c r="O14" s="28"/>
      <c r="P14" s="28"/>
      <c r="Q14" s="27" t="str">
        <f t="shared" ca="1" si="6"/>
        <v/>
      </c>
      <c r="R14" s="13" t="str">
        <f t="shared" si="5"/>
        <v/>
      </c>
      <c r="S14" s="465" t="str">
        <f t="shared" si="7"/>
        <v/>
      </c>
      <c r="T14" s="465" t="str">
        <f t="shared" si="8"/>
        <v/>
      </c>
      <c r="U14" s="465" t="str">
        <f t="shared" si="9"/>
        <v/>
      </c>
      <c r="V14" s="12"/>
      <c r="W14" s="7"/>
      <c r="X14" s="7"/>
      <c r="Y14" s="7"/>
      <c r="Z14" s="7"/>
    </row>
    <row r="15" spans="1:122" ht="15" customHeight="1" x14ac:dyDescent="0.2">
      <c r="B15" s="10"/>
      <c r="C15" s="16">
        <v>5</v>
      </c>
      <c r="D15" s="28"/>
      <c r="E15" s="29"/>
      <c r="F15" s="101"/>
      <c r="G15" s="296"/>
      <c r="H15" s="297"/>
      <c r="I15" s="28"/>
      <c r="J15" s="28"/>
      <c r="K15" s="28"/>
      <c r="L15" s="28"/>
      <c r="M15" s="28"/>
      <c r="N15" s="28"/>
      <c r="O15" s="28"/>
      <c r="P15" s="28"/>
      <c r="Q15" s="27" t="str">
        <f t="shared" ca="1" si="6"/>
        <v/>
      </c>
      <c r="R15" s="13" t="str">
        <f t="shared" si="5"/>
        <v/>
      </c>
      <c r="S15" s="465" t="str">
        <f t="shared" si="7"/>
        <v/>
      </c>
      <c r="T15" s="465" t="str">
        <f t="shared" si="8"/>
        <v/>
      </c>
      <c r="U15" s="465" t="str">
        <f t="shared" si="9"/>
        <v/>
      </c>
      <c r="V15" s="12"/>
      <c r="W15" s="7"/>
      <c r="X15" s="7"/>
      <c r="Y15" s="7"/>
      <c r="Z15" s="7"/>
    </row>
    <row r="16" spans="1:122" ht="15" customHeight="1" x14ac:dyDescent="0.2">
      <c r="B16" s="10"/>
      <c r="C16" s="16">
        <v>6</v>
      </c>
      <c r="D16" s="28"/>
      <c r="E16" s="29"/>
      <c r="F16" s="101"/>
      <c r="G16" s="296"/>
      <c r="H16" s="297"/>
      <c r="I16" s="28"/>
      <c r="J16" s="28"/>
      <c r="K16" s="28"/>
      <c r="L16" s="28"/>
      <c r="M16" s="28"/>
      <c r="N16" s="28"/>
      <c r="O16" s="28"/>
      <c r="P16" s="28"/>
      <c r="Q16" s="27" t="str">
        <f t="shared" ca="1" si="6"/>
        <v/>
      </c>
      <c r="R16" s="13" t="str">
        <f t="shared" si="5"/>
        <v/>
      </c>
      <c r="S16" s="465" t="str">
        <f t="shared" si="7"/>
        <v/>
      </c>
      <c r="T16" s="465" t="str">
        <f t="shared" si="8"/>
        <v/>
      </c>
      <c r="U16" s="465" t="str">
        <f t="shared" si="9"/>
        <v/>
      </c>
      <c r="V16" s="12"/>
      <c r="W16" s="7"/>
      <c r="X16" s="7"/>
      <c r="Y16" s="7"/>
      <c r="Z16" s="7"/>
      <c r="AA16" s="7"/>
    </row>
    <row r="17" spans="2:27" ht="15" customHeight="1" x14ac:dyDescent="0.2">
      <c r="B17" s="10"/>
      <c r="C17" s="16">
        <v>7</v>
      </c>
      <c r="D17" s="28"/>
      <c r="E17" s="29"/>
      <c r="F17" s="101"/>
      <c r="G17" s="296"/>
      <c r="H17" s="297"/>
      <c r="I17" s="28"/>
      <c r="J17" s="28"/>
      <c r="K17" s="28"/>
      <c r="L17" s="28"/>
      <c r="M17" s="28"/>
      <c r="N17" s="28"/>
      <c r="O17" s="28"/>
      <c r="P17" s="28"/>
      <c r="Q17" s="27" t="str">
        <f t="shared" ca="1" si="6"/>
        <v/>
      </c>
      <c r="R17" s="13" t="str">
        <f t="shared" si="5"/>
        <v/>
      </c>
      <c r="S17" s="465" t="str">
        <f t="shared" si="7"/>
        <v/>
      </c>
      <c r="T17" s="465" t="str">
        <f t="shared" si="8"/>
        <v/>
      </c>
      <c r="U17" s="465" t="str">
        <f t="shared" si="9"/>
        <v/>
      </c>
      <c r="V17" s="12"/>
      <c r="W17" s="7"/>
      <c r="X17" s="7"/>
      <c r="Y17" s="7"/>
      <c r="Z17" s="7"/>
      <c r="AA17" s="7"/>
    </row>
    <row r="18" spans="2:27" ht="15" customHeight="1" x14ac:dyDescent="0.2">
      <c r="B18" s="10"/>
      <c r="C18" s="16">
        <v>8</v>
      </c>
      <c r="D18" s="28"/>
      <c r="E18" s="29"/>
      <c r="F18" s="101"/>
      <c r="G18" s="296"/>
      <c r="H18" s="297"/>
      <c r="I18" s="28"/>
      <c r="J18" s="28"/>
      <c r="K18" s="28"/>
      <c r="L18" s="28"/>
      <c r="M18" s="28"/>
      <c r="N18" s="28"/>
      <c r="O18" s="28"/>
      <c r="P18" s="28"/>
      <c r="Q18" s="27" t="str">
        <f t="shared" ca="1" si="6"/>
        <v/>
      </c>
      <c r="R18" s="13" t="str">
        <f t="shared" si="5"/>
        <v/>
      </c>
      <c r="S18" s="465" t="str">
        <f t="shared" si="7"/>
        <v/>
      </c>
      <c r="T18" s="465" t="str">
        <f t="shared" si="8"/>
        <v/>
      </c>
      <c r="U18" s="465" t="str">
        <f t="shared" si="9"/>
        <v/>
      </c>
      <c r="V18" s="12"/>
      <c r="W18" s="7"/>
      <c r="X18" s="7"/>
      <c r="Y18" s="7"/>
      <c r="Z18" s="7"/>
      <c r="AA18" s="7"/>
    </row>
    <row r="19" spans="2:27" ht="15" customHeight="1" x14ac:dyDescent="0.2">
      <c r="B19" s="10"/>
      <c r="C19" s="16">
        <v>9</v>
      </c>
      <c r="D19" s="28"/>
      <c r="E19" s="29"/>
      <c r="F19" s="101"/>
      <c r="G19" s="296"/>
      <c r="H19" s="297"/>
      <c r="I19" s="28"/>
      <c r="J19" s="28"/>
      <c r="K19" s="28"/>
      <c r="L19" s="28"/>
      <c r="M19" s="28"/>
      <c r="N19" s="28"/>
      <c r="O19" s="28"/>
      <c r="P19" s="28"/>
      <c r="Q19" s="27" t="str">
        <f t="shared" ca="1" si="6"/>
        <v/>
      </c>
      <c r="R19" s="13" t="str">
        <f t="shared" si="5"/>
        <v/>
      </c>
      <c r="S19" s="465" t="str">
        <f t="shared" si="7"/>
        <v/>
      </c>
      <c r="T19" s="465" t="str">
        <f t="shared" si="8"/>
        <v/>
      </c>
      <c r="U19" s="465" t="str">
        <f t="shared" si="9"/>
        <v/>
      </c>
      <c r="V19" s="12"/>
      <c r="W19" s="7"/>
      <c r="X19" s="7"/>
      <c r="Y19" s="7"/>
      <c r="Z19" s="7"/>
      <c r="AA19" s="7"/>
    </row>
    <row r="20" spans="2:27" ht="15" customHeight="1" x14ac:dyDescent="0.2">
      <c r="B20" s="10"/>
      <c r="C20" s="16">
        <v>10</v>
      </c>
      <c r="D20" s="28"/>
      <c r="E20" s="29"/>
      <c r="F20" s="101"/>
      <c r="G20" s="296"/>
      <c r="H20" s="297"/>
      <c r="I20" s="28"/>
      <c r="J20" s="28"/>
      <c r="K20" s="28"/>
      <c r="L20" s="28"/>
      <c r="M20" s="28"/>
      <c r="N20" s="28"/>
      <c r="O20" s="28"/>
      <c r="P20" s="28"/>
      <c r="Q20" s="27" t="str">
        <f t="shared" ca="1" si="6"/>
        <v/>
      </c>
      <c r="R20" s="13" t="str">
        <f t="shared" si="5"/>
        <v/>
      </c>
      <c r="S20" s="465" t="str">
        <f t="shared" si="7"/>
        <v/>
      </c>
      <c r="T20" s="465" t="str">
        <f t="shared" si="8"/>
        <v/>
      </c>
      <c r="U20" s="465" t="str">
        <f t="shared" si="9"/>
        <v/>
      </c>
      <c r="V20" s="12"/>
      <c r="W20" s="7"/>
      <c r="X20" s="7"/>
      <c r="Y20" s="7"/>
      <c r="Z20" s="7"/>
      <c r="AA20" s="7"/>
    </row>
    <row r="21" spans="2:27" ht="15" customHeight="1" x14ac:dyDescent="0.2">
      <c r="B21" s="10"/>
      <c r="C21" s="16">
        <v>11</v>
      </c>
      <c r="D21" s="28"/>
      <c r="E21" s="29"/>
      <c r="F21" s="101"/>
      <c r="G21" s="296"/>
      <c r="H21" s="297"/>
      <c r="I21" s="28"/>
      <c r="J21" s="28"/>
      <c r="K21" s="28"/>
      <c r="L21" s="28"/>
      <c r="M21" s="28"/>
      <c r="N21" s="28"/>
      <c r="O21" s="28"/>
      <c r="P21" s="28"/>
      <c r="Q21" s="27" t="str">
        <f t="shared" ca="1" si="6"/>
        <v/>
      </c>
      <c r="R21" s="13" t="str">
        <f t="shared" si="5"/>
        <v/>
      </c>
      <c r="S21" s="465" t="str">
        <f t="shared" si="7"/>
        <v/>
      </c>
      <c r="T21" s="465" t="str">
        <f t="shared" si="8"/>
        <v/>
      </c>
      <c r="U21" s="465" t="str">
        <f t="shared" si="9"/>
        <v/>
      </c>
      <c r="V21" s="12"/>
      <c r="W21" s="7"/>
      <c r="X21" s="7"/>
      <c r="Y21" s="7"/>
      <c r="Z21" s="7"/>
      <c r="AA21" s="7"/>
    </row>
    <row r="22" spans="2:27" ht="15" customHeight="1" x14ac:dyDescent="0.2">
      <c r="B22" s="10"/>
      <c r="C22" s="16">
        <v>12</v>
      </c>
      <c r="D22" s="28"/>
      <c r="E22" s="29"/>
      <c r="F22" s="101"/>
      <c r="G22" s="296"/>
      <c r="H22" s="297"/>
      <c r="I22" s="28"/>
      <c r="J22" s="28"/>
      <c r="K22" s="28"/>
      <c r="L22" s="28"/>
      <c r="M22" s="28"/>
      <c r="N22" s="28"/>
      <c r="O22" s="28"/>
      <c r="P22" s="28"/>
      <c r="Q22" s="27" t="str">
        <f t="shared" ca="1" si="6"/>
        <v/>
      </c>
      <c r="R22" s="13" t="str">
        <f t="shared" si="5"/>
        <v/>
      </c>
      <c r="S22" s="465" t="str">
        <f t="shared" si="7"/>
        <v/>
      </c>
      <c r="T22" s="465" t="str">
        <f t="shared" si="8"/>
        <v/>
      </c>
      <c r="U22" s="465" t="str">
        <f t="shared" si="9"/>
        <v/>
      </c>
      <c r="V22" s="12"/>
      <c r="W22" s="7"/>
      <c r="X22" s="7"/>
      <c r="Y22" s="7"/>
      <c r="Z22" s="7"/>
      <c r="AA22" s="7"/>
    </row>
    <row r="23" spans="2:27" ht="15" customHeight="1" x14ac:dyDescent="0.2">
      <c r="B23" s="10"/>
      <c r="C23" s="16">
        <v>13</v>
      </c>
      <c r="D23" s="28"/>
      <c r="E23" s="29"/>
      <c r="F23" s="101"/>
      <c r="G23" s="296"/>
      <c r="H23" s="297"/>
      <c r="I23" s="28"/>
      <c r="J23" s="28"/>
      <c r="K23" s="28"/>
      <c r="L23" s="28"/>
      <c r="M23" s="28"/>
      <c r="N23" s="28"/>
      <c r="O23" s="28"/>
      <c r="P23" s="28"/>
      <c r="Q23" s="27" t="str">
        <f t="shared" ca="1" si="6"/>
        <v/>
      </c>
      <c r="R23" s="13" t="str">
        <f t="shared" ref="R23:R40" si="10">IF(OR(F23="",NOT($Y$4)),"",F23*N(Q23))</f>
        <v/>
      </c>
      <c r="S23" s="465" t="str">
        <f t="shared" si="7"/>
        <v/>
      </c>
      <c r="T23" s="465" t="str">
        <f t="shared" si="8"/>
        <v/>
      </c>
      <c r="U23" s="465" t="str">
        <f t="shared" si="9"/>
        <v/>
      </c>
      <c r="V23" s="12"/>
      <c r="W23" s="7"/>
      <c r="X23" s="7"/>
      <c r="Y23" s="7"/>
      <c r="Z23" s="7"/>
      <c r="AA23" s="7"/>
    </row>
    <row r="24" spans="2:27" ht="15" customHeight="1" x14ac:dyDescent="0.2">
      <c r="B24" s="10"/>
      <c r="C24" s="16">
        <v>14</v>
      </c>
      <c r="D24" s="28"/>
      <c r="E24" s="29"/>
      <c r="F24" s="101"/>
      <c r="G24" s="296"/>
      <c r="H24" s="297"/>
      <c r="I24" s="28"/>
      <c r="J24" s="28"/>
      <c r="K24" s="28"/>
      <c r="L24" s="28"/>
      <c r="M24" s="28"/>
      <c r="N24" s="28"/>
      <c r="O24" s="28"/>
      <c r="P24" s="28"/>
      <c r="Q24" s="27" t="str">
        <f t="shared" ca="1" si="6"/>
        <v/>
      </c>
      <c r="R24" s="13" t="str">
        <f>IF(OR(F24="",NOT($Y$4)),"",F24*N(Q24))</f>
        <v/>
      </c>
      <c r="S24" s="465" t="str">
        <f t="shared" si="7"/>
        <v/>
      </c>
      <c r="T24" s="465" t="str">
        <f t="shared" si="8"/>
        <v/>
      </c>
      <c r="U24" s="465" t="str">
        <f t="shared" si="9"/>
        <v/>
      </c>
      <c r="V24" s="12"/>
      <c r="W24" s="7"/>
      <c r="X24" s="7"/>
      <c r="Y24" s="7"/>
      <c r="Z24" s="7"/>
      <c r="AA24" s="7"/>
    </row>
    <row r="25" spans="2:27" ht="15" customHeight="1" x14ac:dyDescent="0.2">
      <c r="B25" s="10"/>
      <c r="C25" s="16">
        <v>15</v>
      </c>
      <c r="D25" s="28"/>
      <c r="E25" s="29"/>
      <c r="F25" s="101"/>
      <c r="G25" s="296"/>
      <c r="H25" s="297"/>
      <c r="I25" s="28"/>
      <c r="J25" s="28"/>
      <c r="K25" s="28"/>
      <c r="L25" s="28"/>
      <c r="M25" s="28"/>
      <c r="N25" s="28"/>
      <c r="O25" s="28"/>
      <c r="P25" s="28"/>
      <c r="Q25" s="27" t="str">
        <f t="shared" ca="1" si="6"/>
        <v/>
      </c>
      <c r="R25" s="13" t="str">
        <f>IF(OR(F25="",NOT($Y$4)),"",F25*N(Q25))</f>
        <v/>
      </c>
      <c r="S25" s="465" t="str">
        <f t="shared" si="7"/>
        <v/>
      </c>
      <c r="T25" s="465" t="str">
        <f t="shared" si="8"/>
        <v/>
      </c>
      <c r="U25" s="465" t="str">
        <f t="shared" si="9"/>
        <v/>
      </c>
      <c r="V25" s="12"/>
      <c r="W25" s="7"/>
      <c r="X25" s="7"/>
      <c r="Y25" s="7"/>
      <c r="Z25" s="7"/>
      <c r="AA25" s="7"/>
    </row>
    <row r="26" spans="2:27" ht="15" customHeight="1" x14ac:dyDescent="0.2">
      <c r="B26" s="10"/>
      <c r="C26" s="16">
        <v>16</v>
      </c>
      <c r="D26" s="28"/>
      <c r="E26" s="29"/>
      <c r="F26" s="101"/>
      <c r="G26" s="296"/>
      <c r="H26" s="297"/>
      <c r="I26" s="28"/>
      <c r="J26" s="28"/>
      <c r="K26" s="28"/>
      <c r="L26" s="28"/>
      <c r="M26" s="28"/>
      <c r="N26" s="28"/>
      <c r="O26" s="28"/>
      <c r="P26" s="28"/>
      <c r="Q26" s="27" t="str">
        <f t="shared" ca="1" si="6"/>
        <v/>
      </c>
      <c r="R26" s="13" t="str">
        <f>IF(OR(F26="",NOT($Y$4)),"",F26*N(Q26))</f>
        <v/>
      </c>
      <c r="S26" s="465" t="str">
        <f t="shared" si="7"/>
        <v/>
      </c>
      <c r="T26" s="465" t="str">
        <f t="shared" si="8"/>
        <v/>
      </c>
      <c r="U26" s="465" t="str">
        <f t="shared" si="9"/>
        <v/>
      </c>
      <c r="V26" s="12"/>
      <c r="W26" s="7"/>
      <c r="X26" s="7"/>
      <c r="Y26" s="7"/>
      <c r="Z26" s="7"/>
      <c r="AA26" s="7"/>
    </row>
    <row r="27" spans="2:27" ht="15" customHeight="1" x14ac:dyDescent="0.2">
      <c r="B27" s="10"/>
      <c r="C27" s="16">
        <v>17</v>
      </c>
      <c r="D27" s="28"/>
      <c r="E27" s="29"/>
      <c r="F27" s="101"/>
      <c r="G27" s="296"/>
      <c r="H27" s="297"/>
      <c r="I27" s="28"/>
      <c r="J27" s="28"/>
      <c r="K27" s="28"/>
      <c r="L27" s="28"/>
      <c r="M27" s="28"/>
      <c r="N27" s="28"/>
      <c r="O27" s="28"/>
      <c r="P27" s="28"/>
      <c r="Q27" s="27" t="str">
        <f t="shared" ca="1" si="6"/>
        <v/>
      </c>
      <c r="R27" s="13" t="str">
        <f t="shared" si="10"/>
        <v/>
      </c>
      <c r="S27" s="465" t="str">
        <f t="shared" si="7"/>
        <v/>
      </c>
      <c r="T27" s="465" t="str">
        <f t="shared" si="8"/>
        <v/>
      </c>
      <c r="U27" s="465" t="str">
        <f t="shared" si="9"/>
        <v/>
      </c>
      <c r="V27" s="12"/>
      <c r="W27" s="7"/>
      <c r="X27" s="7"/>
      <c r="Y27" s="7"/>
      <c r="Z27" s="7"/>
      <c r="AA27" s="7"/>
    </row>
    <row r="28" spans="2:27" ht="15" customHeight="1" x14ac:dyDescent="0.2">
      <c r="B28" s="10"/>
      <c r="C28" s="16">
        <v>18</v>
      </c>
      <c r="D28" s="28"/>
      <c r="E28" s="29"/>
      <c r="F28" s="101"/>
      <c r="G28" s="296"/>
      <c r="H28" s="297"/>
      <c r="I28" s="28"/>
      <c r="J28" s="28"/>
      <c r="K28" s="28"/>
      <c r="L28" s="28"/>
      <c r="M28" s="28"/>
      <c r="N28" s="28"/>
      <c r="O28" s="28"/>
      <c r="P28" s="28"/>
      <c r="Q28" s="27" t="str">
        <f t="shared" ca="1" si="6"/>
        <v/>
      </c>
      <c r="R28" s="13" t="str">
        <f t="shared" si="10"/>
        <v/>
      </c>
      <c r="S28" s="465" t="str">
        <f t="shared" si="7"/>
        <v/>
      </c>
      <c r="T28" s="465" t="str">
        <f t="shared" si="8"/>
        <v/>
      </c>
      <c r="U28" s="465" t="str">
        <f t="shared" si="9"/>
        <v/>
      </c>
      <c r="V28" s="12"/>
      <c r="W28" s="7"/>
      <c r="X28" s="7"/>
      <c r="Y28" s="7"/>
      <c r="Z28" s="7"/>
      <c r="AA28" s="7"/>
    </row>
    <row r="29" spans="2:27" ht="15" customHeight="1" x14ac:dyDescent="0.2">
      <c r="B29" s="10"/>
      <c r="C29" s="16">
        <v>19</v>
      </c>
      <c r="D29" s="28"/>
      <c r="E29" s="29"/>
      <c r="F29" s="101"/>
      <c r="G29" s="296"/>
      <c r="H29" s="297"/>
      <c r="I29" s="28"/>
      <c r="J29" s="28"/>
      <c r="K29" s="28"/>
      <c r="L29" s="28"/>
      <c r="M29" s="28"/>
      <c r="N29" s="28"/>
      <c r="O29" s="28"/>
      <c r="P29" s="28"/>
      <c r="Q29" s="27" t="str">
        <f t="shared" ca="1" si="6"/>
        <v/>
      </c>
      <c r="R29" s="13" t="str">
        <f t="shared" si="10"/>
        <v/>
      </c>
      <c r="S29" s="465" t="str">
        <f t="shared" si="7"/>
        <v/>
      </c>
      <c r="T29" s="465" t="str">
        <f t="shared" si="8"/>
        <v/>
      </c>
      <c r="U29" s="465" t="str">
        <f t="shared" si="9"/>
        <v/>
      </c>
      <c r="V29" s="12"/>
      <c r="W29" s="7"/>
      <c r="X29" s="7"/>
      <c r="Y29" s="7"/>
      <c r="Z29" s="7"/>
      <c r="AA29" s="7"/>
    </row>
    <row r="30" spans="2:27" ht="15" customHeight="1" x14ac:dyDescent="0.2">
      <c r="B30" s="10"/>
      <c r="C30" s="16">
        <v>20</v>
      </c>
      <c r="D30" s="28"/>
      <c r="E30" s="29"/>
      <c r="F30" s="101"/>
      <c r="G30" s="296"/>
      <c r="H30" s="297"/>
      <c r="I30" s="28"/>
      <c r="J30" s="28"/>
      <c r="K30" s="28"/>
      <c r="L30" s="28"/>
      <c r="M30" s="28"/>
      <c r="N30" s="28"/>
      <c r="O30" s="28"/>
      <c r="P30" s="28"/>
      <c r="Q30" s="27" t="str">
        <f t="shared" ca="1" si="6"/>
        <v/>
      </c>
      <c r="R30" s="13" t="str">
        <f t="shared" si="10"/>
        <v/>
      </c>
      <c r="S30" s="465" t="str">
        <f t="shared" si="7"/>
        <v/>
      </c>
      <c r="T30" s="465" t="str">
        <f t="shared" si="8"/>
        <v/>
      </c>
      <c r="U30" s="465" t="str">
        <f t="shared" si="9"/>
        <v/>
      </c>
      <c r="V30" s="12"/>
      <c r="W30" s="7"/>
      <c r="X30" s="7"/>
      <c r="Y30" s="7"/>
      <c r="Z30" s="7"/>
      <c r="AA30" s="7"/>
    </row>
    <row r="31" spans="2:27" ht="15" customHeight="1" x14ac:dyDescent="0.2">
      <c r="B31" s="10"/>
      <c r="C31" s="16">
        <v>21</v>
      </c>
      <c r="D31" s="28"/>
      <c r="E31" s="29"/>
      <c r="F31" s="101"/>
      <c r="G31" s="296"/>
      <c r="H31" s="297"/>
      <c r="I31" s="28"/>
      <c r="J31" s="28"/>
      <c r="K31" s="28"/>
      <c r="L31" s="28"/>
      <c r="M31" s="28"/>
      <c r="N31" s="28"/>
      <c r="O31" s="28"/>
      <c r="P31" s="28"/>
      <c r="Q31" s="27" t="str">
        <f t="shared" ca="1" si="6"/>
        <v/>
      </c>
      <c r="R31" s="13" t="str">
        <f t="shared" si="10"/>
        <v/>
      </c>
      <c r="S31" s="465" t="str">
        <f t="shared" si="7"/>
        <v/>
      </c>
      <c r="T31" s="465" t="str">
        <f t="shared" si="8"/>
        <v/>
      </c>
      <c r="U31" s="465" t="str">
        <f t="shared" si="9"/>
        <v/>
      </c>
      <c r="V31" s="12"/>
      <c r="W31" s="7"/>
      <c r="X31" s="7"/>
      <c r="Y31" s="7"/>
      <c r="Z31" s="7"/>
      <c r="AA31" s="7"/>
    </row>
    <row r="32" spans="2:27" ht="15" customHeight="1" x14ac:dyDescent="0.2">
      <c r="B32" s="10"/>
      <c r="C32" s="16">
        <v>22</v>
      </c>
      <c r="D32" s="28"/>
      <c r="E32" s="29"/>
      <c r="F32" s="101"/>
      <c r="G32" s="296"/>
      <c r="H32" s="297"/>
      <c r="I32" s="28"/>
      <c r="J32" s="28"/>
      <c r="K32" s="28"/>
      <c r="L32" s="28"/>
      <c r="M32" s="28"/>
      <c r="N32" s="28"/>
      <c r="O32" s="28"/>
      <c r="P32" s="28"/>
      <c r="Q32" s="27" t="str">
        <f t="shared" ca="1" si="6"/>
        <v/>
      </c>
      <c r="R32" s="13" t="str">
        <f t="shared" si="10"/>
        <v/>
      </c>
      <c r="S32" s="465" t="str">
        <f t="shared" si="7"/>
        <v/>
      </c>
      <c r="T32" s="465" t="str">
        <f t="shared" si="8"/>
        <v/>
      </c>
      <c r="U32" s="465" t="str">
        <f t="shared" si="9"/>
        <v/>
      </c>
      <c r="V32" s="12"/>
      <c r="W32" s="7"/>
      <c r="X32" s="7"/>
      <c r="Y32" s="7"/>
      <c r="Z32" s="7"/>
      <c r="AA32" s="7"/>
    </row>
    <row r="33" spans="2:27" ht="15" customHeight="1" x14ac:dyDescent="0.2">
      <c r="B33" s="10"/>
      <c r="C33" s="16">
        <v>23</v>
      </c>
      <c r="D33" s="28"/>
      <c r="E33" s="29"/>
      <c r="F33" s="101"/>
      <c r="G33" s="296"/>
      <c r="H33" s="297"/>
      <c r="I33" s="28"/>
      <c r="J33" s="28"/>
      <c r="K33" s="28"/>
      <c r="L33" s="28"/>
      <c r="M33" s="28"/>
      <c r="N33" s="28"/>
      <c r="O33" s="28"/>
      <c r="P33" s="28"/>
      <c r="Q33" s="27" t="str">
        <f t="shared" ca="1" si="6"/>
        <v/>
      </c>
      <c r="R33" s="13" t="str">
        <f t="shared" si="10"/>
        <v/>
      </c>
      <c r="S33" s="465" t="str">
        <f t="shared" si="7"/>
        <v/>
      </c>
      <c r="T33" s="465" t="str">
        <f t="shared" si="8"/>
        <v/>
      </c>
      <c r="U33" s="465" t="str">
        <f t="shared" si="9"/>
        <v/>
      </c>
      <c r="V33" s="12"/>
      <c r="W33" s="7"/>
      <c r="X33" s="7"/>
      <c r="Y33" s="7"/>
      <c r="Z33" s="7"/>
      <c r="AA33" s="7"/>
    </row>
    <row r="34" spans="2:27" ht="15" customHeight="1" x14ac:dyDescent="0.2">
      <c r="B34" s="10"/>
      <c r="C34" s="16">
        <v>24</v>
      </c>
      <c r="D34" s="28"/>
      <c r="E34" s="29"/>
      <c r="F34" s="101"/>
      <c r="G34" s="296"/>
      <c r="H34" s="297"/>
      <c r="I34" s="28"/>
      <c r="J34" s="28"/>
      <c r="K34" s="28"/>
      <c r="L34" s="28"/>
      <c r="M34" s="28"/>
      <c r="N34" s="28"/>
      <c r="O34" s="28"/>
      <c r="P34" s="28"/>
      <c r="Q34" s="27" t="str">
        <f t="shared" ca="1" si="6"/>
        <v/>
      </c>
      <c r="R34" s="13" t="str">
        <f t="shared" si="10"/>
        <v/>
      </c>
      <c r="S34" s="465" t="str">
        <f t="shared" si="7"/>
        <v/>
      </c>
      <c r="T34" s="465" t="str">
        <f t="shared" si="8"/>
        <v/>
      </c>
      <c r="U34" s="465" t="str">
        <f t="shared" si="9"/>
        <v/>
      </c>
      <c r="V34" s="12"/>
      <c r="W34" s="7"/>
      <c r="X34" s="7"/>
      <c r="Y34" s="7"/>
      <c r="Z34" s="7"/>
      <c r="AA34" s="7"/>
    </row>
    <row r="35" spans="2:27" ht="15" customHeight="1" x14ac:dyDescent="0.2">
      <c r="B35" s="10"/>
      <c r="C35" s="16">
        <v>25</v>
      </c>
      <c r="D35" s="28"/>
      <c r="E35" s="29"/>
      <c r="F35" s="101"/>
      <c r="G35" s="296"/>
      <c r="H35" s="297"/>
      <c r="I35" s="28"/>
      <c r="J35" s="28"/>
      <c r="K35" s="28"/>
      <c r="L35" s="28"/>
      <c r="M35" s="28"/>
      <c r="N35" s="28"/>
      <c r="O35" s="28"/>
      <c r="P35" s="28"/>
      <c r="Q35" s="27" t="str">
        <f t="shared" ca="1" si="6"/>
        <v/>
      </c>
      <c r="R35" s="13" t="str">
        <f t="shared" si="10"/>
        <v/>
      </c>
      <c r="S35" s="465" t="str">
        <f t="shared" si="7"/>
        <v/>
      </c>
      <c r="T35" s="465" t="str">
        <f t="shared" si="8"/>
        <v/>
      </c>
      <c r="U35" s="465" t="str">
        <f t="shared" si="9"/>
        <v/>
      </c>
      <c r="V35" s="12"/>
      <c r="W35" s="7"/>
      <c r="X35" s="7"/>
      <c r="Y35" s="7"/>
      <c r="Z35" s="7"/>
      <c r="AA35" s="7"/>
    </row>
    <row r="36" spans="2:27" ht="15" customHeight="1" x14ac:dyDescent="0.2">
      <c r="B36" s="10"/>
      <c r="C36" s="16">
        <v>26</v>
      </c>
      <c r="D36" s="28"/>
      <c r="E36" s="29"/>
      <c r="F36" s="101"/>
      <c r="G36" s="296"/>
      <c r="H36" s="297"/>
      <c r="I36" s="28"/>
      <c r="J36" s="28"/>
      <c r="K36" s="28"/>
      <c r="L36" s="28"/>
      <c r="M36" s="28"/>
      <c r="N36" s="28"/>
      <c r="O36" s="28"/>
      <c r="P36" s="28"/>
      <c r="Q36" s="27" t="str">
        <f t="shared" ca="1" si="6"/>
        <v/>
      </c>
      <c r="R36" s="13" t="str">
        <f t="shared" si="10"/>
        <v/>
      </c>
      <c r="S36" s="465" t="str">
        <f t="shared" si="7"/>
        <v/>
      </c>
      <c r="T36" s="465" t="str">
        <f t="shared" si="8"/>
        <v/>
      </c>
      <c r="U36" s="465" t="str">
        <f t="shared" si="9"/>
        <v/>
      </c>
      <c r="V36" s="12"/>
      <c r="W36" s="7"/>
      <c r="X36" s="7"/>
      <c r="Y36" s="7"/>
      <c r="Z36" s="7"/>
      <c r="AA36" s="7"/>
    </row>
    <row r="37" spans="2:27" ht="15" customHeight="1" x14ac:dyDescent="0.2">
      <c r="B37" s="10"/>
      <c r="C37" s="16">
        <v>27</v>
      </c>
      <c r="D37" s="28"/>
      <c r="E37" s="29"/>
      <c r="F37" s="101"/>
      <c r="G37" s="296"/>
      <c r="H37" s="297"/>
      <c r="I37" s="28"/>
      <c r="J37" s="28"/>
      <c r="K37" s="28"/>
      <c r="L37" s="28"/>
      <c r="M37" s="28"/>
      <c r="N37" s="28"/>
      <c r="O37" s="28"/>
      <c r="P37" s="28"/>
      <c r="Q37" s="27" t="str">
        <f t="shared" ca="1" si="6"/>
        <v/>
      </c>
      <c r="R37" s="13" t="str">
        <f t="shared" si="10"/>
        <v/>
      </c>
      <c r="S37" s="465" t="str">
        <f t="shared" si="7"/>
        <v/>
      </c>
      <c r="T37" s="465" t="str">
        <f t="shared" si="8"/>
        <v/>
      </c>
      <c r="U37" s="465" t="str">
        <f t="shared" si="9"/>
        <v/>
      </c>
      <c r="V37" s="12"/>
      <c r="W37" s="7"/>
      <c r="X37" s="7"/>
      <c r="Y37" s="7"/>
      <c r="Z37" s="7"/>
      <c r="AA37" s="7"/>
    </row>
    <row r="38" spans="2:27" ht="15" customHeight="1" x14ac:dyDescent="0.2">
      <c r="B38" s="10"/>
      <c r="C38" s="16">
        <v>28</v>
      </c>
      <c r="D38" s="28"/>
      <c r="E38" s="29"/>
      <c r="F38" s="101"/>
      <c r="G38" s="296"/>
      <c r="H38" s="297"/>
      <c r="I38" s="28"/>
      <c r="J38" s="28"/>
      <c r="K38" s="28"/>
      <c r="L38" s="28"/>
      <c r="M38" s="28"/>
      <c r="N38" s="28"/>
      <c r="O38" s="28"/>
      <c r="P38" s="28"/>
      <c r="Q38" s="27" t="str">
        <f t="shared" ca="1" si="6"/>
        <v/>
      </c>
      <c r="R38" s="13" t="str">
        <f t="shared" si="10"/>
        <v/>
      </c>
      <c r="S38" s="465" t="str">
        <f t="shared" si="7"/>
        <v/>
      </c>
      <c r="T38" s="465" t="str">
        <f t="shared" si="8"/>
        <v/>
      </c>
      <c r="U38" s="465" t="str">
        <f t="shared" si="9"/>
        <v/>
      </c>
      <c r="V38" s="12"/>
      <c r="W38" s="7"/>
      <c r="X38" s="7"/>
      <c r="Y38" s="7"/>
      <c r="Z38" s="7"/>
      <c r="AA38" s="7"/>
    </row>
    <row r="39" spans="2:27" ht="15" customHeight="1" x14ac:dyDescent="0.2">
      <c r="B39" s="10"/>
      <c r="C39" s="16">
        <v>29</v>
      </c>
      <c r="D39" s="28"/>
      <c r="E39" s="29"/>
      <c r="F39" s="101"/>
      <c r="G39" s="296"/>
      <c r="H39" s="297"/>
      <c r="I39" s="28"/>
      <c r="J39" s="28"/>
      <c r="K39" s="28"/>
      <c r="L39" s="28"/>
      <c r="M39" s="28"/>
      <c r="N39" s="28"/>
      <c r="O39" s="28"/>
      <c r="P39" s="28"/>
      <c r="Q39" s="27" t="str">
        <f t="shared" ca="1" si="6"/>
        <v/>
      </c>
      <c r="R39" s="13" t="str">
        <f t="shared" si="10"/>
        <v/>
      </c>
      <c r="S39" s="465" t="str">
        <f t="shared" si="7"/>
        <v/>
      </c>
      <c r="T39" s="465" t="str">
        <f t="shared" si="8"/>
        <v/>
      </c>
      <c r="U39" s="465" t="str">
        <f t="shared" si="9"/>
        <v/>
      </c>
      <c r="V39" s="12"/>
      <c r="W39" s="7"/>
      <c r="X39" s="7"/>
      <c r="Y39" s="7"/>
      <c r="Z39" s="7"/>
      <c r="AA39" s="7"/>
    </row>
    <row r="40" spans="2:27" ht="15" customHeight="1" x14ac:dyDescent="0.2">
      <c r="B40" s="10"/>
      <c r="C40" s="16">
        <v>30</v>
      </c>
      <c r="D40" s="28"/>
      <c r="E40" s="29"/>
      <c r="F40" s="101"/>
      <c r="G40" s="296"/>
      <c r="H40" s="297"/>
      <c r="I40" s="28"/>
      <c r="J40" s="28"/>
      <c r="K40" s="28"/>
      <c r="L40" s="28"/>
      <c r="M40" s="28"/>
      <c r="N40" s="28"/>
      <c r="O40" s="28"/>
      <c r="P40" s="28"/>
      <c r="Q40" s="27" t="str">
        <f t="shared" ca="1" si="6"/>
        <v/>
      </c>
      <c r="R40" s="13" t="str">
        <f t="shared" si="10"/>
        <v/>
      </c>
      <c r="S40" s="465" t="str">
        <f t="shared" si="7"/>
        <v/>
      </c>
      <c r="T40" s="465" t="str">
        <f t="shared" si="8"/>
        <v/>
      </c>
      <c r="U40" s="465" t="str">
        <f t="shared" si="9"/>
        <v/>
      </c>
      <c r="V40" s="12"/>
      <c r="W40" s="7"/>
      <c r="X40" s="7"/>
      <c r="Y40" s="7"/>
      <c r="Z40" s="7"/>
      <c r="AA40" s="7"/>
    </row>
    <row r="41" spans="2:27" x14ac:dyDescent="0.2">
      <c r="B41" s="180"/>
      <c r="C41" s="290"/>
      <c r="D41" s="290"/>
      <c r="E41" s="290"/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182"/>
      <c r="S41" s="182"/>
      <c r="T41" s="182"/>
      <c r="U41" s="182"/>
      <c r="V41" s="183"/>
      <c r="W41" s="7"/>
      <c r="X41" s="7"/>
      <c r="Y41" s="7"/>
      <c r="Z41" s="7"/>
      <c r="AA41" s="7"/>
    </row>
    <row r="42" spans="2:27" x14ac:dyDescent="0.2">
      <c r="V42" s="174" t="s">
        <v>916</v>
      </c>
    </row>
    <row r="43" spans="2:27" ht="15" hidden="1" customHeight="1" x14ac:dyDescent="0.2"/>
  </sheetData>
  <sheetProtection password="DD1F" sheet="1" selectLockedCells="1"/>
  <mergeCells count="27">
    <mergeCell ref="AU1:BC1"/>
    <mergeCell ref="R8:R10"/>
    <mergeCell ref="C7:C10"/>
    <mergeCell ref="D8:D10"/>
    <mergeCell ref="E8:E10"/>
    <mergeCell ref="F8:F10"/>
    <mergeCell ref="L9:L10"/>
    <mergeCell ref="J9:J10"/>
    <mergeCell ref="I9:I10"/>
    <mergeCell ref="G8:G10"/>
    <mergeCell ref="H8:H10"/>
    <mergeCell ref="M9:M10"/>
    <mergeCell ref="K9:K10"/>
    <mergeCell ref="O9:O10"/>
    <mergeCell ref="P9:P10"/>
    <mergeCell ref="I8:P8"/>
    <mergeCell ref="BD1:BL1"/>
    <mergeCell ref="CW1:DE1"/>
    <mergeCell ref="CN1:CV1"/>
    <mergeCell ref="CE1:CM1"/>
    <mergeCell ref="BV1:CD1"/>
    <mergeCell ref="BM1:BU1"/>
    <mergeCell ref="Q8:Q10"/>
    <mergeCell ref="N9:N10"/>
    <mergeCell ref="D7:P7"/>
    <mergeCell ref="S8:U9"/>
    <mergeCell ref="Q7:U7"/>
  </mergeCells>
  <phoneticPr fontId="2"/>
  <dataValidations count="4">
    <dataValidation type="list" allowBlank="1" showInputMessage="1" showErrorMessage="1" sqref="H11:H40">
      <formula1>$AB$6:$AK$6</formula1>
    </dataValidation>
    <dataValidation type="list" allowBlank="1" showInputMessage="1" showErrorMessage="1" sqref="G11:G40">
      <formula1>$AB$7:$AH$7</formula1>
    </dataValidation>
    <dataValidation type="list" allowBlank="1" showInputMessage="1" showErrorMessage="1" sqref="I11:P40">
      <formula1>$AM$6:$AN$6</formula1>
    </dataValidation>
    <dataValidation type="list" allowBlank="1" showInputMessage="1" showErrorMessage="1" sqref="D11:D40">
      <formula1>$AB$2:$AI$2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F42"/>
  <sheetViews>
    <sheetView showGridLines="0" view="pageBreakPreview" zoomScaleNormal="85" zoomScaleSheetLayoutView="100" workbookViewId="0">
      <selection activeCell="D11" sqref="D11"/>
    </sheetView>
  </sheetViews>
  <sheetFormatPr defaultColWidth="0" defaultRowHeight="15.6" zeroHeight="1" x14ac:dyDescent="0.2"/>
  <cols>
    <col min="1" max="1" width="2.109375" style="1" customWidth="1"/>
    <col min="2" max="2" width="2.109375" style="205" customWidth="1"/>
    <col min="3" max="3" width="3.6640625" style="205" customWidth="1"/>
    <col min="4" max="5" width="5.6640625" style="205" customWidth="1"/>
    <col min="6" max="6" width="10.6640625" style="205" customWidth="1"/>
    <col min="7" max="8" width="7.6640625" style="205" customWidth="1"/>
    <col min="9" max="9" width="5.6640625" style="205" customWidth="1"/>
    <col min="10" max="10" width="6.77734375" style="205" bestFit="1" customWidth="1"/>
    <col min="11" max="11" width="11.109375" style="205" bestFit="1" customWidth="1"/>
    <col min="12" max="12" width="7.109375" style="205" customWidth="1"/>
    <col min="13" max="15" width="7.6640625" style="205" customWidth="1"/>
    <col min="16" max="16" width="7.6640625" style="205" bestFit="1" customWidth="1"/>
    <col min="17" max="19" width="7.6640625" style="205" customWidth="1"/>
    <col min="20" max="21" width="2.109375" style="205" customWidth="1"/>
    <col min="22" max="31" width="8.6640625" style="7" hidden="1" customWidth="1"/>
    <col min="32" max="58" width="0" style="7" hidden="1" customWidth="1"/>
    <col min="59" max="16384" width="9" style="205" hidden="1"/>
  </cols>
  <sheetData>
    <row r="1" spans="1:57" ht="15" customHeight="1" thickBot="1" x14ac:dyDescent="0.25">
      <c r="D1" s="207"/>
      <c r="E1" s="3" t="s">
        <v>410</v>
      </c>
      <c r="V1" s="686"/>
      <c r="W1" s="7" t="s">
        <v>830</v>
      </c>
      <c r="AE1" s="182"/>
      <c r="AF1" s="14"/>
      <c r="AH1" s="2" t="s">
        <v>826</v>
      </c>
      <c r="AK1" s="2" t="s">
        <v>806</v>
      </c>
      <c r="AQ1" s="2" t="s">
        <v>863</v>
      </c>
      <c r="AW1" s="7" t="s">
        <v>812</v>
      </c>
    </row>
    <row r="2" spans="1:57" ht="15" customHeight="1" thickBot="1" x14ac:dyDescent="0.25">
      <c r="D2" s="283"/>
      <c r="E2" s="3" t="s">
        <v>411</v>
      </c>
      <c r="W2" s="4" t="s">
        <v>398</v>
      </c>
      <c r="X2" s="4" t="s">
        <v>399</v>
      </c>
      <c r="Y2" s="4" t="s">
        <v>400</v>
      </c>
      <c r="Z2" s="4" t="s">
        <v>651</v>
      </c>
      <c r="AA2" s="4" t="s">
        <v>652</v>
      </c>
      <c r="AB2" s="4" t="s">
        <v>653</v>
      </c>
      <c r="AC2" s="4" t="s">
        <v>431</v>
      </c>
      <c r="AD2" s="4" t="s">
        <v>432</v>
      </c>
      <c r="AE2" s="4"/>
      <c r="AF2" s="2"/>
      <c r="AH2" s="475" t="s">
        <v>745</v>
      </c>
      <c r="AI2" s="475" t="s">
        <v>325</v>
      </c>
      <c r="AK2" s="475"/>
      <c r="AL2" s="4" t="s">
        <v>853</v>
      </c>
      <c r="AM2" s="4" t="s">
        <v>886</v>
      </c>
      <c r="AN2" s="4" t="s">
        <v>152</v>
      </c>
      <c r="AO2" s="661" t="s">
        <v>177</v>
      </c>
      <c r="AQ2" s="4" t="s">
        <v>853</v>
      </c>
      <c r="AR2" s="4" t="s">
        <v>886</v>
      </c>
      <c r="AS2" s="4" t="s">
        <v>152</v>
      </c>
      <c r="AT2" s="661" t="s">
        <v>177</v>
      </c>
      <c r="AW2" s="475"/>
      <c r="AX2" s="4" t="s">
        <v>398</v>
      </c>
      <c r="AY2" s="4" t="s">
        <v>399</v>
      </c>
      <c r="AZ2" s="4" t="s">
        <v>400</v>
      </c>
      <c r="BA2" s="4" t="s">
        <v>651</v>
      </c>
      <c r="BB2" s="4" t="s">
        <v>652</v>
      </c>
      <c r="BC2" s="4" t="s">
        <v>653</v>
      </c>
      <c r="BD2" s="4" t="s">
        <v>431</v>
      </c>
      <c r="BE2" s="4" t="s">
        <v>432</v>
      </c>
    </row>
    <row r="3" spans="1:57" ht="15" customHeight="1" x14ac:dyDescent="0.2">
      <c r="AH3" s="475">
        <v>0</v>
      </c>
      <c r="AI3" s="475">
        <v>0.3</v>
      </c>
      <c r="AK3" s="475" t="s">
        <v>755</v>
      </c>
      <c r="AL3" s="475">
        <f>メイン_入力!AC106</f>
        <v>2.2769999999999997</v>
      </c>
      <c r="AM3" s="475">
        <f>メイン_入力!AD106</f>
        <v>2.2769999999999997</v>
      </c>
      <c r="AN3" s="475">
        <f>メイン_入力!AE99</f>
        <v>3.0361466666666659</v>
      </c>
      <c r="AO3" s="475">
        <f>メイン_入力!AF99</f>
        <v>2.7096300000000002</v>
      </c>
      <c r="AQ3" s="475">
        <v>45</v>
      </c>
      <c r="AR3" s="475">
        <v>45</v>
      </c>
      <c r="AS3" s="475">
        <v>50.8</v>
      </c>
      <c r="AT3" s="475">
        <v>39.1</v>
      </c>
      <c r="AW3" s="475" t="s">
        <v>755</v>
      </c>
      <c r="AX3" s="579">
        <f>SUMIF($D$11:$D$40,AX2,$Q$11:$Q$40)</f>
        <v>0</v>
      </c>
      <c r="AY3" s="579">
        <f t="shared" ref="AY3:BE3" si="0">SUMIF($D$11:$D$40,AY2,$Q$11:$Q$40)</f>
        <v>0</v>
      </c>
      <c r="AZ3" s="579">
        <f t="shared" si="0"/>
        <v>0</v>
      </c>
      <c r="BA3" s="579">
        <f t="shared" si="0"/>
        <v>0</v>
      </c>
      <c r="BB3" s="579">
        <f t="shared" si="0"/>
        <v>0</v>
      </c>
      <c r="BC3" s="579">
        <f t="shared" si="0"/>
        <v>0</v>
      </c>
      <c r="BD3" s="579">
        <f t="shared" si="0"/>
        <v>0</v>
      </c>
      <c r="BE3" s="579">
        <f t="shared" si="0"/>
        <v>0</v>
      </c>
    </row>
    <row r="4" spans="1:57" ht="15" customHeight="1" x14ac:dyDescent="0.2">
      <c r="A4" s="123" t="s">
        <v>224</v>
      </c>
      <c r="C4" s="5"/>
      <c r="D4" s="6"/>
      <c r="E4" s="3"/>
      <c r="R4" s="7"/>
      <c r="S4" s="7"/>
      <c r="T4" s="229"/>
      <c r="U4" s="7"/>
      <c r="W4" s="4" t="s">
        <v>36</v>
      </c>
      <c r="X4" s="4" t="s">
        <v>255</v>
      </c>
      <c r="Z4" s="4" t="s">
        <v>173</v>
      </c>
      <c r="AA4" s="4"/>
      <c r="AD4" s="14"/>
      <c r="AE4" s="14"/>
      <c r="AF4" s="14"/>
      <c r="AH4" s="475">
        <v>1000</v>
      </c>
      <c r="AI4" s="475">
        <v>0.4</v>
      </c>
      <c r="AK4" s="475" t="s">
        <v>756</v>
      </c>
      <c r="AL4" s="475">
        <f>メイン_入力!AC107</f>
        <v>2.2440000000000002</v>
      </c>
      <c r="AM4" s="475">
        <f>メイン_入力!AD107</f>
        <v>2.2440000000000002</v>
      </c>
      <c r="AN4" s="475">
        <f>メイン_入力!AE100</f>
        <v>2.9988933333333332</v>
      </c>
      <c r="AO4" s="475">
        <f>メイン_入力!AF100</f>
        <v>2.7096300000000002</v>
      </c>
      <c r="AW4" s="475" t="s">
        <v>756</v>
      </c>
      <c r="AX4" s="580">
        <f>SUMIF($D$11:$D$40,AX2,$R$11:$R$40)</f>
        <v>0</v>
      </c>
      <c r="AY4" s="580">
        <f t="shared" ref="AY4:BE4" si="1">SUMIF($D$11:$D$40,AY2,$R$11:$R$40)</f>
        <v>0</v>
      </c>
      <c r="AZ4" s="580">
        <f t="shared" si="1"/>
        <v>0</v>
      </c>
      <c r="BA4" s="580">
        <f t="shared" si="1"/>
        <v>0</v>
      </c>
      <c r="BB4" s="580">
        <f t="shared" si="1"/>
        <v>0</v>
      </c>
      <c r="BC4" s="580">
        <f t="shared" si="1"/>
        <v>0</v>
      </c>
      <c r="BD4" s="580">
        <f t="shared" si="1"/>
        <v>0</v>
      </c>
      <c r="BE4" s="580">
        <f t="shared" si="1"/>
        <v>0</v>
      </c>
    </row>
    <row r="5" spans="1:57" ht="15" customHeight="1" x14ac:dyDescent="0.2">
      <c r="B5" s="284"/>
      <c r="C5" s="285">
        <v>4.5999999999999996</v>
      </c>
      <c r="D5" s="286" t="s">
        <v>67</v>
      </c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8"/>
      <c r="S5" s="8"/>
      <c r="T5" s="9"/>
      <c r="U5" s="7"/>
      <c r="AD5" s="72"/>
      <c r="AE5" s="72"/>
      <c r="AF5" s="72"/>
      <c r="AH5" s="475">
        <v>1200</v>
      </c>
      <c r="AI5" s="475">
        <v>0.5</v>
      </c>
      <c r="AK5" s="475" t="s">
        <v>779</v>
      </c>
      <c r="AL5" s="475">
        <f>メイン_入力!AC108</f>
        <v>2.2440000000000002</v>
      </c>
      <c r="AM5" s="475">
        <f>メイン_入力!AD108</f>
        <v>2.2440000000000002</v>
      </c>
      <c r="AN5" s="475">
        <f>メイン_入力!AE101</f>
        <v>2.9988933333333332</v>
      </c>
      <c r="AO5" s="475">
        <f>メイン_入力!AF101</f>
        <v>2.7096300000000002</v>
      </c>
      <c r="AQ5" s="4" t="s">
        <v>853</v>
      </c>
      <c r="AR5" s="4" t="s">
        <v>886</v>
      </c>
      <c r="AS5" s="4" t="s">
        <v>152</v>
      </c>
      <c r="AT5" s="661" t="s">
        <v>177</v>
      </c>
      <c r="AW5" s="475" t="s">
        <v>779</v>
      </c>
      <c r="AX5" s="580">
        <f>SUMIF($D$11:$D$40,AX2,$S$11:$S$40)</f>
        <v>0</v>
      </c>
      <c r="AY5" s="580">
        <f t="shared" ref="AY5:BE5" si="2">SUMIF($D$11:$D$40,AY2,$S$11:$S$40)</f>
        <v>0</v>
      </c>
      <c r="AZ5" s="580">
        <f t="shared" si="2"/>
        <v>0</v>
      </c>
      <c r="BA5" s="580">
        <f t="shared" si="2"/>
        <v>0</v>
      </c>
      <c r="BB5" s="580">
        <f t="shared" si="2"/>
        <v>0</v>
      </c>
      <c r="BC5" s="580">
        <f t="shared" si="2"/>
        <v>0</v>
      </c>
      <c r="BD5" s="580">
        <f t="shared" si="2"/>
        <v>0</v>
      </c>
      <c r="BE5" s="580">
        <f t="shared" si="2"/>
        <v>0</v>
      </c>
    </row>
    <row r="6" spans="1:57" ht="15" customHeight="1" x14ac:dyDescent="0.2">
      <c r="B6" s="10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11"/>
      <c r="S6" s="11"/>
      <c r="T6" s="12"/>
      <c r="U6" s="7"/>
      <c r="V6" s="302"/>
      <c r="W6" s="4" t="s">
        <v>596</v>
      </c>
      <c r="X6" s="4" t="s">
        <v>595</v>
      </c>
      <c r="Y6" s="4" t="s">
        <v>152</v>
      </c>
      <c r="Z6" s="661" t="s">
        <v>177</v>
      </c>
      <c r="AD6" s="11"/>
      <c r="AE6" s="11"/>
      <c r="AF6" s="11"/>
      <c r="AQ6" s="475">
        <f>(101.325+0.981)/101.325*273.15/(273.15+15)</f>
        <v>0.9571215029181922</v>
      </c>
      <c r="AR6" s="475">
        <f>(101.325+2)/101.325*273.15/(273.15+15)</f>
        <v>0.9666547347078589</v>
      </c>
      <c r="AS6" s="475">
        <v>1</v>
      </c>
      <c r="AT6" s="475">
        <v>1</v>
      </c>
    </row>
    <row r="7" spans="1:57" ht="15" customHeight="1" x14ac:dyDescent="0.2">
      <c r="B7" s="10"/>
      <c r="C7" s="792" t="s">
        <v>225</v>
      </c>
      <c r="D7" s="783" t="s">
        <v>288</v>
      </c>
      <c r="E7" s="806"/>
      <c r="F7" s="806"/>
      <c r="G7" s="806"/>
      <c r="H7" s="806"/>
      <c r="I7" s="806"/>
      <c r="J7" s="806"/>
      <c r="K7" s="806"/>
      <c r="L7" s="892" t="s">
        <v>705</v>
      </c>
      <c r="M7" s="892"/>
      <c r="N7" s="892"/>
      <c r="O7" s="892"/>
      <c r="P7" s="892"/>
      <c r="Q7" s="892"/>
      <c r="R7" s="892"/>
      <c r="S7" s="892"/>
      <c r="T7" s="12"/>
      <c r="U7" s="7"/>
      <c r="W7" s="661" t="s">
        <v>241</v>
      </c>
      <c r="X7" s="661" t="s">
        <v>241</v>
      </c>
      <c r="Y7" s="661" t="s">
        <v>242</v>
      </c>
      <c r="Z7" s="661" t="s">
        <v>243</v>
      </c>
      <c r="AD7" s="11"/>
      <c r="AE7" s="11"/>
      <c r="AF7" s="11"/>
    </row>
    <row r="8" spans="1:57" ht="15" customHeight="1" x14ac:dyDescent="0.2">
      <c r="B8" s="10"/>
      <c r="C8" s="793"/>
      <c r="D8" s="858" t="s">
        <v>276</v>
      </c>
      <c r="E8" s="858" t="s">
        <v>100</v>
      </c>
      <c r="F8" s="858" t="s">
        <v>256</v>
      </c>
      <c r="G8" s="858" t="s">
        <v>179</v>
      </c>
      <c r="H8" s="858" t="s">
        <v>97</v>
      </c>
      <c r="I8" s="858" t="s">
        <v>226</v>
      </c>
      <c r="J8" s="858" t="s">
        <v>227</v>
      </c>
      <c r="K8" s="281" t="s">
        <v>228</v>
      </c>
      <c r="L8" s="882" t="s">
        <v>325</v>
      </c>
      <c r="M8" s="882" t="s">
        <v>180</v>
      </c>
      <c r="N8" s="882"/>
      <c r="O8" s="882" t="s">
        <v>181</v>
      </c>
      <c r="P8" s="882"/>
      <c r="Q8" s="882" t="s">
        <v>443</v>
      </c>
      <c r="R8" s="882"/>
      <c r="S8" s="882"/>
      <c r="T8" s="12"/>
      <c r="U8" s="7"/>
      <c r="AD8" s="11"/>
      <c r="AE8" s="11"/>
      <c r="AF8" s="11"/>
    </row>
    <row r="9" spans="1:57" ht="24.75" customHeight="1" x14ac:dyDescent="0.2">
      <c r="B9" s="10"/>
      <c r="C9" s="793"/>
      <c r="D9" s="890"/>
      <c r="E9" s="890"/>
      <c r="F9" s="890"/>
      <c r="G9" s="890"/>
      <c r="H9" s="890"/>
      <c r="I9" s="890"/>
      <c r="J9" s="890"/>
      <c r="K9" s="858" t="s">
        <v>20</v>
      </c>
      <c r="L9" s="882"/>
      <c r="M9" s="882"/>
      <c r="N9" s="882"/>
      <c r="O9" s="882"/>
      <c r="P9" s="882"/>
      <c r="Q9" s="882"/>
      <c r="R9" s="882"/>
      <c r="S9" s="882"/>
      <c r="T9" s="12"/>
      <c r="U9" s="7"/>
      <c r="W9" s="581"/>
    </row>
    <row r="10" spans="1:57" ht="28.2" customHeight="1" x14ac:dyDescent="0.2">
      <c r="B10" s="10"/>
      <c r="C10" s="793"/>
      <c r="D10" s="890"/>
      <c r="E10" s="890"/>
      <c r="F10" s="890"/>
      <c r="G10" s="890"/>
      <c r="H10" s="890"/>
      <c r="I10" s="890"/>
      <c r="J10" s="859"/>
      <c r="K10" s="859"/>
      <c r="L10" s="882"/>
      <c r="M10" s="882"/>
      <c r="N10" s="882"/>
      <c r="O10" s="882"/>
      <c r="P10" s="882"/>
      <c r="Q10" s="376" t="s">
        <v>770</v>
      </c>
      <c r="R10" s="376" t="s">
        <v>771</v>
      </c>
      <c r="S10" s="376" t="s">
        <v>822</v>
      </c>
      <c r="T10" s="12"/>
      <c r="U10" s="7"/>
      <c r="W10" s="11"/>
    </row>
    <row r="11" spans="1:57" ht="15" customHeight="1" x14ac:dyDescent="0.2">
      <c r="B11" s="10"/>
      <c r="C11" s="16">
        <v>1</v>
      </c>
      <c r="D11" s="28"/>
      <c r="E11" s="29"/>
      <c r="F11" s="274"/>
      <c r="G11" s="101"/>
      <c r="H11" s="101"/>
      <c r="I11" s="272"/>
      <c r="J11" s="293"/>
      <c r="K11" s="28"/>
      <c r="L11" s="27" t="str">
        <f t="shared" ref="L11:L40" si="3">IF(OR(I11="",K11&lt;&gt;"○"),"",INDEX($AI$3:$AI$5,MATCH(N(H11),$AH$3:$AH$5,1)))</f>
        <v/>
      </c>
      <c r="M11" s="299"/>
      <c r="N11" s="294" t="str">
        <f>IF(J11="","",INDEX($W$7:$Z$7,MATCH(J11,$W$6:$Z$6,0)))</f>
        <v/>
      </c>
      <c r="O11" s="13" t="str">
        <f>IF(L11="","",M11*L11/(1-L11))</f>
        <v/>
      </c>
      <c r="P11" s="294" t="str">
        <f>N11</f>
        <v/>
      </c>
      <c r="Q11" s="408" t="str">
        <f>IF(OR(ISERROR($O11),N($O11)=0),"",$O11*INDEX($AL$3:$AO$5,1,MATCH($J11,$AL$2:$AO$2,0))*INDEX($AQ$6:$AT$6,MATCH($J11,$AQ$5:$AT$5,0))/1000)</f>
        <v/>
      </c>
      <c r="R11" s="408" t="str">
        <f>IF(OR(ISERROR($O11),N($O11)=0),"",$O11*INDEX($AL$3:$AO$5,2,MATCH($J11,$AL$2:$AO$2,0))*INDEX($AQ$6:$AT$6,MATCH($J11,$AQ$5:$AT$5,0))/1000)</f>
        <v/>
      </c>
      <c r="S11" s="408" t="str">
        <f>IF(OR(ISERROR($O11),N($O11)=0),"",$O11*INDEX($AL$3:$AO$5,3,MATCH($J11,$AL$2:$AO$2,0))*INDEX($AQ$6:$AT$6,MATCH($J11,$AQ$5:$AT$5,0))/1000)</f>
        <v/>
      </c>
      <c r="T11" s="12"/>
      <c r="U11" s="7"/>
    </row>
    <row r="12" spans="1:57" ht="15" customHeight="1" x14ac:dyDescent="0.2">
      <c r="B12" s="10"/>
      <c r="C12" s="16">
        <v>2</v>
      </c>
      <c r="D12" s="28"/>
      <c r="E12" s="29"/>
      <c r="F12" s="274"/>
      <c r="G12" s="101"/>
      <c r="H12" s="101"/>
      <c r="I12" s="272"/>
      <c r="J12" s="293"/>
      <c r="K12" s="28"/>
      <c r="L12" s="27" t="str">
        <f t="shared" si="3"/>
        <v/>
      </c>
      <c r="M12" s="299"/>
      <c r="N12" s="294" t="str">
        <f t="shared" ref="N12:N40" si="4">IF(J12="","",INDEX($W$7:$Z$7,MATCH(J12,$W$6:$Z$6,0)))</f>
        <v/>
      </c>
      <c r="O12" s="13" t="str">
        <f t="shared" ref="O12:O40" si="5">IF(L12="","",M12*L12/(1-L12))</f>
        <v/>
      </c>
      <c r="P12" s="294" t="str">
        <f t="shared" ref="P12:P40" si="6">N12</f>
        <v/>
      </c>
      <c r="Q12" s="408" t="str">
        <f>IF(OR(ISERROR($O12),N($O12)=0),"",$O12*INDEX($AL$3:$AO$5,1,MATCH($J12,$AL$2:$AO$2,0))*INDEX($AQ$6:$AT$6,MATCH($J12,$AQ$5:$AT$5,0))/1000)</f>
        <v/>
      </c>
      <c r="R12" s="408" t="str">
        <f t="shared" ref="R12:R40" si="7">IF(OR(ISERROR($O12),N($O12)=0),"",$O12*INDEX($AL$3:$AO$5,2,MATCH($J12,$AL$2:$AO$2,0))*INDEX($AQ$6:$AT$6,MATCH($J12,$AQ$5:$AT$5,0))/1000)</f>
        <v/>
      </c>
      <c r="S12" s="408" t="str">
        <f t="shared" ref="S12:S40" si="8">IF(OR(ISERROR($O12),N($O12)=0),"",$O12*INDEX($AL$3:$AO$5,3,MATCH($J12,$AL$2:$AO$2,0))*INDEX($AQ$6:$AT$6,MATCH($J12,$AQ$5:$AT$5,0))/1000)</f>
        <v/>
      </c>
      <c r="T12" s="12"/>
      <c r="U12" s="7"/>
    </row>
    <row r="13" spans="1:57" ht="15" customHeight="1" x14ac:dyDescent="0.2">
      <c r="B13" s="10"/>
      <c r="C13" s="16">
        <v>3</v>
      </c>
      <c r="D13" s="28"/>
      <c r="E13" s="29"/>
      <c r="F13" s="274"/>
      <c r="G13" s="101"/>
      <c r="H13" s="101"/>
      <c r="I13" s="272"/>
      <c r="J13" s="293"/>
      <c r="K13" s="28"/>
      <c r="L13" s="27" t="str">
        <f t="shared" si="3"/>
        <v/>
      </c>
      <c r="M13" s="299"/>
      <c r="N13" s="294" t="str">
        <f t="shared" si="4"/>
        <v/>
      </c>
      <c r="O13" s="13" t="str">
        <f t="shared" si="5"/>
        <v/>
      </c>
      <c r="P13" s="294" t="str">
        <f t="shared" si="6"/>
        <v/>
      </c>
      <c r="Q13" s="408" t="str">
        <f>IF(OR(ISERROR($O13),N($O13)=0),"",$O13*INDEX($AL$3:$AO$5,1,MATCH($J13,$AL$2:$AO$2,0))*INDEX($AQ$6:$AT$6,MATCH($J13,$AQ$5:$AT$5,0))/1000)</f>
        <v/>
      </c>
      <c r="R13" s="408" t="str">
        <f t="shared" si="7"/>
        <v/>
      </c>
      <c r="S13" s="408" t="str">
        <f t="shared" si="8"/>
        <v/>
      </c>
      <c r="T13" s="12"/>
      <c r="U13" s="7"/>
    </row>
    <row r="14" spans="1:57" ht="15" customHeight="1" x14ac:dyDescent="0.2">
      <c r="B14" s="10"/>
      <c r="C14" s="16">
        <v>4</v>
      </c>
      <c r="D14" s="28"/>
      <c r="E14" s="29"/>
      <c r="F14" s="274"/>
      <c r="G14" s="101"/>
      <c r="H14" s="101"/>
      <c r="I14" s="272"/>
      <c r="J14" s="293"/>
      <c r="K14" s="28"/>
      <c r="L14" s="27" t="str">
        <f t="shared" si="3"/>
        <v/>
      </c>
      <c r="M14" s="299"/>
      <c r="N14" s="294" t="str">
        <f t="shared" si="4"/>
        <v/>
      </c>
      <c r="O14" s="13" t="str">
        <f t="shared" si="5"/>
        <v/>
      </c>
      <c r="P14" s="294" t="str">
        <f t="shared" si="6"/>
        <v/>
      </c>
      <c r="Q14" s="408" t="str">
        <f>IF(OR(ISERROR($O14),N($O14)=0),"",$O14*INDEX($AL$3:$AO$5,1,MATCH($J14,$AL$2:$AO$2,0))*INDEX($AQ$6:$AT$6,MATCH($J14,$AQ$5:$AT$5,0))/1000)</f>
        <v/>
      </c>
      <c r="R14" s="408" t="str">
        <f t="shared" si="7"/>
        <v/>
      </c>
      <c r="S14" s="408" t="str">
        <f t="shared" si="8"/>
        <v/>
      </c>
      <c r="T14" s="12"/>
      <c r="U14" s="7"/>
    </row>
    <row r="15" spans="1:57" ht="15" customHeight="1" x14ac:dyDescent="0.2">
      <c r="B15" s="10"/>
      <c r="C15" s="16">
        <v>5</v>
      </c>
      <c r="D15" s="28"/>
      <c r="E15" s="29"/>
      <c r="F15" s="274"/>
      <c r="G15" s="101"/>
      <c r="H15" s="101"/>
      <c r="I15" s="272"/>
      <c r="J15" s="293"/>
      <c r="K15" s="28"/>
      <c r="L15" s="27" t="str">
        <f t="shared" si="3"/>
        <v/>
      </c>
      <c r="M15" s="299"/>
      <c r="N15" s="294" t="str">
        <f t="shared" si="4"/>
        <v/>
      </c>
      <c r="O15" s="13" t="str">
        <f t="shared" si="5"/>
        <v/>
      </c>
      <c r="P15" s="294" t="str">
        <f t="shared" si="6"/>
        <v/>
      </c>
      <c r="Q15" s="408" t="str">
        <f t="shared" ref="Q15:Q40" si="9">IF(OR(ISERROR($O15),N($O15)=0),"",$O15*INDEX($AL$3:$AO$5,1,MATCH($J15,$AL$2:$AO$2,0))*INDEX($AQ$6:$AT$6,MATCH($J15,$AQ$5:$AT$5,0))/1000)</f>
        <v/>
      </c>
      <c r="R15" s="408" t="str">
        <f t="shared" si="7"/>
        <v/>
      </c>
      <c r="S15" s="408" t="str">
        <f t="shared" si="8"/>
        <v/>
      </c>
      <c r="T15" s="12"/>
      <c r="U15" s="7"/>
    </row>
    <row r="16" spans="1:57" ht="15" customHeight="1" x14ac:dyDescent="0.2">
      <c r="B16" s="10"/>
      <c r="C16" s="16">
        <v>6</v>
      </c>
      <c r="D16" s="28"/>
      <c r="E16" s="29"/>
      <c r="F16" s="274"/>
      <c r="G16" s="101"/>
      <c r="H16" s="101"/>
      <c r="I16" s="272"/>
      <c r="J16" s="293"/>
      <c r="K16" s="28"/>
      <c r="L16" s="27" t="str">
        <f t="shared" si="3"/>
        <v/>
      </c>
      <c r="M16" s="299"/>
      <c r="N16" s="294" t="str">
        <f t="shared" si="4"/>
        <v/>
      </c>
      <c r="O16" s="13" t="str">
        <f t="shared" si="5"/>
        <v/>
      </c>
      <c r="P16" s="294" t="str">
        <f t="shared" si="6"/>
        <v/>
      </c>
      <c r="Q16" s="408" t="str">
        <f t="shared" si="9"/>
        <v/>
      </c>
      <c r="R16" s="408" t="str">
        <f t="shared" si="7"/>
        <v/>
      </c>
      <c r="S16" s="408" t="str">
        <f t="shared" si="8"/>
        <v/>
      </c>
      <c r="T16" s="12"/>
      <c r="U16" s="7"/>
    </row>
    <row r="17" spans="2:21" ht="15" customHeight="1" x14ac:dyDescent="0.2">
      <c r="B17" s="10"/>
      <c r="C17" s="16">
        <v>7</v>
      </c>
      <c r="D17" s="28"/>
      <c r="E17" s="29"/>
      <c r="F17" s="274"/>
      <c r="G17" s="101"/>
      <c r="H17" s="101"/>
      <c r="I17" s="272"/>
      <c r="J17" s="293"/>
      <c r="K17" s="28"/>
      <c r="L17" s="27" t="str">
        <f t="shared" si="3"/>
        <v/>
      </c>
      <c r="M17" s="299"/>
      <c r="N17" s="294" t="str">
        <f t="shared" si="4"/>
        <v/>
      </c>
      <c r="O17" s="13" t="str">
        <f t="shared" si="5"/>
        <v/>
      </c>
      <c r="P17" s="294" t="str">
        <f t="shared" si="6"/>
        <v/>
      </c>
      <c r="Q17" s="408" t="str">
        <f t="shared" si="9"/>
        <v/>
      </c>
      <c r="R17" s="408" t="str">
        <f t="shared" si="7"/>
        <v/>
      </c>
      <c r="S17" s="408" t="str">
        <f t="shared" si="8"/>
        <v/>
      </c>
      <c r="T17" s="12"/>
      <c r="U17" s="7"/>
    </row>
    <row r="18" spans="2:21" ht="15" customHeight="1" x14ac:dyDescent="0.2">
      <c r="B18" s="10"/>
      <c r="C18" s="16">
        <v>8</v>
      </c>
      <c r="D18" s="28"/>
      <c r="E18" s="29"/>
      <c r="F18" s="274"/>
      <c r="G18" s="101"/>
      <c r="H18" s="101"/>
      <c r="I18" s="272"/>
      <c r="J18" s="293"/>
      <c r="K18" s="28"/>
      <c r="L18" s="27" t="str">
        <f t="shared" si="3"/>
        <v/>
      </c>
      <c r="M18" s="299"/>
      <c r="N18" s="294" t="str">
        <f t="shared" si="4"/>
        <v/>
      </c>
      <c r="O18" s="13" t="str">
        <f t="shared" si="5"/>
        <v/>
      </c>
      <c r="P18" s="294" t="str">
        <f t="shared" si="6"/>
        <v/>
      </c>
      <c r="Q18" s="408" t="str">
        <f t="shared" si="9"/>
        <v/>
      </c>
      <c r="R18" s="408" t="str">
        <f t="shared" si="7"/>
        <v/>
      </c>
      <c r="S18" s="408" t="str">
        <f t="shared" si="8"/>
        <v/>
      </c>
      <c r="T18" s="12"/>
      <c r="U18" s="7"/>
    </row>
    <row r="19" spans="2:21" ht="15" customHeight="1" x14ac:dyDescent="0.2">
      <c r="B19" s="10"/>
      <c r="C19" s="16">
        <v>9</v>
      </c>
      <c r="D19" s="28"/>
      <c r="E19" s="29"/>
      <c r="F19" s="274"/>
      <c r="G19" s="101"/>
      <c r="H19" s="101"/>
      <c r="I19" s="272"/>
      <c r="J19" s="293"/>
      <c r="K19" s="28"/>
      <c r="L19" s="27" t="str">
        <f t="shared" si="3"/>
        <v/>
      </c>
      <c r="M19" s="299"/>
      <c r="N19" s="294" t="str">
        <f t="shared" si="4"/>
        <v/>
      </c>
      <c r="O19" s="13" t="str">
        <f t="shared" si="5"/>
        <v/>
      </c>
      <c r="P19" s="294" t="str">
        <f t="shared" si="6"/>
        <v/>
      </c>
      <c r="Q19" s="408" t="str">
        <f t="shared" si="9"/>
        <v/>
      </c>
      <c r="R19" s="408" t="str">
        <f t="shared" si="7"/>
        <v/>
      </c>
      <c r="S19" s="408" t="str">
        <f t="shared" si="8"/>
        <v/>
      </c>
      <c r="T19" s="12"/>
      <c r="U19" s="7"/>
    </row>
    <row r="20" spans="2:21" ht="15" customHeight="1" x14ac:dyDescent="0.2">
      <c r="B20" s="10"/>
      <c r="C20" s="16">
        <v>10</v>
      </c>
      <c r="D20" s="28"/>
      <c r="E20" s="29"/>
      <c r="F20" s="274"/>
      <c r="G20" s="101"/>
      <c r="H20" s="101"/>
      <c r="I20" s="272"/>
      <c r="J20" s="293"/>
      <c r="K20" s="28"/>
      <c r="L20" s="27" t="str">
        <f t="shared" si="3"/>
        <v/>
      </c>
      <c r="M20" s="299"/>
      <c r="N20" s="294" t="str">
        <f t="shared" si="4"/>
        <v/>
      </c>
      <c r="O20" s="13" t="str">
        <f t="shared" si="5"/>
        <v/>
      </c>
      <c r="P20" s="294" t="str">
        <f t="shared" si="6"/>
        <v/>
      </c>
      <c r="Q20" s="408" t="str">
        <f t="shared" si="9"/>
        <v/>
      </c>
      <c r="R20" s="408" t="str">
        <f t="shared" si="7"/>
        <v/>
      </c>
      <c r="S20" s="408" t="str">
        <f t="shared" si="8"/>
        <v/>
      </c>
      <c r="T20" s="12"/>
      <c r="U20" s="7"/>
    </row>
    <row r="21" spans="2:21" ht="15" customHeight="1" x14ac:dyDescent="0.2">
      <c r="B21" s="10"/>
      <c r="C21" s="16">
        <v>11</v>
      </c>
      <c r="D21" s="28"/>
      <c r="E21" s="29"/>
      <c r="F21" s="274"/>
      <c r="G21" s="101"/>
      <c r="H21" s="101"/>
      <c r="I21" s="272"/>
      <c r="J21" s="293"/>
      <c r="K21" s="28"/>
      <c r="L21" s="27" t="str">
        <f t="shared" si="3"/>
        <v/>
      </c>
      <c r="M21" s="299"/>
      <c r="N21" s="294" t="str">
        <f t="shared" si="4"/>
        <v/>
      </c>
      <c r="O21" s="13" t="str">
        <f t="shared" si="5"/>
        <v/>
      </c>
      <c r="P21" s="294" t="str">
        <f t="shared" si="6"/>
        <v/>
      </c>
      <c r="Q21" s="408" t="str">
        <f t="shared" si="9"/>
        <v/>
      </c>
      <c r="R21" s="408" t="str">
        <f t="shared" si="7"/>
        <v/>
      </c>
      <c r="S21" s="408" t="str">
        <f t="shared" si="8"/>
        <v/>
      </c>
      <c r="T21" s="12"/>
      <c r="U21" s="7"/>
    </row>
    <row r="22" spans="2:21" ht="15" customHeight="1" x14ac:dyDescent="0.2">
      <c r="B22" s="10"/>
      <c r="C22" s="16">
        <v>12</v>
      </c>
      <c r="D22" s="28"/>
      <c r="E22" s="29"/>
      <c r="F22" s="274"/>
      <c r="G22" s="101"/>
      <c r="H22" s="101"/>
      <c r="I22" s="272"/>
      <c r="J22" s="293"/>
      <c r="K22" s="28"/>
      <c r="L22" s="27" t="str">
        <f t="shared" si="3"/>
        <v/>
      </c>
      <c r="M22" s="299"/>
      <c r="N22" s="294" t="str">
        <f t="shared" si="4"/>
        <v/>
      </c>
      <c r="O22" s="13" t="str">
        <f t="shared" si="5"/>
        <v/>
      </c>
      <c r="P22" s="294" t="str">
        <f t="shared" si="6"/>
        <v/>
      </c>
      <c r="Q22" s="408" t="str">
        <f t="shared" si="9"/>
        <v/>
      </c>
      <c r="R22" s="408" t="str">
        <f t="shared" si="7"/>
        <v/>
      </c>
      <c r="S22" s="408" t="str">
        <f t="shared" si="8"/>
        <v/>
      </c>
      <c r="T22" s="12"/>
      <c r="U22" s="7"/>
    </row>
    <row r="23" spans="2:21" ht="15" customHeight="1" x14ac:dyDescent="0.2">
      <c r="B23" s="10"/>
      <c r="C23" s="16">
        <v>13</v>
      </c>
      <c r="D23" s="28"/>
      <c r="E23" s="29"/>
      <c r="F23" s="274"/>
      <c r="G23" s="101"/>
      <c r="H23" s="101"/>
      <c r="I23" s="272"/>
      <c r="J23" s="293"/>
      <c r="K23" s="28"/>
      <c r="L23" s="27" t="str">
        <f t="shared" si="3"/>
        <v/>
      </c>
      <c r="M23" s="299"/>
      <c r="N23" s="294" t="str">
        <f t="shared" si="4"/>
        <v/>
      </c>
      <c r="O23" s="13" t="str">
        <f t="shared" si="5"/>
        <v/>
      </c>
      <c r="P23" s="294" t="str">
        <f t="shared" si="6"/>
        <v/>
      </c>
      <c r="Q23" s="408" t="str">
        <f t="shared" si="9"/>
        <v/>
      </c>
      <c r="R23" s="408" t="str">
        <f t="shared" si="7"/>
        <v/>
      </c>
      <c r="S23" s="408" t="str">
        <f t="shared" si="8"/>
        <v/>
      </c>
      <c r="T23" s="12"/>
      <c r="U23" s="7"/>
    </row>
    <row r="24" spans="2:21" ht="15" customHeight="1" x14ac:dyDescent="0.2">
      <c r="B24" s="10"/>
      <c r="C24" s="16">
        <v>14</v>
      </c>
      <c r="D24" s="28"/>
      <c r="E24" s="29"/>
      <c r="F24" s="274"/>
      <c r="G24" s="101"/>
      <c r="H24" s="101"/>
      <c r="I24" s="272"/>
      <c r="J24" s="293"/>
      <c r="K24" s="28"/>
      <c r="L24" s="27" t="str">
        <f t="shared" si="3"/>
        <v/>
      </c>
      <c r="M24" s="299"/>
      <c r="N24" s="294" t="str">
        <f t="shared" si="4"/>
        <v/>
      </c>
      <c r="O24" s="13" t="str">
        <f t="shared" si="5"/>
        <v/>
      </c>
      <c r="P24" s="294" t="str">
        <f t="shared" si="6"/>
        <v/>
      </c>
      <c r="Q24" s="408" t="str">
        <f t="shared" si="9"/>
        <v/>
      </c>
      <c r="R24" s="408" t="str">
        <f t="shared" si="7"/>
        <v/>
      </c>
      <c r="S24" s="408" t="str">
        <f t="shared" si="8"/>
        <v/>
      </c>
      <c r="T24" s="12"/>
      <c r="U24" s="7"/>
    </row>
    <row r="25" spans="2:21" ht="15" customHeight="1" x14ac:dyDescent="0.2">
      <c r="B25" s="10"/>
      <c r="C25" s="16">
        <v>15</v>
      </c>
      <c r="D25" s="28"/>
      <c r="E25" s="29"/>
      <c r="F25" s="274"/>
      <c r="G25" s="101"/>
      <c r="H25" s="101"/>
      <c r="I25" s="272"/>
      <c r="J25" s="293"/>
      <c r="K25" s="28"/>
      <c r="L25" s="27" t="str">
        <f t="shared" si="3"/>
        <v/>
      </c>
      <c r="M25" s="299"/>
      <c r="N25" s="294" t="str">
        <f t="shared" si="4"/>
        <v/>
      </c>
      <c r="O25" s="13" t="str">
        <f t="shared" si="5"/>
        <v/>
      </c>
      <c r="P25" s="294" t="str">
        <f t="shared" si="6"/>
        <v/>
      </c>
      <c r="Q25" s="408" t="str">
        <f t="shared" si="9"/>
        <v/>
      </c>
      <c r="R25" s="408" t="str">
        <f t="shared" si="7"/>
        <v/>
      </c>
      <c r="S25" s="408" t="str">
        <f t="shared" si="8"/>
        <v/>
      </c>
      <c r="T25" s="12"/>
      <c r="U25" s="7"/>
    </row>
    <row r="26" spans="2:21" ht="15" customHeight="1" x14ac:dyDescent="0.2">
      <c r="B26" s="10"/>
      <c r="C26" s="16">
        <v>16</v>
      </c>
      <c r="D26" s="28"/>
      <c r="E26" s="29"/>
      <c r="F26" s="274"/>
      <c r="G26" s="101"/>
      <c r="H26" s="101"/>
      <c r="I26" s="272"/>
      <c r="J26" s="293"/>
      <c r="K26" s="28"/>
      <c r="L26" s="27" t="str">
        <f t="shared" si="3"/>
        <v/>
      </c>
      <c r="M26" s="299"/>
      <c r="N26" s="294" t="str">
        <f t="shared" si="4"/>
        <v/>
      </c>
      <c r="O26" s="13" t="str">
        <f t="shared" si="5"/>
        <v/>
      </c>
      <c r="P26" s="294" t="str">
        <f t="shared" si="6"/>
        <v/>
      </c>
      <c r="Q26" s="408" t="str">
        <f t="shared" si="9"/>
        <v/>
      </c>
      <c r="R26" s="408" t="str">
        <f t="shared" si="7"/>
        <v/>
      </c>
      <c r="S26" s="408" t="str">
        <f t="shared" si="8"/>
        <v/>
      </c>
      <c r="T26" s="12"/>
      <c r="U26" s="7"/>
    </row>
    <row r="27" spans="2:21" ht="15" customHeight="1" x14ac:dyDescent="0.2">
      <c r="B27" s="10"/>
      <c r="C27" s="16">
        <v>17</v>
      </c>
      <c r="D27" s="28"/>
      <c r="E27" s="29"/>
      <c r="F27" s="274"/>
      <c r="G27" s="101"/>
      <c r="H27" s="101"/>
      <c r="I27" s="272"/>
      <c r="J27" s="293"/>
      <c r="K27" s="28"/>
      <c r="L27" s="27" t="str">
        <f t="shared" si="3"/>
        <v/>
      </c>
      <c r="M27" s="299"/>
      <c r="N27" s="294" t="str">
        <f t="shared" si="4"/>
        <v/>
      </c>
      <c r="O27" s="13" t="str">
        <f t="shared" si="5"/>
        <v/>
      </c>
      <c r="P27" s="294" t="str">
        <f t="shared" si="6"/>
        <v/>
      </c>
      <c r="Q27" s="408" t="str">
        <f t="shared" si="9"/>
        <v/>
      </c>
      <c r="R27" s="408" t="str">
        <f t="shared" si="7"/>
        <v/>
      </c>
      <c r="S27" s="408" t="str">
        <f t="shared" si="8"/>
        <v/>
      </c>
      <c r="T27" s="12"/>
      <c r="U27" s="7"/>
    </row>
    <row r="28" spans="2:21" ht="15" customHeight="1" x14ac:dyDescent="0.2">
      <c r="B28" s="10"/>
      <c r="C28" s="16">
        <v>18</v>
      </c>
      <c r="D28" s="28"/>
      <c r="E28" s="29"/>
      <c r="F28" s="274"/>
      <c r="G28" s="101"/>
      <c r="H28" s="101"/>
      <c r="I28" s="272"/>
      <c r="J28" s="293"/>
      <c r="K28" s="28"/>
      <c r="L28" s="27" t="str">
        <f t="shared" si="3"/>
        <v/>
      </c>
      <c r="M28" s="299"/>
      <c r="N28" s="294" t="str">
        <f t="shared" si="4"/>
        <v/>
      </c>
      <c r="O28" s="13" t="str">
        <f t="shared" si="5"/>
        <v/>
      </c>
      <c r="P28" s="294" t="str">
        <f t="shared" si="6"/>
        <v/>
      </c>
      <c r="Q28" s="408" t="str">
        <f t="shared" si="9"/>
        <v/>
      </c>
      <c r="R28" s="408" t="str">
        <f t="shared" si="7"/>
        <v/>
      </c>
      <c r="S28" s="408" t="str">
        <f t="shared" si="8"/>
        <v/>
      </c>
      <c r="T28" s="12"/>
      <c r="U28" s="7"/>
    </row>
    <row r="29" spans="2:21" ht="15" customHeight="1" x14ac:dyDescent="0.2">
      <c r="B29" s="10"/>
      <c r="C29" s="16">
        <v>19</v>
      </c>
      <c r="D29" s="28"/>
      <c r="E29" s="29"/>
      <c r="F29" s="274"/>
      <c r="G29" s="101"/>
      <c r="H29" s="101"/>
      <c r="I29" s="272"/>
      <c r="J29" s="293"/>
      <c r="K29" s="28"/>
      <c r="L29" s="27" t="str">
        <f t="shared" si="3"/>
        <v/>
      </c>
      <c r="M29" s="299"/>
      <c r="N29" s="294" t="str">
        <f t="shared" si="4"/>
        <v/>
      </c>
      <c r="O29" s="13" t="str">
        <f t="shared" si="5"/>
        <v/>
      </c>
      <c r="P29" s="294" t="str">
        <f t="shared" si="6"/>
        <v/>
      </c>
      <c r="Q29" s="408" t="str">
        <f t="shared" si="9"/>
        <v/>
      </c>
      <c r="R29" s="408" t="str">
        <f t="shared" si="7"/>
        <v/>
      </c>
      <c r="S29" s="408" t="str">
        <f t="shared" si="8"/>
        <v/>
      </c>
      <c r="T29" s="12"/>
      <c r="U29" s="7"/>
    </row>
    <row r="30" spans="2:21" ht="15" customHeight="1" x14ac:dyDescent="0.2">
      <c r="B30" s="10"/>
      <c r="C30" s="16">
        <v>20</v>
      </c>
      <c r="D30" s="28"/>
      <c r="E30" s="29"/>
      <c r="F30" s="274"/>
      <c r="G30" s="101"/>
      <c r="H30" s="101"/>
      <c r="I30" s="272"/>
      <c r="J30" s="293"/>
      <c r="K30" s="28"/>
      <c r="L30" s="27" t="str">
        <f t="shared" si="3"/>
        <v/>
      </c>
      <c r="M30" s="299"/>
      <c r="N30" s="294" t="str">
        <f t="shared" si="4"/>
        <v/>
      </c>
      <c r="O30" s="13" t="str">
        <f t="shared" si="5"/>
        <v/>
      </c>
      <c r="P30" s="294" t="str">
        <f t="shared" si="6"/>
        <v/>
      </c>
      <c r="Q30" s="408" t="str">
        <f t="shared" si="9"/>
        <v/>
      </c>
      <c r="R30" s="408" t="str">
        <f t="shared" si="7"/>
        <v/>
      </c>
      <c r="S30" s="408" t="str">
        <f t="shared" si="8"/>
        <v/>
      </c>
      <c r="T30" s="12"/>
      <c r="U30" s="7"/>
    </row>
    <row r="31" spans="2:21" ht="15" customHeight="1" x14ac:dyDescent="0.2">
      <c r="B31" s="10"/>
      <c r="C31" s="16">
        <v>21</v>
      </c>
      <c r="D31" s="28"/>
      <c r="E31" s="29"/>
      <c r="F31" s="274"/>
      <c r="G31" s="101"/>
      <c r="H31" s="101"/>
      <c r="I31" s="272"/>
      <c r="J31" s="293"/>
      <c r="K31" s="28"/>
      <c r="L31" s="27" t="str">
        <f t="shared" si="3"/>
        <v/>
      </c>
      <c r="M31" s="299"/>
      <c r="N31" s="294" t="str">
        <f t="shared" si="4"/>
        <v/>
      </c>
      <c r="O31" s="13" t="str">
        <f t="shared" si="5"/>
        <v/>
      </c>
      <c r="P31" s="294" t="str">
        <f t="shared" si="6"/>
        <v/>
      </c>
      <c r="Q31" s="408" t="str">
        <f t="shared" si="9"/>
        <v/>
      </c>
      <c r="R31" s="408" t="str">
        <f t="shared" si="7"/>
        <v/>
      </c>
      <c r="S31" s="408" t="str">
        <f t="shared" si="8"/>
        <v/>
      </c>
      <c r="T31" s="12"/>
      <c r="U31" s="7"/>
    </row>
    <row r="32" spans="2:21" ht="15" customHeight="1" x14ac:dyDescent="0.2">
      <c r="B32" s="10"/>
      <c r="C32" s="16">
        <v>22</v>
      </c>
      <c r="D32" s="28"/>
      <c r="E32" s="29"/>
      <c r="F32" s="274"/>
      <c r="G32" s="101"/>
      <c r="H32" s="101"/>
      <c r="I32" s="272"/>
      <c r="J32" s="293"/>
      <c r="K32" s="28"/>
      <c r="L32" s="27" t="str">
        <f t="shared" si="3"/>
        <v/>
      </c>
      <c r="M32" s="299"/>
      <c r="N32" s="294" t="str">
        <f t="shared" si="4"/>
        <v/>
      </c>
      <c r="O32" s="13" t="str">
        <f t="shared" si="5"/>
        <v/>
      </c>
      <c r="P32" s="294" t="str">
        <f t="shared" si="6"/>
        <v/>
      </c>
      <c r="Q32" s="408" t="str">
        <f t="shared" si="9"/>
        <v/>
      </c>
      <c r="R32" s="408" t="str">
        <f t="shared" si="7"/>
        <v/>
      </c>
      <c r="S32" s="408" t="str">
        <f t="shared" si="8"/>
        <v/>
      </c>
      <c r="T32" s="12"/>
      <c r="U32" s="7"/>
    </row>
    <row r="33" spans="2:21" ht="15" customHeight="1" x14ac:dyDescent="0.2">
      <c r="B33" s="10"/>
      <c r="C33" s="16">
        <v>23</v>
      </c>
      <c r="D33" s="28"/>
      <c r="E33" s="29"/>
      <c r="F33" s="274"/>
      <c r="G33" s="101"/>
      <c r="H33" s="101"/>
      <c r="I33" s="272"/>
      <c r="J33" s="293"/>
      <c r="K33" s="28"/>
      <c r="L33" s="27" t="str">
        <f t="shared" si="3"/>
        <v/>
      </c>
      <c r="M33" s="299"/>
      <c r="N33" s="294" t="str">
        <f t="shared" si="4"/>
        <v/>
      </c>
      <c r="O33" s="13" t="str">
        <f t="shared" si="5"/>
        <v/>
      </c>
      <c r="P33" s="294" t="str">
        <f t="shared" si="6"/>
        <v/>
      </c>
      <c r="Q33" s="408" t="str">
        <f t="shared" si="9"/>
        <v/>
      </c>
      <c r="R33" s="408" t="str">
        <f t="shared" si="7"/>
        <v/>
      </c>
      <c r="S33" s="408" t="str">
        <f t="shared" si="8"/>
        <v/>
      </c>
      <c r="T33" s="12"/>
      <c r="U33" s="7"/>
    </row>
    <row r="34" spans="2:21" ht="15" customHeight="1" x14ac:dyDescent="0.2">
      <c r="B34" s="10"/>
      <c r="C34" s="16">
        <v>24</v>
      </c>
      <c r="D34" s="28"/>
      <c r="E34" s="29"/>
      <c r="F34" s="274"/>
      <c r="G34" s="101"/>
      <c r="H34" s="101"/>
      <c r="I34" s="272"/>
      <c r="J34" s="293"/>
      <c r="K34" s="28"/>
      <c r="L34" s="27" t="str">
        <f t="shared" si="3"/>
        <v/>
      </c>
      <c r="M34" s="299"/>
      <c r="N34" s="294" t="str">
        <f t="shared" si="4"/>
        <v/>
      </c>
      <c r="O34" s="13" t="str">
        <f t="shared" si="5"/>
        <v/>
      </c>
      <c r="P34" s="294" t="str">
        <f t="shared" si="6"/>
        <v/>
      </c>
      <c r="Q34" s="408" t="str">
        <f t="shared" si="9"/>
        <v/>
      </c>
      <c r="R34" s="408" t="str">
        <f t="shared" si="7"/>
        <v/>
      </c>
      <c r="S34" s="408" t="str">
        <f t="shared" si="8"/>
        <v/>
      </c>
      <c r="T34" s="12"/>
      <c r="U34" s="7"/>
    </row>
    <row r="35" spans="2:21" ht="15" customHeight="1" x14ac:dyDescent="0.2">
      <c r="B35" s="10"/>
      <c r="C35" s="16">
        <v>25</v>
      </c>
      <c r="D35" s="28"/>
      <c r="E35" s="29"/>
      <c r="F35" s="274"/>
      <c r="G35" s="101"/>
      <c r="H35" s="101"/>
      <c r="I35" s="272"/>
      <c r="J35" s="293"/>
      <c r="K35" s="28"/>
      <c r="L35" s="27" t="str">
        <f t="shared" si="3"/>
        <v/>
      </c>
      <c r="M35" s="299"/>
      <c r="N35" s="294" t="str">
        <f t="shared" si="4"/>
        <v/>
      </c>
      <c r="O35" s="13" t="str">
        <f t="shared" si="5"/>
        <v/>
      </c>
      <c r="P35" s="294" t="str">
        <f t="shared" si="6"/>
        <v/>
      </c>
      <c r="Q35" s="408" t="str">
        <f t="shared" si="9"/>
        <v/>
      </c>
      <c r="R35" s="408" t="str">
        <f t="shared" si="7"/>
        <v/>
      </c>
      <c r="S35" s="408" t="str">
        <f t="shared" si="8"/>
        <v/>
      </c>
      <c r="T35" s="12"/>
      <c r="U35" s="7"/>
    </row>
    <row r="36" spans="2:21" ht="15" customHeight="1" x14ac:dyDescent="0.2">
      <c r="B36" s="10"/>
      <c r="C36" s="16">
        <v>26</v>
      </c>
      <c r="D36" s="28"/>
      <c r="E36" s="29"/>
      <c r="F36" s="274"/>
      <c r="G36" s="101"/>
      <c r="H36" s="101"/>
      <c r="I36" s="272"/>
      <c r="J36" s="293"/>
      <c r="K36" s="28"/>
      <c r="L36" s="27" t="str">
        <f t="shared" si="3"/>
        <v/>
      </c>
      <c r="M36" s="299"/>
      <c r="N36" s="294" t="str">
        <f t="shared" si="4"/>
        <v/>
      </c>
      <c r="O36" s="13" t="str">
        <f t="shared" si="5"/>
        <v/>
      </c>
      <c r="P36" s="294" t="str">
        <f t="shared" si="6"/>
        <v/>
      </c>
      <c r="Q36" s="408" t="str">
        <f t="shared" si="9"/>
        <v/>
      </c>
      <c r="R36" s="408" t="str">
        <f t="shared" si="7"/>
        <v/>
      </c>
      <c r="S36" s="408" t="str">
        <f t="shared" si="8"/>
        <v/>
      </c>
      <c r="T36" s="12"/>
      <c r="U36" s="7"/>
    </row>
    <row r="37" spans="2:21" ht="15" customHeight="1" x14ac:dyDescent="0.2">
      <c r="B37" s="10"/>
      <c r="C37" s="16">
        <v>27</v>
      </c>
      <c r="D37" s="28"/>
      <c r="E37" s="29"/>
      <c r="F37" s="274"/>
      <c r="G37" s="101"/>
      <c r="H37" s="101"/>
      <c r="I37" s="272"/>
      <c r="J37" s="293"/>
      <c r="K37" s="28"/>
      <c r="L37" s="27" t="str">
        <f t="shared" si="3"/>
        <v/>
      </c>
      <c r="M37" s="299"/>
      <c r="N37" s="294" t="str">
        <f t="shared" si="4"/>
        <v/>
      </c>
      <c r="O37" s="13" t="str">
        <f t="shared" si="5"/>
        <v/>
      </c>
      <c r="P37" s="294" t="str">
        <f t="shared" si="6"/>
        <v/>
      </c>
      <c r="Q37" s="408" t="str">
        <f t="shared" si="9"/>
        <v/>
      </c>
      <c r="R37" s="408" t="str">
        <f t="shared" si="7"/>
        <v/>
      </c>
      <c r="S37" s="408" t="str">
        <f t="shared" si="8"/>
        <v/>
      </c>
      <c r="T37" s="12"/>
      <c r="U37" s="7"/>
    </row>
    <row r="38" spans="2:21" ht="15" customHeight="1" x14ac:dyDescent="0.2">
      <c r="B38" s="10"/>
      <c r="C38" s="16">
        <v>28</v>
      </c>
      <c r="D38" s="28"/>
      <c r="E38" s="29"/>
      <c r="F38" s="274"/>
      <c r="G38" s="101"/>
      <c r="H38" s="101"/>
      <c r="I38" s="272"/>
      <c r="J38" s="293"/>
      <c r="K38" s="28"/>
      <c r="L38" s="27" t="str">
        <f t="shared" si="3"/>
        <v/>
      </c>
      <c r="M38" s="299"/>
      <c r="N38" s="294" t="str">
        <f t="shared" si="4"/>
        <v/>
      </c>
      <c r="O38" s="13" t="str">
        <f t="shared" si="5"/>
        <v/>
      </c>
      <c r="P38" s="294" t="str">
        <f t="shared" si="6"/>
        <v/>
      </c>
      <c r="Q38" s="408" t="str">
        <f t="shared" si="9"/>
        <v/>
      </c>
      <c r="R38" s="408" t="str">
        <f t="shared" si="7"/>
        <v/>
      </c>
      <c r="S38" s="408" t="str">
        <f t="shared" si="8"/>
        <v/>
      </c>
      <c r="T38" s="12"/>
      <c r="U38" s="7"/>
    </row>
    <row r="39" spans="2:21" ht="15" customHeight="1" x14ac:dyDescent="0.2">
      <c r="B39" s="10"/>
      <c r="C39" s="16">
        <v>29</v>
      </c>
      <c r="D39" s="28"/>
      <c r="E39" s="29"/>
      <c r="F39" s="274"/>
      <c r="G39" s="101"/>
      <c r="H39" s="101"/>
      <c r="I39" s="272"/>
      <c r="J39" s="293"/>
      <c r="K39" s="28"/>
      <c r="L39" s="27" t="str">
        <f t="shared" si="3"/>
        <v/>
      </c>
      <c r="M39" s="299"/>
      <c r="N39" s="294" t="str">
        <f t="shared" si="4"/>
        <v/>
      </c>
      <c r="O39" s="13" t="str">
        <f t="shared" si="5"/>
        <v/>
      </c>
      <c r="P39" s="294" t="str">
        <f t="shared" si="6"/>
        <v/>
      </c>
      <c r="Q39" s="408" t="str">
        <f t="shared" si="9"/>
        <v/>
      </c>
      <c r="R39" s="408" t="str">
        <f t="shared" si="7"/>
        <v/>
      </c>
      <c r="S39" s="408" t="str">
        <f t="shared" si="8"/>
        <v/>
      </c>
      <c r="T39" s="12"/>
      <c r="U39" s="7"/>
    </row>
    <row r="40" spans="2:21" ht="15" customHeight="1" x14ac:dyDescent="0.2">
      <c r="B40" s="10"/>
      <c r="C40" s="16">
        <v>30</v>
      </c>
      <c r="D40" s="28"/>
      <c r="E40" s="29"/>
      <c r="F40" s="274"/>
      <c r="G40" s="101"/>
      <c r="H40" s="101"/>
      <c r="I40" s="272"/>
      <c r="J40" s="293"/>
      <c r="K40" s="28"/>
      <c r="L40" s="27" t="str">
        <f t="shared" si="3"/>
        <v/>
      </c>
      <c r="M40" s="299"/>
      <c r="N40" s="294" t="str">
        <f t="shared" si="4"/>
        <v/>
      </c>
      <c r="O40" s="13" t="str">
        <f t="shared" si="5"/>
        <v/>
      </c>
      <c r="P40" s="294" t="str">
        <f t="shared" si="6"/>
        <v/>
      </c>
      <c r="Q40" s="408" t="str">
        <f t="shared" si="9"/>
        <v/>
      </c>
      <c r="R40" s="408" t="str">
        <f t="shared" si="7"/>
        <v/>
      </c>
      <c r="S40" s="408" t="str">
        <f t="shared" si="8"/>
        <v/>
      </c>
      <c r="T40" s="12"/>
      <c r="U40" s="7"/>
    </row>
    <row r="41" spans="2:21" x14ac:dyDescent="0.2">
      <c r="B41" s="180"/>
      <c r="C41" s="290"/>
      <c r="D41" s="290"/>
      <c r="E41" s="290"/>
      <c r="F41" s="290"/>
      <c r="G41" s="290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182"/>
      <c r="S41" s="182"/>
      <c r="T41" s="183"/>
      <c r="U41" s="7"/>
    </row>
    <row r="42" spans="2:21" x14ac:dyDescent="0.2">
      <c r="T42" s="174" t="s">
        <v>916</v>
      </c>
    </row>
  </sheetData>
  <sheetProtection algorithmName="SHA-512" hashValue="0rRpHVud480MmSIpsTjBXkW5hcIlEMts8iklXUTK1KY1ymrqm69yLw9XJlCJEI4hn73yS+wi73ME0tYUe/Cnzg==" saltValue="1FYEqksXUqpXVz6QH+P+QQ==" spinCount="100000" sheet="1" selectLockedCells="1"/>
  <mergeCells count="15">
    <mergeCell ref="L8:L10"/>
    <mergeCell ref="M8:N10"/>
    <mergeCell ref="O8:P10"/>
    <mergeCell ref="Q8:S9"/>
    <mergeCell ref="L7:S7"/>
    <mergeCell ref="C7:C10"/>
    <mergeCell ref="D8:D10"/>
    <mergeCell ref="E8:E10"/>
    <mergeCell ref="D7:K7"/>
    <mergeCell ref="G8:G10"/>
    <mergeCell ref="I8:I10"/>
    <mergeCell ref="F8:F10"/>
    <mergeCell ref="J8:J10"/>
    <mergeCell ref="K9:K10"/>
    <mergeCell ref="H8:H10"/>
  </mergeCells>
  <phoneticPr fontId="2"/>
  <dataValidations count="3">
    <dataValidation type="list" allowBlank="1" showInputMessage="1" showErrorMessage="1" sqref="K11:K40">
      <formula1>$Z$4:$AA$4</formula1>
    </dataValidation>
    <dataValidation type="list" allowBlank="1" showInputMessage="1" showErrorMessage="1" sqref="D11:D40">
      <formula1>$W$2:$AD$2</formula1>
    </dataValidation>
    <dataValidation type="list" showInputMessage="1" showErrorMessage="1" sqref="J11:J40">
      <formula1>$W$6:$Z$6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L387"/>
  <sheetViews>
    <sheetView showGridLines="0" zoomScale="55" zoomScaleNormal="55" zoomScaleSheetLayoutView="115" workbookViewId="0">
      <selection activeCell="V1" sqref="V1:XFD1048576"/>
    </sheetView>
  </sheetViews>
  <sheetFormatPr defaultColWidth="0" defaultRowHeight="13.5" customHeight="1" zeroHeight="1" x14ac:dyDescent="0.2"/>
  <cols>
    <col min="1" max="1" width="2.21875" style="44" customWidth="1"/>
    <col min="2" max="2" width="1.6640625" style="205" customWidth="1"/>
    <col min="3" max="3" width="2.109375" style="44" customWidth="1"/>
    <col min="4" max="4" width="9.6640625" style="44" customWidth="1"/>
    <col min="5" max="6" width="9.109375" style="44" customWidth="1"/>
    <col min="7" max="18" width="8.33203125" style="44" customWidth="1"/>
    <col min="19" max="20" width="2.109375" style="44" customWidth="1"/>
    <col min="21" max="21" width="1.6640625" style="44" customWidth="1"/>
    <col min="22" max="23" width="7.6640625" style="44" hidden="1" customWidth="1"/>
    <col min="24" max="36" width="7.109375" style="44" hidden="1" customWidth="1"/>
    <col min="37" max="40" width="7.6640625" style="44" hidden="1" customWidth="1"/>
    <col min="41" max="64" width="0" style="44" hidden="1" customWidth="1"/>
    <col min="65" max="16384" width="9" style="44" hidden="1"/>
  </cols>
  <sheetData>
    <row r="1" spans="1:23" ht="13.2" x14ac:dyDescent="0.2"/>
    <row r="2" spans="1:23" ht="13.2" x14ac:dyDescent="0.2">
      <c r="E2" s="332"/>
      <c r="F2" s="3" t="s">
        <v>410</v>
      </c>
      <c r="G2" s="3"/>
      <c r="T2" s="278"/>
    </row>
    <row r="3" spans="1:23" ht="13.2" x14ac:dyDescent="0.2">
      <c r="E3" s="333"/>
      <c r="F3" s="3" t="s">
        <v>411</v>
      </c>
      <c r="G3" s="3"/>
    </row>
    <row r="4" spans="1:23" ht="14.4" x14ac:dyDescent="0.2">
      <c r="C4" s="45"/>
    </row>
    <row r="5" spans="1:23" ht="13.2" x14ac:dyDescent="0.2">
      <c r="A5" s="123" t="s">
        <v>8</v>
      </c>
      <c r="T5" s="229"/>
    </row>
    <row r="6" spans="1:23" ht="6" customHeight="1" x14ac:dyDescent="0.2">
      <c r="B6" s="138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1"/>
    </row>
    <row r="7" spans="1:23" ht="20.100000000000001" customHeight="1" x14ac:dyDescent="0.15">
      <c r="B7" s="334"/>
      <c r="C7" s="156"/>
      <c r="D7" s="46" t="s">
        <v>376</v>
      </c>
      <c r="E7" s="157"/>
      <c r="F7" s="158"/>
      <c r="G7" s="158"/>
      <c r="H7" s="47"/>
      <c r="I7" s="47"/>
      <c r="J7" s="47"/>
      <c r="K7" s="47"/>
      <c r="L7" s="47"/>
      <c r="M7" s="47"/>
      <c r="N7" s="47"/>
      <c r="O7" s="47"/>
      <c r="P7" s="47"/>
      <c r="Q7" s="47"/>
      <c r="R7" s="48"/>
      <c r="S7" s="279"/>
      <c r="T7" s="55"/>
    </row>
    <row r="8" spans="1:23" ht="6" customHeight="1" x14ac:dyDescent="0.2">
      <c r="B8" s="79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5"/>
    </row>
    <row r="9" spans="1:23" ht="9" customHeight="1" x14ac:dyDescent="0.2">
      <c r="B9" s="334"/>
      <c r="C9" s="52"/>
      <c r="D9" s="53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53"/>
      <c r="S9" s="54"/>
      <c r="T9" s="55"/>
    </row>
    <row r="10" spans="1:23" ht="13.2" x14ac:dyDescent="0.2">
      <c r="B10" s="334"/>
      <c r="C10" s="56"/>
      <c r="D10" s="57" t="s">
        <v>274</v>
      </c>
      <c r="E10" s="11"/>
      <c r="F10" s="11"/>
      <c r="G10" s="11"/>
      <c r="H10" s="11"/>
      <c r="I10" s="11"/>
      <c r="J10" s="11"/>
      <c r="K10" s="11"/>
      <c r="L10" s="58"/>
      <c r="M10" s="58"/>
      <c r="N10" s="58"/>
      <c r="O10" s="58"/>
      <c r="P10" s="58"/>
      <c r="Q10" s="11"/>
      <c r="R10" s="58"/>
      <c r="S10" s="59"/>
      <c r="T10" s="55"/>
    </row>
    <row r="11" spans="1:23" ht="14.25" customHeight="1" x14ac:dyDescent="0.2">
      <c r="B11" s="334"/>
      <c r="C11" s="56"/>
      <c r="D11" s="58"/>
      <c r="E11" s="127" t="s">
        <v>128</v>
      </c>
      <c r="F11" s="127"/>
      <c r="G11" s="980"/>
      <c r="H11" s="981"/>
      <c r="I11" s="92"/>
      <c r="J11" s="92"/>
      <c r="K11" s="92"/>
      <c r="L11" s="92"/>
      <c r="M11" s="135"/>
      <c r="N11" s="136"/>
      <c r="O11" s="136"/>
      <c r="P11" s="137"/>
      <c r="Q11" s="136"/>
      <c r="R11" s="58"/>
      <c r="S11" s="59"/>
      <c r="T11" s="55"/>
    </row>
    <row r="12" spans="1:23" ht="13.2" x14ac:dyDescent="0.2">
      <c r="B12" s="334"/>
      <c r="C12" s="56"/>
      <c r="D12" s="58"/>
      <c r="E12" s="815" t="s">
        <v>389</v>
      </c>
      <c r="F12" s="815"/>
      <c r="G12" s="982"/>
      <c r="H12" s="983"/>
      <c r="I12" s="983"/>
      <c r="J12" s="983"/>
      <c r="K12" s="983"/>
      <c r="L12" s="983"/>
      <c r="M12" s="983"/>
      <c r="N12" s="983"/>
      <c r="O12" s="983"/>
      <c r="P12" s="983"/>
      <c r="Q12" s="984"/>
      <c r="R12" s="58"/>
      <c r="S12" s="59"/>
      <c r="T12" s="55"/>
    </row>
    <row r="13" spans="1:23" ht="13.2" x14ac:dyDescent="0.2">
      <c r="B13" s="334"/>
      <c r="C13" s="56"/>
      <c r="D13" s="58"/>
      <c r="E13" s="127" t="s">
        <v>418</v>
      </c>
      <c r="F13" s="127"/>
      <c r="G13" s="982"/>
      <c r="H13" s="983"/>
      <c r="I13" s="983"/>
      <c r="J13" s="983"/>
      <c r="K13" s="983"/>
      <c r="L13" s="983"/>
      <c r="M13" s="983"/>
      <c r="N13" s="983"/>
      <c r="O13" s="983"/>
      <c r="P13" s="983"/>
      <c r="Q13" s="984"/>
      <c r="R13" s="58"/>
      <c r="S13" s="59"/>
      <c r="T13" s="55"/>
    </row>
    <row r="14" spans="1:23" ht="13.2" x14ac:dyDescent="0.2">
      <c r="B14" s="334"/>
      <c r="C14" s="56"/>
      <c r="D14" s="58"/>
      <c r="E14" s="127" t="s">
        <v>37</v>
      </c>
      <c r="F14" s="127"/>
      <c r="G14" s="982"/>
      <c r="H14" s="983"/>
      <c r="I14" s="983"/>
      <c r="J14" s="983"/>
      <c r="K14" s="983"/>
      <c r="L14" s="983"/>
      <c r="M14" s="983"/>
      <c r="N14" s="983"/>
      <c r="O14" s="983"/>
      <c r="P14" s="983"/>
      <c r="Q14" s="984"/>
      <c r="R14" s="58"/>
      <c r="S14" s="59"/>
      <c r="T14" s="55"/>
    </row>
    <row r="15" spans="1:23" ht="13.2" x14ac:dyDescent="0.2">
      <c r="B15" s="334"/>
      <c r="C15" s="56"/>
      <c r="D15" s="58"/>
      <c r="E15" s="127" t="s">
        <v>129</v>
      </c>
      <c r="F15" s="127"/>
      <c r="G15" s="982"/>
      <c r="H15" s="983"/>
      <c r="I15" s="983"/>
      <c r="J15" s="983"/>
      <c r="K15" s="983"/>
      <c r="L15" s="983"/>
      <c r="M15" s="983"/>
      <c r="N15" s="983"/>
      <c r="O15" s="983"/>
      <c r="P15" s="983"/>
      <c r="Q15" s="984"/>
      <c r="R15" s="58"/>
      <c r="S15" s="59"/>
      <c r="T15" s="55"/>
    </row>
    <row r="16" spans="1:23" ht="13.2" x14ac:dyDescent="0.2">
      <c r="B16" s="334"/>
      <c r="C16" s="56"/>
      <c r="D16" s="58"/>
      <c r="E16" s="127" t="s">
        <v>35</v>
      </c>
      <c r="F16" s="127"/>
      <c r="G16" s="986" t="e">
        <f>#REF!</f>
        <v>#REF!</v>
      </c>
      <c r="H16" s="987"/>
      <c r="I16" s="129"/>
      <c r="J16" s="92"/>
      <c r="K16" s="92"/>
      <c r="L16" s="92"/>
      <c r="M16" s="129"/>
      <c r="N16" s="129"/>
      <c r="O16" s="129"/>
      <c r="P16" s="129"/>
      <c r="Q16" s="129"/>
      <c r="R16" s="58"/>
      <c r="S16" s="59"/>
      <c r="T16" s="55"/>
      <c r="V16" s="4" t="s">
        <v>655</v>
      </c>
      <c r="W16" s="4" t="s">
        <v>587</v>
      </c>
    </row>
    <row r="17" spans="2:64" ht="13.2" x14ac:dyDescent="0.2">
      <c r="B17" s="334"/>
      <c r="C17" s="56"/>
      <c r="D17" s="58"/>
      <c r="E17" s="127" t="s">
        <v>130</v>
      </c>
      <c r="F17" s="127"/>
      <c r="G17" s="335"/>
      <c r="H17" s="92" t="s">
        <v>436</v>
      </c>
      <c r="I17" s="117"/>
      <c r="J17" s="336"/>
      <c r="K17" s="130" t="s">
        <v>397</v>
      </c>
      <c r="L17" s="337"/>
      <c r="M17" s="92" t="s">
        <v>436</v>
      </c>
      <c r="N17" s="129"/>
      <c r="O17" s="117"/>
      <c r="P17" s="117"/>
      <c r="Q17" s="117"/>
      <c r="S17" s="59"/>
      <c r="T17" s="55"/>
      <c r="V17" s="4" t="s">
        <v>341</v>
      </c>
      <c r="W17" s="4" t="s">
        <v>412</v>
      </c>
      <c r="X17" s="4" t="s">
        <v>413</v>
      </c>
      <c r="Y17" s="4" t="s">
        <v>395</v>
      </c>
      <c r="Z17" s="4" t="s">
        <v>396</v>
      </c>
      <c r="AA17" s="4" t="s">
        <v>648</v>
      </c>
      <c r="AB17" s="4" t="s">
        <v>324</v>
      </c>
      <c r="AC17" s="4" t="s">
        <v>434</v>
      </c>
    </row>
    <row r="18" spans="2:64" ht="13.2" x14ac:dyDescent="0.2">
      <c r="B18" s="334"/>
      <c r="C18" s="62"/>
      <c r="D18" s="63"/>
      <c r="E18" s="127" t="s">
        <v>131</v>
      </c>
      <c r="F18" s="338"/>
      <c r="G18" s="339"/>
      <c r="H18" s="92" t="s">
        <v>132</v>
      </c>
      <c r="I18" s="129"/>
      <c r="J18" s="92"/>
      <c r="K18" s="130" t="s">
        <v>61</v>
      </c>
      <c r="L18" s="988" t="e">
        <f>#REF!</f>
        <v>#REF!</v>
      </c>
      <c r="M18" s="989"/>
      <c r="N18" s="129"/>
      <c r="O18" s="117"/>
      <c r="P18" s="117"/>
      <c r="Q18" s="117"/>
      <c r="S18" s="118"/>
      <c r="T18" s="55"/>
      <c r="V18" s="4" t="s">
        <v>696</v>
      </c>
      <c r="W18" s="4" t="s">
        <v>697</v>
      </c>
      <c r="X18" s="4" t="s">
        <v>699</v>
      </c>
      <c r="Y18" s="4" t="s">
        <v>700</v>
      </c>
    </row>
    <row r="19" spans="2:64" ht="13.5" customHeight="1" x14ac:dyDescent="0.2">
      <c r="B19" s="334"/>
      <c r="C19" s="62"/>
      <c r="D19" s="63"/>
      <c r="E19" s="64" t="s">
        <v>133</v>
      </c>
      <c r="F19" s="134"/>
      <c r="G19" s="976"/>
      <c r="H19" s="985"/>
      <c r="I19" s="129"/>
      <c r="J19" s="92"/>
      <c r="K19" s="130"/>
      <c r="L19" s="223"/>
      <c r="M19" s="223"/>
      <c r="N19" s="129"/>
      <c r="O19" s="129"/>
      <c r="P19" s="117"/>
      <c r="Q19" s="117"/>
      <c r="R19" s="117"/>
      <c r="S19" s="118"/>
      <c r="T19" s="55"/>
      <c r="V19" s="7">
        <v>45</v>
      </c>
      <c r="W19" s="7">
        <v>43.12</v>
      </c>
      <c r="X19" s="7">
        <v>45</v>
      </c>
      <c r="Y19" s="7">
        <v>45</v>
      </c>
    </row>
    <row r="20" spans="2:64" ht="13.2" x14ac:dyDescent="0.2">
      <c r="B20" s="334"/>
      <c r="C20" s="62"/>
      <c r="D20" s="63"/>
      <c r="E20" s="133" t="s">
        <v>298</v>
      </c>
      <c r="F20" s="128"/>
      <c r="G20" s="978" t="e">
        <f>#REF!</f>
        <v>#REF!</v>
      </c>
      <c r="H20" s="979"/>
      <c r="I20" s="117"/>
      <c r="J20" s="117"/>
      <c r="K20" s="130" t="s">
        <v>134</v>
      </c>
      <c r="L20" s="976" t="e">
        <f>#REF!</f>
        <v>#REF!</v>
      </c>
      <c r="M20" s="985"/>
      <c r="N20" s="976" t="e">
        <f>#REF!</f>
        <v>#REF!</v>
      </c>
      <c r="O20" s="977"/>
      <c r="P20" s="976" t="e">
        <f>#REF!</f>
        <v>#REF!</v>
      </c>
      <c r="Q20" s="977"/>
      <c r="S20" s="118"/>
      <c r="T20" s="55"/>
    </row>
    <row r="21" spans="2:64" ht="13.2" x14ac:dyDescent="0.2">
      <c r="B21" s="334"/>
      <c r="C21" s="62"/>
      <c r="D21" s="63"/>
      <c r="E21" s="127" t="s">
        <v>297</v>
      </c>
      <c r="F21" s="128"/>
      <c r="G21" s="978" t="e">
        <f>#REF!</f>
        <v>#REF!</v>
      </c>
      <c r="H21" s="979"/>
      <c r="I21" s="117"/>
      <c r="J21" s="117"/>
      <c r="K21" s="130" t="s">
        <v>135</v>
      </c>
      <c r="L21" s="976" t="e">
        <f>#REF!</f>
        <v>#REF!</v>
      </c>
      <c r="M21" s="977"/>
      <c r="N21" s="976" t="e">
        <f>#REF!</f>
        <v>#REF!</v>
      </c>
      <c r="O21" s="977"/>
      <c r="P21" s="976" t="e">
        <f>#REF!</f>
        <v>#REF!</v>
      </c>
      <c r="Q21" s="977"/>
      <c r="S21" s="118"/>
      <c r="T21" s="55"/>
      <c r="V21" s="14"/>
      <c r="W21" s="14"/>
      <c r="X21" s="14"/>
      <c r="Y21" s="14"/>
      <c r="AK21" s="44" t="s">
        <v>343</v>
      </c>
    </row>
    <row r="22" spans="2:64" ht="9" customHeight="1" x14ac:dyDescent="0.2">
      <c r="B22" s="334"/>
      <c r="C22" s="56"/>
      <c r="D22" s="58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58"/>
      <c r="S22" s="59"/>
      <c r="T22" s="55"/>
    </row>
    <row r="23" spans="2:64" ht="9" customHeight="1" x14ac:dyDescent="0.2">
      <c r="B23" s="334"/>
      <c r="C23" s="52"/>
      <c r="D23" s="53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53"/>
      <c r="S23" s="54"/>
      <c r="T23" s="55"/>
    </row>
    <row r="24" spans="2:64" ht="13.5" customHeight="1" x14ac:dyDescent="0.2">
      <c r="B24" s="334"/>
      <c r="C24" s="56"/>
      <c r="D24" s="57" t="s">
        <v>409</v>
      </c>
      <c r="E24" s="11"/>
      <c r="F24" s="11"/>
      <c r="G24" s="11" t="s">
        <v>136</v>
      </c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58"/>
      <c r="S24" s="59"/>
      <c r="T24" s="55"/>
      <c r="W24" s="66" t="s">
        <v>437</v>
      </c>
      <c r="X24" s="66"/>
      <c r="Y24" s="66"/>
      <c r="Z24" s="66"/>
      <c r="AA24" s="66"/>
      <c r="AK24" s="44" t="s">
        <v>351</v>
      </c>
      <c r="AP24" s="44" t="s">
        <v>359</v>
      </c>
      <c r="AS24" s="44" t="s">
        <v>360</v>
      </c>
      <c r="AX24" s="44" t="s">
        <v>361</v>
      </c>
      <c r="BD24" s="44" t="s">
        <v>365</v>
      </c>
      <c r="BI24" s="44" t="s">
        <v>366</v>
      </c>
      <c r="BL24" s="44" t="s">
        <v>168</v>
      </c>
    </row>
    <row r="25" spans="2:64" ht="23.25" customHeight="1" x14ac:dyDescent="0.2">
      <c r="B25" s="334"/>
      <c r="C25" s="56"/>
      <c r="D25" s="67" t="s">
        <v>322</v>
      </c>
      <c r="E25" s="68"/>
      <c r="F25" s="783" t="s">
        <v>323</v>
      </c>
      <c r="G25" s="974"/>
      <c r="H25" s="974"/>
      <c r="I25" s="974"/>
      <c r="J25" s="974"/>
      <c r="K25" s="974"/>
      <c r="L25" s="974"/>
      <c r="M25" s="974"/>
      <c r="N25" s="974"/>
      <c r="O25" s="974"/>
      <c r="P25" s="974"/>
      <c r="Q25" s="975"/>
      <c r="R25" s="139" t="s">
        <v>654</v>
      </c>
      <c r="S25" s="59"/>
      <c r="T25" s="55"/>
      <c r="W25" s="69" t="s">
        <v>677</v>
      </c>
      <c r="X25" s="69" t="s">
        <v>678</v>
      </c>
      <c r="Y25" s="69" t="s">
        <v>692</v>
      </c>
      <c r="Z25" s="69" t="s">
        <v>693</v>
      </c>
      <c r="AA25" s="69" t="s">
        <v>679</v>
      </c>
      <c r="AB25" s="69" t="s">
        <v>319</v>
      </c>
      <c r="AC25" s="69" t="s">
        <v>650</v>
      </c>
      <c r="AK25" s="15" t="s">
        <v>438</v>
      </c>
      <c r="AL25" s="15" t="s">
        <v>602</v>
      </c>
      <c r="AM25" s="15" t="s">
        <v>310</v>
      </c>
      <c r="AN25" s="15" t="s">
        <v>317</v>
      </c>
      <c r="AP25" s="173" t="s">
        <v>592</v>
      </c>
      <c r="AQ25" s="15" t="s">
        <v>318</v>
      </c>
      <c r="AS25" s="15" t="s">
        <v>439</v>
      </c>
      <c r="AT25" s="15" t="s">
        <v>444</v>
      </c>
      <c r="AU25" s="15" t="s">
        <v>445</v>
      </c>
      <c r="AV25" s="15" t="s">
        <v>446</v>
      </c>
      <c r="AX25" s="15" t="s">
        <v>447</v>
      </c>
      <c r="AY25" s="15" t="s">
        <v>602</v>
      </c>
      <c r="AZ25" s="15" t="s">
        <v>592</v>
      </c>
      <c r="BA25" s="15" t="s">
        <v>318</v>
      </c>
      <c r="BB25" s="15" t="s">
        <v>448</v>
      </c>
      <c r="BD25" s="26" t="s">
        <v>252</v>
      </c>
      <c r="BE25" s="26" t="s">
        <v>253</v>
      </c>
      <c r="BF25" s="26" t="s">
        <v>526</v>
      </c>
      <c r="BG25" s="26" t="s">
        <v>402</v>
      </c>
      <c r="BI25" s="173" t="s">
        <v>592</v>
      </c>
      <c r="BJ25" s="15" t="s">
        <v>318</v>
      </c>
      <c r="BL25" s="26" t="s">
        <v>627</v>
      </c>
    </row>
    <row r="26" spans="2:64" ht="13.5" customHeight="1" x14ac:dyDescent="0.2">
      <c r="B26" s="334"/>
      <c r="C26" s="56"/>
      <c r="D26" s="21" t="s">
        <v>341</v>
      </c>
      <c r="E26" s="22"/>
      <c r="F26" s="775" t="s">
        <v>374</v>
      </c>
      <c r="G26" s="969"/>
      <c r="H26" s="969"/>
      <c r="I26" s="969"/>
      <c r="J26" s="969"/>
      <c r="K26" s="969"/>
      <c r="L26" s="969"/>
      <c r="M26" s="969"/>
      <c r="N26" s="969"/>
      <c r="O26" s="969"/>
      <c r="P26" s="969"/>
      <c r="Q26" s="970"/>
      <c r="R26" s="335" t="e">
        <f>#REF!</f>
        <v>#REF!</v>
      </c>
      <c r="S26" s="59"/>
      <c r="T26" s="55"/>
      <c r="V26" s="23" t="str">
        <f t="shared" ref="V26:V33" si="0">D26</f>
        <v>事務所</v>
      </c>
      <c r="W26" s="111">
        <v>800</v>
      </c>
      <c r="X26" s="111">
        <v>400</v>
      </c>
      <c r="Y26" s="111">
        <v>2100</v>
      </c>
      <c r="Z26" s="111">
        <v>450</v>
      </c>
      <c r="AA26" s="111">
        <v>2850</v>
      </c>
      <c r="AB26" s="111">
        <v>3300</v>
      </c>
      <c r="AC26" s="111">
        <v>1200</v>
      </c>
      <c r="AK26" s="85">
        <v>0.34</v>
      </c>
      <c r="AL26" s="85">
        <v>0.05</v>
      </c>
      <c r="AM26" s="85">
        <v>0.04</v>
      </c>
      <c r="AN26" s="85">
        <v>0.04</v>
      </c>
      <c r="AP26" s="85">
        <v>0.1</v>
      </c>
      <c r="AQ26" s="85">
        <v>0.04</v>
      </c>
      <c r="AS26" s="85">
        <v>0.45</v>
      </c>
      <c r="AT26" s="85">
        <v>0.5</v>
      </c>
      <c r="AU26" s="85">
        <v>0.36</v>
      </c>
      <c r="AV26" s="85">
        <v>0.1</v>
      </c>
      <c r="AX26" s="85">
        <v>0.17</v>
      </c>
      <c r="AY26" s="85">
        <v>0.05</v>
      </c>
      <c r="AZ26" s="85">
        <v>0.1</v>
      </c>
      <c r="BA26" s="85">
        <v>0.04</v>
      </c>
      <c r="BB26" s="85">
        <v>0.05</v>
      </c>
      <c r="BD26" s="25">
        <v>0.2</v>
      </c>
      <c r="BE26" s="25">
        <v>0.1</v>
      </c>
      <c r="BF26" s="25">
        <v>0.2</v>
      </c>
      <c r="BG26" s="25">
        <v>0.2</v>
      </c>
      <c r="BI26" s="85">
        <v>0.1</v>
      </c>
      <c r="BJ26" s="85">
        <v>0.04</v>
      </c>
      <c r="BL26" s="25">
        <v>0.25</v>
      </c>
    </row>
    <row r="27" spans="2:64" ht="13.5" customHeight="1" x14ac:dyDescent="0.2">
      <c r="B27" s="334"/>
      <c r="C27" s="56"/>
      <c r="D27" s="21" t="s">
        <v>412</v>
      </c>
      <c r="E27" s="22"/>
      <c r="F27" s="775" t="s">
        <v>631</v>
      </c>
      <c r="G27" s="969"/>
      <c r="H27" s="969"/>
      <c r="I27" s="969"/>
      <c r="J27" s="969"/>
      <c r="K27" s="969"/>
      <c r="L27" s="969"/>
      <c r="M27" s="969"/>
      <c r="N27" s="969"/>
      <c r="O27" s="969"/>
      <c r="P27" s="969"/>
      <c r="Q27" s="970"/>
      <c r="R27" s="335" t="e">
        <f>#REF!</f>
        <v>#REF!</v>
      </c>
      <c r="S27" s="59"/>
      <c r="T27" s="55"/>
      <c r="V27" s="23" t="str">
        <f t="shared" si="0"/>
        <v>商業施設（物販）</v>
      </c>
      <c r="W27" s="111">
        <v>900</v>
      </c>
      <c r="X27" s="111">
        <v>400</v>
      </c>
      <c r="Y27" s="111">
        <v>2200</v>
      </c>
      <c r="Z27" s="111">
        <v>550</v>
      </c>
      <c r="AA27" s="111">
        <v>2844</v>
      </c>
      <c r="AB27" s="111">
        <v>2800</v>
      </c>
      <c r="AC27" s="111">
        <v>1200</v>
      </c>
    </row>
    <row r="28" spans="2:64" ht="13.5" customHeight="1" x14ac:dyDescent="0.2">
      <c r="B28" s="334"/>
      <c r="C28" s="56"/>
      <c r="D28" s="21" t="s">
        <v>413</v>
      </c>
      <c r="E28" s="22"/>
      <c r="F28" s="775" t="s">
        <v>632</v>
      </c>
      <c r="G28" s="969"/>
      <c r="H28" s="969"/>
      <c r="I28" s="969"/>
      <c r="J28" s="969"/>
      <c r="K28" s="969"/>
      <c r="L28" s="969"/>
      <c r="M28" s="969"/>
      <c r="N28" s="969"/>
      <c r="O28" s="969"/>
      <c r="P28" s="969"/>
      <c r="Q28" s="970"/>
      <c r="R28" s="335" t="e">
        <f>#REF!</f>
        <v>#REF!</v>
      </c>
      <c r="S28" s="59"/>
      <c r="T28" s="55"/>
      <c r="V28" s="23" t="str">
        <f t="shared" si="0"/>
        <v>商業施設（飲食）</v>
      </c>
      <c r="W28" s="111">
        <v>1000</v>
      </c>
      <c r="X28" s="111">
        <v>500</v>
      </c>
      <c r="Y28" s="111">
        <v>2300</v>
      </c>
      <c r="Z28" s="111">
        <v>750</v>
      </c>
      <c r="AA28" s="111">
        <v>3861</v>
      </c>
      <c r="AB28" s="111">
        <v>3800</v>
      </c>
      <c r="AC28" s="111">
        <v>1200</v>
      </c>
      <c r="AK28" s="44" t="s">
        <v>362</v>
      </c>
      <c r="AP28" s="44" t="s">
        <v>449</v>
      </c>
      <c r="AT28" s="44" t="s">
        <v>364</v>
      </c>
      <c r="BA28" s="44" t="s">
        <v>363</v>
      </c>
      <c r="BE28" s="44" t="s">
        <v>452</v>
      </c>
    </row>
    <row r="29" spans="2:64" ht="13.5" customHeight="1" x14ac:dyDescent="0.2">
      <c r="B29" s="334"/>
      <c r="C29" s="56"/>
      <c r="D29" s="21" t="s">
        <v>395</v>
      </c>
      <c r="E29" s="22"/>
      <c r="F29" s="775" t="s">
        <v>634</v>
      </c>
      <c r="G29" s="969"/>
      <c r="H29" s="969"/>
      <c r="I29" s="969"/>
      <c r="J29" s="969"/>
      <c r="K29" s="969"/>
      <c r="L29" s="969"/>
      <c r="M29" s="969"/>
      <c r="N29" s="969"/>
      <c r="O29" s="969"/>
      <c r="P29" s="969"/>
      <c r="Q29" s="970"/>
      <c r="R29" s="335" t="e">
        <f>#REF!</f>
        <v>#REF!</v>
      </c>
      <c r="S29" s="59"/>
      <c r="T29" s="55"/>
      <c r="V29" s="23" t="str">
        <f t="shared" si="0"/>
        <v>宿泊施設</v>
      </c>
      <c r="W29" s="111">
        <v>1000</v>
      </c>
      <c r="X29" s="111">
        <v>1200</v>
      </c>
      <c r="Y29" s="111">
        <v>3000</v>
      </c>
      <c r="Z29" s="111">
        <v>5000</v>
      </c>
      <c r="AA29" s="111">
        <v>5110</v>
      </c>
      <c r="AB29" s="111">
        <v>5500</v>
      </c>
      <c r="AC29" s="111">
        <v>2750</v>
      </c>
      <c r="AK29" s="918" t="s">
        <v>257</v>
      </c>
      <c r="AL29" s="918" t="s">
        <v>258</v>
      </c>
      <c r="AM29" s="918" t="s">
        <v>608</v>
      </c>
      <c r="AN29" s="918" t="s">
        <v>607</v>
      </c>
      <c r="AP29" s="918" t="s">
        <v>602</v>
      </c>
      <c r="AQ29" s="918" t="s">
        <v>592</v>
      </c>
      <c r="AR29" s="918" t="s">
        <v>318</v>
      </c>
      <c r="AT29" s="918" t="s">
        <v>307</v>
      </c>
      <c r="AU29" s="918" t="s">
        <v>308</v>
      </c>
      <c r="AV29" s="918" t="s">
        <v>415</v>
      </c>
      <c r="AW29" s="918" t="s">
        <v>453</v>
      </c>
      <c r="AX29" s="918" t="s">
        <v>287</v>
      </c>
      <c r="AY29" s="918" t="s">
        <v>454</v>
      </c>
      <c r="BA29" s="918" t="s">
        <v>458</v>
      </c>
      <c r="BB29" s="918" t="s">
        <v>459</v>
      </c>
      <c r="BC29" s="973" t="s">
        <v>42</v>
      </c>
      <c r="BE29" s="918" t="s">
        <v>273</v>
      </c>
      <c r="BF29" s="918" t="s">
        <v>658</v>
      </c>
      <c r="BG29" s="918" t="s">
        <v>427</v>
      </c>
      <c r="BH29" s="918" t="s">
        <v>311</v>
      </c>
      <c r="BI29" s="918" t="s">
        <v>312</v>
      </c>
      <c r="BJ29" s="918" t="s">
        <v>313</v>
      </c>
      <c r="BK29" s="918" t="s">
        <v>314</v>
      </c>
      <c r="BL29" s="918" t="s">
        <v>315</v>
      </c>
    </row>
    <row r="30" spans="2:64" ht="13.5" customHeight="1" x14ac:dyDescent="0.2">
      <c r="B30" s="334"/>
      <c r="C30" s="56"/>
      <c r="D30" s="21" t="s">
        <v>396</v>
      </c>
      <c r="E30" s="22"/>
      <c r="F30" s="775" t="s">
        <v>633</v>
      </c>
      <c r="G30" s="969"/>
      <c r="H30" s="969"/>
      <c r="I30" s="969"/>
      <c r="J30" s="969"/>
      <c r="K30" s="969"/>
      <c r="L30" s="969"/>
      <c r="M30" s="969"/>
      <c r="N30" s="969"/>
      <c r="O30" s="969"/>
      <c r="P30" s="969"/>
      <c r="Q30" s="970"/>
      <c r="R30" s="335" t="e">
        <f>#REF!</f>
        <v>#REF!</v>
      </c>
      <c r="S30" s="59"/>
      <c r="T30" s="55"/>
      <c r="V30" s="23" t="str">
        <f t="shared" si="0"/>
        <v>教育施設</v>
      </c>
      <c r="W30" s="111">
        <v>400</v>
      </c>
      <c r="X30" s="111">
        <v>500</v>
      </c>
      <c r="Y30" s="111">
        <v>1350</v>
      </c>
      <c r="Z30" s="111">
        <v>550</v>
      </c>
      <c r="AA30" s="111">
        <v>2000</v>
      </c>
      <c r="AB30" s="111">
        <v>2300</v>
      </c>
      <c r="AC30" s="111">
        <v>1200</v>
      </c>
      <c r="AK30" s="972"/>
      <c r="AL30" s="972"/>
      <c r="AM30" s="972"/>
      <c r="AN30" s="972"/>
      <c r="AP30" s="972"/>
      <c r="AQ30" s="972"/>
      <c r="AR30" s="972"/>
      <c r="AT30" s="972"/>
      <c r="AU30" s="972"/>
      <c r="AV30" s="972"/>
      <c r="AW30" s="972"/>
      <c r="AX30" s="972"/>
      <c r="AY30" s="972"/>
      <c r="BA30" s="972"/>
      <c r="BB30" s="972"/>
      <c r="BC30" s="972"/>
      <c r="BE30" s="972"/>
      <c r="BF30" s="972"/>
      <c r="BG30" s="972"/>
      <c r="BH30" s="972"/>
      <c r="BI30" s="972"/>
      <c r="BJ30" s="972"/>
      <c r="BK30" s="972"/>
      <c r="BL30" s="972"/>
    </row>
    <row r="31" spans="2:64" ht="13.5" customHeight="1" x14ac:dyDescent="0.2">
      <c r="B31" s="334"/>
      <c r="C31" s="56"/>
      <c r="D31" s="21" t="s">
        <v>648</v>
      </c>
      <c r="E31" s="22"/>
      <c r="F31" s="775" t="s">
        <v>635</v>
      </c>
      <c r="G31" s="969"/>
      <c r="H31" s="969"/>
      <c r="I31" s="969"/>
      <c r="J31" s="969"/>
      <c r="K31" s="969"/>
      <c r="L31" s="969"/>
      <c r="M31" s="969"/>
      <c r="N31" s="969"/>
      <c r="O31" s="969"/>
      <c r="P31" s="969"/>
      <c r="Q31" s="970"/>
      <c r="R31" s="335" t="e">
        <f>#REF!</f>
        <v>#REF!</v>
      </c>
      <c r="S31" s="59"/>
      <c r="T31" s="55"/>
      <c r="V31" s="23" t="str">
        <f t="shared" si="0"/>
        <v>医療施設</v>
      </c>
      <c r="W31" s="111">
        <v>1000</v>
      </c>
      <c r="X31" s="111">
        <v>900</v>
      </c>
      <c r="Y31" s="111">
        <v>3400</v>
      </c>
      <c r="Z31" s="111">
        <v>1600</v>
      </c>
      <c r="AA31" s="111">
        <v>5110</v>
      </c>
      <c r="AB31" s="111">
        <v>5100</v>
      </c>
      <c r="AC31" s="111">
        <v>1800</v>
      </c>
      <c r="AK31" s="972"/>
      <c r="AL31" s="972"/>
      <c r="AM31" s="972"/>
      <c r="AN31" s="972"/>
      <c r="AP31" s="85">
        <v>0.05</v>
      </c>
      <c r="AQ31" s="85">
        <v>0.1</v>
      </c>
      <c r="AR31" s="85">
        <v>0.04</v>
      </c>
      <c r="AT31" s="85">
        <v>0.08</v>
      </c>
      <c r="AU31" s="85">
        <v>0.45</v>
      </c>
      <c r="AV31" s="85">
        <v>0.13</v>
      </c>
      <c r="AW31" s="85">
        <v>0.5</v>
      </c>
      <c r="AX31" s="85">
        <v>0.2</v>
      </c>
      <c r="AY31" s="85">
        <v>0.3</v>
      </c>
      <c r="BA31" s="85">
        <v>0.3</v>
      </c>
      <c r="BB31" s="85">
        <v>0.35</v>
      </c>
      <c r="BC31" s="85">
        <v>0.5</v>
      </c>
      <c r="BE31" s="25">
        <v>0.37</v>
      </c>
      <c r="BF31" s="25">
        <v>0.1</v>
      </c>
      <c r="BG31" s="25">
        <v>0.04</v>
      </c>
      <c r="BH31" s="25">
        <v>0.16</v>
      </c>
      <c r="BI31" s="25">
        <v>0.05</v>
      </c>
      <c r="BJ31" s="25">
        <v>0.05</v>
      </c>
      <c r="BK31" s="25">
        <v>0.05</v>
      </c>
      <c r="BL31" s="25">
        <v>0.25</v>
      </c>
    </row>
    <row r="32" spans="2:64" ht="13.5" customHeight="1" x14ac:dyDescent="0.2">
      <c r="B32" s="334"/>
      <c r="C32" s="56"/>
      <c r="D32" s="21" t="s">
        <v>324</v>
      </c>
      <c r="E32" s="22"/>
      <c r="F32" s="775" t="s">
        <v>636</v>
      </c>
      <c r="G32" s="969"/>
      <c r="H32" s="969"/>
      <c r="I32" s="969"/>
      <c r="J32" s="969"/>
      <c r="K32" s="969"/>
      <c r="L32" s="969"/>
      <c r="M32" s="969"/>
      <c r="N32" s="969"/>
      <c r="O32" s="969"/>
      <c r="P32" s="969"/>
      <c r="Q32" s="970"/>
      <c r="R32" s="335" t="e">
        <f>#REF!</f>
        <v>#REF!</v>
      </c>
      <c r="S32" s="59"/>
      <c r="T32" s="55"/>
      <c r="V32" s="23" t="str">
        <f t="shared" si="0"/>
        <v>文化・娯楽施設</v>
      </c>
      <c r="W32" s="110">
        <v>1000</v>
      </c>
      <c r="X32" s="110">
        <v>500</v>
      </c>
      <c r="Y32" s="110">
        <v>2300</v>
      </c>
      <c r="Z32" s="110">
        <v>1100</v>
      </c>
      <c r="AA32" s="110">
        <v>3861</v>
      </c>
      <c r="AB32" s="110">
        <v>3800</v>
      </c>
      <c r="AC32" s="110">
        <v>1200</v>
      </c>
      <c r="AK32" s="972"/>
      <c r="AL32" s="972"/>
      <c r="AM32" s="972"/>
      <c r="AN32" s="972"/>
    </row>
    <row r="33" spans="2:40" ht="13.5" customHeight="1" x14ac:dyDescent="0.2">
      <c r="B33" s="334"/>
      <c r="C33" s="56"/>
      <c r="D33" s="21" t="s">
        <v>434</v>
      </c>
      <c r="E33" s="22"/>
      <c r="F33" s="775" t="s">
        <v>342</v>
      </c>
      <c r="G33" s="969"/>
      <c r="H33" s="969"/>
      <c r="I33" s="969"/>
      <c r="J33" s="969"/>
      <c r="K33" s="969"/>
      <c r="L33" s="969"/>
      <c r="M33" s="969"/>
      <c r="N33" s="969"/>
      <c r="O33" s="969"/>
      <c r="P33" s="969"/>
      <c r="Q33" s="970"/>
      <c r="R33" s="340" t="e">
        <f>#REF!</f>
        <v>#REF!</v>
      </c>
      <c r="S33" s="59"/>
      <c r="T33" s="55"/>
      <c r="V33" s="23" t="str">
        <f t="shared" si="0"/>
        <v>その他</v>
      </c>
      <c r="W33" s="110">
        <f t="shared" ref="W33:AC33" si="1">W26</f>
        <v>800</v>
      </c>
      <c r="X33" s="110">
        <f t="shared" si="1"/>
        <v>400</v>
      </c>
      <c r="Y33" s="110">
        <f t="shared" si="1"/>
        <v>2100</v>
      </c>
      <c r="Z33" s="110">
        <f t="shared" si="1"/>
        <v>450</v>
      </c>
      <c r="AA33" s="110">
        <f t="shared" si="1"/>
        <v>2850</v>
      </c>
      <c r="AB33" s="110">
        <f t="shared" si="1"/>
        <v>3300</v>
      </c>
      <c r="AC33" s="110">
        <f t="shared" si="1"/>
        <v>1200</v>
      </c>
      <c r="AK33" s="85">
        <v>0.5</v>
      </c>
      <c r="AL33" s="85">
        <v>0.4</v>
      </c>
      <c r="AM33" s="85">
        <v>0.4</v>
      </c>
      <c r="AN33" s="85">
        <v>0.5</v>
      </c>
    </row>
    <row r="34" spans="2:40" ht="13.2" x14ac:dyDescent="0.2">
      <c r="B34" s="334"/>
      <c r="C34" s="56"/>
      <c r="D34" s="804" t="s">
        <v>316</v>
      </c>
      <c r="E34" s="971"/>
      <c r="F34" s="119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38" t="e">
        <f>#REF!</f>
        <v>#REF!</v>
      </c>
      <c r="S34" s="59"/>
      <c r="T34" s="55"/>
      <c r="V34" s="23" t="s">
        <v>691</v>
      </c>
      <c r="W34" s="110" t="e">
        <f t="shared" ref="W34:AC34" si="2">IF(SUM($R$26:$R$33)=0,0,ROUND(SUMPRODUCT($R$26:$R$33,W26:W33)/SUM($R$26:$R$33),0))</f>
        <v>#REF!</v>
      </c>
      <c r="X34" s="110" t="e">
        <f t="shared" si="2"/>
        <v>#REF!</v>
      </c>
      <c r="Y34" s="110" t="e">
        <f t="shared" si="2"/>
        <v>#REF!</v>
      </c>
      <c r="Z34" s="110" t="e">
        <f t="shared" si="2"/>
        <v>#REF!</v>
      </c>
      <c r="AA34" s="110" t="e">
        <f t="shared" si="2"/>
        <v>#REF!</v>
      </c>
      <c r="AB34" s="110" t="e">
        <f t="shared" si="2"/>
        <v>#REF!</v>
      </c>
      <c r="AC34" s="110" t="e">
        <f t="shared" si="2"/>
        <v>#REF!</v>
      </c>
    </row>
    <row r="35" spans="2:40" ht="9" customHeight="1" x14ac:dyDescent="0.2">
      <c r="B35" s="334"/>
      <c r="C35" s="70"/>
      <c r="D35" s="58"/>
      <c r="E35" s="71"/>
      <c r="F35" s="72"/>
      <c r="G35" s="61"/>
      <c r="H35" s="64"/>
      <c r="I35" s="64"/>
      <c r="J35" s="73"/>
      <c r="K35" s="74"/>
      <c r="L35" s="73"/>
      <c r="M35" s="74"/>
      <c r="N35" s="75"/>
      <c r="O35" s="75"/>
      <c r="P35" s="76"/>
      <c r="Q35" s="11"/>
      <c r="R35" s="58"/>
      <c r="S35" s="78"/>
      <c r="T35" s="55"/>
    </row>
    <row r="36" spans="2:40" ht="9" customHeight="1" x14ac:dyDescent="0.2">
      <c r="B36" s="334"/>
      <c r="C36" s="49"/>
      <c r="D36" s="50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50"/>
      <c r="S36" s="51"/>
      <c r="T36" s="55"/>
    </row>
    <row r="37" spans="2:40" ht="13.5" customHeight="1" x14ac:dyDescent="0.2">
      <c r="B37" s="334"/>
      <c r="C37" s="79"/>
      <c r="D37" s="57" t="s">
        <v>707</v>
      </c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/>
      <c r="T37" s="55"/>
    </row>
    <row r="38" spans="2:40" ht="9" customHeight="1" x14ac:dyDescent="0.2">
      <c r="B38" s="334"/>
      <c r="C38" s="80"/>
      <c r="D38" s="58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2"/>
      <c r="T38" s="55"/>
    </row>
    <row r="39" spans="2:40" ht="13.2" x14ac:dyDescent="0.2">
      <c r="B39" s="334"/>
      <c r="C39" s="79"/>
      <c r="D39" s="771" t="s">
        <v>401</v>
      </c>
      <c r="E39" s="792" t="s">
        <v>137</v>
      </c>
      <c r="F39" s="795" t="s">
        <v>138</v>
      </c>
      <c r="G39" s="796"/>
      <c r="H39" s="796"/>
      <c r="I39" s="797"/>
      <c r="J39" s="783" t="s">
        <v>139</v>
      </c>
      <c r="K39" s="784"/>
      <c r="L39" s="784"/>
      <c r="M39" s="784"/>
      <c r="N39" s="784"/>
      <c r="O39" s="784"/>
      <c r="P39" s="784"/>
      <c r="Q39" s="784"/>
      <c r="R39" s="785"/>
      <c r="S39" s="12"/>
      <c r="T39" s="55"/>
    </row>
    <row r="40" spans="2:40" ht="13.2" x14ac:dyDescent="0.2">
      <c r="B40" s="334"/>
      <c r="C40" s="79"/>
      <c r="D40" s="808"/>
      <c r="E40" s="793"/>
      <c r="F40" s="798"/>
      <c r="G40" s="799"/>
      <c r="H40" s="799"/>
      <c r="I40" s="800"/>
      <c r="J40" s="852" t="s">
        <v>140</v>
      </c>
      <c r="K40" s="802"/>
      <c r="L40" s="802"/>
      <c r="M40" s="802"/>
      <c r="N40" s="802"/>
      <c r="O40" s="802"/>
      <c r="P40" s="802"/>
      <c r="Q40" s="802"/>
      <c r="R40" s="803"/>
      <c r="S40" s="12"/>
      <c r="T40" s="55"/>
    </row>
    <row r="41" spans="2:40" ht="13.2" x14ac:dyDescent="0.2">
      <c r="B41" s="334"/>
      <c r="C41" s="79"/>
      <c r="D41" s="809"/>
      <c r="E41" s="794"/>
      <c r="F41" s="801"/>
      <c r="G41" s="802"/>
      <c r="H41" s="802"/>
      <c r="I41" s="803"/>
      <c r="J41" s="81" t="s">
        <v>398</v>
      </c>
      <c r="K41" s="81" t="s">
        <v>399</v>
      </c>
      <c r="L41" s="81" t="s">
        <v>400</v>
      </c>
      <c r="M41" s="81" t="s">
        <v>651</v>
      </c>
      <c r="N41" s="81" t="s">
        <v>652</v>
      </c>
      <c r="O41" s="81" t="s">
        <v>653</v>
      </c>
      <c r="P41" s="81" t="s">
        <v>431</v>
      </c>
      <c r="Q41" s="331" t="s">
        <v>432</v>
      </c>
      <c r="R41" s="81" t="s">
        <v>435</v>
      </c>
      <c r="S41" s="12"/>
      <c r="T41" s="55"/>
    </row>
    <row r="42" spans="2:40" ht="14.25" customHeight="1" x14ac:dyDescent="0.2">
      <c r="B42" s="334"/>
      <c r="C42" s="79"/>
      <c r="D42" s="810" t="s">
        <v>141</v>
      </c>
      <c r="E42" s="82">
        <v>1.1000000000000001</v>
      </c>
      <c r="F42" s="775" t="s">
        <v>414</v>
      </c>
      <c r="G42" s="776"/>
      <c r="H42" s="776"/>
      <c r="I42" s="777"/>
      <c r="J42" s="341" t="e">
        <f>#REF!</f>
        <v>#REF!</v>
      </c>
      <c r="K42" s="341" t="e">
        <f>#REF!</f>
        <v>#REF!</v>
      </c>
      <c r="L42" s="341" t="e">
        <f>#REF!</f>
        <v>#REF!</v>
      </c>
      <c r="M42" s="341" t="e">
        <f>#REF!</f>
        <v>#REF!</v>
      </c>
      <c r="N42" s="341" t="e">
        <f>#REF!</f>
        <v>#REF!</v>
      </c>
      <c r="O42" s="341" t="e">
        <f>#REF!</f>
        <v>#REF!</v>
      </c>
      <c r="P42" s="341" t="e">
        <f>#REF!</f>
        <v>#REF!</v>
      </c>
      <c r="Q42" s="341" t="e">
        <f>#REF!</f>
        <v>#REF!</v>
      </c>
      <c r="R42" s="341" t="e">
        <f>#REF!</f>
        <v>#REF!</v>
      </c>
      <c r="S42" s="12"/>
      <c r="T42" s="55"/>
    </row>
    <row r="43" spans="2:40" ht="14.25" customHeight="1" x14ac:dyDescent="0.2">
      <c r="B43" s="334"/>
      <c r="C43" s="79"/>
      <c r="D43" s="811"/>
      <c r="E43" s="83">
        <v>1.2</v>
      </c>
      <c r="F43" s="775" t="s">
        <v>291</v>
      </c>
      <c r="G43" s="776"/>
      <c r="H43" s="776"/>
      <c r="I43" s="777"/>
      <c r="J43" s="341" t="e">
        <f>#REF!</f>
        <v>#REF!</v>
      </c>
      <c r="K43" s="341" t="e">
        <f>#REF!</f>
        <v>#REF!</v>
      </c>
      <c r="L43" s="341" t="e">
        <f>#REF!</f>
        <v>#REF!</v>
      </c>
      <c r="M43" s="341" t="e">
        <f>#REF!</f>
        <v>#REF!</v>
      </c>
      <c r="N43" s="341" t="e">
        <f>#REF!</f>
        <v>#REF!</v>
      </c>
      <c r="O43" s="341" t="e">
        <f>#REF!</f>
        <v>#REF!</v>
      </c>
      <c r="P43" s="341" t="e">
        <f>#REF!</f>
        <v>#REF!</v>
      </c>
      <c r="Q43" s="341" t="e">
        <f>#REF!</f>
        <v>#REF!</v>
      </c>
      <c r="R43" s="341" t="e">
        <f>#REF!</f>
        <v>#REF!</v>
      </c>
      <c r="S43" s="12"/>
      <c r="T43" s="55"/>
    </row>
    <row r="44" spans="2:40" ht="13.2" x14ac:dyDescent="0.2">
      <c r="B44" s="334"/>
      <c r="C44" s="79"/>
      <c r="D44" s="811"/>
      <c r="E44" s="83">
        <v>1.3</v>
      </c>
      <c r="F44" s="775" t="s">
        <v>292</v>
      </c>
      <c r="G44" s="776"/>
      <c r="H44" s="776"/>
      <c r="I44" s="777"/>
      <c r="J44" s="341" t="e">
        <f>#REF!</f>
        <v>#REF!</v>
      </c>
      <c r="K44" s="341" t="e">
        <f>#REF!</f>
        <v>#REF!</v>
      </c>
      <c r="L44" s="341" t="e">
        <f>#REF!</f>
        <v>#REF!</v>
      </c>
      <c r="M44" s="341" t="e">
        <f>#REF!</f>
        <v>#REF!</v>
      </c>
      <c r="N44" s="341" t="e">
        <f>#REF!</f>
        <v>#REF!</v>
      </c>
      <c r="O44" s="341" t="e">
        <f>#REF!</f>
        <v>#REF!</v>
      </c>
      <c r="P44" s="341" t="e">
        <f>#REF!</f>
        <v>#REF!</v>
      </c>
      <c r="Q44" s="341" t="e">
        <f>#REF!</f>
        <v>#REF!</v>
      </c>
      <c r="R44" s="341" t="e">
        <f>#REF!</f>
        <v>#REF!</v>
      </c>
      <c r="S44" s="12"/>
      <c r="T44" s="55"/>
    </row>
    <row r="45" spans="2:40" ht="13.5" customHeight="1" x14ac:dyDescent="0.2">
      <c r="B45" s="334"/>
      <c r="C45" s="79"/>
      <c r="D45" s="812"/>
      <c r="E45" s="83">
        <v>1.4</v>
      </c>
      <c r="F45" s="775" t="s">
        <v>39</v>
      </c>
      <c r="G45" s="776"/>
      <c r="H45" s="776"/>
      <c r="I45" s="777"/>
      <c r="J45" s="341" t="e">
        <f>#REF!</f>
        <v>#REF!</v>
      </c>
      <c r="K45" s="341" t="e">
        <f>#REF!</f>
        <v>#REF!</v>
      </c>
      <c r="L45" s="341" t="e">
        <f>#REF!</f>
        <v>#REF!</v>
      </c>
      <c r="M45" s="341" t="e">
        <f>#REF!</f>
        <v>#REF!</v>
      </c>
      <c r="N45" s="341" t="e">
        <f>#REF!</f>
        <v>#REF!</v>
      </c>
      <c r="O45" s="341" t="e">
        <f>#REF!</f>
        <v>#REF!</v>
      </c>
      <c r="P45" s="341" t="e">
        <f>#REF!</f>
        <v>#REF!</v>
      </c>
      <c r="Q45" s="341" t="e">
        <f>#REF!</f>
        <v>#REF!</v>
      </c>
      <c r="R45" s="341" t="e">
        <f>#REF!</f>
        <v>#REF!</v>
      </c>
      <c r="S45" s="12"/>
      <c r="T45" s="55"/>
    </row>
    <row r="46" spans="2:40" ht="13.5" customHeight="1" x14ac:dyDescent="0.2">
      <c r="B46" s="334"/>
      <c r="C46" s="79"/>
      <c r="D46" s="810" t="s">
        <v>142</v>
      </c>
      <c r="E46" s="83">
        <v>2.1</v>
      </c>
      <c r="F46" s="775" t="s">
        <v>143</v>
      </c>
      <c r="G46" s="776"/>
      <c r="H46" s="776"/>
      <c r="I46" s="777"/>
      <c r="J46" s="341" t="e">
        <f>#REF!</f>
        <v>#REF!</v>
      </c>
      <c r="K46" s="341" t="e">
        <f>#REF!</f>
        <v>#REF!</v>
      </c>
      <c r="L46" s="341" t="e">
        <f>#REF!</f>
        <v>#REF!</v>
      </c>
      <c r="M46" s="341" t="e">
        <f>#REF!</f>
        <v>#REF!</v>
      </c>
      <c r="N46" s="341" t="e">
        <f>#REF!</f>
        <v>#REF!</v>
      </c>
      <c r="O46" s="341" t="e">
        <f>#REF!</f>
        <v>#REF!</v>
      </c>
      <c r="P46" s="341" t="e">
        <f>#REF!</f>
        <v>#REF!</v>
      </c>
      <c r="Q46" s="341" t="e">
        <f>#REF!</f>
        <v>#REF!</v>
      </c>
      <c r="R46" s="341" t="e">
        <f>#REF!</f>
        <v>#REF!</v>
      </c>
      <c r="S46" s="12"/>
      <c r="T46" s="55"/>
    </row>
    <row r="47" spans="2:40" ht="13.5" customHeight="1" x14ac:dyDescent="0.2">
      <c r="B47" s="334"/>
      <c r="C47" s="79"/>
      <c r="D47" s="811"/>
      <c r="E47" s="83">
        <v>2.2000000000000002</v>
      </c>
      <c r="F47" s="775" t="s">
        <v>144</v>
      </c>
      <c r="G47" s="776"/>
      <c r="H47" s="776"/>
      <c r="I47" s="777"/>
      <c r="J47" s="341" t="e">
        <f>#REF!</f>
        <v>#REF!</v>
      </c>
      <c r="K47" s="341" t="e">
        <f>#REF!</f>
        <v>#REF!</v>
      </c>
      <c r="L47" s="341" t="e">
        <f>#REF!</f>
        <v>#REF!</v>
      </c>
      <c r="M47" s="341" t="e">
        <f>#REF!</f>
        <v>#REF!</v>
      </c>
      <c r="N47" s="341" t="e">
        <f>#REF!</f>
        <v>#REF!</v>
      </c>
      <c r="O47" s="341" t="e">
        <f>#REF!</f>
        <v>#REF!</v>
      </c>
      <c r="P47" s="341" t="e">
        <f>#REF!</f>
        <v>#REF!</v>
      </c>
      <c r="Q47" s="341" t="e">
        <f>#REF!</f>
        <v>#REF!</v>
      </c>
      <c r="R47" s="341" t="e">
        <f>#REF!</f>
        <v>#REF!</v>
      </c>
      <c r="S47" s="12"/>
      <c r="T47" s="55"/>
    </row>
    <row r="48" spans="2:40" ht="13.5" customHeight="1" x14ac:dyDescent="0.2">
      <c r="B48" s="334"/>
      <c r="C48" s="79"/>
      <c r="D48" s="811"/>
      <c r="E48" s="83">
        <v>2.2999999999999998</v>
      </c>
      <c r="F48" s="775" t="s">
        <v>404</v>
      </c>
      <c r="G48" s="776"/>
      <c r="H48" s="776"/>
      <c r="I48" s="777"/>
      <c r="J48" s="341" t="e">
        <f>#REF!</f>
        <v>#REF!</v>
      </c>
      <c r="K48" s="341" t="e">
        <f>#REF!</f>
        <v>#REF!</v>
      </c>
      <c r="L48" s="341" t="e">
        <f>#REF!</f>
        <v>#REF!</v>
      </c>
      <c r="M48" s="341" t="e">
        <f>#REF!</f>
        <v>#REF!</v>
      </c>
      <c r="N48" s="341" t="e">
        <f>#REF!</f>
        <v>#REF!</v>
      </c>
      <c r="O48" s="341" t="e">
        <f>#REF!</f>
        <v>#REF!</v>
      </c>
      <c r="P48" s="341" t="e">
        <f>#REF!</f>
        <v>#REF!</v>
      </c>
      <c r="Q48" s="341" t="e">
        <f>#REF!</f>
        <v>#REF!</v>
      </c>
      <c r="R48" s="341" t="e">
        <f>#REF!</f>
        <v>#REF!</v>
      </c>
      <c r="S48" s="12"/>
      <c r="T48" s="55"/>
    </row>
    <row r="49" spans="2:37" ht="13.2" x14ac:dyDescent="0.2">
      <c r="B49" s="334"/>
      <c r="C49" s="79"/>
      <c r="D49" s="811"/>
      <c r="E49" s="83">
        <v>2.4</v>
      </c>
      <c r="F49" s="775" t="s">
        <v>393</v>
      </c>
      <c r="G49" s="776"/>
      <c r="H49" s="776"/>
      <c r="I49" s="777"/>
      <c r="J49" s="341" t="e">
        <f>#REF!</f>
        <v>#REF!</v>
      </c>
      <c r="K49" s="341" t="e">
        <f>#REF!</f>
        <v>#REF!</v>
      </c>
      <c r="L49" s="341" t="e">
        <f>#REF!</f>
        <v>#REF!</v>
      </c>
      <c r="M49" s="341" t="e">
        <f>#REF!</f>
        <v>#REF!</v>
      </c>
      <c r="N49" s="341" t="e">
        <f>#REF!</f>
        <v>#REF!</v>
      </c>
      <c r="O49" s="341" t="e">
        <f>#REF!</f>
        <v>#REF!</v>
      </c>
      <c r="P49" s="341" t="e">
        <f>#REF!</f>
        <v>#REF!</v>
      </c>
      <c r="Q49" s="341" t="e">
        <f>#REF!</f>
        <v>#REF!</v>
      </c>
      <c r="R49" s="341" t="e">
        <f>#REF!</f>
        <v>#REF!</v>
      </c>
      <c r="S49" s="12"/>
      <c r="T49" s="55"/>
    </row>
    <row r="50" spans="2:37" ht="13.5" customHeight="1" x14ac:dyDescent="0.2">
      <c r="B50" s="334"/>
      <c r="C50" s="79"/>
      <c r="D50" s="811"/>
      <c r="E50" s="83">
        <v>2.5</v>
      </c>
      <c r="F50" s="775" t="s">
        <v>406</v>
      </c>
      <c r="G50" s="776"/>
      <c r="H50" s="776"/>
      <c r="I50" s="777"/>
      <c r="J50" s="341" t="e">
        <f>#REF!</f>
        <v>#REF!</v>
      </c>
      <c r="K50" s="341" t="e">
        <f>#REF!</f>
        <v>#REF!</v>
      </c>
      <c r="L50" s="341" t="e">
        <f>#REF!</f>
        <v>#REF!</v>
      </c>
      <c r="M50" s="341" t="e">
        <f>#REF!</f>
        <v>#REF!</v>
      </c>
      <c r="N50" s="341" t="e">
        <f>#REF!</f>
        <v>#REF!</v>
      </c>
      <c r="O50" s="341" t="e">
        <f>#REF!</f>
        <v>#REF!</v>
      </c>
      <c r="P50" s="341" t="e">
        <f>#REF!</f>
        <v>#REF!</v>
      </c>
      <c r="Q50" s="341" t="e">
        <f>#REF!</f>
        <v>#REF!</v>
      </c>
      <c r="R50" s="341" t="e">
        <f>#REF!</f>
        <v>#REF!</v>
      </c>
      <c r="S50" s="12"/>
      <c r="T50" s="55"/>
    </row>
    <row r="51" spans="2:37" ht="14.25" customHeight="1" x14ac:dyDescent="0.2">
      <c r="B51" s="334"/>
      <c r="C51" s="79"/>
      <c r="D51" s="812"/>
      <c r="E51" s="83">
        <v>2.6</v>
      </c>
      <c r="F51" s="775" t="s">
        <v>407</v>
      </c>
      <c r="G51" s="776"/>
      <c r="H51" s="776"/>
      <c r="I51" s="777"/>
      <c r="J51" s="341" t="e">
        <f>#REF!</f>
        <v>#REF!</v>
      </c>
      <c r="K51" s="341" t="e">
        <f>#REF!</f>
        <v>#REF!</v>
      </c>
      <c r="L51" s="341" t="e">
        <f>#REF!</f>
        <v>#REF!</v>
      </c>
      <c r="M51" s="341" t="e">
        <f>#REF!</f>
        <v>#REF!</v>
      </c>
      <c r="N51" s="341" t="e">
        <f>#REF!</f>
        <v>#REF!</v>
      </c>
      <c r="O51" s="341" t="e">
        <f>#REF!</f>
        <v>#REF!</v>
      </c>
      <c r="P51" s="341" t="e">
        <f>#REF!</f>
        <v>#REF!</v>
      </c>
      <c r="Q51" s="341" t="e">
        <f>#REF!</f>
        <v>#REF!</v>
      </c>
      <c r="R51" s="341" t="e">
        <f>#REF!</f>
        <v>#REF!</v>
      </c>
      <c r="S51" s="12"/>
      <c r="T51" s="55"/>
    </row>
    <row r="52" spans="2:37" ht="13.5" customHeight="1" x14ac:dyDescent="0.2">
      <c r="B52" s="334"/>
      <c r="C52" s="79"/>
      <c r="D52" s="810" t="s">
        <v>145</v>
      </c>
      <c r="E52" s="83">
        <v>3.1</v>
      </c>
      <c r="F52" s="775" t="s">
        <v>424</v>
      </c>
      <c r="G52" s="776"/>
      <c r="H52" s="776"/>
      <c r="I52" s="777"/>
      <c r="J52" s="341" t="e">
        <f>#REF!</f>
        <v>#REF!</v>
      </c>
      <c r="K52" s="341" t="e">
        <f>#REF!</f>
        <v>#REF!</v>
      </c>
      <c r="L52" s="341" t="e">
        <f>#REF!</f>
        <v>#REF!</v>
      </c>
      <c r="M52" s="341" t="e">
        <f>#REF!</f>
        <v>#REF!</v>
      </c>
      <c r="N52" s="341" t="e">
        <f>#REF!</f>
        <v>#REF!</v>
      </c>
      <c r="O52" s="341" t="e">
        <f>#REF!</f>
        <v>#REF!</v>
      </c>
      <c r="P52" s="341" t="e">
        <f>#REF!</f>
        <v>#REF!</v>
      </c>
      <c r="Q52" s="341" t="e">
        <f>#REF!</f>
        <v>#REF!</v>
      </c>
      <c r="R52" s="341" t="e">
        <f>#REF!</f>
        <v>#REF!</v>
      </c>
      <c r="S52" s="12"/>
      <c r="T52" s="55"/>
    </row>
    <row r="53" spans="2:37" ht="13.5" customHeight="1" x14ac:dyDescent="0.2">
      <c r="B53" s="334"/>
      <c r="C53" s="79"/>
      <c r="D53" s="811"/>
      <c r="E53" s="83">
        <v>3.2</v>
      </c>
      <c r="F53" s="775" t="s">
        <v>405</v>
      </c>
      <c r="G53" s="776"/>
      <c r="H53" s="776"/>
      <c r="I53" s="777"/>
      <c r="J53" s="341" t="e">
        <f>#REF!</f>
        <v>#REF!</v>
      </c>
      <c r="K53" s="341" t="e">
        <f>#REF!</f>
        <v>#REF!</v>
      </c>
      <c r="L53" s="341" t="e">
        <f>#REF!</f>
        <v>#REF!</v>
      </c>
      <c r="M53" s="341" t="e">
        <f>#REF!</f>
        <v>#REF!</v>
      </c>
      <c r="N53" s="341" t="e">
        <f>#REF!</f>
        <v>#REF!</v>
      </c>
      <c r="O53" s="341" t="e">
        <f>#REF!</f>
        <v>#REF!</v>
      </c>
      <c r="P53" s="341" t="e">
        <f>#REF!</f>
        <v>#REF!</v>
      </c>
      <c r="Q53" s="341" t="e">
        <f>#REF!</f>
        <v>#REF!</v>
      </c>
      <c r="R53" s="341" t="e">
        <f>#REF!</f>
        <v>#REF!</v>
      </c>
      <c r="S53" s="12"/>
      <c r="T53" s="55"/>
    </row>
    <row r="54" spans="2:37" ht="13.5" customHeight="1" x14ac:dyDescent="0.2">
      <c r="B54" s="334"/>
      <c r="C54" s="79"/>
      <c r="D54" s="811"/>
      <c r="E54" s="82">
        <v>3.3</v>
      </c>
      <c r="F54" s="775" t="s">
        <v>271</v>
      </c>
      <c r="G54" s="776"/>
      <c r="H54" s="776"/>
      <c r="I54" s="777"/>
      <c r="J54" s="341" t="e">
        <f>#REF!</f>
        <v>#REF!</v>
      </c>
      <c r="K54" s="341" t="e">
        <f>#REF!</f>
        <v>#REF!</v>
      </c>
      <c r="L54" s="341" t="e">
        <f>#REF!</f>
        <v>#REF!</v>
      </c>
      <c r="M54" s="341" t="e">
        <f>#REF!</f>
        <v>#REF!</v>
      </c>
      <c r="N54" s="341" t="e">
        <f>#REF!</f>
        <v>#REF!</v>
      </c>
      <c r="O54" s="341" t="e">
        <f>#REF!</f>
        <v>#REF!</v>
      </c>
      <c r="P54" s="341" t="e">
        <f>#REF!</f>
        <v>#REF!</v>
      </c>
      <c r="Q54" s="341" t="e">
        <f>#REF!</f>
        <v>#REF!</v>
      </c>
      <c r="R54" s="341" t="e">
        <f>#REF!</f>
        <v>#REF!</v>
      </c>
      <c r="S54" s="12"/>
      <c r="T54" s="55"/>
    </row>
    <row r="55" spans="2:37" ht="13.2" x14ac:dyDescent="0.2">
      <c r="B55" s="334"/>
      <c r="C55" s="79"/>
      <c r="D55" s="812"/>
      <c r="E55" s="83">
        <v>3.4</v>
      </c>
      <c r="F55" s="775" t="s">
        <v>408</v>
      </c>
      <c r="G55" s="776"/>
      <c r="H55" s="776"/>
      <c r="I55" s="777"/>
      <c r="J55" s="341" t="e">
        <f>#REF!</f>
        <v>#REF!</v>
      </c>
      <c r="K55" s="341" t="e">
        <f>#REF!</f>
        <v>#REF!</v>
      </c>
      <c r="L55" s="341" t="e">
        <f>#REF!</f>
        <v>#REF!</v>
      </c>
      <c r="M55" s="341" t="e">
        <f>#REF!</f>
        <v>#REF!</v>
      </c>
      <c r="N55" s="341" t="e">
        <f>#REF!</f>
        <v>#REF!</v>
      </c>
      <c r="O55" s="341" t="e">
        <f>#REF!</f>
        <v>#REF!</v>
      </c>
      <c r="P55" s="341" t="e">
        <f>#REF!</f>
        <v>#REF!</v>
      </c>
      <c r="Q55" s="341" t="e">
        <f>#REF!</f>
        <v>#REF!</v>
      </c>
      <c r="R55" s="341" t="e">
        <f>#REF!</f>
        <v>#REF!</v>
      </c>
      <c r="S55" s="12"/>
      <c r="T55" s="55"/>
    </row>
    <row r="56" spans="2:37" ht="13.2" x14ac:dyDescent="0.2">
      <c r="B56" s="334"/>
      <c r="C56" s="79"/>
      <c r="D56" s="810" t="s">
        <v>269</v>
      </c>
      <c r="E56" s="83">
        <v>4.0999999999999996</v>
      </c>
      <c r="F56" s="775" t="s">
        <v>146</v>
      </c>
      <c r="G56" s="776"/>
      <c r="H56" s="776"/>
      <c r="I56" s="777"/>
      <c r="J56" s="341" t="e">
        <f>#REF!</f>
        <v>#REF!</v>
      </c>
      <c r="K56" s="341" t="e">
        <f>#REF!</f>
        <v>#REF!</v>
      </c>
      <c r="L56" s="341" t="e">
        <f>#REF!</f>
        <v>#REF!</v>
      </c>
      <c r="M56" s="341" t="e">
        <f>#REF!</f>
        <v>#REF!</v>
      </c>
      <c r="N56" s="341" t="e">
        <f>#REF!</f>
        <v>#REF!</v>
      </c>
      <c r="O56" s="341" t="e">
        <f>#REF!</f>
        <v>#REF!</v>
      </c>
      <c r="P56" s="341" t="e">
        <f>#REF!</f>
        <v>#REF!</v>
      </c>
      <c r="Q56" s="341" t="e">
        <f>#REF!</f>
        <v>#REF!</v>
      </c>
      <c r="R56" s="341" t="e">
        <f>#REF!</f>
        <v>#REF!</v>
      </c>
      <c r="S56" s="12"/>
      <c r="T56" s="55"/>
    </row>
    <row r="57" spans="2:37" ht="13.5" customHeight="1" x14ac:dyDescent="0.2">
      <c r="B57" s="334"/>
      <c r="C57" s="79"/>
      <c r="D57" s="811"/>
      <c r="E57" s="83">
        <v>4.2</v>
      </c>
      <c r="F57" s="775" t="s">
        <v>147</v>
      </c>
      <c r="G57" s="776"/>
      <c r="H57" s="776"/>
      <c r="I57" s="777"/>
      <c r="J57" s="341" t="e">
        <f>#REF!</f>
        <v>#REF!</v>
      </c>
      <c r="K57" s="341" t="e">
        <f>#REF!</f>
        <v>#REF!</v>
      </c>
      <c r="L57" s="341" t="e">
        <f>#REF!</f>
        <v>#REF!</v>
      </c>
      <c r="M57" s="341" t="e">
        <f>#REF!</f>
        <v>#REF!</v>
      </c>
      <c r="N57" s="341" t="e">
        <f>#REF!</f>
        <v>#REF!</v>
      </c>
      <c r="O57" s="341" t="e">
        <f>#REF!</f>
        <v>#REF!</v>
      </c>
      <c r="P57" s="341" t="e">
        <f>#REF!</f>
        <v>#REF!</v>
      </c>
      <c r="Q57" s="341" t="e">
        <f>#REF!</f>
        <v>#REF!</v>
      </c>
      <c r="R57" s="341" t="e">
        <f>#REF!</f>
        <v>#REF!</v>
      </c>
      <c r="S57" s="12"/>
      <c r="T57" s="55"/>
    </row>
    <row r="58" spans="2:37" ht="13.5" customHeight="1" x14ac:dyDescent="0.2">
      <c r="B58" s="334"/>
      <c r="C58" s="79"/>
      <c r="D58" s="811"/>
      <c r="E58" s="83">
        <v>4.3</v>
      </c>
      <c r="F58" s="775" t="s">
        <v>148</v>
      </c>
      <c r="G58" s="776"/>
      <c r="H58" s="776"/>
      <c r="I58" s="777"/>
      <c r="J58" s="341" t="e">
        <f>#REF!</f>
        <v>#REF!</v>
      </c>
      <c r="K58" s="341" t="e">
        <f>#REF!</f>
        <v>#REF!</v>
      </c>
      <c r="L58" s="341" t="e">
        <f>#REF!</f>
        <v>#REF!</v>
      </c>
      <c r="M58" s="341" t="e">
        <f>#REF!</f>
        <v>#REF!</v>
      </c>
      <c r="N58" s="341" t="e">
        <f>#REF!</f>
        <v>#REF!</v>
      </c>
      <c r="O58" s="341" t="e">
        <f>#REF!</f>
        <v>#REF!</v>
      </c>
      <c r="P58" s="341" t="e">
        <f>#REF!</f>
        <v>#REF!</v>
      </c>
      <c r="Q58" s="341" t="e">
        <f>#REF!</f>
        <v>#REF!</v>
      </c>
      <c r="R58" s="341" t="e">
        <f>#REF!</f>
        <v>#REF!</v>
      </c>
      <c r="S58" s="12"/>
      <c r="T58" s="55"/>
    </row>
    <row r="59" spans="2:37" ht="13.2" x14ac:dyDescent="0.2">
      <c r="B59" s="334"/>
      <c r="C59" s="79"/>
      <c r="D59" s="812"/>
      <c r="E59" s="82">
        <v>4.4000000000000004</v>
      </c>
      <c r="F59" s="775" t="s">
        <v>373</v>
      </c>
      <c r="G59" s="776"/>
      <c r="H59" s="776"/>
      <c r="I59" s="777"/>
      <c r="J59" s="341" t="e">
        <f>#REF!</f>
        <v>#REF!</v>
      </c>
      <c r="K59" s="341" t="e">
        <f>#REF!</f>
        <v>#REF!</v>
      </c>
      <c r="L59" s="341" t="e">
        <f>#REF!</f>
        <v>#REF!</v>
      </c>
      <c r="M59" s="341" t="e">
        <f>#REF!</f>
        <v>#REF!</v>
      </c>
      <c r="N59" s="341" t="e">
        <f>#REF!</f>
        <v>#REF!</v>
      </c>
      <c r="O59" s="341" t="e">
        <f>#REF!</f>
        <v>#REF!</v>
      </c>
      <c r="P59" s="341" t="e">
        <f>#REF!</f>
        <v>#REF!</v>
      </c>
      <c r="Q59" s="341" t="e">
        <f>#REF!</f>
        <v>#REF!</v>
      </c>
      <c r="R59" s="341" t="e">
        <f>#REF!</f>
        <v>#REF!</v>
      </c>
      <c r="S59" s="12"/>
      <c r="T59" s="55"/>
      <c r="V59" s="235"/>
    </row>
    <row r="60" spans="2:37" ht="13.2" x14ac:dyDescent="0.2">
      <c r="B60" s="334"/>
      <c r="C60" s="79"/>
      <c r="D60" s="837" t="s">
        <v>316</v>
      </c>
      <c r="E60" s="838"/>
      <c r="F60" s="838"/>
      <c r="G60" s="838"/>
      <c r="H60" s="838"/>
      <c r="I60" s="839"/>
      <c r="J60" s="341" t="e">
        <f>#REF!</f>
        <v>#REF!</v>
      </c>
      <c r="K60" s="341" t="e">
        <f>#REF!</f>
        <v>#REF!</v>
      </c>
      <c r="L60" s="341" t="e">
        <f>#REF!</f>
        <v>#REF!</v>
      </c>
      <c r="M60" s="341" t="e">
        <f>#REF!</f>
        <v>#REF!</v>
      </c>
      <c r="N60" s="341" t="e">
        <f>#REF!</f>
        <v>#REF!</v>
      </c>
      <c r="O60" s="341" t="e">
        <f>#REF!</f>
        <v>#REF!</v>
      </c>
      <c r="P60" s="341" t="e">
        <f>#REF!</f>
        <v>#REF!</v>
      </c>
      <c r="Q60" s="341" t="e">
        <f>#REF!</f>
        <v>#REF!</v>
      </c>
      <c r="R60" s="341" t="e">
        <f>#REF!</f>
        <v>#REF!</v>
      </c>
      <c r="S60" s="55"/>
      <c r="T60" s="55"/>
      <c r="AE60" s="44">
        <v>1</v>
      </c>
      <c r="AF60" s="44">
        <v>2</v>
      </c>
      <c r="AG60" s="44">
        <v>3</v>
      </c>
      <c r="AH60" s="44">
        <v>4</v>
      </c>
      <c r="AI60" s="44">
        <v>5</v>
      </c>
      <c r="AJ60" s="44">
        <v>6</v>
      </c>
      <c r="AK60" s="44">
        <v>7</v>
      </c>
    </row>
    <row r="61" spans="2:37" ht="9" customHeight="1" x14ac:dyDescent="0.2">
      <c r="B61" s="334"/>
      <c r="C61" s="79"/>
      <c r="D61" s="58"/>
      <c r="E61" s="11"/>
      <c r="F61" s="11"/>
      <c r="G61" s="11"/>
      <c r="H61" s="11"/>
      <c r="I61" s="84"/>
      <c r="J61" s="11"/>
      <c r="K61" s="11"/>
      <c r="L61" s="11"/>
      <c r="M61" s="11"/>
      <c r="N61" s="11"/>
      <c r="O61" s="11"/>
      <c r="P61" s="11"/>
      <c r="Q61" s="11"/>
      <c r="R61" s="11"/>
      <c r="S61" s="12"/>
      <c r="T61" s="55"/>
      <c r="V61" s="4" t="s">
        <v>398</v>
      </c>
      <c r="W61" s="4" t="s">
        <v>399</v>
      </c>
      <c r="X61" s="4" t="s">
        <v>400</v>
      </c>
      <c r="Y61" s="4" t="s">
        <v>651</v>
      </c>
      <c r="Z61" s="4" t="s">
        <v>652</v>
      </c>
      <c r="AA61" s="4" t="s">
        <v>653</v>
      </c>
      <c r="AB61" s="4" t="s">
        <v>431</v>
      </c>
      <c r="AC61" s="4" t="s">
        <v>432</v>
      </c>
      <c r="AE61" s="85" t="s">
        <v>149</v>
      </c>
      <c r="AF61" s="85" t="s">
        <v>150</v>
      </c>
      <c r="AG61" s="85" t="s">
        <v>151</v>
      </c>
      <c r="AH61" s="85" t="s">
        <v>152</v>
      </c>
      <c r="AI61" s="85" t="s">
        <v>153</v>
      </c>
      <c r="AJ61" s="85" t="s">
        <v>154</v>
      </c>
      <c r="AK61" s="233" t="s">
        <v>455</v>
      </c>
    </row>
    <row r="62" spans="2:37" ht="13.2" x14ac:dyDescent="0.2">
      <c r="B62" s="334"/>
      <c r="C62" s="79"/>
      <c r="D62" s="57" t="s">
        <v>375</v>
      </c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5"/>
      <c r="T62" s="55"/>
      <c r="V62" s="4" t="s">
        <v>638</v>
      </c>
      <c r="W62" s="4" t="s">
        <v>639</v>
      </c>
      <c r="X62" s="4" t="s">
        <v>640</v>
      </c>
      <c r="Y62" s="4" t="s">
        <v>641</v>
      </c>
      <c r="Z62" s="4" t="s">
        <v>642</v>
      </c>
      <c r="AA62" s="4" t="s">
        <v>643</v>
      </c>
      <c r="AB62" s="4" t="s">
        <v>644</v>
      </c>
      <c r="AC62" s="4" t="s">
        <v>645</v>
      </c>
      <c r="AE62" s="85">
        <v>0.38200000000000001</v>
      </c>
      <c r="AF62" s="85">
        <f>0.0138*44/12</f>
        <v>5.0599999999999999E-2</v>
      </c>
      <c r="AG62" s="85">
        <f>0.0138*44/12</f>
        <v>5.0599999999999999E-2</v>
      </c>
      <c r="AH62" s="85">
        <f>50.8*0.0163*44/12</f>
        <v>3.0361466666666659</v>
      </c>
      <c r="AI62" s="85">
        <f>39.1*0.0189*44/12</f>
        <v>2.7096300000000002</v>
      </c>
      <c r="AJ62" s="85">
        <f>36.7*0.0185*44/12</f>
        <v>2.4894833333333337</v>
      </c>
      <c r="AK62" s="85">
        <v>5.1999999999999998E-2</v>
      </c>
    </row>
    <row r="63" spans="2:37" ht="9" customHeight="1" x14ac:dyDescent="0.2">
      <c r="B63" s="334"/>
      <c r="C63" s="79"/>
      <c r="D63" s="57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5"/>
      <c r="T63" s="55"/>
      <c r="V63" s="151">
        <f t="shared" ref="V63:AC63" si="3">IF(ISERROR(MATCH(V62,$F$66:$F$83,0)),U63,INDEX($N$66:$N$83,MATCH(V62,$F$66:$F$83,0)))</f>
        <v>0</v>
      </c>
      <c r="W63" s="151">
        <f t="shared" si="3"/>
        <v>0</v>
      </c>
      <c r="X63" s="151">
        <f t="shared" si="3"/>
        <v>0</v>
      </c>
      <c r="Y63" s="151">
        <f t="shared" si="3"/>
        <v>0</v>
      </c>
      <c r="Z63" s="151">
        <f t="shared" si="3"/>
        <v>0</v>
      </c>
      <c r="AA63" s="151">
        <f t="shared" si="3"/>
        <v>0</v>
      </c>
      <c r="AB63" s="151">
        <f t="shared" si="3"/>
        <v>0</v>
      </c>
      <c r="AC63" s="151">
        <f t="shared" si="3"/>
        <v>0</v>
      </c>
    </row>
    <row r="64" spans="2:37" ht="37.5" customHeight="1" x14ac:dyDescent="0.2">
      <c r="B64" s="334"/>
      <c r="C64" s="79"/>
      <c r="D64" s="963" t="s">
        <v>270</v>
      </c>
      <c r="E64" s="965" t="s">
        <v>708</v>
      </c>
      <c r="F64" s="967" t="s">
        <v>725</v>
      </c>
      <c r="G64" s="344" t="s">
        <v>709</v>
      </c>
      <c r="H64" s="345" t="s">
        <v>710</v>
      </c>
      <c r="I64" s="345" t="s">
        <v>711</v>
      </c>
      <c r="J64" s="342" t="s">
        <v>730</v>
      </c>
      <c r="K64" s="342" t="s">
        <v>731</v>
      </c>
      <c r="L64" s="342" t="s">
        <v>732</v>
      </c>
      <c r="M64" s="343" t="s">
        <v>250</v>
      </c>
      <c r="N64" s="346" t="s">
        <v>733</v>
      </c>
      <c r="O64" s="347" t="s">
        <v>0</v>
      </c>
      <c r="P64" s="345" t="s">
        <v>1</v>
      </c>
      <c r="Q64" s="348" t="s">
        <v>95</v>
      </c>
      <c r="R64" s="349" t="s">
        <v>2</v>
      </c>
      <c r="S64" s="55"/>
      <c r="T64" s="55"/>
    </row>
    <row r="65" spans="2:29" ht="13.5" customHeight="1" x14ac:dyDescent="0.2">
      <c r="B65" s="334"/>
      <c r="C65" s="10"/>
      <c r="D65" s="964"/>
      <c r="E65" s="966"/>
      <c r="F65" s="968"/>
      <c r="G65" s="350" t="s">
        <v>3</v>
      </c>
      <c r="H65" s="351" t="s">
        <v>6</v>
      </c>
      <c r="I65" s="351" t="s">
        <v>6</v>
      </c>
      <c r="J65" s="351" t="s">
        <v>4</v>
      </c>
      <c r="K65" s="351" t="s">
        <v>5</v>
      </c>
      <c r="L65" s="351" t="s">
        <v>5</v>
      </c>
      <c r="M65" s="352" t="s">
        <v>6</v>
      </c>
      <c r="N65" s="350" t="s">
        <v>155</v>
      </c>
      <c r="O65" s="353" t="s">
        <v>155</v>
      </c>
      <c r="P65" s="352" t="s">
        <v>155</v>
      </c>
      <c r="Q65" s="354" t="s">
        <v>155</v>
      </c>
      <c r="R65" s="355" t="s">
        <v>155</v>
      </c>
      <c r="S65" s="55"/>
      <c r="T65" s="55"/>
      <c r="V65" s="152" t="s">
        <v>423</v>
      </c>
      <c r="W65" s="152" t="s">
        <v>617</v>
      </c>
      <c r="X65" s="152" t="s">
        <v>370</v>
      </c>
      <c r="Y65" s="168" t="s">
        <v>7</v>
      </c>
      <c r="Z65" s="152" t="s">
        <v>618</v>
      </c>
      <c r="AA65" s="152" t="s">
        <v>371</v>
      </c>
      <c r="AB65" s="152" t="s">
        <v>282</v>
      </c>
      <c r="AC65" s="152" t="s">
        <v>670</v>
      </c>
    </row>
    <row r="66" spans="2:29" ht="13.2" x14ac:dyDescent="0.2">
      <c r="B66" s="334"/>
      <c r="C66" s="10"/>
      <c r="D66" s="356">
        <v>2002</v>
      </c>
      <c r="E66" s="224"/>
      <c r="F66" s="357" t="e">
        <f>#REF!</f>
        <v>#REF!</v>
      </c>
      <c r="G66" s="358" t="e">
        <f>#REF!</f>
        <v>#REF!</v>
      </c>
      <c r="H66" s="359" t="e">
        <f>#REF!</f>
        <v>#REF!</v>
      </c>
      <c r="I66" s="359" t="e">
        <f>#REF!</f>
        <v>#REF!</v>
      </c>
      <c r="J66" s="359" t="e">
        <f>#REF!</f>
        <v>#REF!</v>
      </c>
      <c r="K66" s="359" t="e">
        <f>#REF!</f>
        <v>#REF!</v>
      </c>
      <c r="L66" s="359" t="e">
        <f>#REF!</f>
        <v>#REF!</v>
      </c>
      <c r="M66" s="360" t="e">
        <f>#REF!</f>
        <v>#REF!</v>
      </c>
      <c r="N66" s="358" t="e">
        <f>#REF!</f>
        <v>#REF!</v>
      </c>
      <c r="O66" s="361"/>
      <c r="P66" s="362"/>
      <c r="Q66" s="363"/>
      <c r="R66" s="364"/>
      <c r="S66" s="55"/>
      <c r="T66" s="55"/>
      <c r="V66" s="151"/>
      <c r="W66" s="151"/>
      <c r="X66" s="151"/>
      <c r="Y66" s="151"/>
      <c r="Z66" s="151"/>
      <c r="AA66" s="151"/>
      <c r="AB66" s="151"/>
      <c r="AC66" s="151"/>
    </row>
    <row r="67" spans="2:29" ht="13.2" x14ac:dyDescent="0.2">
      <c r="B67" s="334"/>
      <c r="C67" s="10"/>
      <c r="D67" s="356">
        <f t="shared" ref="D67:D83" si="4">D66+1</f>
        <v>2003</v>
      </c>
      <c r="E67" s="224"/>
      <c r="F67" s="357" t="e">
        <f>#REF!</f>
        <v>#REF!</v>
      </c>
      <c r="G67" s="358" t="e">
        <f>#REF!</f>
        <v>#REF!</v>
      </c>
      <c r="H67" s="359" t="e">
        <f>#REF!</f>
        <v>#REF!</v>
      </c>
      <c r="I67" s="359" t="e">
        <f>#REF!</f>
        <v>#REF!</v>
      </c>
      <c r="J67" s="359" t="e">
        <f>#REF!</f>
        <v>#REF!</v>
      </c>
      <c r="K67" s="359" t="e">
        <f>#REF!</f>
        <v>#REF!</v>
      </c>
      <c r="L67" s="359" t="e">
        <f>#REF!</f>
        <v>#REF!</v>
      </c>
      <c r="M67" s="360" t="e">
        <f>#REF!</f>
        <v>#REF!</v>
      </c>
      <c r="N67" s="358" t="e">
        <f>#REF!</f>
        <v>#REF!</v>
      </c>
      <c r="O67" s="361"/>
      <c r="P67" s="362"/>
      <c r="Q67" s="363"/>
      <c r="R67" s="364"/>
      <c r="S67" s="55"/>
      <c r="T67" s="55"/>
      <c r="V67" s="151"/>
      <c r="W67" s="151"/>
      <c r="X67" s="151"/>
      <c r="Y67" s="151"/>
      <c r="Z67" s="151"/>
      <c r="AA67" s="151"/>
      <c r="AB67" s="151"/>
      <c r="AC67" s="151"/>
    </row>
    <row r="68" spans="2:29" ht="13.2" x14ac:dyDescent="0.2">
      <c r="B68" s="334"/>
      <c r="C68" s="10"/>
      <c r="D68" s="356">
        <f t="shared" si="4"/>
        <v>2004</v>
      </c>
      <c r="E68" s="224"/>
      <c r="F68" s="357" t="e">
        <f>#REF!</f>
        <v>#REF!</v>
      </c>
      <c r="G68" s="358" t="e">
        <f>#REF!</f>
        <v>#REF!</v>
      </c>
      <c r="H68" s="359" t="e">
        <f>#REF!</f>
        <v>#REF!</v>
      </c>
      <c r="I68" s="359" t="e">
        <f>#REF!</f>
        <v>#REF!</v>
      </c>
      <c r="J68" s="359" t="e">
        <f>#REF!</f>
        <v>#REF!</v>
      </c>
      <c r="K68" s="359" t="e">
        <f>#REF!</f>
        <v>#REF!</v>
      </c>
      <c r="L68" s="359" t="e">
        <f>#REF!</f>
        <v>#REF!</v>
      </c>
      <c r="M68" s="360" t="e">
        <f>#REF!</f>
        <v>#REF!</v>
      </c>
      <c r="N68" s="358" t="e">
        <f>#REF!</f>
        <v>#REF!</v>
      </c>
      <c r="O68" s="361"/>
      <c r="P68" s="362"/>
      <c r="Q68" s="363"/>
      <c r="R68" s="364"/>
      <c r="S68" s="55"/>
      <c r="T68" s="55"/>
      <c r="V68" s="151"/>
      <c r="W68" s="151"/>
      <c r="X68" s="151"/>
      <c r="Y68" s="151"/>
      <c r="Z68" s="151"/>
      <c r="AA68" s="151"/>
      <c r="AB68" s="151"/>
      <c r="AC68" s="151"/>
    </row>
    <row r="69" spans="2:29" ht="13.2" x14ac:dyDescent="0.2">
      <c r="B69" s="334"/>
      <c r="C69" s="10"/>
      <c r="D69" s="356">
        <f t="shared" si="4"/>
        <v>2005</v>
      </c>
      <c r="E69" s="224"/>
      <c r="F69" s="357" t="e">
        <f>#REF!</f>
        <v>#REF!</v>
      </c>
      <c r="G69" s="358" t="e">
        <f>#REF!</f>
        <v>#REF!</v>
      </c>
      <c r="H69" s="359" t="e">
        <f>#REF!</f>
        <v>#REF!</v>
      </c>
      <c r="I69" s="359" t="e">
        <f>#REF!</f>
        <v>#REF!</v>
      </c>
      <c r="J69" s="359" t="e">
        <f>#REF!</f>
        <v>#REF!</v>
      </c>
      <c r="K69" s="359" t="e">
        <f>#REF!</f>
        <v>#REF!</v>
      </c>
      <c r="L69" s="359" t="e">
        <f>#REF!</f>
        <v>#REF!</v>
      </c>
      <c r="M69" s="360" t="e">
        <f>#REF!</f>
        <v>#REF!</v>
      </c>
      <c r="N69" s="358" t="e">
        <f>#REF!</f>
        <v>#REF!</v>
      </c>
      <c r="O69" s="361"/>
      <c r="P69" s="362"/>
      <c r="Q69" s="363"/>
      <c r="R69" s="364"/>
      <c r="S69" s="55"/>
      <c r="T69" s="55"/>
      <c r="V69" s="151"/>
      <c r="W69" s="151"/>
      <c r="X69" s="151"/>
      <c r="Y69" s="151"/>
      <c r="Z69" s="151"/>
      <c r="AA69" s="151"/>
      <c r="AB69" s="151"/>
      <c r="AC69" s="151"/>
    </row>
    <row r="70" spans="2:29" ht="13.2" x14ac:dyDescent="0.2">
      <c r="B70" s="334"/>
      <c r="C70" s="10"/>
      <c r="D70" s="356">
        <f t="shared" si="4"/>
        <v>2006</v>
      </c>
      <c r="E70" s="365" t="e">
        <f>#REF!</f>
        <v>#REF!</v>
      </c>
      <c r="F70" s="357" t="e">
        <f>#REF!</f>
        <v>#REF!</v>
      </c>
      <c r="G70" s="358" t="e">
        <f>#REF!</f>
        <v>#REF!</v>
      </c>
      <c r="H70" s="359" t="e">
        <f>#REF!</f>
        <v>#REF!</v>
      </c>
      <c r="I70" s="359" t="e">
        <f>#REF!</f>
        <v>#REF!</v>
      </c>
      <c r="J70" s="359" t="e">
        <f>#REF!</f>
        <v>#REF!</v>
      </c>
      <c r="K70" s="359" t="e">
        <f>#REF!</f>
        <v>#REF!</v>
      </c>
      <c r="L70" s="359" t="e">
        <f>#REF!</f>
        <v>#REF!</v>
      </c>
      <c r="M70" s="360" t="e">
        <f>#REF!</f>
        <v>#REF!</v>
      </c>
      <c r="N70" s="358" t="e">
        <f>#REF!</f>
        <v>#REF!</v>
      </c>
      <c r="O70" s="366" t="e">
        <f>#REF!</f>
        <v>#REF!</v>
      </c>
      <c r="P70" s="367" t="e">
        <f>#REF!</f>
        <v>#REF!</v>
      </c>
      <c r="Q70" s="360" t="e">
        <f>#REF!</f>
        <v>#REF!</v>
      </c>
      <c r="R70" s="364"/>
      <c r="S70" s="55"/>
      <c r="T70" s="55"/>
      <c r="V70" s="151" t="e">
        <f>IF(E70="","",IF(MAX($V$66:V69)=INT(RIGHT(E70,1))-1,INT(RIGHT(E70,1)),""))</f>
        <v>#REF!</v>
      </c>
      <c r="W70" s="151" t="e">
        <f t="shared" ref="W70:W83" si="5">IF(V70="",0,INDEX($J$60:$Q$60,1,MATCH(E70,$J$41:$Q$41,0)))</f>
        <v>#REF!</v>
      </c>
      <c r="X70" s="151" t="e">
        <f>SUM(W$66:$W70)</f>
        <v>#REF!</v>
      </c>
      <c r="Y70" s="151" t="e">
        <f t="shared" ref="Y70:Y83" si="6">IF(V70="","",INDEX($V$63:$AC$63,1,V70))</f>
        <v>#REF!</v>
      </c>
      <c r="Z70" s="151" t="e">
        <f t="shared" ref="Z70:Z83" si="7">IF(COUNTBLANK(V66:V70)=5,0,INDEX(Y66:Y70,MATCH(MIN(V66:V70),V66:V70,0)))</f>
        <v>#REF!</v>
      </c>
      <c r="AA70" s="151" t="e">
        <f t="shared" ref="AA70:AA83" si="8">IF(AND(Z70&lt;&gt;0,Z70=Z69),AA69+1,0)</f>
        <v>#REF!</v>
      </c>
      <c r="AB70" s="151" t="e">
        <f t="shared" ref="AB70:AB83" ca="1" si="9">IF(AA70&gt;=5,X70/SUM(OFFSET(W70,-1*AA70,0,AA70+1,1)),1)</f>
        <v>#REF!</v>
      </c>
      <c r="AC70" s="151" t="e">
        <f t="shared" ref="AC70:AC83" si="10">IF(AND($D70&gt;=$O$87,$D70&lt;=$Q$87),1,0)</f>
        <v>#REF!</v>
      </c>
    </row>
    <row r="71" spans="2:29" ht="13.2" x14ac:dyDescent="0.2">
      <c r="B71" s="334"/>
      <c r="C71" s="10"/>
      <c r="D71" s="356">
        <f t="shared" si="4"/>
        <v>2007</v>
      </c>
      <c r="E71" s="365" t="e">
        <f>#REF!</f>
        <v>#REF!</v>
      </c>
      <c r="F71" s="357" t="e">
        <f>#REF!</f>
        <v>#REF!</v>
      </c>
      <c r="G71" s="358" t="e">
        <f>#REF!</f>
        <v>#REF!</v>
      </c>
      <c r="H71" s="359" t="e">
        <f>#REF!</f>
        <v>#REF!</v>
      </c>
      <c r="I71" s="359" t="e">
        <f>#REF!</f>
        <v>#REF!</v>
      </c>
      <c r="J71" s="359" t="e">
        <f>#REF!</f>
        <v>#REF!</v>
      </c>
      <c r="K71" s="359" t="e">
        <f>#REF!</f>
        <v>#REF!</v>
      </c>
      <c r="L71" s="359" t="e">
        <f>#REF!</f>
        <v>#REF!</v>
      </c>
      <c r="M71" s="360" t="e">
        <f>#REF!</f>
        <v>#REF!</v>
      </c>
      <c r="N71" s="358" t="e">
        <f>#REF!</f>
        <v>#REF!</v>
      </c>
      <c r="O71" s="366" t="e">
        <f>#REF!</f>
        <v>#REF!</v>
      </c>
      <c r="P71" s="367" t="e">
        <f>#REF!</f>
        <v>#REF!</v>
      </c>
      <c r="Q71" s="360" t="e">
        <f>#REF!</f>
        <v>#REF!</v>
      </c>
      <c r="R71" s="364"/>
      <c r="S71" s="55"/>
      <c r="T71" s="55"/>
      <c r="V71" s="151" t="e">
        <f>IF(E71="","",IF(MAX($V$66:V70)=INT(RIGHT(E71,1))-1,INT(RIGHT(E71,1)),""))</f>
        <v>#REF!</v>
      </c>
      <c r="W71" s="151" t="e">
        <f t="shared" si="5"/>
        <v>#REF!</v>
      </c>
      <c r="X71" s="151" t="e">
        <f t="shared" ref="X71:X83" si="11">SUM(W67:W71)</f>
        <v>#REF!</v>
      </c>
      <c r="Y71" s="151" t="e">
        <f t="shared" si="6"/>
        <v>#REF!</v>
      </c>
      <c r="Z71" s="151" t="e">
        <f t="shared" si="7"/>
        <v>#REF!</v>
      </c>
      <c r="AA71" s="151" t="e">
        <f t="shared" si="8"/>
        <v>#REF!</v>
      </c>
      <c r="AB71" s="151" t="e">
        <f t="shared" ca="1" si="9"/>
        <v>#REF!</v>
      </c>
      <c r="AC71" s="151" t="e">
        <f t="shared" si="10"/>
        <v>#REF!</v>
      </c>
    </row>
    <row r="72" spans="2:29" ht="13.2" x14ac:dyDescent="0.2">
      <c r="B72" s="334"/>
      <c r="C72" s="10"/>
      <c r="D72" s="356">
        <f t="shared" si="4"/>
        <v>2008</v>
      </c>
      <c r="E72" s="365" t="e">
        <f>#REF!</f>
        <v>#REF!</v>
      </c>
      <c r="F72" s="357" t="e">
        <f>#REF!</f>
        <v>#REF!</v>
      </c>
      <c r="G72" s="358" t="e">
        <f>#REF!</f>
        <v>#REF!</v>
      </c>
      <c r="H72" s="359" t="e">
        <f>#REF!</f>
        <v>#REF!</v>
      </c>
      <c r="I72" s="359" t="e">
        <f>#REF!</f>
        <v>#REF!</v>
      </c>
      <c r="J72" s="359" t="e">
        <f>#REF!</f>
        <v>#REF!</v>
      </c>
      <c r="K72" s="359" t="e">
        <f>#REF!</f>
        <v>#REF!</v>
      </c>
      <c r="L72" s="359" t="e">
        <f>#REF!</f>
        <v>#REF!</v>
      </c>
      <c r="M72" s="360" t="e">
        <f>#REF!</f>
        <v>#REF!</v>
      </c>
      <c r="N72" s="358" t="e">
        <f>#REF!</f>
        <v>#REF!</v>
      </c>
      <c r="O72" s="366" t="e">
        <f>#REF!</f>
        <v>#REF!</v>
      </c>
      <c r="P72" s="367" t="e">
        <f>#REF!</f>
        <v>#REF!</v>
      </c>
      <c r="Q72" s="360" t="e">
        <f>#REF!</f>
        <v>#REF!</v>
      </c>
      <c r="R72" s="364"/>
      <c r="S72" s="55"/>
      <c r="T72" s="55"/>
      <c r="V72" s="151" t="e">
        <f>IF(E72="","",IF(MAX($V$66:V71)=INT(RIGHT(E72,1))-1,INT(RIGHT(E72,1)),""))</f>
        <v>#REF!</v>
      </c>
      <c r="W72" s="151" t="e">
        <f t="shared" si="5"/>
        <v>#REF!</v>
      </c>
      <c r="X72" s="151" t="e">
        <f t="shared" si="11"/>
        <v>#REF!</v>
      </c>
      <c r="Y72" s="151" t="e">
        <f t="shared" si="6"/>
        <v>#REF!</v>
      </c>
      <c r="Z72" s="151" t="e">
        <f t="shared" si="7"/>
        <v>#REF!</v>
      </c>
      <c r="AA72" s="151" t="e">
        <f t="shared" si="8"/>
        <v>#REF!</v>
      </c>
      <c r="AB72" s="151" t="e">
        <f t="shared" ca="1" si="9"/>
        <v>#REF!</v>
      </c>
      <c r="AC72" s="151" t="e">
        <f t="shared" si="10"/>
        <v>#REF!</v>
      </c>
    </row>
    <row r="73" spans="2:29" ht="13.2" x14ac:dyDescent="0.2">
      <c r="B73" s="334"/>
      <c r="C73" s="10"/>
      <c r="D73" s="356">
        <f t="shared" si="4"/>
        <v>2009</v>
      </c>
      <c r="E73" s="365" t="e">
        <f>#REF!</f>
        <v>#REF!</v>
      </c>
      <c r="F73" s="357" t="e">
        <f>#REF!</f>
        <v>#REF!</v>
      </c>
      <c r="G73" s="358" t="e">
        <f>#REF!</f>
        <v>#REF!</v>
      </c>
      <c r="H73" s="359" t="e">
        <f>#REF!</f>
        <v>#REF!</v>
      </c>
      <c r="I73" s="359" t="e">
        <f>#REF!</f>
        <v>#REF!</v>
      </c>
      <c r="J73" s="359" t="e">
        <f>#REF!</f>
        <v>#REF!</v>
      </c>
      <c r="K73" s="359" t="e">
        <f>#REF!</f>
        <v>#REF!</v>
      </c>
      <c r="L73" s="359" t="e">
        <f>#REF!</f>
        <v>#REF!</v>
      </c>
      <c r="M73" s="360" t="e">
        <f>#REF!</f>
        <v>#REF!</v>
      </c>
      <c r="N73" s="358" t="e">
        <f>#REF!</f>
        <v>#REF!</v>
      </c>
      <c r="O73" s="366" t="e">
        <f>#REF!</f>
        <v>#REF!</v>
      </c>
      <c r="P73" s="367" t="e">
        <f>#REF!</f>
        <v>#REF!</v>
      </c>
      <c r="Q73" s="360" t="e">
        <f>#REF!</f>
        <v>#REF!</v>
      </c>
      <c r="R73" s="364"/>
      <c r="S73" s="55"/>
      <c r="T73" s="55"/>
      <c r="V73" s="151" t="e">
        <f>IF(E73="","",IF(MAX($V$66:V72)=INT(RIGHT(E73,1))-1,INT(RIGHT(E73,1)),""))</f>
        <v>#REF!</v>
      </c>
      <c r="W73" s="151" t="e">
        <f t="shared" si="5"/>
        <v>#REF!</v>
      </c>
      <c r="X73" s="151" t="e">
        <f t="shared" si="11"/>
        <v>#REF!</v>
      </c>
      <c r="Y73" s="151" t="e">
        <f t="shared" si="6"/>
        <v>#REF!</v>
      </c>
      <c r="Z73" s="151" t="e">
        <f t="shared" si="7"/>
        <v>#REF!</v>
      </c>
      <c r="AA73" s="151" t="e">
        <f t="shared" si="8"/>
        <v>#REF!</v>
      </c>
      <c r="AB73" s="151" t="e">
        <f t="shared" ca="1" si="9"/>
        <v>#REF!</v>
      </c>
      <c r="AC73" s="151" t="e">
        <f t="shared" si="10"/>
        <v>#REF!</v>
      </c>
    </row>
    <row r="74" spans="2:29" ht="13.2" x14ac:dyDescent="0.2">
      <c r="B74" s="334"/>
      <c r="C74" s="10"/>
      <c r="D74" s="356">
        <f t="shared" si="4"/>
        <v>2010</v>
      </c>
      <c r="E74" s="365" t="e">
        <f>#REF!</f>
        <v>#REF!</v>
      </c>
      <c r="F74" s="357" t="e">
        <f>#REF!</f>
        <v>#REF!</v>
      </c>
      <c r="G74" s="358" t="e">
        <f>#REF!</f>
        <v>#REF!</v>
      </c>
      <c r="H74" s="359" t="e">
        <f>#REF!</f>
        <v>#REF!</v>
      </c>
      <c r="I74" s="359" t="e">
        <f>#REF!</f>
        <v>#REF!</v>
      </c>
      <c r="J74" s="359" t="e">
        <f>#REF!</f>
        <v>#REF!</v>
      </c>
      <c r="K74" s="359" t="e">
        <f>#REF!</f>
        <v>#REF!</v>
      </c>
      <c r="L74" s="359" t="e">
        <f>#REF!</f>
        <v>#REF!</v>
      </c>
      <c r="M74" s="360" t="e">
        <f>#REF!</f>
        <v>#REF!</v>
      </c>
      <c r="N74" s="358" t="e">
        <f>#REF!</f>
        <v>#REF!</v>
      </c>
      <c r="O74" s="366" t="e">
        <f>#REF!</f>
        <v>#REF!</v>
      </c>
      <c r="P74" s="367" t="e">
        <f>#REF!</f>
        <v>#REF!</v>
      </c>
      <c r="Q74" s="360" t="e">
        <f>#REF!</f>
        <v>#REF!</v>
      </c>
      <c r="R74" s="368" t="e">
        <f>#REF!</f>
        <v>#REF!</v>
      </c>
      <c r="S74" s="12"/>
      <c r="T74" s="55"/>
      <c r="V74" s="151" t="e">
        <f>IF(E74="","",IF(MAX($V$66:V73)=INT(RIGHT(E74,1))-1,INT(RIGHT(E74,1)),""))</f>
        <v>#REF!</v>
      </c>
      <c r="W74" s="151" t="e">
        <f t="shared" si="5"/>
        <v>#REF!</v>
      </c>
      <c r="X74" s="151" t="e">
        <f t="shared" si="11"/>
        <v>#REF!</v>
      </c>
      <c r="Y74" s="151" t="e">
        <f t="shared" si="6"/>
        <v>#REF!</v>
      </c>
      <c r="Z74" s="151" t="e">
        <f t="shared" si="7"/>
        <v>#REF!</v>
      </c>
      <c r="AA74" s="151" t="e">
        <f t="shared" si="8"/>
        <v>#REF!</v>
      </c>
      <c r="AB74" s="151" t="e">
        <f t="shared" ca="1" si="9"/>
        <v>#REF!</v>
      </c>
      <c r="AC74" s="151" t="e">
        <f t="shared" si="10"/>
        <v>#REF!</v>
      </c>
    </row>
    <row r="75" spans="2:29" ht="13.5" customHeight="1" x14ac:dyDescent="0.2">
      <c r="B75" s="334"/>
      <c r="C75" s="79"/>
      <c r="D75" s="356">
        <f t="shared" si="4"/>
        <v>2011</v>
      </c>
      <c r="E75" s="365" t="e">
        <f>#REF!</f>
        <v>#REF!</v>
      </c>
      <c r="F75" s="357" t="e">
        <f>#REF!</f>
        <v>#REF!</v>
      </c>
      <c r="G75" s="358" t="e">
        <f>#REF!</f>
        <v>#REF!</v>
      </c>
      <c r="H75" s="359" t="e">
        <f>#REF!</f>
        <v>#REF!</v>
      </c>
      <c r="I75" s="359" t="e">
        <f>#REF!</f>
        <v>#REF!</v>
      </c>
      <c r="J75" s="359" t="e">
        <f>#REF!</f>
        <v>#REF!</v>
      </c>
      <c r="K75" s="359" t="e">
        <f>#REF!</f>
        <v>#REF!</v>
      </c>
      <c r="L75" s="359" t="e">
        <f>#REF!</f>
        <v>#REF!</v>
      </c>
      <c r="M75" s="360" t="e">
        <f>#REF!</f>
        <v>#REF!</v>
      </c>
      <c r="N75" s="358" t="e">
        <f>#REF!</f>
        <v>#REF!</v>
      </c>
      <c r="O75" s="366" t="e">
        <f>#REF!</f>
        <v>#REF!</v>
      </c>
      <c r="P75" s="367" t="e">
        <f>#REF!</f>
        <v>#REF!</v>
      </c>
      <c r="Q75" s="360" t="e">
        <f>#REF!</f>
        <v>#REF!</v>
      </c>
      <c r="R75" s="368" t="e">
        <f>#REF!</f>
        <v>#REF!</v>
      </c>
      <c r="S75" s="12"/>
      <c r="T75" s="55"/>
      <c r="V75" s="151" t="e">
        <f>IF(E75="","",IF(MAX($V$66:V74)=INT(RIGHT(E75,1))-1,INT(RIGHT(E75,1)),""))</f>
        <v>#REF!</v>
      </c>
      <c r="W75" s="151" t="e">
        <f t="shared" si="5"/>
        <v>#REF!</v>
      </c>
      <c r="X75" s="151" t="e">
        <f t="shared" si="11"/>
        <v>#REF!</v>
      </c>
      <c r="Y75" s="151" t="e">
        <f t="shared" si="6"/>
        <v>#REF!</v>
      </c>
      <c r="Z75" s="151" t="e">
        <f t="shared" si="7"/>
        <v>#REF!</v>
      </c>
      <c r="AA75" s="151" t="e">
        <f t="shared" si="8"/>
        <v>#REF!</v>
      </c>
      <c r="AB75" s="151" t="e">
        <f t="shared" ca="1" si="9"/>
        <v>#REF!</v>
      </c>
      <c r="AC75" s="151" t="e">
        <f t="shared" si="10"/>
        <v>#REF!</v>
      </c>
    </row>
    <row r="76" spans="2:29" ht="13.2" x14ac:dyDescent="0.2">
      <c r="B76" s="334"/>
      <c r="C76" s="79"/>
      <c r="D76" s="356">
        <f t="shared" si="4"/>
        <v>2012</v>
      </c>
      <c r="E76" s="365" t="e">
        <f>#REF!</f>
        <v>#REF!</v>
      </c>
      <c r="F76" s="357" t="e">
        <f>#REF!</f>
        <v>#REF!</v>
      </c>
      <c r="G76" s="358" t="e">
        <f>#REF!</f>
        <v>#REF!</v>
      </c>
      <c r="H76" s="359" t="e">
        <f>#REF!</f>
        <v>#REF!</v>
      </c>
      <c r="I76" s="359" t="e">
        <f>#REF!</f>
        <v>#REF!</v>
      </c>
      <c r="J76" s="359" t="e">
        <f>#REF!</f>
        <v>#REF!</v>
      </c>
      <c r="K76" s="359" t="e">
        <f>#REF!</f>
        <v>#REF!</v>
      </c>
      <c r="L76" s="359" t="e">
        <f>#REF!</f>
        <v>#REF!</v>
      </c>
      <c r="M76" s="360" t="e">
        <f>#REF!</f>
        <v>#REF!</v>
      </c>
      <c r="N76" s="358" t="e">
        <f>#REF!</f>
        <v>#REF!</v>
      </c>
      <c r="O76" s="366" t="e">
        <f>#REF!</f>
        <v>#REF!</v>
      </c>
      <c r="P76" s="367" t="e">
        <f>#REF!</f>
        <v>#REF!</v>
      </c>
      <c r="Q76" s="360" t="e">
        <f>#REF!</f>
        <v>#REF!</v>
      </c>
      <c r="R76" s="368" t="e">
        <f>#REF!</f>
        <v>#REF!</v>
      </c>
      <c r="S76" s="12"/>
      <c r="T76" s="55"/>
      <c r="V76" s="151" t="e">
        <f>IF(E76="","",IF(MAX($V$66:V75)=INT(RIGHT(E76,1))-1,INT(RIGHT(E76,1)),""))</f>
        <v>#REF!</v>
      </c>
      <c r="W76" s="151" t="e">
        <f t="shared" si="5"/>
        <v>#REF!</v>
      </c>
      <c r="X76" s="151" t="e">
        <f t="shared" si="11"/>
        <v>#REF!</v>
      </c>
      <c r="Y76" s="151" t="e">
        <f t="shared" si="6"/>
        <v>#REF!</v>
      </c>
      <c r="Z76" s="151" t="e">
        <f t="shared" si="7"/>
        <v>#REF!</v>
      </c>
      <c r="AA76" s="151" t="e">
        <f t="shared" si="8"/>
        <v>#REF!</v>
      </c>
      <c r="AB76" s="151" t="e">
        <f t="shared" ca="1" si="9"/>
        <v>#REF!</v>
      </c>
      <c r="AC76" s="151" t="e">
        <f t="shared" si="10"/>
        <v>#REF!</v>
      </c>
    </row>
    <row r="77" spans="2:29" ht="13.5" customHeight="1" x14ac:dyDescent="0.2">
      <c r="B77" s="334"/>
      <c r="C77" s="79"/>
      <c r="D77" s="356">
        <f t="shared" si="4"/>
        <v>2013</v>
      </c>
      <c r="E77" s="365" t="e">
        <f>#REF!</f>
        <v>#REF!</v>
      </c>
      <c r="F77" s="357" t="e">
        <f>#REF!</f>
        <v>#REF!</v>
      </c>
      <c r="G77" s="358" t="e">
        <f>#REF!</f>
        <v>#REF!</v>
      </c>
      <c r="H77" s="359" t="e">
        <f>#REF!</f>
        <v>#REF!</v>
      </c>
      <c r="I77" s="359" t="e">
        <f>#REF!</f>
        <v>#REF!</v>
      </c>
      <c r="J77" s="359" t="e">
        <f>#REF!</f>
        <v>#REF!</v>
      </c>
      <c r="K77" s="359" t="e">
        <f>#REF!</f>
        <v>#REF!</v>
      </c>
      <c r="L77" s="359" t="e">
        <f>#REF!</f>
        <v>#REF!</v>
      </c>
      <c r="M77" s="360" t="e">
        <f>#REF!</f>
        <v>#REF!</v>
      </c>
      <c r="N77" s="358" t="e">
        <f>#REF!</f>
        <v>#REF!</v>
      </c>
      <c r="O77" s="366" t="e">
        <f>#REF!</f>
        <v>#REF!</v>
      </c>
      <c r="P77" s="367" t="e">
        <f>#REF!</f>
        <v>#REF!</v>
      </c>
      <c r="Q77" s="360" t="e">
        <f>#REF!</f>
        <v>#REF!</v>
      </c>
      <c r="R77" s="368" t="e">
        <f>#REF!</f>
        <v>#REF!</v>
      </c>
      <c r="S77" s="12"/>
      <c r="T77" s="55"/>
      <c r="V77" s="151" t="e">
        <f>IF(E77="","",IF(MAX($V$66:V76)=INT(RIGHT(E77,1))-1,INT(RIGHT(E77,1)),""))</f>
        <v>#REF!</v>
      </c>
      <c r="W77" s="151" t="e">
        <f t="shared" si="5"/>
        <v>#REF!</v>
      </c>
      <c r="X77" s="151" t="e">
        <f t="shared" si="11"/>
        <v>#REF!</v>
      </c>
      <c r="Y77" s="151" t="e">
        <f t="shared" si="6"/>
        <v>#REF!</v>
      </c>
      <c r="Z77" s="151" t="e">
        <f t="shared" si="7"/>
        <v>#REF!</v>
      </c>
      <c r="AA77" s="151" t="e">
        <f t="shared" si="8"/>
        <v>#REF!</v>
      </c>
      <c r="AB77" s="151" t="e">
        <f t="shared" ca="1" si="9"/>
        <v>#REF!</v>
      </c>
      <c r="AC77" s="151" t="e">
        <f t="shared" si="10"/>
        <v>#REF!</v>
      </c>
    </row>
    <row r="78" spans="2:29" ht="13.5" customHeight="1" x14ac:dyDescent="0.2">
      <c r="B78" s="334"/>
      <c r="C78" s="79"/>
      <c r="D78" s="356">
        <f t="shared" si="4"/>
        <v>2014</v>
      </c>
      <c r="E78" s="365" t="e">
        <f>#REF!</f>
        <v>#REF!</v>
      </c>
      <c r="F78" s="357" t="e">
        <f>#REF!</f>
        <v>#REF!</v>
      </c>
      <c r="G78" s="358" t="e">
        <f>#REF!</f>
        <v>#REF!</v>
      </c>
      <c r="H78" s="359" t="e">
        <f>#REF!</f>
        <v>#REF!</v>
      </c>
      <c r="I78" s="359" t="e">
        <f>#REF!</f>
        <v>#REF!</v>
      </c>
      <c r="J78" s="359" t="e">
        <f>#REF!</f>
        <v>#REF!</v>
      </c>
      <c r="K78" s="359" t="e">
        <f>#REF!</f>
        <v>#REF!</v>
      </c>
      <c r="L78" s="359" t="e">
        <f>#REF!</f>
        <v>#REF!</v>
      </c>
      <c r="M78" s="360" t="e">
        <f>#REF!</f>
        <v>#REF!</v>
      </c>
      <c r="N78" s="358" t="e">
        <f>#REF!</f>
        <v>#REF!</v>
      </c>
      <c r="O78" s="366" t="e">
        <f>#REF!</f>
        <v>#REF!</v>
      </c>
      <c r="P78" s="367" t="e">
        <f>#REF!</f>
        <v>#REF!</v>
      </c>
      <c r="Q78" s="360" t="e">
        <f>#REF!</f>
        <v>#REF!</v>
      </c>
      <c r="R78" s="368" t="e">
        <f>#REF!</f>
        <v>#REF!</v>
      </c>
      <c r="S78" s="55"/>
      <c r="T78" s="55"/>
      <c r="V78" s="151" t="e">
        <f>IF(E78="","",IF(MAX($V$66:V77)=INT(RIGHT(E78,1))-1,INT(RIGHT(E78,1)),""))</f>
        <v>#REF!</v>
      </c>
      <c r="W78" s="151" t="e">
        <f t="shared" si="5"/>
        <v>#REF!</v>
      </c>
      <c r="X78" s="151" t="e">
        <f t="shared" si="11"/>
        <v>#REF!</v>
      </c>
      <c r="Y78" s="151" t="e">
        <f t="shared" si="6"/>
        <v>#REF!</v>
      </c>
      <c r="Z78" s="151" t="e">
        <f t="shared" si="7"/>
        <v>#REF!</v>
      </c>
      <c r="AA78" s="151" t="e">
        <f t="shared" si="8"/>
        <v>#REF!</v>
      </c>
      <c r="AB78" s="151" t="e">
        <f t="shared" ca="1" si="9"/>
        <v>#REF!</v>
      </c>
      <c r="AC78" s="151" t="e">
        <f t="shared" si="10"/>
        <v>#REF!</v>
      </c>
    </row>
    <row r="79" spans="2:29" ht="13.5" customHeight="1" x14ac:dyDescent="0.2">
      <c r="B79" s="334"/>
      <c r="C79" s="79"/>
      <c r="D79" s="356">
        <f t="shared" si="4"/>
        <v>2015</v>
      </c>
      <c r="E79" s="365" t="e">
        <f>#REF!</f>
        <v>#REF!</v>
      </c>
      <c r="F79" s="357" t="e">
        <f>#REF!</f>
        <v>#REF!</v>
      </c>
      <c r="G79" s="358" t="e">
        <f>#REF!</f>
        <v>#REF!</v>
      </c>
      <c r="H79" s="359" t="e">
        <f>#REF!</f>
        <v>#REF!</v>
      </c>
      <c r="I79" s="359" t="e">
        <f>#REF!</f>
        <v>#REF!</v>
      </c>
      <c r="J79" s="359" t="e">
        <f>#REF!</f>
        <v>#REF!</v>
      </c>
      <c r="K79" s="359" t="e">
        <f>#REF!</f>
        <v>#REF!</v>
      </c>
      <c r="L79" s="359" t="e">
        <f>#REF!</f>
        <v>#REF!</v>
      </c>
      <c r="M79" s="360" t="e">
        <f>#REF!</f>
        <v>#REF!</v>
      </c>
      <c r="N79" s="358" t="e">
        <f>#REF!</f>
        <v>#REF!</v>
      </c>
      <c r="O79" s="366" t="e">
        <f>#REF!</f>
        <v>#REF!</v>
      </c>
      <c r="P79" s="367" t="e">
        <f>#REF!</f>
        <v>#REF!</v>
      </c>
      <c r="Q79" s="360" t="e">
        <f>#REF!</f>
        <v>#REF!</v>
      </c>
      <c r="R79" s="368" t="e">
        <f>#REF!</f>
        <v>#REF!</v>
      </c>
      <c r="S79" s="55"/>
      <c r="T79" s="55"/>
      <c r="V79" s="151" t="e">
        <f>IF(E79="","",IF(MAX($V$66:V78)=INT(RIGHT(E79,1))-1,INT(RIGHT(E79,1)),""))</f>
        <v>#REF!</v>
      </c>
      <c r="W79" s="151" t="e">
        <f t="shared" si="5"/>
        <v>#REF!</v>
      </c>
      <c r="X79" s="151" t="e">
        <f t="shared" si="11"/>
        <v>#REF!</v>
      </c>
      <c r="Y79" s="151" t="e">
        <f t="shared" si="6"/>
        <v>#REF!</v>
      </c>
      <c r="Z79" s="151" t="e">
        <f t="shared" si="7"/>
        <v>#REF!</v>
      </c>
      <c r="AA79" s="151" t="e">
        <f t="shared" si="8"/>
        <v>#REF!</v>
      </c>
      <c r="AB79" s="151" t="e">
        <f t="shared" ca="1" si="9"/>
        <v>#REF!</v>
      </c>
      <c r="AC79" s="151" t="e">
        <f t="shared" si="10"/>
        <v>#REF!</v>
      </c>
    </row>
    <row r="80" spans="2:29" ht="13.5" customHeight="1" x14ac:dyDescent="0.2">
      <c r="B80" s="334"/>
      <c r="C80" s="79"/>
      <c r="D80" s="356">
        <f t="shared" si="4"/>
        <v>2016</v>
      </c>
      <c r="E80" s="365" t="e">
        <f>#REF!</f>
        <v>#REF!</v>
      </c>
      <c r="F80" s="357" t="e">
        <f>#REF!</f>
        <v>#REF!</v>
      </c>
      <c r="G80" s="358" t="e">
        <f>#REF!</f>
        <v>#REF!</v>
      </c>
      <c r="H80" s="359" t="e">
        <f>#REF!</f>
        <v>#REF!</v>
      </c>
      <c r="I80" s="359" t="e">
        <f>#REF!</f>
        <v>#REF!</v>
      </c>
      <c r="J80" s="359" t="e">
        <f>#REF!</f>
        <v>#REF!</v>
      </c>
      <c r="K80" s="359" t="e">
        <f>#REF!</f>
        <v>#REF!</v>
      </c>
      <c r="L80" s="359" t="e">
        <f>#REF!</f>
        <v>#REF!</v>
      </c>
      <c r="M80" s="360" t="e">
        <f>#REF!</f>
        <v>#REF!</v>
      </c>
      <c r="N80" s="358" t="e">
        <f>#REF!</f>
        <v>#REF!</v>
      </c>
      <c r="O80" s="366" t="e">
        <f>#REF!</f>
        <v>#REF!</v>
      </c>
      <c r="P80" s="367" t="e">
        <f>#REF!</f>
        <v>#REF!</v>
      </c>
      <c r="Q80" s="360" t="e">
        <f>#REF!</f>
        <v>#REF!</v>
      </c>
      <c r="R80" s="368" t="e">
        <f>#REF!</f>
        <v>#REF!</v>
      </c>
      <c r="S80" s="55"/>
      <c r="T80" s="55"/>
      <c r="V80" s="151" t="e">
        <f>IF(E80="","",IF(MAX($V$66:V79)=INT(RIGHT(E80,1))-1,INT(RIGHT(E80,1)),""))</f>
        <v>#REF!</v>
      </c>
      <c r="W80" s="151" t="e">
        <f t="shared" si="5"/>
        <v>#REF!</v>
      </c>
      <c r="X80" s="151" t="e">
        <f t="shared" si="11"/>
        <v>#REF!</v>
      </c>
      <c r="Y80" s="151" t="e">
        <f t="shared" si="6"/>
        <v>#REF!</v>
      </c>
      <c r="Z80" s="151" t="e">
        <f t="shared" si="7"/>
        <v>#REF!</v>
      </c>
      <c r="AA80" s="151" t="e">
        <f t="shared" si="8"/>
        <v>#REF!</v>
      </c>
      <c r="AB80" s="151" t="e">
        <f t="shared" ca="1" si="9"/>
        <v>#REF!</v>
      </c>
      <c r="AC80" s="151" t="e">
        <f t="shared" si="10"/>
        <v>#REF!</v>
      </c>
    </row>
    <row r="81" spans="2:32" ht="13.5" customHeight="1" x14ac:dyDescent="0.2">
      <c r="B81" s="334"/>
      <c r="C81" s="79"/>
      <c r="D81" s="356">
        <f t="shared" si="4"/>
        <v>2017</v>
      </c>
      <c r="E81" s="365" t="e">
        <f>#REF!</f>
        <v>#REF!</v>
      </c>
      <c r="F81" s="357" t="e">
        <f>#REF!</f>
        <v>#REF!</v>
      </c>
      <c r="G81" s="358" t="e">
        <f>#REF!</f>
        <v>#REF!</v>
      </c>
      <c r="H81" s="359" t="e">
        <f>#REF!</f>
        <v>#REF!</v>
      </c>
      <c r="I81" s="359" t="e">
        <f>#REF!</f>
        <v>#REF!</v>
      </c>
      <c r="J81" s="359" t="e">
        <f>#REF!</f>
        <v>#REF!</v>
      </c>
      <c r="K81" s="359" t="e">
        <f>#REF!</f>
        <v>#REF!</v>
      </c>
      <c r="L81" s="359" t="e">
        <f>#REF!</f>
        <v>#REF!</v>
      </c>
      <c r="M81" s="360" t="e">
        <f>#REF!</f>
        <v>#REF!</v>
      </c>
      <c r="N81" s="358" t="e">
        <f>#REF!</f>
        <v>#REF!</v>
      </c>
      <c r="O81" s="366" t="e">
        <f>#REF!</f>
        <v>#REF!</v>
      </c>
      <c r="P81" s="367" t="e">
        <f>#REF!</f>
        <v>#REF!</v>
      </c>
      <c r="Q81" s="360" t="e">
        <f>#REF!</f>
        <v>#REF!</v>
      </c>
      <c r="R81" s="368" t="e">
        <f>#REF!</f>
        <v>#REF!</v>
      </c>
      <c r="S81" s="55"/>
      <c r="T81" s="55"/>
      <c r="V81" s="151" t="e">
        <f>IF(E81="","",IF(MAX($V$66:V80)=INT(RIGHT(E81,1))-1,INT(RIGHT(E81,1)),""))</f>
        <v>#REF!</v>
      </c>
      <c r="W81" s="151" t="e">
        <f t="shared" si="5"/>
        <v>#REF!</v>
      </c>
      <c r="X81" s="151" t="e">
        <f t="shared" si="11"/>
        <v>#REF!</v>
      </c>
      <c r="Y81" s="151" t="e">
        <f t="shared" si="6"/>
        <v>#REF!</v>
      </c>
      <c r="Z81" s="151" t="e">
        <f t="shared" si="7"/>
        <v>#REF!</v>
      </c>
      <c r="AA81" s="151" t="e">
        <f t="shared" si="8"/>
        <v>#REF!</v>
      </c>
      <c r="AB81" s="151" t="e">
        <f t="shared" ca="1" si="9"/>
        <v>#REF!</v>
      </c>
      <c r="AC81" s="151" t="e">
        <f t="shared" si="10"/>
        <v>#REF!</v>
      </c>
    </row>
    <row r="82" spans="2:32" ht="13.5" customHeight="1" x14ac:dyDescent="0.2">
      <c r="B82" s="334"/>
      <c r="C82" s="79"/>
      <c r="D82" s="356">
        <f t="shared" si="4"/>
        <v>2018</v>
      </c>
      <c r="E82" s="365" t="e">
        <f>#REF!</f>
        <v>#REF!</v>
      </c>
      <c r="F82" s="357" t="e">
        <f>#REF!</f>
        <v>#REF!</v>
      </c>
      <c r="G82" s="358" t="e">
        <f>#REF!</f>
        <v>#REF!</v>
      </c>
      <c r="H82" s="359" t="e">
        <f>#REF!</f>
        <v>#REF!</v>
      </c>
      <c r="I82" s="359" t="e">
        <f>#REF!</f>
        <v>#REF!</v>
      </c>
      <c r="J82" s="359" t="e">
        <f>#REF!</f>
        <v>#REF!</v>
      </c>
      <c r="K82" s="359" t="e">
        <f>#REF!</f>
        <v>#REF!</v>
      </c>
      <c r="L82" s="359" t="e">
        <f>#REF!</f>
        <v>#REF!</v>
      </c>
      <c r="M82" s="360" t="e">
        <f>#REF!</f>
        <v>#REF!</v>
      </c>
      <c r="N82" s="358" t="e">
        <f>#REF!</f>
        <v>#REF!</v>
      </c>
      <c r="O82" s="366" t="e">
        <f>#REF!</f>
        <v>#REF!</v>
      </c>
      <c r="P82" s="367" t="e">
        <f>#REF!</f>
        <v>#REF!</v>
      </c>
      <c r="Q82" s="360" t="e">
        <f>#REF!</f>
        <v>#REF!</v>
      </c>
      <c r="R82" s="368" t="e">
        <f>#REF!</f>
        <v>#REF!</v>
      </c>
      <c r="S82" s="55"/>
      <c r="T82" s="55"/>
      <c r="V82" s="151" t="e">
        <f>IF(E82="","",IF(MAX($V$66:V81)=INT(RIGHT(E82,1))-1,INT(RIGHT(E82,1)),""))</f>
        <v>#REF!</v>
      </c>
      <c r="W82" s="151" t="e">
        <f t="shared" si="5"/>
        <v>#REF!</v>
      </c>
      <c r="X82" s="151" t="e">
        <f t="shared" si="11"/>
        <v>#REF!</v>
      </c>
      <c r="Y82" s="151" t="e">
        <f t="shared" si="6"/>
        <v>#REF!</v>
      </c>
      <c r="Z82" s="151" t="e">
        <f t="shared" si="7"/>
        <v>#REF!</v>
      </c>
      <c r="AA82" s="151" t="e">
        <f t="shared" si="8"/>
        <v>#REF!</v>
      </c>
      <c r="AB82" s="151" t="e">
        <f t="shared" ca="1" si="9"/>
        <v>#REF!</v>
      </c>
      <c r="AC82" s="151" t="e">
        <f t="shared" si="10"/>
        <v>#REF!</v>
      </c>
    </row>
    <row r="83" spans="2:32" ht="13.5" customHeight="1" x14ac:dyDescent="0.2">
      <c r="B83" s="334"/>
      <c r="C83" s="79"/>
      <c r="D83" s="356">
        <f t="shared" si="4"/>
        <v>2019</v>
      </c>
      <c r="E83" s="365" t="e">
        <f>#REF!</f>
        <v>#REF!</v>
      </c>
      <c r="F83" s="357" t="e">
        <f>#REF!</f>
        <v>#REF!</v>
      </c>
      <c r="G83" s="358" t="e">
        <f>#REF!</f>
        <v>#REF!</v>
      </c>
      <c r="H83" s="359" t="e">
        <f>#REF!</f>
        <v>#REF!</v>
      </c>
      <c r="I83" s="359" t="e">
        <f>#REF!</f>
        <v>#REF!</v>
      </c>
      <c r="J83" s="359" t="e">
        <f>#REF!</f>
        <v>#REF!</v>
      </c>
      <c r="K83" s="359" t="e">
        <f>#REF!</f>
        <v>#REF!</v>
      </c>
      <c r="L83" s="359" t="e">
        <f>#REF!</f>
        <v>#REF!</v>
      </c>
      <c r="M83" s="360" t="e">
        <f>#REF!</f>
        <v>#REF!</v>
      </c>
      <c r="N83" s="358" t="e">
        <f>#REF!</f>
        <v>#REF!</v>
      </c>
      <c r="O83" s="366" t="e">
        <f>#REF!</f>
        <v>#REF!</v>
      </c>
      <c r="P83" s="367" t="e">
        <f>#REF!</f>
        <v>#REF!</v>
      </c>
      <c r="Q83" s="360" t="e">
        <f>#REF!</f>
        <v>#REF!</v>
      </c>
      <c r="R83" s="368" t="e">
        <f>#REF!</f>
        <v>#REF!</v>
      </c>
      <c r="S83" s="55"/>
      <c r="T83" s="55"/>
      <c r="V83" s="151" t="e">
        <f>IF(E83="","",IF(MAX($V$66:V82)=INT(RIGHT(E83,1))-1,INT(RIGHT(E83,1)),""))</f>
        <v>#REF!</v>
      </c>
      <c r="W83" s="151" t="e">
        <f t="shared" si="5"/>
        <v>#REF!</v>
      </c>
      <c r="X83" s="151" t="e">
        <f t="shared" si="11"/>
        <v>#REF!</v>
      </c>
      <c r="Y83" s="151" t="e">
        <f t="shared" si="6"/>
        <v>#REF!</v>
      </c>
      <c r="Z83" s="151" t="e">
        <f t="shared" si="7"/>
        <v>#REF!</v>
      </c>
      <c r="AA83" s="151" t="e">
        <f t="shared" si="8"/>
        <v>#REF!</v>
      </c>
      <c r="AB83" s="151" t="e">
        <f t="shared" ca="1" si="9"/>
        <v>#REF!</v>
      </c>
      <c r="AC83" s="151" t="e">
        <f t="shared" si="10"/>
        <v>#REF!</v>
      </c>
    </row>
    <row r="84" spans="2:32" ht="9" customHeight="1" thickBot="1" x14ac:dyDescent="0.25">
      <c r="B84" s="334"/>
      <c r="C84" s="79"/>
      <c r="D84" s="142"/>
      <c r="E84" s="289"/>
      <c r="F84" s="143"/>
      <c r="G84" s="143"/>
      <c r="H84" s="143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55"/>
      <c r="T84" s="55"/>
    </row>
    <row r="85" spans="2:32" ht="13.8" thickBot="1" x14ac:dyDescent="0.25">
      <c r="B85" s="334"/>
      <c r="C85" s="79"/>
      <c r="D85" s="58" t="s">
        <v>346</v>
      </c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86" t="s">
        <v>96</v>
      </c>
      <c r="Q85" s="369" t="e">
        <f>#REF!</f>
        <v>#REF!</v>
      </c>
      <c r="R85" s="11" t="s">
        <v>156</v>
      </c>
      <c r="S85" s="55"/>
      <c r="T85" s="55"/>
    </row>
    <row r="86" spans="2:32" ht="13.8" thickBot="1" x14ac:dyDescent="0.25">
      <c r="B86" s="334"/>
      <c r="C86" s="79"/>
      <c r="D86" s="58"/>
      <c r="E86" s="64" t="s">
        <v>729</v>
      </c>
      <c r="F86" s="64"/>
      <c r="G86" s="11" t="s">
        <v>157</v>
      </c>
      <c r="H86" s="7"/>
      <c r="I86" s="11"/>
      <c r="J86" s="11"/>
      <c r="K86" s="58"/>
      <c r="L86" s="58"/>
      <c r="M86" s="58"/>
      <c r="N86" s="58"/>
      <c r="O86" s="58"/>
      <c r="P86" s="58"/>
      <c r="Q86" s="58"/>
      <c r="R86" s="58"/>
      <c r="S86" s="12"/>
      <c r="T86" s="55"/>
    </row>
    <row r="87" spans="2:32" ht="13.8" thickBot="1" x14ac:dyDescent="0.25">
      <c r="B87" s="334"/>
      <c r="C87" s="79"/>
      <c r="D87" s="58"/>
      <c r="E87" s="11" t="s">
        <v>350</v>
      </c>
      <c r="F87" s="11"/>
      <c r="G87" s="11" t="s">
        <v>347</v>
      </c>
      <c r="L87" s="58"/>
      <c r="M87" s="58"/>
      <c r="N87" s="86" t="s">
        <v>245</v>
      </c>
      <c r="O87" s="370" t="e">
        <f>#REF!</f>
        <v>#REF!</v>
      </c>
      <c r="P87" s="58" t="s">
        <v>75</v>
      </c>
      <c r="Q87" s="370" t="e">
        <f>#REF!</f>
        <v>#REF!</v>
      </c>
      <c r="R87" s="58" t="s">
        <v>270</v>
      </c>
      <c r="S87" s="55"/>
      <c r="T87" s="55"/>
      <c r="W87" s="44">
        <v>2010</v>
      </c>
      <c r="X87" s="44">
        <v>2011</v>
      </c>
      <c r="Y87" s="44">
        <v>2012</v>
      </c>
      <c r="Z87" s="44">
        <v>2013</v>
      </c>
      <c r="AA87" s="44">
        <v>2014</v>
      </c>
      <c r="AB87" s="44">
        <v>2015</v>
      </c>
      <c r="AC87" s="44">
        <v>2016</v>
      </c>
      <c r="AD87" s="44">
        <v>2017</v>
      </c>
      <c r="AE87" s="44">
        <v>2018</v>
      </c>
      <c r="AF87" s="44">
        <v>2019</v>
      </c>
    </row>
    <row r="88" spans="2:32" ht="13.8" thickBot="1" x14ac:dyDescent="0.25">
      <c r="B88" s="334"/>
      <c r="C88" s="79"/>
      <c r="D88" s="58"/>
      <c r="E88" s="11" t="s">
        <v>246</v>
      </c>
      <c r="F88" s="11"/>
      <c r="G88" s="11" t="s">
        <v>349</v>
      </c>
      <c r="L88" s="58"/>
      <c r="M88" s="58"/>
      <c r="N88" s="58"/>
      <c r="O88" s="58"/>
      <c r="P88" s="58"/>
      <c r="Q88" s="58"/>
      <c r="R88" s="58"/>
      <c r="S88" s="55"/>
      <c r="T88" s="55"/>
    </row>
    <row r="89" spans="2:32" ht="13.8" thickBot="1" x14ac:dyDescent="0.25">
      <c r="B89" s="334"/>
      <c r="C89" s="79"/>
      <c r="D89" s="58"/>
      <c r="E89" s="11" t="s">
        <v>247</v>
      </c>
      <c r="F89" s="11"/>
      <c r="G89" s="11" t="s">
        <v>248</v>
      </c>
      <c r="L89" s="58"/>
      <c r="M89" s="58"/>
      <c r="N89" s="58"/>
      <c r="O89" s="58"/>
      <c r="P89" s="86" t="s">
        <v>348</v>
      </c>
      <c r="Q89" s="371" t="e">
        <f>#REF!</f>
        <v>#REF!</v>
      </c>
      <c r="R89" s="11" t="s">
        <v>156</v>
      </c>
      <c r="S89" s="55"/>
      <c r="T89" s="55"/>
      <c r="W89" s="87"/>
    </row>
    <row r="90" spans="2:32" ht="13.2" x14ac:dyDescent="0.2">
      <c r="B90" s="334"/>
      <c r="C90" s="70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8"/>
      <c r="T90" s="55"/>
    </row>
    <row r="91" spans="2:32" ht="13.2" x14ac:dyDescent="0.2">
      <c r="B91" s="372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8"/>
    </row>
    <row r="92" spans="2:32" ht="13.2" x14ac:dyDescent="0.2">
      <c r="T92" s="174" t="s">
        <v>391</v>
      </c>
    </row>
    <row r="93" spans="2:32" ht="13.2" hidden="1" x14ac:dyDescent="0.2"/>
    <row r="94" spans="2:32" ht="13.2" hidden="1" x14ac:dyDescent="0.2"/>
    <row r="95" spans="2:32" ht="13.2" hidden="1" x14ac:dyDescent="0.2"/>
    <row r="96" spans="2:32" ht="13.2" hidden="1" x14ac:dyDescent="0.2"/>
    <row r="97" spans="25:25" ht="13.2" hidden="1" x14ac:dyDescent="0.2"/>
    <row r="98" spans="25:25" ht="13.2" hidden="1" x14ac:dyDescent="0.2"/>
    <row r="99" spans="25:25" ht="13.2" hidden="1" x14ac:dyDescent="0.2"/>
    <row r="100" spans="25:25" ht="13.2" hidden="1" x14ac:dyDescent="0.2">
      <c r="Y100" s="121"/>
    </row>
    <row r="101" spans="25:25" ht="13.2" hidden="1" x14ac:dyDescent="0.2">
      <c r="Y101" s="121"/>
    </row>
    <row r="102" spans="25:25" ht="13.2" hidden="1" x14ac:dyDescent="0.2">
      <c r="Y102" s="121"/>
    </row>
    <row r="103" spans="25:25" ht="13.2" hidden="1" x14ac:dyDescent="0.2">
      <c r="Y103" s="121"/>
    </row>
    <row r="104" spans="25:25" ht="13.2" hidden="1" x14ac:dyDescent="0.2">
      <c r="Y104" s="121"/>
    </row>
    <row r="105" spans="25:25" ht="13.2" hidden="1" x14ac:dyDescent="0.2">
      <c r="Y105" s="121"/>
    </row>
    <row r="106" spans="25:25" ht="13.2" hidden="1" x14ac:dyDescent="0.2">
      <c r="Y106" s="121"/>
    </row>
    <row r="107" spans="25:25" ht="13.2" hidden="1" x14ac:dyDescent="0.2">
      <c r="Y107" s="121"/>
    </row>
    <row r="108" spans="25:25" ht="13.2" hidden="1" x14ac:dyDescent="0.2">
      <c r="Y108" s="121"/>
    </row>
    <row r="109" spans="25:25" ht="13.2" hidden="1" x14ac:dyDescent="0.2"/>
    <row r="110" spans="25:25" ht="13.2" hidden="1" x14ac:dyDescent="0.2"/>
    <row r="111" spans="25:25" ht="13.2" hidden="1" x14ac:dyDescent="0.2"/>
    <row r="112" spans="25:25" ht="13.2" hidden="1" x14ac:dyDescent="0.2"/>
    <row r="113" ht="13.2" hidden="1" x14ac:dyDescent="0.2"/>
    <row r="114" ht="13.2" hidden="1" x14ac:dyDescent="0.2"/>
    <row r="115" ht="13.2" hidden="1" x14ac:dyDescent="0.2"/>
    <row r="116" ht="13.2" hidden="1" x14ac:dyDescent="0.2"/>
    <row r="117" ht="13.2" hidden="1" x14ac:dyDescent="0.2"/>
    <row r="118" ht="13.2" hidden="1" x14ac:dyDescent="0.2"/>
    <row r="119" ht="13.2" hidden="1" x14ac:dyDescent="0.2"/>
    <row r="120" ht="13.2" hidden="1" x14ac:dyDescent="0.2"/>
    <row r="121" ht="13.2" hidden="1" x14ac:dyDescent="0.2"/>
    <row r="122" ht="13.2" hidden="1" x14ac:dyDescent="0.2"/>
    <row r="123" ht="13.2" hidden="1" x14ac:dyDescent="0.2"/>
    <row r="124" ht="13.2" hidden="1" x14ac:dyDescent="0.2"/>
    <row r="125" ht="13.2" hidden="1" x14ac:dyDescent="0.2"/>
    <row r="126" ht="13.2" hidden="1" x14ac:dyDescent="0.2"/>
    <row r="127" ht="13.2" hidden="1" x14ac:dyDescent="0.2"/>
    <row r="128" ht="13.2" hidden="1" x14ac:dyDescent="0.2"/>
    <row r="129" ht="13.2" hidden="1" x14ac:dyDescent="0.2"/>
    <row r="130" ht="13.2" hidden="1" x14ac:dyDescent="0.2"/>
    <row r="131" ht="13.2" hidden="1" x14ac:dyDescent="0.2"/>
    <row r="132" ht="13.2" hidden="1" x14ac:dyDescent="0.2"/>
    <row r="133" ht="13.2" hidden="1" x14ac:dyDescent="0.2"/>
    <row r="134" ht="13.2" hidden="1" x14ac:dyDescent="0.2"/>
    <row r="135" ht="13.2" hidden="1" x14ac:dyDescent="0.2"/>
    <row r="136" ht="13.2" hidden="1" x14ac:dyDescent="0.2"/>
    <row r="137" ht="13.2" hidden="1" x14ac:dyDescent="0.2"/>
    <row r="138" ht="13.2" hidden="1" x14ac:dyDescent="0.2"/>
    <row r="139" ht="13.2" hidden="1" x14ac:dyDescent="0.2"/>
    <row r="140" ht="13.2" hidden="1" x14ac:dyDescent="0.2"/>
    <row r="141" ht="13.2" hidden="1" x14ac:dyDescent="0.2"/>
    <row r="142" ht="13.2" hidden="1" x14ac:dyDescent="0.2"/>
    <row r="143" ht="13.2" hidden="1" x14ac:dyDescent="0.2"/>
    <row r="144" ht="13.2" hidden="1" x14ac:dyDescent="0.2"/>
    <row r="145" ht="13.2" hidden="1" x14ac:dyDescent="0.2"/>
    <row r="146" ht="13.2" hidden="1" x14ac:dyDescent="0.2"/>
    <row r="147" ht="13.2" hidden="1" x14ac:dyDescent="0.2"/>
    <row r="148" ht="13.2" hidden="1" x14ac:dyDescent="0.2"/>
    <row r="149" ht="13.2" hidden="1" x14ac:dyDescent="0.2"/>
    <row r="150" ht="13.2" hidden="1" x14ac:dyDescent="0.2"/>
    <row r="151" ht="13.2" hidden="1" x14ac:dyDescent="0.2"/>
    <row r="152" ht="13.2" hidden="1" x14ac:dyDescent="0.2"/>
    <row r="153" ht="13.2" hidden="1" x14ac:dyDescent="0.2"/>
    <row r="154" ht="13.2" hidden="1" x14ac:dyDescent="0.2"/>
    <row r="155" ht="13.2" hidden="1" x14ac:dyDescent="0.2"/>
    <row r="156" ht="13.2" hidden="1" x14ac:dyDescent="0.2"/>
    <row r="157" ht="13.2" hidden="1" x14ac:dyDescent="0.2"/>
    <row r="158" ht="13.2" hidden="1" x14ac:dyDescent="0.2"/>
    <row r="159" ht="13.2" hidden="1" x14ac:dyDescent="0.2"/>
    <row r="160" ht="13.2" hidden="1" x14ac:dyDescent="0.2"/>
    <row r="161" ht="13.2" hidden="1" x14ac:dyDescent="0.2"/>
    <row r="162" ht="13.2" hidden="1" x14ac:dyDescent="0.2"/>
    <row r="163" ht="13.2" hidden="1" x14ac:dyDescent="0.2"/>
    <row r="164" ht="13.2" hidden="1" x14ac:dyDescent="0.2"/>
    <row r="165" ht="13.2" hidden="1" x14ac:dyDescent="0.2"/>
    <row r="166" ht="13.2" hidden="1" x14ac:dyDescent="0.2"/>
    <row r="167" ht="13.2" hidden="1" x14ac:dyDescent="0.2"/>
    <row r="168" ht="13.2" hidden="1" x14ac:dyDescent="0.2"/>
    <row r="169" ht="13.2" hidden="1" x14ac:dyDescent="0.2"/>
    <row r="170" ht="13.2" hidden="1" x14ac:dyDescent="0.2"/>
    <row r="171" ht="13.2" hidden="1" x14ac:dyDescent="0.2"/>
    <row r="172" ht="13.2" hidden="1" x14ac:dyDescent="0.2"/>
    <row r="173" ht="13.2" hidden="1" x14ac:dyDescent="0.2"/>
    <row r="174" ht="13.2" hidden="1" x14ac:dyDescent="0.2"/>
    <row r="175" ht="13.2" hidden="1" x14ac:dyDescent="0.2"/>
    <row r="176" ht="13.2" hidden="1" x14ac:dyDescent="0.2"/>
    <row r="177" ht="13.2" hidden="1" x14ac:dyDescent="0.2"/>
    <row r="178" ht="13.2" hidden="1" x14ac:dyDescent="0.2"/>
    <row r="179" ht="13.2" hidden="1" x14ac:dyDescent="0.2"/>
    <row r="180" ht="13.2" hidden="1" x14ac:dyDescent="0.2"/>
    <row r="181" ht="13.2" hidden="1" x14ac:dyDescent="0.2"/>
    <row r="182" ht="13.2" hidden="1" x14ac:dyDescent="0.2"/>
    <row r="183" ht="13.2" hidden="1" x14ac:dyDescent="0.2"/>
    <row r="184" ht="13.2" hidden="1" x14ac:dyDescent="0.2"/>
    <row r="185" ht="13.2" hidden="1" x14ac:dyDescent="0.2"/>
    <row r="186" ht="13.2" hidden="1" x14ac:dyDescent="0.2"/>
    <row r="187" ht="13.2" hidden="1" x14ac:dyDescent="0.2"/>
    <row r="188" ht="13.2" hidden="1" x14ac:dyDescent="0.2"/>
    <row r="189" ht="13.2" hidden="1" x14ac:dyDescent="0.2"/>
    <row r="190" ht="13.2" hidden="1" x14ac:dyDescent="0.2"/>
    <row r="191" ht="13.2" hidden="1" x14ac:dyDescent="0.2"/>
    <row r="192" ht="13.2" hidden="1" x14ac:dyDescent="0.2"/>
    <row r="193" ht="13.2" hidden="1" x14ac:dyDescent="0.2"/>
    <row r="194" ht="13.2" hidden="1" x14ac:dyDescent="0.2"/>
    <row r="195" ht="13.2" hidden="1" x14ac:dyDescent="0.2"/>
    <row r="196" ht="13.2" hidden="1" x14ac:dyDescent="0.2"/>
    <row r="197" ht="13.2" hidden="1" x14ac:dyDescent="0.2"/>
    <row r="198" ht="13.2" hidden="1" x14ac:dyDescent="0.2"/>
    <row r="199" ht="13.2" hidden="1" x14ac:dyDescent="0.2"/>
    <row r="200" ht="13.2" hidden="1" x14ac:dyDescent="0.2"/>
    <row r="201" ht="13.2" hidden="1" x14ac:dyDescent="0.2"/>
    <row r="202" ht="13.2" hidden="1" x14ac:dyDescent="0.2"/>
    <row r="203" ht="13.2" hidden="1" x14ac:dyDescent="0.2"/>
    <row r="204" ht="13.2" hidden="1" x14ac:dyDescent="0.2"/>
    <row r="205" ht="13.2" hidden="1" x14ac:dyDescent="0.2"/>
    <row r="206" ht="13.2" hidden="1" x14ac:dyDescent="0.2"/>
    <row r="207" ht="13.2" hidden="1" x14ac:dyDescent="0.2"/>
    <row r="208" ht="13.2" hidden="1" x14ac:dyDescent="0.2"/>
    <row r="209" ht="13.2" hidden="1" x14ac:dyDescent="0.2"/>
    <row r="210" ht="13.2" hidden="1" x14ac:dyDescent="0.2"/>
    <row r="211" ht="13.2" hidden="1" x14ac:dyDescent="0.2"/>
    <row r="212" ht="13.2" hidden="1" x14ac:dyDescent="0.2"/>
    <row r="213" ht="13.2" hidden="1" x14ac:dyDescent="0.2"/>
    <row r="214" ht="13.2" hidden="1" x14ac:dyDescent="0.2"/>
    <row r="215" ht="13.2" hidden="1" x14ac:dyDescent="0.2"/>
    <row r="216" ht="13.2" hidden="1" x14ac:dyDescent="0.2"/>
    <row r="217" ht="13.2" hidden="1" x14ac:dyDescent="0.2"/>
    <row r="218" ht="13.2" hidden="1" x14ac:dyDescent="0.2"/>
    <row r="219" ht="13.2" hidden="1" x14ac:dyDescent="0.2"/>
    <row r="220" ht="13.2" hidden="1" x14ac:dyDescent="0.2"/>
    <row r="221" ht="13.2" hidden="1" x14ac:dyDescent="0.2"/>
    <row r="222" ht="13.2" hidden="1" x14ac:dyDescent="0.2"/>
    <row r="223" ht="13.2" hidden="1" x14ac:dyDescent="0.2"/>
    <row r="224" ht="13.2" hidden="1" x14ac:dyDescent="0.2"/>
    <row r="225" ht="13.2" hidden="1" x14ac:dyDescent="0.2"/>
    <row r="226" ht="13.2" hidden="1" x14ac:dyDescent="0.2"/>
    <row r="227" ht="13.2" hidden="1" x14ac:dyDescent="0.2"/>
    <row r="228" ht="13.2" hidden="1" x14ac:dyDescent="0.2"/>
    <row r="229" ht="13.2" hidden="1" x14ac:dyDescent="0.2"/>
    <row r="230" ht="13.2" hidden="1" x14ac:dyDescent="0.2"/>
    <row r="231" ht="13.2" hidden="1" x14ac:dyDescent="0.2"/>
    <row r="232" ht="13.2" hidden="1" x14ac:dyDescent="0.2"/>
    <row r="233" ht="13.2" hidden="1" x14ac:dyDescent="0.2"/>
    <row r="234" ht="13.2" hidden="1" x14ac:dyDescent="0.2"/>
    <row r="235" ht="13.2" hidden="1" x14ac:dyDescent="0.2"/>
    <row r="236" ht="13.2" hidden="1" x14ac:dyDescent="0.2"/>
    <row r="237" ht="13.2" hidden="1" x14ac:dyDescent="0.2"/>
    <row r="238" ht="13.2" hidden="1" x14ac:dyDescent="0.2"/>
    <row r="239" ht="13.2" hidden="1" x14ac:dyDescent="0.2"/>
    <row r="240" ht="13.2" hidden="1" x14ac:dyDescent="0.2"/>
    <row r="241" ht="13.2" hidden="1" x14ac:dyDescent="0.2"/>
    <row r="242" ht="13.2" hidden="1" x14ac:dyDescent="0.2"/>
    <row r="243" ht="13.2" hidden="1" x14ac:dyDescent="0.2"/>
    <row r="244" ht="13.2" hidden="1" x14ac:dyDescent="0.2"/>
    <row r="245" ht="13.2" hidden="1" x14ac:dyDescent="0.2"/>
    <row r="246" ht="13.2" hidden="1" x14ac:dyDescent="0.2"/>
    <row r="247" ht="13.2" hidden="1" x14ac:dyDescent="0.2"/>
    <row r="248" ht="13.2" hidden="1" x14ac:dyDescent="0.2"/>
    <row r="249" ht="13.2" hidden="1" x14ac:dyDescent="0.2"/>
    <row r="250" ht="13.2" hidden="1" x14ac:dyDescent="0.2"/>
    <row r="251" ht="13.2" hidden="1" x14ac:dyDescent="0.2"/>
    <row r="252" ht="13.2" hidden="1" x14ac:dyDescent="0.2"/>
    <row r="253" ht="13.2" hidden="1" x14ac:dyDescent="0.2"/>
    <row r="254" ht="13.2" hidden="1" x14ac:dyDescent="0.2"/>
    <row r="255" ht="13.2" hidden="1" x14ac:dyDescent="0.2"/>
    <row r="256" ht="13.2" hidden="1" x14ac:dyDescent="0.2"/>
    <row r="257" ht="13.2" hidden="1" x14ac:dyDescent="0.2"/>
    <row r="258" ht="13.2" hidden="1" x14ac:dyDescent="0.2"/>
    <row r="259" ht="13.2" hidden="1" x14ac:dyDescent="0.2"/>
    <row r="260" ht="13.2" hidden="1" x14ac:dyDescent="0.2"/>
    <row r="261" ht="13.2" hidden="1" x14ac:dyDescent="0.2"/>
    <row r="262" ht="13.2" hidden="1" x14ac:dyDescent="0.2"/>
    <row r="263" ht="13.2" hidden="1" x14ac:dyDescent="0.2"/>
    <row r="264" ht="13.2" hidden="1" x14ac:dyDescent="0.2"/>
    <row r="265" ht="13.2" hidden="1" x14ac:dyDescent="0.2"/>
    <row r="266" ht="13.2" hidden="1" x14ac:dyDescent="0.2"/>
    <row r="267" ht="13.2" hidden="1" x14ac:dyDescent="0.2"/>
    <row r="268" ht="13.2" hidden="1" x14ac:dyDescent="0.2"/>
    <row r="269" ht="13.2" hidden="1" x14ac:dyDescent="0.2"/>
    <row r="270" ht="13.2" hidden="1" x14ac:dyDescent="0.2"/>
    <row r="271" ht="13.2" hidden="1" x14ac:dyDescent="0.2"/>
    <row r="272" ht="13.2" hidden="1" x14ac:dyDescent="0.2"/>
    <row r="273" ht="13.2" hidden="1" x14ac:dyDescent="0.2"/>
    <row r="274" ht="13.2" hidden="1" x14ac:dyDescent="0.2"/>
    <row r="275" ht="13.2" hidden="1" x14ac:dyDescent="0.2"/>
    <row r="276" ht="13.2" hidden="1" x14ac:dyDescent="0.2"/>
    <row r="277" ht="13.2" hidden="1" x14ac:dyDescent="0.2"/>
    <row r="278" ht="13.2" hidden="1" x14ac:dyDescent="0.2"/>
    <row r="279" ht="13.2" hidden="1" x14ac:dyDescent="0.2"/>
    <row r="280" ht="13.2" hidden="1" x14ac:dyDescent="0.2"/>
    <row r="281" ht="13.2" hidden="1" x14ac:dyDescent="0.2"/>
    <row r="282" ht="13.2" hidden="1" x14ac:dyDescent="0.2"/>
    <row r="283" ht="13.2" hidden="1" x14ac:dyDescent="0.2"/>
    <row r="284" ht="13.2" hidden="1" x14ac:dyDescent="0.2"/>
    <row r="285" ht="13.2" hidden="1" x14ac:dyDescent="0.2"/>
    <row r="286" ht="13.2" hidden="1" x14ac:dyDescent="0.2"/>
    <row r="287" ht="13.2" hidden="1" x14ac:dyDescent="0.2"/>
    <row r="288" ht="13.2" hidden="1" x14ac:dyDescent="0.2"/>
    <row r="289" ht="13.2" hidden="1" x14ac:dyDescent="0.2"/>
    <row r="290" ht="13.2" hidden="1" x14ac:dyDescent="0.2"/>
    <row r="291" ht="13.2" hidden="1" x14ac:dyDescent="0.2"/>
    <row r="292" ht="13.2" hidden="1" x14ac:dyDescent="0.2"/>
    <row r="293" ht="13.2" hidden="1" x14ac:dyDescent="0.2"/>
    <row r="294" ht="13.2" hidden="1" x14ac:dyDescent="0.2"/>
    <row r="295" ht="13.2" hidden="1" x14ac:dyDescent="0.2"/>
    <row r="296" ht="13.2" hidden="1" x14ac:dyDescent="0.2"/>
    <row r="297" ht="13.2" hidden="1" x14ac:dyDescent="0.2"/>
    <row r="298" ht="13.2" hidden="1" x14ac:dyDescent="0.2"/>
    <row r="299" ht="13.2" hidden="1" x14ac:dyDescent="0.2"/>
    <row r="300" ht="13.2" hidden="1" x14ac:dyDescent="0.2"/>
    <row r="301" ht="13.2" hidden="1" x14ac:dyDescent="0.2"/>
    <row r="302" ht="13.2" hidden="1" x14ac:dyDescent="0.2"/>
    <row r="303" ht="13.2" hidden="1" x14ac:dyDescent="0.2"/>
    <row r="304" ht="13.2" hidden="1" x14ac:dyDescent="0.2"/>
    <row r="305" ht="13.2" hidden="1" x14ac:dyDescent="0.2"/>
    <row r="306" ht="13.2" hidden="1" x14ac:dyDescent="0.2"/>
    <row r="307" ht="13.2" hidden="1" x14ac:dyDescent="0.2"/>
    <row r="308" ht="13.2" hidden="1" x14ac:dyDescent="0.2"/>
    <row r="309" ht="13.2" hidden="1" x14ac:dyDescent="0.2"/>
    <row r="310" ht="13.2" hidden="1" x14ac:dyDescent="0.2"/>
    <row r="311" ht="13.2" hidden="1" x14ac:dyDescent="0.2"/>
    <row r="312" ht="13.2" hidden="1" x14ac:dyDescent="0.2"/>
    <row r="313" ht="13.2" hidden="1" x14ac:dyDescent="0.2"/>
    <row r="314" ht="13.2" hidden="1" x14ac:dyDescent="0.2"/>
    <row r="315" ht="13.2" hidden="1" x14ac:dyDescent="0.2"/>
    <row r="316" ht="13.2" hidden="1" x14ac:dyDescent="0.2"/>
    <row r="317" ht="13.2" hidden="1" x14ac:dyDescent="0.2"/>
    <row r="318" ht="13.2" hidden="1" x14ac:dyDescent="0.2"/>
    <row r="319" ht="13.2" hidden="1" x14ac:dyDescent="0.2"/>
    <row r="320" ht="13.2" hidden="1" x14ac:dyDescent="0.2"/>
    <row r="321" ht="13.2" hidden="1" x14ac:dyDescent="0.2"/>
    <row r="322" ht="13.2" hidden="1" x14ac:dyDescent="0.2"/>
    <row r="323" ht="13.2" hidden="1" x14ac:dyDescent="0.2"/>
    <row r="324" ht="13.2" hidden="1" x14ac:dyDescent="0.2"/>
    <row r="325" ht="13.2" hidden="1" x14ac:dyDescent="0.2"/>
    <row r="326" ht="13.2" hidden="1" x14ac:dyDescent="0.2"/>
    <row r="327" ht="13.2" hidden="1" x14ac:dyDescent="0.2"/>
    <row r="328" ht="13.2" hidden="1" x14ac:dyDescent="0.2"/>
    <row r="329" ht="13.2" hidden="1" x14ac:dyDescent="0.2"/>
    <row r="330" ht="13.2" hidden="1" x14ac:dyDescent="0.2"/>
    <row r="331" ht="13.2" hidden="1" x14ac:dyDescent="0.2"/>
    <row r="332" ht="13.2" hidden="1" x14ac:dyDescent="0.2"/>
    <row r="333" ht="13.2" hidden="1" x14ac:dyDescent="0.2"/>
    <row r="334" ht="13.2" hidden="1" x14ac:dyDescent="0.2"/>
    <row r="335" ht="13.2" hidden="1" x14ac:dyDescent="0.2"/>
    <row r="336" ht="13.2" hidden="1" x14ac:dyDescent="0.2"/>
    <row r="337" ht="13.2" hidden="1" x14ac:dyDescent="0.2"/>
    <row r="338" ht="13.2" hidden="1" x14ac:dyDescent="0.2"/>
    <row r="339" ht="13.2" hidden="1" x14ac:dyDescent="0.2"/>
    <row r="340" ht="13.2" hidden="1" x14ac:dyDescent="0.2"/>
    <row r="341" ht="13.2" hidden="1" x14ac:dyDescent="0.2"/>
    <row r="342" ht="13.2" hidden="1" x14ac:dyDescent="0.2"/>
    <row r="343" ht="13.2" hidden="1" x14ac:dyDescent="0.2"/>
    <row r="344" ht="13.2" hidden="1" x14ac:dyDescent="0.2"/>
    <row r="345" ht="13.2" hidden="1" x14ac:dyDescent="0.2"/>
    <row r="346" ht="13.2" hidden="1" x14ac:dyDescent="0.2"/>
    <row r="347" ht="13.2" hidden="1" x14ac:dyDescent="0.2"/>
    <row r="348" ht="13.2" hidden="1" x14ac:dyDescent="0.2"/>
    <row r="349" ht="13.2" hidden="1" x14ac:dyDescent="0.2"/>
    <row r="350" ht="13.2" hidden="1" x14ac:dyDescent="0.2"/>
    <row r="351" ht="13.2" hidden="1" x14ac:dyDescent="0.2"/>
    <row r="352" ht="13.2" hidden="1" x14ac:dyDescent="0.2"/>
    <row r="353" ht="13.2" hidden="1" x14ac:dyDescent="0.2"/>
    <row r="354" ht="13.2" hidden="1" x14ac:dyDescent="0.2"/>
    <row r="355" ht="13.2" hidden="1" x14ac:dyDescent="0.2"/>
    <row r="356" ht="13.2" hidden="1" x14ac:dyDescent="0.2"/>
    <row r="357" ht="13.2" hidden="1" x14ac:dyDescent="0.2"/>
    <row r="358" ht="13.2" hidden="1" x14ac:dyDescent="0.2"/>
    <row r="359" ht="13.2" hidden="1" x14ac:dyDescent="0.2"/>
    <row r="360" ht="13.2" hidden="1" x14ac:dyDescent="0.2"/>
    <row r="361" ht="13.2" hidden="1" x14ac:dyDescent="0.2"/>
    <row r="362" ht="13.2" hidden="1" x14ac:dyDescent="0.2"/>
    <row r="363" ht="13.2" hidden="1" x14ac:dyDescent="0.2"/>
    <row r="364" ht="13.2" hidden="1" x14ac:dyDescent="0.2"/>
    <row r="365" ht="13.2" hidden="1" x14ac:dyDescent="0.2"/>
    <row r="366" ht="13.2" hidden="1" x14ac:dyDescent="0.2"/>
    <row r="367" ht="13.2" hidden="1" x14ac:dyDescent="0.2"/>
    <row r="368" ht="13.2" hidden="1" x14ac:dyDescent="0.2"/>
    <row r="369" ht="13.2" hidden="1" x14ac:dyDescent="0.2"/>
    <row r="370" ht="13.2" hidden="1" x14ac:dyDescent="0.2"/>
    <row r="371" ht="13.2" hidden="1" x14ac:dyDescent="0.2"/>
    <row r="372" ht="13.2" hidden="1" x14ac:dyDescent="0.2"/>
    <row r="373" ht="13.2" hidden="1" x14ac:dyDescent="0.2"/>
    <row r="374" ht="13.2" hidden="1" x14ac:dyDescent="0.2"/>
    <row r="375" ht="13.2" hidden="1" x14ac:dyDescent="0.2"/>
    <row r="376" ht="13.2" hidden="1" x14ac:dyDescent="0.2"/>
    <row r="377" ht="13.2" hidden="1" x14ac:dyDescent="0.2"/>
    <row r="378" ht="13.2" hidden="1" x14ac:dyDescent="0.2"/>
    <row r="379" ht="13.2" hidden="1" x14ac:dyDescent="0.2"/>
    <row r="380" ht="13.2" hidden="1" x14ac:dyDescent="0.2"/>
    <row r="381" ht="13.2" hidden="1" x14ac:dyDescent="0.2"/>
    <row r="382" ht="13.2" hidden="1" x14ac:dyDescent="0.2"/>
    <row r="383" ht="13.2" hidden="1" x14ac:dyDescent="0.2"/>
    <row r="384" ht="13.2" hidden="1" x14ac:dyDescent="0.2"/>
    <row r="385" spans="9:9" ht="13.2" hidden="1" x14ac:dyDescent="0.2"/>
    <row r="386" spans="9:9" ht="13.2" hidden="1" x14ac:dyDescent="0.2"/>
    <row r="387" spans="9:9" ht="13.2" hidden="1" x14ac:dyDescent="0.2">
      <c r="I387" s="7" t="s">
        <v>586</v>
      </c>
    </row>
  </sheetData>
  <sheetProtection password="DD1F" sheet="1" selectLockedCells="1" selectUnlockedCells="1"/>
  <mergeCells count="82">
    <mergeCell ref="G11:H11"/>
    <mergeCell ref="E12:F12"/>
    <mergeCell ref="G12:Q12"/>
    <mergeCell ref="G13:Q13"/>
    <mergeCell ref="L20:M20"/>
    <mergeCell ref="N20:O20"/>
    <mergeCell ref="G14:Q14"/>
    <mergeCell ref="G15:Q15"/>
    <mergeCell ref="G16:H16"/>
    <mergeCell ref="L18:M18"/>
    <mergeCell ref="G19:H19"/>
    <mergeCell ref="F27:Q27"/>
    <mergeCell ref="F28:Q28"/>
    <mergeCell ref="AM29:AM32"/>
    <mergeCell ref="AN29:AN32"/>
    <mergeCell ref="F29:Q29"/>
    <mergeCell ref="AK29:AK32"/>
    <mergeCell ref="AL29:AL32"/>
    <mergeCell ref="F32:Q32"/>
    <mergeCell ref="F30:Q30"/>
    <mergeCell ref="F25:Q25"/>
    <mergeCell ref="F26:Q26"/>
    <mergeCell ref="P20:Q20"/>
    <mergeCell ref="G21:H21"/>
    <mergeCell ref="L21:M21"/>
    <mergeCell ref="N21:O21"/>
    <mergeCell ref="G20:H20"/>
    <mergeCell ref="P21:Q21"/>
    <mergeCell ref="BL29:BL30"/>
    <mergeCell ref="BG29:BG30"/>
    <mergeCell ref="BH29:BH30"/>
    <mergeCell ref="AU29:AU30"/>
    <mergeCell ref="AV29:AV30"/>
    <mergeCell ref="AW29:AW30"/>
    <mergeCell ref="AX29:AX30"/>
    <mergeCell ref="AY29:AY30"/>
    <mergeCell ref="BA29:BA30"/>
    <mergeCell ref="BB29:BB30"/>
    <mergeCell ref="BK29:BK30"/>
    <mergeCell ref="F33:Q33"/>
    <mergeCell ref="D34:E34"/>
    <mergeCell ref="BI29:BI30"/>
    <mergeCell ref="BJ29:BJ30"/>
    <mergeCell ref="BE29:BE30"/>
    <mergeCell ref="AT29:AT30"/>
    <mergeCell ref="F31:Q31"/>
    <mergeCell ref="BC29:BC30"/>
    <mergeCell ref="AP29:AP30"/>
    <mergeCell ref="AQ29:AQ30"/>
    <mergeCell ref="AR29:AR30"/>
    <mergeCell ref="BF29:BF30"/>
    <mergeCell ref="D39:D41"/>
    <mergeCell ref="E39:E41"/>
    <mergeCell ref="F39:I41"/>
    <mergeCell ref="J39:R39"/>
    <mergeCell ref="J40:R40"/>
    <mergeCell ref="D42:D45"/>
    <mergeCell ref="F42:I42"/>
    <mergeCell ref="F43:I43"/>
    <mergeCell ref="F44:I44"/>
    <mergeCell ref="F45:I45"/>
    <mergeCell ref="F50:I50"/>
    <mergeCell ref="F51:I51"/>
    <mergeCell ref="D52:D55"/>
    <mergeCell ref="F52:I52"/>
    <mergeCell ref="F53:I53"/>
    <mergeCell ref="F54:I54"/>
    <mergeCell ref="F55:I55"/>
    <mergeCell ref="D46:D51"/>
    <mergeCell ref="F46:I46"/>
    <mergeCell ref="F47:I47"/>
    <mergeCell ref="F48:I48"/>
    <mergeCell ref="F49:I49"/>
    <mergeCell ref="D64:D65"/>
    <mergeCell ref="E64:E65"/>
    <mergeCell ref="F64:F65"/>
    <mergeCell ref="D56:D59"/>
    <mergeCell ref="F56:I56"/>
    <mergeCell ref="F57:I57"/>
    <mergeCell ref="F58:I58"/>
    <mergeCell ref="F59:I59"/>
    <mergeCell ref="D60:I60"/>
  </mergeCells>
  <phoneticPr fontId="2"/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74" orientation="portrait" blackAndWhite="1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B2"/>
  <sheetViews>
    <sheetView workbookViewId="0">
      <selection activeCell="B2" sqref="B2"/>
    </sheetView>
  </sheetViews>
  <sheetFormatPr defaultRowHeight="13.2" x14ac:dyDescent="0.2"/>
  <sheetData>
    <row r="1" spans="1:2" x14ac:dyDescent="0.2">
      <c r="A1" s="442" t="s">
        <v>772</v>
      </c>
      <c r="B1" s="441" t="s">
        <v>773</v>
      </c>
    </row>
    <row r="2" spans="1:2" x14ac:dyDescent="0.2">
      <c r="A2" s="442" t="s">
        <v>774</v>
      </c>
      <c r="B2" s="441">
        <v>2</v>
      </c>
    </row>
  </sheetData>
  <sheetProtection password="D357" sheet="1" objects="1" scenarios="1"/>
  <phoneticPr fontId="2"/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CL44"/>
  <sheetViews>
    <sheetView showGridLines="0" view="pageBreakPreview" zoomScaleNormal="70" zoomScaleSheetLayoutView="100" workbookViewId="0">
      <selection activeCell="D13" sqref="D13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4" width="5.6640625" style="102" customWidth="1"/>
    <col min="5" max="5" width="5" style="102" customWidth="1"/>
    <col min="6" max="6" width="5.6640625" style="102" customWidth="1"/>
    <col min="7" max="7" width="12.6640625" style="102" customWidth="1"/>
    <col min="8" max="8" width="20.6640625" style="102" customWidth="1"/>
    <col min="9" max="10" width="5.6640625" style="102" customWidth="1"/>
    <col min="11" max="11" width="4.6640625" style="102" customWidth="1"/>
    <col min="12" max="12" width="6.6640625" style="102" customWidth="1"/>
    <col min="13" max="16" width="5.6640625" style="102" customWidth="1"/>
    <col min="17" max="20" width="4.6640625" style="102" customWidth="1"/>
    <col min="21" max="31" width="5.6640625" style="102" customWidth="1"/>
    <col min="32" max="33" width="2.109375" style="102" customWidth="1"/>
    <col min="34" max="62" width="8" style="102" hidden="1" customWidth="1"/>
    <col min="63" max="90" width="6.21875" style="102" hidden="1" customWidth="1"/>
    <col min="91" max="16384" width="4.77734375" style="102" hidden="1"/>
  </cols>
  <sheetData>
    <row r="1" spans="1:88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7" t="s">
        <v>821</v>
      </c>
      <c r="BB1" s="7" t="s">
        <v>811</v>
      </c>
      <c r="BK1" s="92" t="s">
        <v>806</v>
      </c>
      <c r="BU1" s="7" t="s">
        <v>812</v>
      </c>
    </row>
    <row r="2" spans="1:88" s="103" customFormat="1" ht="15" customHeight="1" thickBot="1" x14ac:dyDescent="0.25">
      <c r="A2" s="1"/>
      <c r="B2" s="102"/>
      <c r="C2" s="102"/>
      <c r="D2" s="104"/>
      <c r="E2" s="3" t="s">
        <v>410</v>
      </c>
      <c r="AK2" s="4" t="s">
        <v>398</v>
      </c>
      <c r="AL2" s="4" t="s">
        <v>399</v>
      </c>
      <c r="AM2" s="4" t="s">
        <v>400</v>
      </c>
      <c r="AN2" s="4" t="s">
        <v>651</v>
      </c>
      <c r="AO2" s="4" t="s">
        <v>652</v>
      </c>
      <c r="AP2" s="4" t="s">
        <v>653</v>
      </c>
      <c r="AQ2" s="4" t="s">
        <v>431</v>
      </c>
      <c r="AR2" s="4" t="s">
        <v>432</v>
      </c>
      <c r="AS2" s="4"/>
      <c r="BA2" s="14"/>
      <c r="BL2" s="7"/>
      <c r="BM2" s="7"/>
      <c r="BN2" s="7"/>
      <c r="BO2" s="7"/>
      <c r="BP2" s="7"/>
      <c r="BQ2" s="7"/>
      <c r="BR2" s="7"/>
      <c r="BS2" s="7"/>
      <c r="BT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</row>
    <row r="3" spans="1:88" s="103" customFormat="1" ht="15" customHeight="1" thickBot="1" x14ac:dyDescent="0.25">
      <c r="A3" s="1"/>
      <c r="B3" s="102"/>
      <c r="C3" s="102"/>
      <c r="D3" s="105"/>
      <c r="E3" s="3" t="s">
        <v>411</v>
      </c>
      <c r="AJ3" s="7"/>
      <c r="BB3" s="150"/>
      <c r="BC3" s="475" t="s">
        <v>481</v>
      </c>
      <c r="BD3" s="475" t="s">
        <v>482</v>
      </c>
      <c r="BE3" s="475" t="s">
        <v>483</v>
      </c>
      <c r="BF3" s="475" t="s">
        <v>484</v>
      </c>
      <c r="BG3" s="475" t="s">
        <v>485</v>
      </c>
      <c r="BH3" s="475" t="s">
        <v>486</v>
      </c>
      <c r="BI3" s="7"/>
      <c r="BK3" s="21"/>
      <c r="BL3" s="563"/>
      <c r="BM3" s="475" t="s">
        <v>783</v>
      </c>
      <c r="BN3" s="475" t="s">
        <v>884</v>
      </c>
      <c r="BO3" s="475" t="s">
        <v>885</v>
      </c>
      <c r="BP3" s="475" t="s">
        <v>784</v>
      </c>
      <c r="BQ3" s="475" t="s">
        <v>785</v>
      </c>
      <c r="BR3" s="475" t="s">
        <v>786</v>
      </c>
      <c r="BS3" s="475" t="s">
        <v>597</v>
      </c>
      <c r="BT3" s="7"/>
      <c r="BU3" s="21"/>
      <c r="BV3" s="563"/>
      <c r="BW3" s="4" t="s">
        <v>398</v>
      </c>
      <c r="BX3" s="4" t="s">
        <v>399</v>
      </c>
      <c r="BY3" s="4" t="s">
        <v>400</v>
      </c>
      <c r="BZ3" s="4" t="s">
        <v>651</v>
      </c>
      <c r="CA3" s="4" t="s">
        <v>652</v>
      </c>
      <c r="CB3" s="4" t="s">
        <v>653</v>
      </c>
      <c r="CC3" s="4" t="s">
        <v>431</v>
      </c>
      <c r="CD3" s="4" t="s">
        <v>432</v>
      </c>
      <c r="CE3" s="4"/>
      <c r="CF3" s="4"/>
      <c r="CG3" s="4"/>
      <c r="CH3" s="4"/>
      <c r="CI3" s="4"/>
      <c r="CJ3" s="4"/>
    </row>
    <row r="4" spans="1:88" s="103" customFormat="1" ht="15" customHeight="1" x14ac:dyDescent="0.2">
      <c r="A4" s="1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7"/>
      <c r="AK4" s="4" t="s">
        <v>36</v>
      </c>
      <c r="AL4" s="4" t="s">
        <v>255</v>
      </c>
      <c r="AN4" s="4" t="s">
        <v>293</v>
      </c>
      <c r="AO4" s="4" t="s">
        <v>272</v>
      </c>
      <c r="AQ4" s="4" t="s">
        <v>173</v>
      </c>
      <c r="AR4" s="4" t="s">
        <v>330</v>
      </c>
      <c r="AU4" s="559" t="s">
        <v>479</v>
      </c>
      <c r="AV4" s="559" t="s">
        <v>480</v>
      </c>
      <c r="AX4" s="475"/>
      <c r="AY4" s="85" t="s">
        <v>596</v>
      </c>
      <c r="AZ4" s="85" t="s">
        <v>595</v>
      </c>
      <c r="BB4" s="475" t="s">
        <v>487</v>
      </c>
      <c r="BC4" s="475">
        <v>3.6</v>
      </c>
      <c r="BD4" s="475">
        <f t="shared" ref="BD4:BD10" si="0">3.6/860</f>
        <v>4.1860465116279073E-3</v>
      </c>
      <c r="BE4" s="475">
        <v>1</v>
      </c>
      <c r="BF4" s="475"/>
      <c r="BG4" s="475"/>
      <c r="BH4" s="475"/>
      <c r="BI4" s="7">
        <v>3.6</v>
      </c>
      <c r="BK4" s="475" t="s">
        <v>807</v>
      </c>
      <c r="BL4" s="475"/>
      <c r="BM4" s="475">
        <f>メイン_入力!$AB$99</f>
        <v>0.38200000000000001</v>
      </c>
      <c r="BN4" s="475">
        <f>メイン_入力!AC106</f>
        <v>2.2769999999999997</v>
      </c>
      <c r="BO4" s="475">
        <f>メイン_入力!AD106</f>
        <v>2.2769999999999997</v>
      </c>
      <c r="BP4" s="475">
        <f>メイン_入力!$AE$99</f>
        <v>3.0361466666666659</v>
      </c>
      <c r="BQ4" s="475">
        <f>メイン_入力!$AF$99</f>
        <v>2.7096300000000002</v>
      </c>
      <c r="BR4" s="475">
        <f>メイン_入力!$AG$99</f>
        <v>2.4894833333333337</v>
      </c>
      <c r="BS4" s="475">
        <f>メイン_入力!$AH$99</f>
        <v>5.1999999999999998E-2</v>
      </c>
      <c r="BT4" s="7"/>
      <c r="BU4" s="475" t="s">
        <v>807</v>
      </c>
      <c r="BV4" s="475"/>
      <c r="BW4" s="475">
        <f t="shared" ref="BW4:CD4" si="1">SUMIF($D$13:$D$42,BW3,$AC$13:$AC$42)</f>
        <v>0</v>
      </c>
      <c r="BX4" s="475">
        <f t="shared" si="1"/>
        <v>0</v>
      </c>
      <c r="BY4" s="475">
        <f t="shared" si="1"/>
        <v>0</v>
      </c>
      <c r="BZ4" s="475">
        <f t="shared" si="1"/>
        <v>0</v>
      </c>
      <c r="CA4" s="475">
        <f t="shared" si="1"/>
        <v>0</v>
      </c>
      <c r="CB4" s="475">
        <f t="shared" si="1"/>
        <v>0</v>
      </c>
      <c r="CC4" s="475">
        <f t="shared" si="1"/>
        <v>0</v>
      </c>
      <c r="CD4" s="475">
        <f t="shared" si="1"/>
        <v>0</v>
      </c>
      <c r="CE4" s="475"/>
      <c r="CF4" s="475"/>
      <c r="CG4" s="475"/>
      <c r="CH4" s="475"/>
      <c r="CI4" s="475"/>
      <c r="CJ4" s="475"/>
    </row>
    <row r="5" spans="1:88" s="103" customFormat="1" ht="13.2" x14ac:dyDescent="0.2">
      <c r="A5" s="123" t="s">
        <v>10</v>
      </c>
      <c r="B5" s="155"/>
      <c r="C5" s="5"/>
      <c r="D5" s="6"/>
      <c r="E5" s="3"/>
      <c r="AC5" s="7"/>
      <c r="AD5" s="7"/>
      <c r="AE5" s="7"/>
      <c r="AF5" s="229"/>
      <c r="AG5" s="7"/>
      <c r="AH5" s="7"/>
      <c r="AJ5" s="7"/>
      <c r="AU5" s="150">
        <v>0.9</v>
      </c>
      <c r="AV5" s="150">
        <v>0.8</v>
      </c>
      <c r="AX5" s="85">
        <v>1</v>
      </c>
      <c r="AY5" s="85">
        <f>(101.325+2)/101.325*273.15/(273.15+15)</f>
        <v>0.9666547347078589</v>
      </c>
      <c r="AZ5" s="85">
        <f>(101.325+0.981)/101.325*273.15/(273.15+15)</f>
        <v>0.9571215029181922</v>
      </c>
      <c r="BB5" s="475" t="s">
        <v>488</v>
      </c>
      <c r="BC5" s="475">
        <v>3.6</v>
      </c>
      <c r="BD5" s="475">
        <f t="shared" si="0"/>
        <v>4.1860465116279073E-3</v>
      </c>
      <c r="BE5" s="475">
        <v>1</v>
      </c>
      <c r="BF5" s="475">
        <f>IF(メイン_入力!$G$19="",45,HLOOKUP(メイン_入力!$G$19,メイン_入力!$X$17:$AA$18,2,0))</f>
        <v>45</v>
      </c>
      <c r="BG5" s="475"/>
      <c r="BH5" s="475"/>
      <c r="BI5" s="7">
        <f>BF5</f>
        <v>45</v>
      </c>
      <c r="BK5" s="475" t="s">
        <v>808</v>
      </c>
      <c r="BL5" s="475"/>
      <c r="BM5" s="475">
        <f>メイン_入力!$AB$100</f>
        <v>0.48899999999999999</v>
      </c>
      <c r="BN5" s="475">
        <f>メイン_入力!AC107</f>
        <v>2.2440000000000002</v>
      </c>
      <c r="BO5" s="475">
        <f>メイン_入力!AD107</f>
        <v>2.2440000000000002</v>
      </c>
      <c r="BP5" s="475">
        <f>メイン_入力!$AE$100</f>
        <v>2.9988933333333332</v>
      </c>
      <c r="BQ5" s="475">
        <f>メイン_入力!$AF$100</f>
        <v>2.7096300000000002</v>
      </c>
      <c r="BR5" s="475">
        <f>メイン_入力!$AG$100</f>
        <v>2.4894833333333337</v>
      </c>
      <c r="BS5" s="475">
        <f>メイン_入力!$AH$100</f>
        <v>0.06</v>
      </c>
      <c r="BT5" s="7"/>
      <c r="BU5" s="475" t="s">
        <v>808</v>
      </c>
      <c r="BV5" s="475"/>
      <c r="BW5" s="475">
        <f t="shared" ref="BW5:CD5" si="2">SUMIF($D$13:$D$42,BW3,$AD$13:$AD$42)</f>
        <v>0</v>
      </c>
      <c r="BX5" s="475">
        <f t="shared" si="2"/>
        <v>0</v>
      </c>
      <c r="BY5" s="475">
        <f t="shared" si="2"/>
        <v>0</v>
      </c>
      <c r="BZ5" s="475">
        <f t="shared" si="2"/>
        <v>0</v>
      </c>
      <c r="CA5" s="475">
        <f t="shared" si="2"/>
        <v>0</v>
      </c>
      <c r="CB5" s="475">
        <f t="shared" si="2"/>
        <v>0</v>
      </c>
      <c r="CC5" s="475">
        <f t="shared" si="2"/>
        <v>0</v>
      </c>
      <c r="CD5" s="475">
        <f t="shared" si="2"/>
        <v>0</v>
      </c>
      <c r="CE5" s="475"/>
      <c r="CF5" s="475"/>
      <c r="CG5" s="475"/>
      <c r="CH5" s="475"/>
      <c r="CI5" s="475"/>
      <c r="CJ5" s="475"/>
    </row>
    <row r="6" spans="1:88" s="103" customFormat="1" x14ac:dyDescent="0.2">
      <c r="A6" s="1"/>
      <c r="B6" s="106"/>
      <c r="C6" s="107" t="s">
        <v>336</v>
      </c>
      <c r="D6" s="108" t="s">
        <v>425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8"/>
      <c r="AD6" s="8"/>
      <c r="AE6" s="8"/>
      <c r="AF6" s="9"/>
      <c r="AG6" s="7"/>
      <c r="AH6" s="7"/>
      <c r="AJ6" s="7"/>
      <c r="AK6" s="4" t="s">
        <v>475</v>
      </c>
      <c r="AL6" s="4" t="s">
        <v>596</v>
      </c>
      <c r="AM6" s="4" t="s">
        <v>595</v>
      </c>
      <c r="AN6" s="4" t="s">
        <v>337</v>
      </c>
      <c r="AO6" s="4" t="s">
        <v>338</v>
      </c>
      <c r="AP6" s="4" t="s">
        <v>339</v>
      </c>
      <c r="AQ6" s="4" t="s">
        <v>597</v>
      </c>
      <c r="AR6" s="150"/>
      <c r="BB6" s="475" t="s">
        <v>489</v>
      </c>
      <c r="BC6" s="475">
        <v>3.6</v>
      </c>
      <c r="BD6" s="475">
        <f t="shared" si="0"/>
        <v>4.1860465116279073E-3</v>
      </c>
      <c r="BE6" s="475">
        <v>1</v>
      </c>
      <c r="BF6" s="475">
        <f>IF(メイン_入力!$G$19="",45,HLOOKUP(メイン_入力!$G$19,メイン_入力!$X$17:$AA$18,2,0))</f>
        <v>45</v>
      </c>
      <c r="BG6" s="475"/>
      <c r="BH6" s="558"/>
      <c r="BI6" s="7">
        <f>BF6</f>
        <v>45</v>
      </c>
      <c r="BK6" s="475" t="s">
        <v>809</v>
      </c>
      <c r="BL6" s="475"/>
      <c r="BM6" s="475">
        <f>メイン_入力!$AB$101</f>
        <v>0.48899999999999999</v>
      </c>
      <c r="BN6" s="475">
        <f>メイン_入力!AC108</f>
        <v>2.2440000000000002</v>
      </c>
      <c r="BO6" s="475">
        <f>メイン_入力!AD108</f>
        <v>2.2440000000000002</v>
      </c>
      <c r="BP6" s="475">
        <f>メイン_入力!$AE$101</f>
        <v>2.9988933333333332</v>
      </c>
      <c r="BQ6" s="475">
        <f>メイン_入力!$AF$101</f>
        <v>2.7096300000000002</v>
      </c>
      <c r="BR6" s="475">
        <f>メイン_入力!$AG$101</f>
        <v>2.4894833333333337</v>
      </c>
      <c r="BS6" s="475">
        <f>メイン_入力!$AH$101</f>
        <v>0.06</v>
      </c>
      <c r="BT6" s="7"/>
      <c r="BU6" s="475" t="s">
        <v>809</v>
      </c>
      <c r="BV6" s="475"/>
      <c r="BW6" s="475">
        <f>SUMIF($D$13:$D$42,BW3,$AE$13:$AE$42)</f>
        <v>0</v>
      </c>
      <c r="BX6" s="475">
        <f t="shared" ref="BX6:CD6" si="3">SUMIF($D$13:$D$42,BX3,$AE$13:$AE$42)</f>
        <v>0</v>
      </c>
      <c r="BY6" s="475">
        <f t="shared" si="3"/>
        <v>0</v>
      </c>
      <c r="BZ6" s="475">
        <f t="shared" si="3"/>
        <v>0</v>
      </c>
      <c r="CA6" s="475">
        <f t="shared" si="3"/>
        <v>0</v>
      </c>
      <c r="CB6" s="475">
        <f t="shared" si="3"/>
        <v>0</v>
      </c>
      <c r="CC6" s="475">
        <f t="shared" si="3"/>
        <v>0</v>
      </c>
      <c r="CD6" s="475">
        <f t="shared" si="3"/>
        <v>0</v>
      </c>
      <c r="CE6" s="475"/>
      <c r="CF6" s="475"/>
      <c r="CG6" s="475"/>
      <c r="CH6" s="475"/>
      <c r="CI6" s="475"/>
      <c r="CJ6" s="475"/>
    </row>
    <row r="7" spans="1:88" s="103" customForma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1"/>
      <c r="AD7" s="11"/>
      <c r="AE7" s="11"/>
      <c r="AF7" s="12"/>
      <c r="AG7" s="7"/>
      <c r="AH7" s="7"/>
      <c r="AJ7" s="95"/>
      <c r="AK7" s="95"/>
      <c r="AL7" s="93"/>
      <c r="AM7" s="93"/>
      <c r="AN7" s="94"/>
      <c r="AO7" s="94"/>
      <c r="AP7" s="94"/>
      <c r="AQ7" s="95"/>
      <c r="BB7" s="475" t="s">
        <v>337</v>
      </c>
      <c r="BC7" s="475">
        <v>3.6</v>
      </c>
      <c r="BD7" s="475">
        <f t="shared" si="0"/>
        <v>4.1860465116279073E-3</v>
      </c>
      <c r="BE7" s="475">
        <v>1</v>
      </c>
      <c r="BF7" s="475"/>
      <c r="BG7" s="475">
        <v>50.8</v>
      </c>
      <c r="BH7" s="475"/>
      <c r="BI7" s="7">
        <v>50.8</v>
      </c>
      <c r="BK7" s="560"/>
      <c r="BL7" s="176"/>
      <c r="BM7" s="176"/>
      <c r="BN7" s="176"/>
      <c r="BO7" s="176"/>
      <c r="BP7" s="176"/>
      <c r="BQ7" s="176"/>
      <c r="BR7" s="176"/>
      <c r="BS7" s="176"/>
    </row>
    <row r="8" spans="1:88" s="103" customFormat="1" ht="15" customHeight="1" x14ac:dyDescent="0.2">
      <c r="A8" s="1"/>
      <c r="B8" s="10"/>
      <c r="C8" s="769" t="s">
        <v>476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06"/>
      <c r="P8" s="806"/>
      <c r="Q8" s="806"/>
      <c r="R8" s="855"/>
      <c r="S8" s="887" t="s">
        <v>477</v>
      </c>
      <c r="T8" s="888"/>
      <c r="U8" s="888"/>
      <c r="V8" s="888"/>
      <c r="W8" s="888"/>
      <c r="X8" s="888"/>
      <c r="Y8" s="888"/>
      <c r="Z8" s="888"/>
      <c r="AA8" s="888"/>
      <c r="AB8" s="888"/>
      <c r="AC8" s="888"/>
      <c r="AD8" s="888"/>
      <c r="AE8" s="889"/>
      <c r="AF8" s="12"/>
      <c r="AG8" s="7"/>
      <c r="AH8" s="7"/>
      <c r="AK8" s="557" t="s">
        <v>103</v>
      </c>
      <c r="AL8" s="557" t="s">
        <v>104</v>
      </c>
      <c r="AM8" s="557" t="s">
        <v>105</v>
      </c>
      <c r="AN8" s="557" t="s">
        <v>106</v>
      </c>
      <c r="AO8" s="557" t="s">
        <v>107</v>
      </c>
      <c r="AP8" s="150"/>
      <c r="AS8" s="475" t="s">
        <v>481</v>
      </c>
      <c r="AT8" s="475" t="s">
        <v>482</v>
      </c>
      <c r="AU8" s="475" t="s">
        <v>483</v>
      </c>
      <c r="AV8" s="475" t="s">
        <v>484</v>
      </c>
      <c r="AW8" s="475" t="s">
        <v>485</v>
      </c>
      <c r="AX8" s="475" t="s">
        <v>486</v>
      </c>
      <c r="AY8" s="150"/>
      <c r="BB8" s="475" t="s">
        <v>338</v>
      </c>
      <c r="BC8" s="475">
        <v>3.6</v>
      </c>
      <c r="BD8" s="475">
        <f t="shared" si="0"/>
        <v>4.1860465116279073E-3</v>
      </c>
      <c r="BE8" s="475">
        <v>1</v>
      </c>
      <c r="BF8" s="475"/>
      <c r="BG8" s="475"/>
      <c r="BH8" s="475">
        <v>39.1</v>
      </c>
      <c r="BI8" s="7">
        <v>39.1</v>
      </c>
    </row>
    <row r="9" spans="1:88" s="103" customFormat="1" ht="15" customHeight="1" x14ac:dyDescent="0.2">
      <c r="A9" s="1"/>
      <c r="B9" s="10"/>
      <c r="C9" s="770"/>
      <c r="D9" s="858" t="s">
        <v>276</v>
      </c>
      <c r="E9" s="858" t="s">
        <v>100</v>
      </c>
      <c r="F9" s="858" t="s">
        <v>433</v>
      </c>
      <c r="G9" s="858" t="s">
        <v>417</v>
      </c>
      <c r="H9" s="858" t="s">
        <v>383</v>
      </c>
      <c r="I9" s="858" t="s">
        <v>283</v>
      </c>
      <c r="J9" s="858" t="s">
        <v>284</v>
      </c>
      <c r="K9" s="858" t="s">
        <v>430</v>
      </c>
      <c r="L9" s="858" t="s">
        <v>478</v>
      </c>
      <c r="M9" s="876" t="s">
        <v>340</v>
      </c>
      <c r="N9" s="877"/>
      <c r="O9" s="877"/>
      <c r="P9" s="877"/>
      <c r="Q9" s="877"/>
      <c r="R9" s="878"/>
      <c r="S9" s="870" t="s">
        <v>325</v>
      </c>
      <c r="T9" s="871"/>
      <c r="U9" s="872" t="s">
        <v>301</v>
      </c>
      <c r="V9" s="873"/>
      <c r="W9" s="859" t="s">
        <v>299</v>
      </c>
      <c r="X9" s="859"/>
      <c r="Y9" s="859" t="s">
        <v>300</v>
      </c>
      <c r="Z9" s="859"/>
      <c r="AA9" s="859" t="s">
        <v>285</v>
      </c>
      <c r="AB9" s="861"/>
      <c r="AC9" s="883" t="s">
        <v>443</v>
      </c>
      <c r="AD9" s="884"/>
      <c r="AE9" s="885"/>
      <c r="AF9" s="12"/>
      <c r="AG9" s="7"/>
      <c r="AH9" s="7"/>
      <c r="BB9" s="475" t="s">
        <v>339</v>
      </c>
      <c r="BC9" s="475">
        <v>3.6</v>
      </c>
      <c r="BD9" s="475">
        <f t="shared" si="0"/>
        <v>4.1860465116279073E-3</v>
      </c>
      <c r="BE9" s="475">
        <v>1</v>
      </c>
      <c r="BF9" s="475"/>
      <c r="BG9" s="475"/>
      <c r="BH9" s="475">
        <v>36.700000000000003</v>
      </c>
      <c r="BI9" s="7">
        <v>36.700000000000003</v>
      </c>
    </row>
    <row r="10" spans="1:88" s="103" customFormat="1" ht="35.25" customHeight="1" x14ac:dyDescent="0.15">
      <c r="A10" s="1"/>
      <c r="B10" s="10"/>
      <c r="C10" s="770"/>
      <c r="D10" s="890"/>
      <c r="E10" s="890"/>
      <c r="F10" s="890"/>
      <c r="G10" s="890"/>
      <c r="H10" s="890"/>
      <c r="I10" s="890"/>
      <c r="J10" s="890"/>
      <c r="K10" s="890"/>
      <c r="L10" s="890"/>
      <c r="M10" s="864" t="s">
        <v>159</v>
      </c>
      <c r="N10" s="865"/>
      <c r="O10" s="865"/>
      <c r="P10" s="866"/>
      <c r="Q10" s="864" t="s">
        <v>41</v>
      </c>
      <c r="R10" s="866"/>
      <c r="S10" s="870"/>
      <c r="T10" s="871"/>
      <c r="U10" s="872"/>
      <c r="V10" s="873"/>
      <c r="W10" s="882"/>
      <c r="X10" s="882"/>
      <c r="Y10" s="882"/>
      <c r="Z10" s="882"/>
      <c r="AA10" s="862"/>
      <c r="AB10" s="862"/>
      <c r="AC10" s="874"/>
      <c r="AD10" s="886"/>
      <c r="AE10" s="875"/>
      <c r="AF10" s="12"/>
      <c r="AG10" s="7"/>
      <c r="AH10" s="7"/>
      <c r="AI10" s="97"/>
      <c r="AK10" s="96" t="s">
        <v>249</v>
      </c>
      <c r="AL10" s="96"/>
      <c r="AM10" s="96"/>
      <c r="AN10" s="96"/>
      <c r="AO10" s="96"/>
      <c r="AP10" s="96"/>
      <c r="AQ10" s="96"/>
      <c r="AR10" s="96"/>
      <c r="AV10" s="7" t="s">
        <v>33</v>
      </c>
      <c r="AW10" s="7"/>
      <c r="AZ10" s="181"/>
      <c r="BA10" s="166"/>
      <c r="BB10" s="475" t="s">
        <v>597</v>
      </c>
      <c r="BC10" s="475">
        <v>3.6</v>
      </c>
      <c r="BD10" s="475">
        <f t="shared" si="0"/>
        <v>4.1860465116279073E-3</v>
      </c>
      <c r="BE10" s="475">
        <v>1</v>
      </c>
      <c r="BF10" s="475"/>
      <c r="BG10" s="475">
        <v>2.516</v>
      </c>
      <c r="BH10" s="475"/>
      <c r="BI10" s="7">
        <v>1.36</v>
      </c>
    </row>
    <row r="11" spans="1:88" s="103" customFormat="1" ht="25.5" customHeight="1" x14ac:dyDescent="0.15">
      <c r="A11" s="1"/>
      <c r="B11" s="10"/>
      <c r="C11" s="770"/>
      <c r="D11" s="890"/>
      <c r="E11" s="890"/>
      <c r="F11" s="890"/>
      <c r="G11" s="890"/>
      <c r="H11" s="890"/>
      <c r="I11" s="890"/>
      <c r="J11" s="890"/>
      <c r="K11" s="890"/>
      <c r="L11" s="890"/>
      <c r="M11" s="867"/>
      <c r="N11" s="868"/>
      <c r="O11" s="868"/>
      <c r="P11" s="869"/>
      <c r="Q11" s="867"/>
      <c r="R11" s="869"/>
      <c r="S11" s="867"/>
      <c r="T11" s="869"/>
      <c r="U11" s="874"/>
      <c r="V11" s="875"/>
      <c r="W11" s="882"/>
      <c r="X11" s="882"/>
      <c r="Y11" s="882"/>
      <c r="Z11" s="882"/>
      <c r="AA11" s="862"/>
      <c r="AB11" s="862"/>
      <c r="AC11" s="763" t="s">
        <v>760</v>
      </c>
      <c r="AD11" s="763" t="s">
        <v>761</v>
      </c>
      <c r="AE11" s="763" t="s">
        <v>810</v>
      </c>
      <c r="AF11" s="12"/>
      <c r="AG11" s="7"/>
      <c r="AH11" s="7"/>
      <c r="AI11" s="97"/>
      <c r="AK11" s="26" t="s">
        <v>419</v>
      </c>
      <c r="AL11" s="26" t="s">
        <v>421</v>
      </c>
      <c r="AM11" s="26" t="s">
        <v>420</v>
      </c>
      <c r="AN11" s="26" t="s">
        <v>588</v>
      </c>
      <c r="AO11" s="26" t="s">
        <v>309</v>
      </c>
      <c r="AP11" s="26" t="s">
        <v>590</v>
      </c>
      <c r="AQ11" s="26" t="s">
        <v>589</v>
      </c>
      <c r="AR11" s="26" t="s">
        <v>320</v>
      </c>
      <c r="AS11" s="26" t="s">
        <v>629</v>
      </c>
      <c r="AT11" s="26" t="s">
        <v>321</v>
      </c>
      <c r="AU11" s="26" t="s">
        <v>630</v>
      </c>
      <c r="AV11" s="26" t="s">
        <v>344</v>
      </c>
      <c r="AW11" s="26" t="s">
        <v>688</v>
      </c>
      <c r="AX11" s="26" t="s">
        <v>345</v>
      </c>
      <c r="AY11" s="26" t="s">
        <v>689</v>
      </c>
      <c r="AZ11" s="26" t="s">
        <v>394</v>
      </c>
      <c r="BA11" s="165"/>
      <c r="BB11" s="166"/>
      <c r="BC11" s="166"/>
      <c r="BD11" s="166"/>
      <c r="BE11" s="166"/>
      <c r="BF11" s="166"/>
    </row>
    <row r="12" spans="1:88" s="103" customFormat="1" ht="15" customHeight="1" x14ac:dyDescent="0.15">
      <c r="A12" s="1"/>
      <c r="B12" s="10"/>
      <c r="C12" s="861"/>
      <c r="D12" s="861"/>
      <c r="E12" s="861"/>
      <c r="F12" s="861"/>
      <c r="G12" s="861"/>
      <c r="H12" s="861"/>
      <c r="I12" s="861"/>
      <c r="J12" s="861"/>
      <c r="K12" s="861"/>
      <c r="L12" s="861"/>
      <c r="M12" s="879" t="s">
        <v>277</v>
      </c>
      <c r="N12" s="880"/>
      <c r="O12" s="879" t="s">
        <v>302</v>
      </c>
      <c r="P12" s="881"/>
      <c r="Q12" s="204" t="s">
        <v>277</v>
      </c>
      <c r="R12" s="204" t="s">
        <v>302</v>
      </c>
      <c r="S12" s="204" t="s">
        <v>277</v>
      </c>
      <c r="T12" s="204" t="s">
        <v>302</v>
      </c>
      <c r="U12" s="204" t="s">
        <v>277</v>
      </c>
      <c r="V12" s="204" t="s">
        <v>302</v>
      </c>
      <c r="W12" s="862"/>
      <c r="X12" s="862"/>
      <c r="Y12" s="862"/>
      <c r="Z12" s="862"/>
      <c r="AA12" s="862"/>
      <c r="AB12" s="862"/>
      <c r="AC12" s="863"/>
      <c r="AD12" s="863"/>
      <c r="AE12" s="863"/>
      <c r="AF12" s="12"/>
      <c r="AG12" s="7"/>
      <c r="AH12" s="7"/>
      <c r="AI12" s="97"/>
      <c r="AK12" s="4">
        <v>5.12</v>
      </c>
      <c r="AL12" s="4">
        <v>3.58</v>
      </c>
      <c r="AM12" s="4">
        <v>3.58</v>
      </c>
      <c r="AN12" s="4">
        <v>2.74</v>
      </c>
      <c r="AO12" s="4">
        <v>5.99</v>
      </c>
      <c r="AP12" s="4">
        <v>4</v>
      </c>
      <c r="AQ12" s="4">
        <v>5.99</v>
      </c>
      <c r="AR12" s="4">
        <v>1.3</v>
      </c>
      <c r="AS12" s="4">
        <v>1.25</v>
      </c>
      <c r="AT12" s="4">
        <v>1.25</v>
      </c>
      <c r="AU12" s="4">
        <v>1.1000000000000001</v>
      </c>
      <c r="AV12" s="4">
        <v>0.86</v>
      </c>
      <c r="AW12" s="4">
        <v>0.86</v>
      </c>
      <c r="AX12" s="4">
        <v>0.82</v>
      </c>
      <c r="AY12" s="4">
        <v>0.82</v>
      </c>
      <c r="AZ12" s="4">
        <v>0.8</v>
      </c>
      <c r="BA12" s="167"/>
    </row>
    <row r="13" spans="1:88" s="103" customFormat="1" ht="16.2" customHeight="1" x14ac:dyDescent="0.2">
      <c r="A13" s="1"/>
      <c r="B13" s="10"/>
      <c r="C13" s="16">
        <v>1</v>
      </c>
      <c r="D13" s="28"/>
      <c r="E13" s="29"/>
      <c r="F13" s="274"/>
      <c r="G13" s="36"/>
      <c r="H13" s="36"/>
      <c r="I13" s="101"/>
      <c r="J13" s="101"/>
      <c r="K13" s="272"/>
      <c r="L13" s="467"/>
      <c r="M13" s="303"/>
      <c r="N13" s="467"/>
      <c r="O13" s="303"/>
      <c r="P13" s="467"/>
      <c r="Q13" s="98" t="str">
        <f t="shared" ref="Q13:Q23" si="4">IF(OR(L13="",N(M13)=0,N13=""),"",(I13*3.6)/(M13*INDEX($BC$4:$BH$10,MATCH(L13,$BB$4:$BB$10,0),MATCH(N13,$BC$3:$BH$3,0))))</f>
        <v/>
      </c>
      <c r="R13" s="99" t="str">
        <f>IF(OR(L13="",N(O13)=0,P13=""),"",(J13*3.6)/(O13*INDEX($BC$4:$BH$10,MATCH(L13,$BB$4:$BB$10,0),MATCH(P13,$BC$3:$BH$3,0))))</f>
        <v/>
      </c>
      <c r="S13" s="124">
        <f t="shared" ref="S13:S18" si="5">IF(OR(Q13=""),0,MAX(0,1-$AU$5/Q13*IF(L13="電気",9.76/3.6,1)))</f>
        <v>0</v>
      </c>
      <c r="T13" s="124">
        <f t="shared" ref="T13:T42" si="6">IF(OR(R13=""),0,MAX(0,1-$AV$5/R13*IF(L13="電気",9.76/3.6,1)))</f>
        <v>0</v>
      </c>
      <c r="U13" s="37">
        <f>IF(I13="",0,メイン_入力!$Y$32)</f>
        <v>0</v>
      </c>
      <c r="V13" s="38">
        <f>IF(J13="",0,メイン_入力!$Z$32)</f>
        <v>0</v>
      </c>
      <c r="W13" s="13">
        <f t="shared" ref="W13:W42" si="7">IF(N13="",0,M13*K13*U13/INDEX($BI$4:$BI$10,MATCH(L13,$BB$4:$BB$10,0))*INDEX($BC$4:$BH$10,MATCH(L13,$BB$4:$BB$10,0),MATCH(N13,$BC$3:$BH$3,0)))+IF(P13="",0,O13*K13*V13/INDEX($BI$4:$BI$10,MATCH(L13,$BB$4:$BB$10,0))*INDEX($BC$4:$BH$10,MATCH(L13,$BB$4:$BB$10,0),MATCH(P13,$BC$3:$BH$3,0)))</f>
        <v>0</v>
      </c>
      <c r="X13" s="89" t="str">
        <f>IF($L13="","",IF($L13="電気","kWh/年",IF(OR($L13="低圧ｶﾞｽ",$L13="中圧ｶﾞｽ"),"Nm3/年",IF($L13="LPG","kg/年",IF(OR($L13="A重油",$L13="灯油"),"ℓ/年","MJ/年")))))</f>
        <v/>
      </c>
      <c r="Y13" s="272"/>
      <c r="Z13" s="89" t="str">
        <f t="shared" ref="Z13:Z42" si="8">IF($L13="","",IF($L13="電気","kWh/年",IF(OR($L13="低圧ｶﾞｽ",$L13="中圧ｶﾞｽ"),"m3/年",IF($L13="LPG","kg/年",IF(OR($L13="A重油",$L13="灯油"),"ℓ/年","MJ/年")))))</f>
        <v/>
      </c>
      <c r="AA13" s="38" t="str">
        <f>IF(OR(AND(S13=0,T13=0),AND(Y13="",OR(H13=$AW$11,H13=$AY$11))),"",IF(ISERROR(MATCH(H13,$AK$11:$AZ$11,0)),0,IF(IF(HLOOKUP(H13,$AK$11:$AZ$13,3,0)="C",Q13,R13)&lt;HLOOKUP(H13,$AK$11:$AZ$12,2,0),0,IF(NOT(N(Y13)=0),Y13*IF(L13=$AY$4,$AY$5,IF(L13=$AZ$4,$AZ$5,1)),W13)*(M13*U13/(M13*U13+O13*V13)*S13/(1-S13)+(1-M13*U13/(M13*U13+O13*V13))*T13/(1-T13)))))</f>
        <v/>
      </c>
      <c r="AB13" s="38" t="str">
        <f t="shared" ref="AB13:AB42" si="9">IF($L13="","",IF($L13="電気","kWh/年",IF(OR($L13="低圧ｶﾞｽ",$L13="中圧ｶﾞｽ"),"Nm3/年",IF($L13="LPG","kg/年",IF(OR($L13="A重油",$L13="灯油"),"ℓ/年","MJ/年")))))</f>
        <v/>
      </c>
      <c r="AC13" s="19" t="str">
        <f t="shared" ref="AC13:AC24" si="10">IF(ISERROR($AA13),"",IF(NOT(N($AA13)=0),$AA13*INDEX($BM$4:$BS$7,1,MATCH($L13,$BM$3:$BS$3,0))/1000, ""))</f>
        <v/>
      </c>
      <c r="AD13" s="465" t="str">
        <f>IF(ISERROR($AA13),"",IF(NOT(N($AA13)=0),$AA13*INDEX($BM$4:$BS$7,2,MATCH($L13,$BM$3:$BS$3,0))/1000, ""))</f>
        <v/>
      </c>
      <c r="AE13" s="465" t="str">
        <f>IF(ISERROR($AA13),"",IF(NOT(N($AA13)=0),$AA13*INDEX($BM$4:$BS$7,3,MATCH($L13,$BM$3:$BS$3,0))/1000, ""))</f>
        <v/>
      </c>
      <c r="AF13" s="12"/>
      <c r="AG13" s="7"/>
      <c r="AH13" s="7"/>
      <c r="AI13" s="7"/>
      <c r="AK13" s="556" t="s">
        <v>382</v>
      </c>
      <c r="AL13" s="150" t="s">
        <v>382</v>
      </c>
      <c r="AM13" s="150" t="s">
        <v>382</v>
      </c>
      <c r="AN13" s="150" t="s">
        <v>382</v>
      </c>
      <c r="AO13" s="150" t="s">
        <v>382</v>
      </c>
      <c r="AP13" s="556" t="s">
        <v>382</v>
      </c>
      <c r="AQ13" s="150" t="s">
        <v>382</v>
      </c>
      <c r="AR13" s="150" t="s">
        <v>382</v>
      </c>
      <c r="AS13" s="150" t="s">
        <v>382</v>
      </c>
      <c r="AT13" s="150" t="s">
        <v>382</v>
      </c>
      <c r="AU13" s="150" t="s">
        <v>382</v>
      </c>
      <c r="AV13" s="150" t="s">
        <v>381</v>
      </c>
      <c r="AW13" s="150" t="s">
        <v>381</v>
      </c>
      <c r="AX13" s="150" t="s">
        <v>381</v>
      </c>
      <c r="AY13" s="150" t="s">
        <v>381</v>
      </c>
      <c r="AZ13" s="150" t="s">
        <v>381</v>
      </c>
    </row>
    <row r="14" spans="1:88" s="103" customFormat="1" ht="16.2" customHeight="1" x14ac:dyDescent="0.2">
      <c r="A14" s="1"/>
      <c r="B14" s="10"/>
      <c r="C14" s="16">
        <v>2</v>
      </c>
      <c r="D14" s="28"/>
      <c r="E14" s="29"/>
      <c r="F14" s="274"/>
      <c r="G14" s="36"/>
      <c r="H14" s="36"/>
      <c r="I14" s="101"/>
      <c r="J14" s="101"/>
      <c r="K14" s="272"/>
      <c r="L14" s="467"/>
      <c r="M14" s="303"/>
      <c r="N14" s="467"/>
      <c r="O14" s="303"/>
      <c r="P14" s="467"/>
      <c r="Q14" s="98" t="str">
        <f t="shared" si="4"/>
        <v/>
      </c>
      <c r="R14" s="99" t="str">
        <f>IF(OR(L14="",N(O14)=0,P14=""),"",(J14*3.6)/(O14*INDEX($BC$4:$BH$10,MATCH(L14,$BB$4:$BB$10,0),MATCH(P14,$BC$3:$BH$3,0))))</f>
        <v/>
      </c>
      <c r="S14" s="124">
        <f t="shared" si="5"/>
        <v>0</v>
      </c>
      <c r="T14" s="124">
        <f t="shared" si="6"/>
        <v>0</v>
      </c>
      <c r="U14" s="37">
        <f>IF(I14="",0,メイン_入力!$Y$32)</f>
        <v>0</v>
      </c>
      <c r="V14" s="38">
        <f>IF(J14="",0,メイン_入力!$Z$32)</f>
        <v>0</v>
      </c>
      <c r="W14" s="13">
        <f t="shared" si="7"/>
        <v>0</v>
      </c>
      <c r="X14" s="89" t="str">
        <f t="shared" ref="X14:X42" si="11">IF($L14="","",IF($L14="電気","kWh/年",IF(OR($L14="低圧ｶﾞｽ",$L14="中圧ｶﾞｽ"),"Nm3/年",IF($L14="LPG","kg/年",IF(OR($L14="A重油",$L14="灯油"),"ℓ/年","MJ/年")))))</f>
        <v/>
      </c>
      <c r="Y14" s="272"/>
      <c r="Z14" s="89" t="str">
        <f t="shared" si="8"/>
        <v/>
      </c>
      <c r="AA14" s="38" t="str">
        <f t="shared" ref="AA14:AA42" si="12">IF(OR(AND(S14=0,T14=0),AND(Y14="",OR(H14=$AW$11,H14=$AY$11))),"",IF(ISERROR(MATCH(H14,$AK$11:$AZ$11,0)),0,IF(IF(HLOOKUP(H14,$AK$11:$AZ$13,3,0)="C",Q14,R14)&lt;HLOOKUP(H14,$AK$11:$AZ$12,2,0),0,IF(NOT(N(Y14)=0),Y14*IF(L14=$AY$4,$AY$5,IF(L14=$AZ$4,$AZ$5,1)),W14)*(M14*U14/(M14*U14+O14*V14)*S14/(1-S14)+(1-M14*U14/(M14*U14+O14*V14))*T14/(1-T14)))))</f>
        <v/>
      </c>
      <c r="AB14" s="38" t="str">
        <f t="shared" si="9"/>
        <v/>
      </c>
      <c r="AC14" s="465" t="str">
        <f t="shared" si="10"/>
        <v/>
      </c>
      <c r="AD14" s="465" t="str">
        <f t="shared" ref="AD14:AD42" si="13">IF(ISERROR($AA14),"",IF(NOT(N($AA14)=0),$AA14*INDEX($BM$4:$BS$7,2,MATCH($L14,$BM$3:$BS$3,0))/1000, ""))</f>
        <v/>
      </c>
      <c r="AE14" s="465" t="str">
        <f>IF(ISERROR($AA14),"",IF(NOT(N($AA14)=0),$AA14*INDEX($BM$4:$BS$7,3,MATCH($L14,$BM$3:$BS$3,0))/1000, ""))</f>
        <v/>
      </c>
      <c r="AF14" s="12"/>
      <c r="AG14" s="7"/>
      <c r="AH14" s="7"/>
      <c r="AI14" s="7"/>
    </row>
    <row r="15" spans="1:88" s="103" customFormat="1" ht="16.2" customHeight="1" x14ac:dyDescent="0.2">
      <c r="A15" s="1"/>
      <c r="B15" s="10"/>
      <c r="C15" s="16">
        <v>3</v>
      </c>
      <c r="D15" s="28"/>
      <c r="E15" s="29"/>
      <c r="F15" s="274"/>
      <c r="G15" s="36"/>
      <c r="H15" s="36"/>
      <c r="I15" s="101"/>
      <c r="J15" s="101"/>
      <c r="K15" s="272"/>
      <c r="L15" s="467"/>
      <c r="M15" s="303"/>
      <c r="N15" s="467"/>
      <c r="O15" s="303"/>
      <c r="P15" s="467"/>
      <c r="Q15" s="98" t="str">
        <f t="shared" si="4"/>
        <v/>
      </c>
      <c r="R15" s="99" t="str">
        <f>IF(OR(L15="",N(O15)=0,P15=""),"",(J15*3.6)/(O15*INDEX($BC$4:$BH$10,MATCH(L15,$BB$4:$BB$10,0),MATCH(P15,$BC$3:$BH$3,0))))</f>
        <v/>
      </c>
      <c r="S15" s="124">
        <f t="shared" si="5"/>
        <v>0</v>
      </c>
      <c r="T15" s="124">
        <f t="shared" si="6"/>
        <v>0</v>
      </c>
      <c r="U15" s="37">
        <f>IF(I15="",0,メイン_入力!$Y$32)</f>
        <v>0</v>
      </c>
      <c r="V15" s="38">
        <f>IF(J15="",0,メイン_入力!$Z$32)</f>
        <v>0</v>
      </c>
      <c r="W15" s="13">
        <f t="shared" si="7"/>
        <v>0</v>
      </c>
      <c r="X15" s="89" t="str">
        <f t="shared" si="11"/>
        <v/>
      </c>
      <c r="Y15" s="272"/>
      <c r="Z15" s="89" t="str">
        <f t="shared" si="8"/>
        <v/>
      </c>
      <c r="AA15" s="38" t="str">
        <f t="shared" si="12"/>
        <v/>
      </c>
      <c r="AB15" s="38" t="str">
        <f t="shared" si="9"/>
        <v/>
      </c>
      <c r="AC15" s="465" t="str">
        <f t="shared" si="10"/>
        <v/>
      </c>
      <c r="AD15" s="465" t="str">
        <f t="shared" si="13"/>
        <v/>
      </c>
      <c r="AE15" s="465" t="str">
        <f>IF(ISERROR($AA15),"",IF(NOT(N($AA15)=0),$AA15*INDEX($BM$4:$BS$7,3,MATCH($L15,$BM$3:$BS$3,0))/1000, ""))</f>
        <v/>
      </c>
      <c r="AF15" s="12"/>
      <c r="AG15" s="7"/>
      <c r="AH15" s="7"/>
      <c r="AI15" s="7"/>
    </row>
    <row r="16" spans="1:88" s="103" customFormat="1" ht="16.2" customHeight="1" x14ac:dyDescent="0.2">
      <c r="A16" s="1"/>
      <c r="B16" s="10"/>
      <c r="C16" s="16">
        <v>4</v>
      </c>
      <c r="D16" s="28"/>
      <c r="E16" s="29"/>
      <c r="F16" s="274"/>
      <c r="G16" s="36"/>
      <c r="H16" s="36"/>
      <c r="I16" s="101"/>
      <c r="J16" s="101"/>
      <c r="K16" s="272"/>
      <c r="L16" s="467"/>
      <c r="M16" s="303"/>
      <c r="N16" s="467"/>
      <c r="O16" s="303"/>
      <c r="P16" s="467"/>
      <c r="Q16" s="98" t="str">
        <f t="shared" si="4"/>
        <v/>
      </c>
      <c r="R16" s="99" t="str">
        <f t="shared" ref="R16:R42" si="14">IF(OR(L16="",N(O16)=0,P16=""),"",(J16*3.6)/(O16*INDEX($BC$4:$BH$10,MATCH(L16,$BB$4:$BB$10,0),MATCH(P16,$BC$3:$BH$3,0))))</f>
        <v/>
      </c>
      <c r="S16" s="124">
        <f t="shared" si="5"/>
        <v>0</v>
      </c>
      <c r="T16" s="124">
        <f t="shared" si="6"/>
        <v>0</v>
      </c>
      <c r="U16" s="37">
        <f>IF(I16="",0,メイン_入力!$Y$32)</f>
        <v>0</v>
      </c>
      <c r="V16" s="38">
        <f>IF(J16="",0,メイン_入力!$Z$32)</f>
        <v>0</v>
      </c>
      <c r="W16" s="13">
        <f t="shared" si="7"/>
        <v>0</v>
      </c>
      <c r="X16" s="89" t="str">
        <f t="shared" si="11"/>
        <v/>
      </c>
      <c r="Y16" s="272"/>
      <c r="Z16" s="89" t="str">
        <f t="shared" si="8"/>
        <v/>
      </c>
      <c r="AA16" s="38" t="str">
        <f t="shared" si="12"/>
        <v/>
      </c>
      <c r="AB16" s="38" t="str">
        <f t="shared" si="9"/>
        <v/>
      </c>
      <c r="AC16" s="465" t="str">
        <f t="shared" si="10"/>
        <v/>
      </c>
      <c r="AD16" s="465" t="str">
        <f t="shared" si="13"/>
        <v/>
      </c>
      <c r="AE16" s="465" t="str">
        <f>IF(ISERROR($AA16),"",IF(NOT(N($AA16)=0),$AA16*INDEX($BM$4:$BS$7,3,MATCH($L16,$BM$3:$BS$3,0))/1000, ""))</f>
        <v/>
      </c>
      <c r="AF16" s="12"/>
      <c r="AG16" s="7"/>
      <c r="AH16" s="7"/>
      <c r="AI16" s="7"/>
    </row>
    <row r="17" spans="1:62" s="103" customFormat="1" ht="16.2" customHeight="1" x14ac:dyDescent="0.2">
      <c r="A17" s="1"/>
      <c r="B17" s="10"/>
      <c r="C17" s="16">
        <v>5</v>
      </c>
      <c r="D17" s="28"/>
      <c r="E17" s="29"/>
      <c r="F17" s="274"/>
      <c r="G17" s="36"/>
      <c r="H17" s="36"/>
      <c r="I17" s="101"/>
      <c r="J17" s="101"/>
      <c r="K17" s="272"/>
      <c r="L17" s="467"/>
      <c r="M17" s="303"/>
      <c r="N17" s="467"/>
      <c r="O17" s="303"/>
      <c r="P17" s="467"/>
      <c r="Q17" s="98" t="str">
        <f t="shared" si="4"/>
        <v/>
      </c>
      <c r="R17" s="99" t="str">
        <f>IF(OR(L17="",N(O17)=0,P17=""),"",(J17*3.6)/(O17*INDEX($BC$4:$BH$10,MATCH(L17,$BB$4:$BB$10,0),MATCH(P17,$BC$3:$BH$3,0))))</f>
        <v/>
      </c>
      <c r="S17" s="124">
        <f t="shared" si="5"/>
        <v>0</v>
      </c>
      <c r="T17" s="124">
        <f t="shared" si="6"/>
        <v>0</v>
      </c>
      <c r="U17" s="37">
        <f>IF(I17="",0,メイン_入力!$Y$32)</f>
        <v>0</v>
      </c>
      <c r="V17" s="38">
        <f>IF(J17="",0,メイン_入力!$Z$32)</f>
        <v>0</v>
      </c>
      <c r="W17" s="13">
        <f t="shared" si="7"/>
        <v>0</v>
      </c>
      <c r="X17" s="89" t="str">
        <f t="shared" si="11"/>
        <v/>
      </c>
      <c r="Y17" s="272"/>
      <c r="Z17" s="89" t="str">
        <f t="shared" si="8"/>
        <v/>
      </c>
      <c r="AA17" s="38" t="str">
        <f t="shared" si="12"/>
        <v/>
      </c>
      <c r="AB17" s="38" t="str">
        <f t="shared" si="9"/>
        <v/>
      </c>
      <c r="AC17" s="465" t="str">
        <f t="shared" si="10"/>
        <v/>
      </c>
      <c r="AD17" s="465" t="str">
        <f t="shared" si="13"/>
        <v/>
      </c>
      <c r="AE17" s="465" t="str">
        <f t="shared" ref="AE17:AE35" si="15">IF(ISERROR($AA17),"",IF(NOT(N($AA17)=0),$AA17*INDEX($BM$4:$BS$7,3,MATCH($L17,$BM$3:$BS$3,0))/1000, ""))</f>
        <v/>
      </c>
      <c r="AF17" s="12"/>
      <c r="AG17" s="7"/>
      <c r="AH17" s="7"/>
      <c r="AI17" s="7"/>
      <c r="AM17" s="7"/>
      <c r="AN17" s="7"/>
      <c r="AP17" s="7"/>
      <c r="AQ17" s="7"/>
      <c r="AR17" s="7"/>
      <c r="AS17" s="7"/>
      <c r="AT17" s="7"/>
    </row>
    <row r="18" spans="1:62" s="103" customFormat="1" ht="16.2" customHeight="1" x14ac:dyDescent="0.2">
      <c r="A18" s="1"/>
      <c r="B18" s="10"/>
      <c r="C18" s="16">
        <v>6</v>
      </c>
      <c r="D18" s="28"/>
      <c r="E18" s="29"/>
      <c r="F18" s="274"/>
      <c r="G18" s="36"/>
      <c r="H18" s="36"/>
      <c r="I18" s="101"/>
      <c r="J18" s="101"/>
      <c r="K18" s="272"/>
      <c r="L18" s="467"/>
      <c r="M18" s="303"/>
      <c r="N18" s="467"/>
      <c r="O18" s="303"/>
      <c r="P18" s="467"/>
      <c r="Q18" s="98" t="str">
        <f t="shared" si="4"/>
        <v/>
      </c>
      <c r="R18" s="99" t="str">
        <f>IF(OR(L18="",N(O18)=0,P18=""),"",(J18*3.6)/(O18*INDEX($BC$4:$BH$10,MATCH(L18,$BB$4:$BB$10,0),MATCH(P18,$BC$3:$BH$3,0))))</f>
        <v/>
      </c>
      <c r="S18" s="124">
        <f t="shared" si="5"/>
        <v>0</v>
      </c>
      <c r="T18" s="124">
        <f t="shared" si="6"/>
        <v>0</v>
      </c>
      <c r="U18" s="37">
        <f>IF(I18="",0,メイン_入力!$Y$32)</f>
        <v>0</v>
      </c>
      <c r="V18" s="38">
        <f>IF(J18="",0,メイン_入力!$Z$32)</f>
        <v>0</v>
      </c>
      <c r="W18" s="13">
        <f t="shared" si="7"/>
        <v>0</v>
      </c>
      <c r="X18" s="89" t="str">
        <f t="shared" si="11"/>
        <v/>
      </c>
      <c r="Y18" s="272"/>
      <c r="Z18" s="89" t="str">
        <f t="shared" si="8"/>
        <v/>
      </c>
      <c r="AA18" s="38" t="str">
        <f t="shared" si="12"/>
        <v/>
      </c>
      <c r="AB18" s="38" t="str">
        <f t="shared" si="9"/>
        <v/>
      </c>
      <c r="AC18" s="465" t="str">
        <f t="shared" si="10"/>
        <v/>
      </c>
      <c r="AD18" s="465" t="str">
        <f t="shared" si="13"/>
        <v/>
      </c>
      <c r="AE18" s="465" t="str">
        <f>IF(ISERROR($AA18),"",IF(NOT(N($AA18)=0),$AA18*INDEX($BM$4:$BS$7,3,MATCH($L18,$BM$3:$BS$3,0))/1000, ""))</f>
        <v/>
      </c>
      <c r="AF18" s="12"/>
      <c r="AG18" s="7"/>
      <c r="AH18" s="7"/>
      <c r="AI18" s="7"/>
      <c r="AJ18" s="11"/>
      <c r="AK18" s="7"/>
      <c r="AL18" s="7"/>
      <c r="AM18" s="7"/>
      <c r="AN18" s="7"/>
      <c r="AO18" s="7"/>
      <c r="AP18" s="7"/>
      <c r="AQ18" s="7"/>
      <c r="AR18" s="7"/>
      <c r="AS18" s="7"/>
      <c r="AT18" s="7"/>
      <c r="AV18" s="11"/>
      <c r="BB18" s="11"/>
      <c r="BC18" s="109"/>
      <c r="BD18" s="11"/>
      <c r="BE18" s="11"/>
      <c r="BF18" s="11"/>
      <c r="BG18" s="11"/>
      <c r="BH18" s="11"/>
      <c r="BI18" s="11"/>
      <c r="BJ18" s="109"/>
    </row>
    <row r="19" spans="1:62" s="103" customFormat="1" ht="16.2" customHeight="1" x14ac:dyDescent="0.2">
      <c r="A19" s="1"/>
      <c r="B19" s="10"/>
      <c r="C19" s="16">
        <v>7</v>
      </c>
      <c r="D19" s="28"/>
      <c r="E19" s="29"/>
      <c r="F19" s="274"/>
      <c r="G19" s="36"/>
      <c r="H19" s="36"/>
      <c r="I19" s="101"/>
      <c r="J19" s="101"/>
      <c r="K19" s="272"/>
      <c r="L19" s="467"/>
      <c r="M19" s="303"/>
      <c r="N19" s="467"/>
      <c r="O19" s="303"/>
      <c r="P19" s="467"/>
      <c r="Q19" s="98" t="str">
        <f t="shared" si="4"/>
        <v/>
      </c>
      <c r="R19" s="99" t="str">
        <f t="shared" si="14"/>
        <v/>
      </c>
      <c r="S19" s="124">
        <f t="shared" ref="S19:S42" si="16">IF(OR(Q19=""),0,MAX(0,1-$AU$5/Q19*IF(L19="電気",9.76/3.6,1)))</f>
        <v>0</v>
      </c>
      <c r="T19" s="124">
        <f t="shared" si="6"/>
        <v>0</v>
      </c>
      <c r="U19" s="37">
        <f>IF(I19="",0,メイン_入力!$Y$32)</f>
        <v>0</v>
      </c>
      <c r="V19" s="38">
        <f>IF(J19="",0,メイン_入力!$Z$32)</f>
        <v>0</v>
      </c>
      <c r="W19" s="13">
        <f t="shared" si="7"/>
        <v>0</v>
      </c>
      <c r="X19" s="89" t="str">
        <f t="shared" si="11"/>
        <v/>
      </c>
      <c r="Y19" s="272"/>
      <c r="Z19" s="89" t="str">
        <f t="shared" si="8"/>
        <v/>
      </c>
      <c r="AA19" s="38" t="str">
        <f t="shared" si="12"/>
        <v/>
      </c>
      <c r="AB19" s="38" t="str">
        <f t="shared" si="9"/>
        <v/>
      </c>
      <c r="AC19" s="465" t="str">
        <f t="shared" si="10"/>
        <v/>
      </c>
      <c r="AD19" s="465" t="str">
        <f t="shared" si="13"/>
        <v/>
      </c>
      <c r="AE19" s="465" t="str">
        <f>IF(ISERROR($AA19),"",IF(NOT(N($AA19)=0),$AA19*INDEX($BM$4:$BS$7,3,MATCH($L19,$BM$3:$BS$3,0))/1000, ""))</f>
        <v/>
      </c>
      <c r="AF19" s="12"/>
      <c r="AG19" s="7"/>
      <c r="AH19" s="7"/>
      <c r="AI19" s="7"/>
      <c r="AJ19" s="7"/>
      <c r="AK19" s="7"/>
      <c r="AL19" s="7"/>
      <c r="AM19" s="11"/>
      <c r="AN19" s="11"/>
      <c r="BB19" s="11"/>
      <c r="BC19" s="109"/>
      <c r="BD19" s="11"/>
      <c r="BE19" s="11"/>
      <c r="BF19" s="11"/>
      <c r="BG19" s="11"/>
      <c r="BH19" s="11"/>
      <c r="BI19" s="11"/>
      <c r="BJ19" s="109"/>
    </row>
    <row r="20" spans="1:62" s="103" customFormat="1" ht="16.2" customHeight="1" x14ac:dyDescent="0.2">
      <c r="A20" s="1"/>
      <c r="B20" s="10"/>
      <c r="C20" s="16">
        <v>8</v>
      </c>
      <c r="D20" s="28"/>
      <c r="E20" s="29"/>
      <c r="F20" s="274"/>
      <c r="G20" s="36"/>
      <c r="H20" s="36"/>
      <c r="I20" s="101"/>
      <c r="J20" s="101"/>
      <c r="K20" s="272"/>
      <c r="L20" s="467"/>
      <c r="M20" s="303"/>
      <c r="N20" s="467"/>
      <c r="O20" s="303"/>
      <c r="P20" s="30"/>
      <c r="Q20" s="98" t="str">
        <f t="shared" si="4"/>
        <v/>
      </c>
      <c r="R20" s="99" t="str">
        <f t="shared" si="14"/>
        <v/>
      </c>
      <c r="S20" s="124">
        <f t="shared" ref="S20:S28" si="17">IF(OR(Q20=""),0,MAX(0,1-$AU$5/Q20*IF(L20="電気",9.76/3.6,1)))</f>
        <v>0</v>
      </c>
      <c r="T20" s="124">
        <f t="shared" si="6"/>
        <v>0</v>
      </c>
      <c r="U20" s="37">
        <f>IF(I20="",0,メイン_入力!$Y$32)</f>
        <v>0</v>
      </c>
      <c r="V20" s="38">
        <f>IF(J20="",0,メイン_入力!$Z$32)</f>
        <v>0</v>
      </c>
      <c r="W20" s="13">
        <f t="shared" si="7"/>
        <v>0</v>
      </c>
      <c r="X20" s="89" t="str">
        <f t="shared" si="11"/>
        <v/>
      </c>
      <c r="Y20" s="272"/>
      <c r="Z20" s="89" t="str">
        <f t="shared" si="8"/>
        <v/>
      </c>
      <c r="AA20" s="38" t="str">
        <f t="shared" si="12"/>
        <v/>
      </c>
      <c r="AB20" s="38" t="str">
        <f t="shared" si="9"/>
        <v/>
      </c>
      <c r="AC20" s="465" t="str">
        <f t="shared" si="10"/>
        <v/>
      </c>
      <c r="AD20" s="465" t="str">
        <f t="shared" si="13"/>
        <v/>
      </c>
      <c r="AE20" s="465" t="str">
        <f>IF(ISERROR($AA20),"",IF(NOT(N($AA20)=0),$AA20*INDEX($BM$4:$BS$7,3,MATCH($L20,$BM$3:$BS$3,0))/1000, ""))</f>
        <v/>
      </c>
      <c r="AF20" s="12"/>
      <c r="AG20" s="7"/>
      <c r="AH20" s="7"/>
      <c r="AI20" s="7"/>
      <c r="AM20" s="65"/>
      <c r="AN20" s="100"/>
      <c r="BB20" s="11"/>
      <c r="BC20" s="109"/>
      <c r="BD20" s="11"/>
      <c r="BE20" s="11"/>
      <c r="BF20" s="11"/>
      <c r="BG20" s="11"/>
      <c r="BH20" s="11"/>
      <c r="BI20" s="11"/>
      <c r="BJ20" s="109"/>
    </row>
    <row r="21" spans="1:62" s="103" customFormat="1" ht="16.2" customHeight="1" x14ac:dyDescent="0.2">
      <c r="A21" s="1"/>
      <c r="B21" s="10"/>
      <c r="C21" s="16">
        <v>9</v>
      </c>
      <c r="D21" s="28"/>
      <c r="E21" s="29"/>
      <c r="F21" s="274"/>
      <c r="G21" s="36"/>
      <c r="H21" s="36"/>
      <c r="I21" s="101"/>
      <c r="J21" s="101"/>
      <c r="K21" s="272"/>
      <c r="L21" s="467"/>
      <c r="M21" s="303"/>
      <c r="N21" s="467"/>
      <c r="O21" s="303"/>
      <c r="P21" s="467"/>
      <c r="Q21" s="98" t="str">
        <f t="shared" si="4"/>
        <v/>
      </c>
      <c r="R21" s="99" t="str">
        <f t="shared" si="14"/>
        <v/>
      </c>
      <c r="S21" s="124">
        <f t="shared" si="17"/>
        <v>0</v>
      </c>
      <c r="T21" s="124">
        <f t="shared" si="6"/>
        <v>0</v>
      </c>
      <c r="U21" s="37">
        <f>IF(I21="",0,メイン_入力!$Y$32)</f>
        <v>0</v>
      </c>
      <c r="V21" s="38">
        <f>IF(J21="",0,メイン_入力!$Z$32)</f>
        <v>0</v>
      </c>
      <c r="W21" s="13">
        <f t="shared" si="7"/>
        <v>0</v>
      </c>
      <c r="X21" s="89" t="str">
        <f t="shared" si="11"/>
        <v/>
      </c>
      <c r="Y21" s="272"/>
      <c r="Z21" s="89" t="str">
        <f t="shared" si="8"/>
        <v/>
      </c>
      <c r="AA21" s="38" t="str">
        <f t="shared" si="12"/>
        <v/>
      </c>
      <c r="AB21" s="38" t="str">
        <f t="shared" si="9"/>
        <v/>
      </c>
      <c r="AC21" s="465" t="str">
        <f t="shared" si="10"/>
        <v/>
      </c>
      <c r="AD21" s="465" t="str">
        <f t="shared" si="13"/>
        <v/>
      </c>
      <c r="AE21" s="465" t="str">
        <f>IF(ISERROR($AA21),"",IF(NOT(N($AA21)=0),$AA21*INDEX($BM$4:$BS$7,3,MATCH($L21,$BM$3:$BS$3,0))/1000, ""))</f>
        <v/>
      </c>
      <c r="AF21" s="12"/>
      <c r="AG21" s="7"/>
      <c r="AH21" s="7"/>
      <c r="AI21" s="7"/>
      <c r="AM21" s="65"/>
      <c r="AO21" s="7"/>
    </row>
    <row r="22" spans="1:62" s="103" customFormat="1" ht="16.2" customHeight="1" x14ac:dyDescent="0.2">
      <c r="A22" s="1"/>
      <c r="B22" s="10"/>
      <c r="C22" s="16">
        <v>10</v>
      </c>
      <c r="D22" s="28"/>
      <c r="E22" s="29"/>
      <c r="F22" s="274"/>
      <c r="G22" s="36"/>
      <c r="H22" s="36"/>
      <c r="I22" s="101"/>
      <c r="J22" s="101"/>
      <c r="K22" s="272"/>
      <c r="L22" s="467"/>
      <c r="M22" s="303"/>
      <c r="N22" s="467"/>
      <c r="O22" s="303"/>
      <c r="P22" s="467"/>
      <c r="Q22" s="98" t="str">
        <f t="shared" si="4"/>
        <v/>
      </c>
      <c r="R22" s="99" t="str">
        <f t="shared" si="14"/>
        <v/>
      </c>
      <c r="S22" s="124">
        <f t="shared" si="17"/>
        <v>0</v>
      </c>
      <c r="T22" s="124">
        <f t="shared" si="6"/>
        <v>0</v>
      </c>
      <c r="U22" s="37">
        <f>IF(I22="",0,メイン_入力!$Y$32)</f>
        <v>0</v>
      </c>
      <c r="V22" s="38">
        <f>IF(J22="",0,メイン_入力!$Z$32)</f>
        <v>0</v>
      </c>
      <c r="W22" s="13">
        <f t="shared" si="7"/>
        <v>0</v>
      </c>
      <c r="X22" s="89" t="str">
        <f t="shared" si="11"/>
        <v/>
      </c>
      <c r="Y22" s="272"/>
      <c r="Z22" s="89" t="str">
        <f t="shared" si="8"/>
        <v/>
      </c>
      <c r="AA22" s="38" t="str">
        <f t="shared" si="12"/>
        <v/>
      </c>
      <c r="AB22" s="38" t="str">
        <f t="shared" si="9"/>
        <v/>
      </c>
      <c r="AC22" s="465" t="str">
        <f t="shared" si="10"/>
        <v/>
      </c>
      <c r="AD22" s="465" t="str">
        <f t="shared" si="13"/>
        <v/>
      </c>
      <c r="AE22" s="465" t="str">
        <f>IF(ISERROR($AA22),"",IF(NOT(N($AA22)=0),$AA22*INDEX($BM$4:$BS$7,3,MATCH($L22,$BM$3:$BS$3,0))/1000, ""))</f>
        <v/>
      </c>
      <c r="AF22" s="12"/>
      <c r="AG22" s="7"/>
      <c r="AH22" s="7"/>
      <c r="AI22" s="7"/>
      <c r="AM22" s="65"/>
      <c r="AN22" s="7"/>
      <c r="AO22" s="7"/>
    </row>
    <row r="23" spans="1:62" s="103" customFormat="1" ht="16.2" customHeight="1" x14ac:dyDescent="0.2">
      <c r="A23" s="1"/>
      <c r="B23" s="10"/>
      <c r="C23" s="16">
        <v>11</v>
      </c>
      <c r="D23" s="28"/>
      <c r="E23" s="29"/>
      <c r="F23" s="274"/>
      <c r="G23" s="36"/>
      <c r="H23" s="36"/>
      <c r="I23" s="101"/>
      <c r="J23" s="101"/>
      <c r="K23" s="272"/>
      <c r="L23" s="30"/>
      <c r="M23" s="303"/>
      <c r="N23" s="467"/>
      <c r="O23" s="303"/>
      <c r="P23" s="467"/>
      <c r="Q23" s="98" t="str">
        <f t="shared" si="4"/>
        <v/>
      </c>
      <c r="R23" s="99" t="str">
        <f t="shared" si="14"/>
        <v/>
      </c>
      <c r="S23" s="124">
        <f t="shared" si="17"/>
        <v>0</v>
      </c>
      <c r="T23" s="124">
        <f t="shared" si="6"/>
        <v>0</v>
      </c>
      <c r="U23" s="37">
        <f>IF(I23="",0,メイン_入力!$Y$32)</f>
        <v>0</v>
      </c>
      <c r="V23" s="38">
        <f>IF(J23="",0,メイン_入力!$Z$32)</f>
        <v>0</v>
      </c>
      <c r="W23" s="13">
        <f t="shared" si="7"/>
        <v>0</v>
      </c>
      <c r="X23" s="89" t="str">
        <f t="shared" si="11"/>
        <v/>
      </c>
      <c r="Y23" s="272"/>
      <c r="Z23" s="89" t="str">
        <f t="shared" si="8"/>
        <v/>
      </c>
      <c r="AA23" s="38" t="str">
        <f t="shared" si="12"/>
        <v/>
      </c>
      <c r="AB23" s="38" t="str">
        <f t="shared" si="9"/>
        <v/>
      </c>
      <c r="AC23" s="465" t="str">
        <f t="shared" si="10"/>
        <v/>
      </c>
      <c r="AD23" s="465" t="str">
        <f t="shared" si="13"/>
        <v/>
      </c>
      <c r="AE23" s="465" t="str">
        <f t="shared" si="15"/>
        <v/>
      </c>
      <c r="AF23" s="12"/>
      <c r="AG23" s="7"/>
      <c r="AH23" s="7"/>
      <c r="AI23" s="7"/>
      <c r="AJ23" s="7"/>
      <c r="AO23" s="7"/>
    </row>
    <row r="24" spans="1:62" s="103" customFormat="1" ht="16.2" customHeight="1" x14ac:dyDescent="0.2">
      <c r="A24" s="1"/>
      <c r="B24" s="10"/>
      <c r="C24" s="16">
        <v>12</v>
      </c>
      <c r="D24" s="28"/>
      <c r="E24" s="29"/>
      <c r="F24" s="274"/>
      <c r="G24" s="36"/>
      <c r="H24" s="36"/>
      <c r="I24" s="101"/>
      <c r="J24" s="101"/>
      <c r="K24" s="272"/>
      <c r="L24" s="467"/>
      <c r="M24" s="303"/>
      <c r="N24" s="467"/>
      <c r="O24" s="303"/>
      <c r="P24" s="467"/>
      <c r="Q24" s="98" t="str">
        <f t="shared" ref="Q24:Q42" si="18">IF(OR(L24="",N(M24)=0,N24=""),"",(I24*3.6)/(M24*INDEX($BC$4:$BH$10,MATCH(L24,$BB$4:$BB$10,0),MATCH(N24,$BC$3:$BH$3,0))))</f>
        <v/>
      </c>
      <c r="R24" s="99" t="str">
        <f t="shared" si="14"/>
        <v/>
      </c>
      <c r="S24" s="124">
        <f t="shared" si="17"/>
        <v>0</v>
      </c>
      <c r="T24" s="124">
        <f t="shared" si="6"/>
        <v>0</v>
      </c>
      <c r="U24" s="37">
        <f>IF(I24="",0,メイン_入力!$Y$32)</f>
        <v>0</v>
      </c>
      <c r="V24" s="38">
        <f>IF(J24="",0,メイン_入力!$Z$32)</f>
        <v>0</v>
      </c>
      <c r="W24" s="13">
        <f t="shared" si="7"/>
        <v>0</v>
      </c>
      <c r="X24" s="89" t="str">
        <f t="shared" si="11"/>
        <v/>
      </c>
      <c r="Y24" s="272"/>
      <c r="Z24" s="89" t="str">
        <f t="shared" si="8"/>
        <v/>
      </c>
      <c r="AA24" s="38" t="str">
        <f t="shared" si="12"/>
        <v/>
      </c>
      <c r="AB24" s="38" t="str">
        <f t="shared" si="9"/>
        <v/>
      </c>
      <c r="AC24" s="465" t="str">
        <f t="shared" si="10"/>
        <v/>
      </c>
      <c r="AD24" s="465" t="str">
        <f t="shared" si="13"/>
        <v/>
      </c>
      <c r="AE24" s="465" t="str">
        <f t="shared" ref="AE24:AE34" si="19">IF(ISERROR($AA24),"",IF(NOT(N($AA24)=0),$AA24*INDEX($BM$4:$BS$7,3,MATCH($L24,$BM$3:$BS$3,0))/1000, ""))</f>
        <v/>
      </c>
      <c r="AF24" s="12"/>
      <c r="AG24" s="7"/>
      <c r="AH24" s="7"/>
      <c r="AI24" s="7"/>
      <c r="AJ24" s="7"/>
      <c r="AO24" s="7"/>
      <c r="AP24" s="7"/>
      <c r="AQ24" s="7"/>
      <c r="AR24" s="7"/>
      <c r="AS24" s="7"/>
      <c r="AT24" s="7"/>
    </row>
    <row r="25" spans="1:62" s="103" customFormat="1" ht="16.2" customHeight="1" x14ac:dyDescent="0.2">
      <c r="A25" s="1"/>
      <c r="B25" s="10"/>
      <c r="C25" s="16">
        <v>13</v>
      </c>
      <c r="D25" s="28"/>
      <c r="E25" s="29"/>
      <c r="F25" s="274"/>
      <c r="G25" s="36"/>
      <c r="H25" s="36"/>
      <c r="I25" s="101"/>
      <c r="J25" s="101"/>
      <c r="K25" s="272"/>
      <c r="L25" s="467"/>
      <c r="M25" s="303"/>
      <c r="N25" s="467"/>
      <c r="O25" s="303"/>
      <c r="P25" s="467"/>
      <c r="Q25" s="98" t="str">
        <f>IF(OR(L25="",N(M25)=0,N25=""),"",(I25*3.6)/(M25*INDEX($BC$4:$BH$10,MATCH(L25,$BB$4:$BB$10,0),MATCH(N25,$BC$3:$BH$3,0))))</f>
        <v/>
      </c>
      <c r="R25" s="99" t="str">
        <f t="shared" si="14"/>
        <v/>
      </c>
      <c r="S25" s="124">
        <f t="shared" si="17"/>
        <v>0</v>
      </c>
      <c r="T25" s="124">
        <f t="shared" si="6"/>
        <v>0</v>
      </c>
      <c r="U25" s="37">
        <f>IF(I25="",0,メイン_入力!$Y$32)</f>
        <v>0</v>
      </c>
      <c r="V25" s="38">
        <f>IF(J25="",0,メイン_入力!$Z$32)</f>
        <v>0</v>
      </c>
      <c r="W25" s="13">
        <f t="shared" si="7"/>
        <v>0</v>
      </c>
      <c r="X25" s="89" t="str">
        <f t="shared" si="11"/>
        <v/>
      </c>
      <c r="Y25" s="272"/>
      <c r="Z25" s="89" t="str">
        <f t="shared" si="8"/>
        <v/>
      </c>
      <c r="AA25" s="38" t="str">
        <f t="shared" si="12"/>
        <v/>
      </c>
      <c r="AB25" s="38" t="str">
        <f t="shared" si="9"/>
        <v/>
      </c>
      <c r="AC25" s="465" t="str">
        <f t="shared" ref="AC25:AC42" si="20">IF(ISERROR($AA25),"",IF(NOT(N($AA25)=0),$AA25*INDEX($BM$4:$BS$7,1,MATCH($L25,$BM$3:$BS$3,0))/1000, ""))</f>
        <v/>
      </c>
      <c r="AD25" s="465" t="str">
        <f t="shared" si="13"/>
        <v/>
      </c>
      <c r="AE25" s="465" t="str">
        <f t="shared" si="19"/>
        <v/>
      </c>
      <c r="AF25" s="12"/>
      <c r="AG25" s="7"/>
      <c r="AH25" s="7"/>
      <c r="AI25" s="7"/>
      <c r="AJ25" s="7"/>
      <c r="AK25" s="7"/>
      <c r="AL25" s="7"/>
      <c r="AM25" s="7"/>
      <c r="AN25" s="149"/>
      <c r="AO25" s="7"/>
      <c r="AP25" s="7"/>
      <c r="AQ25" s="7"/>
      <c r="AR25" s="7"/>
      <c r="AS25" s="7"/>
      <c r="AT25" s="7"/>
    </row>
    <row r="26" spans="1:62" s="103" customFormat="1" ht="16.2" customHeight="1" x14ac:dyDescent="0.2">
      <c r="A26" s="1"/>
      <c r="B26" s="10"/>
      <c r="C26" s="16">
        <v>14</v>
      </c>
      <c r="D26" s="28"/>
      <c r="E26" s="29"/>
      <c r="F26" s="274"/>
      <c r="G26" s="36"/>
      <c r="H26" s="36"/>
      <c r="I26" s="101"/>
      <c r="J26" s="101"/>
      <c r="K26" s="272"/>
      <c r="L26" s="467"/>
      <c r="M26" s="303"/>
      <c r="N26" s="467"/>
      <c r="O26" s="303"/>
      <c r="P26" s="467"/>
      <c r="Q26" s="98" t="str">
        <f>IF(OR(L26="",N(M26)=0,N26=""),"",(I26*3.6)/(M26*INDEX($BC$4:$BH$10,MATCH(L26,$BB$4:$BB$10,0),MATCH(N26,$BC$3:$BH$3,0))))</f>
        <v/>
      </c>
      <c r="R26" s="99" t="str">
        <f t="shared" si="14"/>
        <v/>
      </c>
      <c r="S26" s="124">
        <f t="shared" si="17"/>
        <v>0</v>
      </c>
      <c r="T26" s="124">
        <f t="shared" si="6"/>
        <v>0</v>
      </c>
      <c r="U26" s="37">
        <f>IF(I26="",0,メイン_入力!$Y$32)</f>
        <v>0</v>
      </c>
      <c r="V26" s="38">
        <f>IF(J26="",0,メイン_入力!$Z$32)</f>
        <v>0</v>
      </c>
      <c r="W26" s="13">
        <f t="shared" si="7"/>
        <v>0</v>
      </c>
      <c r="X26" s="89" t="str">
        <f t="shared" si="11"/>
        <v/>
      </c>
      <c r="Y26" s="272"/>
      <c r="Z26" s="89" t="str">
        <f t="shared" si="8"/>
        <v/>
      </c>
      <c r="AA26" s="38" t="str">
        <f t="shared" si="12"/>
        <v/>
      </c>
      <c r="AB26" s="38" t="str">
        <f t="shared" si="9"/>
        <v/>
      </c>
      <c r="AC26" s="465" t="str">
        <f t="shared" si="20"/>
        <v/>
      </c>
      <c r="AD26" s="465" t="str">
        <f t="shared" si="13"/>
        <v/>
      </c>
      <c r="AE26" s="465" t="str">
        <f t="shared" si="19"/>
        <v/>
      </c>
      <c r="AF26" s="12"/>
      <c r="AG26" s="7"/>
      <c r="AH26" s="7"/>
      <c r="AI26" s="7"/>
      <c r="AJ26" s="7"/>
      <c r="AK26" s="7"/>
      <c r="AL26" s="7"/>
      <c r="AM26" s="7"/>
      <c r="AO26" s="7"/>
      <c r="AP26" s="7"/>
      <c r="AQ26" s="7"/>
      <c r="AR26" s="7"/>
      <c r="AS26" s="7"/>
      <c r="AT26" s="7"/>
    </row>
    <row r="27" spans="1:62" s="103" customFormat="1" ht="16.2" customHeight="1" x14ac:dyDescent="0.2">
      <c r="A27" s="1"/>
      <c r="B27" s="10"/>
      <c r="C27" s="16">
        <v>15</v>
      </c>
      <c r="D27" s="28"/>
      <c r="E27" s="29"/>
      <c r="F27" s="274"/>
      <c r="G27" s="36"/>
      <c r="H27" s="36"/>
      <c r="I27" s="101"/>
      <c r="J27" s="101"/>
      <c r="K27" s="272"/>
      <c r="L27" s="467"/>
      <c r="M27" s="303"/>
      <c r="N27" s="467"/>
      <c r="O27" s="303"/>
      <c r="P27" s="467"/>
      <c r="Q27" s="98" t="str">
        <f>IF(OR(L27="",N(M27)=0,N27=""),"",(I27*3.6)/(M27*INDEX($BC$4:$BH$10,MATCH(L27,$BB$4:$BB$10,0),MATCH(N27,$BC$3:$BH$3,0))))</f>
        <v/>
      </c>
      <c r="R27" s="99" t="str">
        <f t="shared" si="14"/>
        <v/>
      </c>
      <c r="S27" s="124">
        <f t="shared" si="17"/>
        <v>0</v>
      </c>
      <c r="T27" s="124">
        <f t="shared" si="6"/>
        <v>0</v>
      </c>
      <c r="U27" s="37">
        <f>IF(I27="",0,メイン_入力!$Y$32)</f>
        <v>0</v>
      </c>
      <c r="V27" s="38">
        <f>IF(J27="",0,メイン_入力!$Z$32)</f>
        <v>0</v>
      </c>
      <c r="W27" s="13">
        <f t="shared" si="7"/>
        <v>0</v>
      </c>
      <c r="X27" s="89" t="str">
        <f t="shared" si="11"/>
        <v/>
      </c>
      <c r="Y27" s="272"/>
      <c r="Z27" s="89" t="str">
        <f t="shared" si="8"/>
        <v/>
      </c>
      <c r="AA27" s="38" t="str">
        <f t="shared" si="12"/>
        <v/>
      </c>
      <c r="AB27" s="38" t="str">
        <f t="shared" si="9"/>
        <v/>
      </c>
      <c r="AC27" s="465" t="str">
        <f t="shared" si="20"/>
        <v/>
      </c>
      <c r="AD27" s="465" t="str">
        <f t="shared" si="13"/>
        <v/>
      </c>
      <c r="AE27" s="465" t="str">
        <f t="shared" si="19"/>
        <v/>
      </c>
      <c r="AF27" s="12"/>
      <c r="AG27" s="7"/>
      <c r="AH27" s="7"/>
      <c r="AI27" s="7"/>
      <c r="AT27" s="7"/>
    </row>
    <row r="28" spans="1:62" s="103" customFormat="1" ht="16.2" customHeight="1" x14ac:dyDescent="0.2">
      <c r="A28" s="1"/>
      <c r="B28" s="10"/>
      <c r="C28" s="16">
        <v>16</v>
      </c>
      <c r="D28" s="28"/>
      <c r="E28" s="29"/>
      <c r="F28" s="274"/>
      <c r="G28" s="36"/>
      <c r="H28" s="36"/>
      <c r="I28" s="101"/>
      <c r="J28" s="101"/>
      <c r="K28" s="272"/>
      <c r="L28" s="467"/>
      <c r="M28" s="303"/>
      <c r="N28" s="467"/>
      <c r="O28" s="303"/>
      <c r="P28" s="467"/>
      <c r="Q28" s="98" t="str">
        <f>IF(OR(L28="",N(M28)=0,N28=""),"",(I28*3.6)/(M28*INDEX($BC$4:$BH$10,MATCH(L28,$BB$4:$BB$10,0),MATCH(N28,$BC$3:$BH$3,0))))</f>
        <v/>
      </c>
      <c r="R28" s="99" t="str">
        <f t="shared" si="14"/>
        <v/>
      </c>
      <c r="S28" s="124">
        <f t="shared" si="17"/>
        <v>0</v>
      </c>
      <c r="T28" s="124">
        <f t="shared" si="6"/>
        <v>0</v>
      </c>
      <c r="U28" s="37">
        <f>IF(I28="",0,メイン_入力!$Y$32)</f>
        <v>0</v>
      </c>
      <c r="V28" s="38">
        <f>IF(J28="",0,メイン_入力!$Z$32)</f>
        <v>0</v>
      </c>
      <c r="W28" s="13">
        <f t="shared" si="7"/>
        <v>0</v>
      </c>
      <c r="X28" s="89" t="str">
        <f t="shared" si="11"/>
        <v/>
      </c>
      <c r="Y28" s="272"/>
      <c r="Z28" s="89" t="str">
        <f t="shared" si="8"/>
        <v/>
      </c>
      <c r="AA28" s="38" t="str">
        <f t="shared" si="12"/>
        <v/>
      </c>
      <c r="AB28" s="38" t="str">
        <f t="shared" si="9"/>
        <v/>
      </c>
      <c r="AC28" s="465" t="str">
        <f t="shared" si="20"/>
        <v/>
      </c>
      <c r="AD28" s="465" t="str">
        <f t="shared" si="13"/>
        <v/>
      </c>
      <c r="AE28" s="465" t="str">
        <f t="shared" si="19"/>
        <v/>
      </c>
      <c r="AF28" s="12"/>
      <c r="AG28" s="7"/>
      <c r="AH28" s="7"/>
      <c r="AI28" s="7"/>
      <c r="AT28" s="7"/>
    </row>
    <row r="29" spans="1:62" s="103" customFormat="1" ht="16.2" customHeight="1" x14ac:dyDescent="0.2">
      <c r="A29" s="1"/>
      <c r="B29" s="10"/>
      <c r="C29" s="16">
        <v>17</v>
      </c>
      <c r="D29" s="28"/>
      <c r="E29" s="29"/>
      <c r="F29" s="274"/>
      <c r="G29" s="36"/>
      <c r="H29" s="36"/>
      <c r="I29" s="101"/>
      <c r="J29" s="101"/>
      <c r="K29" s="272"/>
      <c r="L29" s="467"/>
      <c r="M29" s="303"/>
      <c r="N29" s="30"/>
      <c r="O29" s="303"/>
      <c r="P29" s="467"/>
      <c r="Q29" s="98" t="str">
        <f>IF(OR(L29="",N(M29)=0,N29=""),"",(I29*3.6)/(M29*INDEX($BC$4:$BH$10,MATCH(L29,$BB$4:$BB$10,0),MATCH(N29,$BC$3:$BH$3,0))))</f>
        <v/>
      </c>
      <c r="R29" s="99" t="str">
        <f t="shared" si="14"/>
        <v/>
      </c>
      <c r="S29" s="124">
        <f t="shared" si="16"/>
        <v>0</v>
      </c>
      <c r="T29" s="124">
        <f t="shared" si="6"/>
        <v>0</v>
      </c>
      <c r="U29" s="37">
        <f>IF(I29="",0,メイン_入力!$Y$32)</f>
        <v>0</v>
      </c>
      <c r="V29" s="38">
        <f>IF(J29="",0,メイン_入力!$Z$32)</f>
        <v>0</v>
      </c>
      <c r="W29" s="13">
        <f t="shared" si="7"/>
        <v>0</v>
      </c>
      <c r="X29" s="89" t="str">
        <f t="shared" si="11"/>
        <v/>
      </c>
      <c r="Y29" s="272"/>
      <c r="Z29" s="89" t="str">
        <f t="shared" si="8"/>
        <v/>
      </c>
      <c r="AA29" s="38" t="str">
        <f t="shared" si="12"/>
        <v/>
      </c>
      <c r="AB29" s="38" t="str">
        <f t="shared" si="9"/>
        <v/>
      </c>
      <c r="AC29" s="465" t="str">
        <f t="shared" si="20"/>
        <v/>
      </c>
      <c r="AD29" s="465" t="str">
        <f t="shared" si="13"/>
        <v/>
      </c>
      <c r="AE29" s="465" t="str">
        <f t="shared" si="19"/>
        <v/>
      </c>
      <c r="AF29" s="12"/>
      <c r="AG29" s="7"/>
      <c r="AH29" s="7"/>
      <c r="AI29" s="7"/>
      <c r="AT29" s="7"/>
      <c r="BB29" s="11"/>
      <c r="BC29" s="109"/>
      <c r="BD29" s="109"/>
      <c r="BE29" s="109"/>
    </row>
    <row r="30" spans="1:62" s="103" customFormat="1" ht="16.2" customHeight="1" x14ac:dyDescent="0.2">
      <c r="A30" s="1"/>
      <c r="B30" s="10"/>
      <c r="C30" s="16">
        <v>18</v>
      </c>
      <c r="D30" s="28"/>
      <c r="E30" s="29"/>
      <c r="F30" s="274"/>
      <c r="G30" s="36"/>
      <c r="H30" s="36"/>
      <c r="I30" s="101"/>
      <c r="J30" s="101"/>
      <c r="K30" s="272"/>
      <c r="L30" s="467"/>
      <c r="M30" s="303"/>
      <c r="N30" s="467"/>
      <c r="O30" s="303"/>
      <c r="P30" s="467"/>
      <c r="Q30" s="98" t="str">
        <f t="shared" si="18"/>
        <v/>
      </c>
      <c r="R30" s="99" t="str">
        <f t="shared" si="14"/>
        <v/>
      </c>
      <c r="S30" s="124">
        <f>IF(OR(Q30=""),0,MAX(0,1-$AU$5/Q30*IF(L30="電気",9.76/3.6,1)))</f>
        <v>0</v>
      </c>
      <c r="T30" s="124">
        <f t="shared" si="6"/>
        <v>0</v>
      </c>
      <c r="U30" s="37">
        <f>IF(I30="",0,メイン_入力!$Y$32)</f>
        <v>0</v>
      </c>
      <c r="V30" s="38">
        <f>IF(J30="",0,メイン_入力!$Z$32)</f>
        <v>0</v>
      </c>
      <c r="W30" s="13">
        <f t="shared" si="7"/>
        <v>0</v>
      </c>
      <c r="X30" s="89" t="str">
        <f t="shared" si="11"/>
        <v/>
      </c>
      <c r="Y30" s="272"/>
      <c r="Z30" s="89" t="str">
        <f t="shared" si="8"/>
        <v/>
      </c>
      <c r="AA30" s="38" t="str">
        <f t="shared" si="12"/>
        <v/>
      </c>
      <c r="AB30" s="38" t="str">
        <f t="shared" si="9"/>
        <v/>
      </c>
      <c r="AC30" s="465" t="str">
        <f t="shared" si="20"/>
        <v/>
      </c>
      <c r="AD30" s="465" t="str">
        <f t="shared" si="13"/>
        <v/>
      </c>
      <c r="AE30" s="465" t="str">
        <f t="shared" si="19"/>
        <v/>
      </c>
      <c r="AF30" s="12"/>
      <c r="AG30" s="7"/>
      <c r="AH30" s="7"/>
      <c r="AI30" s="7"/>
      <c r="AT30" s="7"/>
      <c r="BB30" s="11"/>
      <c r="BC30" s="109"/>
      <c r="BD30" s="109"/>
      <c r="BE30" s="109"/>
    </row>
    <row r="31" spans="1:62" s="103" customFormat="1" ht="16.2" customHeight="1" x14ac:dyDescent="0.2">
      <c r="A31" s="1"/>
      <c r="B31" s="10"/>
      <c r="C31" s="16">
        <v>19</v>
      </c>
      <c r="D31" s="28"/>
      <c r="E31" s="29"/>
      <c r="F31" s="274"/>
      <c r="G31" s="36"/>
      <c r="H31" s="36"/>
      <c r="I31" s="101"/>
      <c r="J31" s="101"/>
      <c r="K31" s="272"/>
      <c r="L31" s="467"/>
      <c r="M31" s="303"/>
      <c r="N31" s="467"/>
      <c r="O31" s="303"/>
      <c r="P31" s="467"/>
      <c r="Q31" s="98" t="str">
        <f t="shared" si="18"/>
        <v/>
      </c>
      <c r="R31" s="99" t="str">
        <f t="shared" si="14"/>
        <v/>
      </c>
      <c r="S31" s="124">
        <f>IF(OR(Q31=""),0,MAX(0,1-$AU$5/Q31*IF(L31="電気",9.76/3.6,1)))</f>
        <v>0</v>
      </c>
      <c r="T31" s="124">
        <f t="shared" si="6"/>
        <v>0</v>
      </c>
      <c r="U31" s="37">
        <f>IF(I31="",0,メイン_入力!$Y$32)</f>
        <v>0</v>
      </c>
      <c r="V31" s="38">
        <f>IF(J31="",0,メイン_入力!$Z$32)</f>
        <v>0</v>
      </c>
      <c r="W31" s="13">
        <f t="shared" si="7"/>
        <v>0</v>
      </c>
      <c r="X31" s="89" t="str">
        <f t="shared" si="11"/>
        <v/>
      </c>
      <c r="Y31" s="272"/>
      <c r="Z31" s="89" t="str">
        <f t="shared" si="8"/>
        <v/>
      </c>
      <c r="AA31" s="38" t="str">
        <f t="shared" si="12"/>
        <v/>
      </c>
      <c r="AB31" s="38" t="str">
        <f t="shared" si="9"/>
        <v/>
      </c>
      <c r="AC31" s="465" t="str">
        <f t="shared" si="20"/>
        <v/>
      </c>
      <c r="AD31" s="465" t="str">
        <f t="shared" si="13"/>
        <v/>
      </c>
      <c r="AE31" s="465" t="str">
        <f t="shared" si="19"/>
        <v/>
      </c>
      <c r="AF31" s="12"/>
      <c r="AG31" s="7"/>
      <c r="AH31" s="7"/>
      <c r="AI31" s="7"/>
      <c r="AT31" s="7"/>
      <c r="BB31" s="11"/>
      <c r="BC31" s="109"/>
      <c r="BD31" s="109"/>
      <c r="BE31" s="109"/>
    </row>
    <row r="32" spans="1:62" s="103" customFormat="1" ht="16.2" customHeight="1" x14ac:dyDescent="0.2">
      <c r="A32" s="1"/>
      <c r="B32" s="10"/>
      <c r="C32" s="16">
        <v>20</v>
      </c>
      <c r="D32" s="28"/>
      <c r="E32" s="29"/>
      <c r="F32" s="274"/>
      <c r="G32" s="36"/>
      <c r="H32" s="36"/>
      <c r="I32" s="101"/>
      <c r="J32" s="101"/>
      <c r="K32" s="272"/>
      <c r="L32" s="467"/>
      <c r="M32" s="303"/>
      <c r="N32" s="467"/>
      <c r="O32" s="303"/>
      <c r="P32" s="467"/>
      <c r="Q32" s="98" t="str">
        <f t="shared" si="18"/>
        <v/>
      </c>
      <c r="R32" s="99" t="str">
        <f t="shared" si="14"/>
        <v/>
      </c>
      <c r="S32" s="124">
        <f>IF(OR(Q32=""),0,MAX(0,1-$AU$5/Q32*IF(L32="電気",9.76/3.6,1)))</f>
        <v>0</v>
      </c>
      <c r="T32" s="124">
        <f t="shared" si="6"/>
        <v>0</v>
      </c>
      <c r="U32" s="37">
        <f>IF(I32="",0,メイン_入力!$Y$32)</f>
        <v>0</v>
      </c>
      <c r="V32" s="38">
        <f>IF(J32="",0,メイン_入力!$Z$32)</f>
        <v>0</v>
      </c>
      <c r="W32" s="13">
        <f t="shared" si="7"/>
        <v>0</v>
      </c>
      <c r="X32" s="89" t="str">
        <f t="shared" si="11"/>
        <v/>
      </c>
      <c r="Y32" s="272"/>
      <c r="Z32" s="89" t="str">
        <f t="shared" si="8"/>
        <v/>
      </c>
      <c r="AA32" s="38" t="str">
        <f t="shared" si="12"/>
        <v/>
      </c>
      <c r="AB32" s="38" t="str">
        <f t="shared" si="9"/>
        <v/>
      </c>
      <c r="AC32" s="465" t="str">
        <f t="shared" si="20"/>
        <v/>
      </c>
      <c r="AD32" s="465" t="str">
        <f t="shared" si="13"/>
        <v/>
      </c>
      <c r="AE32" s="465" t="str">
        <f t="shared" si="19"/>
        <v/>
      </c>
      <c r="AF32" s="12"/>
      <c r="AG32" s="7"/>
      <c r="AH32" s="7"/>
      <c r="AI32" s="7"/>
      <c r="AT32" s="7"/>
    </row>
    <row r="33" spans="1:39" s="103" customFormat="1" ht="16.2" customHeight="1" x14ac:dyDescent="0.2">
      <c r="A33" s="1"/>
      <c r="B33" s="10"/>
      <c r="C33" s="16">
        <v>21</v>
      </c>
      <c r="D33" s="28"/>
      <c r="E33" s="29"/>
      <c r="F33" s="274"/>
      <c r="G33" s="36"/>
      <c r="H33" s="36"/>
      <c r="I33" s="101"/>
      <c r="J33" s="101"/>
      <c r="K33" s="272"/>
      <c r="L33" s="467"/>
      <c r="M33" s="303"/>
      <c r="N33" s="467"/>
      <c r="O33" s="303"/>
      <c r="P33" s="467"/>
      <c r="Q33" s="98" t="str">
        <f t="shared" si="18"/>
        <v/>
      </c>
      <c r="R33" s="99" t="str">
        <f t="shared" si="14"/>
        <v/>
      </c>
      <c r="S33" s="124">
        <f t="shared" si="16"/>
        <v>0</v>
      </c>
      <c r="T33" s="124">
        <f t="shared" si="6"/>
        <v>0</v>
      </c>
      <c r="U33" s="37">
        <f>IF(I33="",0,メイン_入力!$Y$32)</f>
        <v>0</v>
      </c>
      <c r="V33" s="38">
        <f>IF(J33="",0,メイン_入力!$Z$32)</f>
        <v>0</v>
      </c>
      <c r="W33" s="13">
        <f t="shared" si="7"/>
        <v>0</v>
      </c>
      <c r="X33" s="89" t="str">
        <f t="shared" si="11"/>
        <v/>
      </c>
      <c r="Y33" s="272"/>
      <c r="Z33" s="89" t="str">
        <f t="shared" si="8"/>
        <v/>
      </c>
      <c r="AA33" s="38" t="str">
        <f t="shared" si="12"/>
        <v/>
      </c>
      <c r="AB33" s="38" t="str">
        <f t="shared" si="9"/>
        <v/>
      </c>
      <c r="AC33" s="465" t="str">
        <f t="shared" si="20"/>
        <v/>
      </c>
      <c r="AD33" s="465" t="str">
        <f t="shared" si="13"/>
        <v/>
      </c>
      <c r="AE33" s="465" t="str">
        <f t="shared" si="19"/>
        <v/>
      </c>
      <c r="AF33" s="12"/>
      <c r="AG33" s="7"/>
      <c r="AH33" s="7"/>
      <c r="AI33" s="7"/>
    </row>
    <row r="34" spans="1:39" s="103" customFormat="1" ht="16.2" customHeight="1" x14ac:dyDescent="0.2">
      <c r="A34" s="1"/>
      <c r="B34" s="10"/>
      <c r="C34" s="16">
        <v>22</v>
      </c>
      <c r="D34" s="28"/>
      <c r="E34" s="29"/>
      <c r="F34" s="274"/>
      <c r="G34" s="36"/>
      <c r="H34" s="36"/>
      <c r="I34" s="101"/>
      <c r="J34" s="101"/>
      <c r="K34" s="272"/>
      <c r="L34" s="467"/>
      <c r="M34" s="303"/>
      <c r="N34" s="467"/>
      <c r="O34" s="303"/>
      <c r="P34" s="467"/>
      <c r="Q34" s="98" t="str">
        <f t="shared" si="18"/>
        <v/>
      </c>
      <c r="R34" s="99" t="str">
        <f t="shared" si="14"/>
        <v/>
      </c>
      <c r="S34" s="124">
        <f t="shared" si="16"/>
        <v>0</v>
      </c>
      <c r="T34" s="124">
        <f t="shared" si="6"/>
        <v>0</v>
      </c>
      <c r="U34" s="37">
        <f>IF(I34="",0,メイン_入力!$Y$32)</f>
        <v>0</v>
      </c>
      <c r="V34" s="38">
        <f>IF(J34="",0,メイン_入力!$Z$32)</f>
        <v>0</v>
      </c>
      <c r="W34" s="13">
        <f t="shared" si="7"/>
        <v>0</v>
      </c>
      <c r="X34" s="89" t="str">
        <f t="shared" si="11"/>
        <v/>
      </c>
      <c r="Y34" s="272"/>
      <c r="Z34" s="89" t="str">
        <f t="shared" si="8"/>
        <v/>
      </c>
      <c r="AA34" s="38" t="str">
        <f t="shared" si="12"/>
        <v/>
      </c>
      <c r="AB34" s="38" t="str">
        <f t="shared" si="9"/>
        <v/>
      </c>
      <c r="AC34" s="465" t="str">
        <f t="shared" si="20"/>
        <v/>
      </c>
      <c r="AD34" s="465" t="str">
        <f t="shared" si="13"/>
        <v/>
      </c>
      <c r="AE34" s="465" t="str">
        <f t="shared" si="19"/>
        <v/>
      </c>
      <c r="AF34" s="12"/>
      <c r="AG34" s="7"/>
      <c r="AH34" s="7"/>
      <c r="AI34" s="7"/>
    </row>
    <row r="35" spans="1:39" s="103" customFormat="1" ht="16.2" customHeight="1" x14ac:dyDescent="0.2">
      <c r="A35" s="1"/>
      <c r="B35" s="10"/>
      <c r="C35" s="16">
        <v>23</v>
      </c>
      <c r="D35" s="28"/>
      <c r="E35" s="29"/>
      <c r="F35" s="274"/>
      <c r="G35" s="36"/>
      <c r="H35" s="36"/>
      <c r="I35" s="101"/>
      <c r="J35" s="101"/>
      <c r="K35" s="272"/>
      <c r="L35" s="467"/>
      <c r="M35" s="303"/>
      <c r="N35" s="467"/>
      <c r="O35" s="303"/>
      <c r="P35" s="467"/>
      <c r="Q35" s="98" t="str">
        <f t="shared" si="18"/>
        <v/>
      </c>
      <c r="R35" s="99" t="str">
        <f t="shared" si="14"/>
        <v/>
      </c>
      <c r="S35" s="124">
        <f t="shared" si="16"/>
        <v>0</v>
      </c>
      <c r="T35" s="124">
        <f t="shared" si="6"/>
        <v>0</v>
      </c>
      <c r="U35" s="37">
        <f>IF(I35="",0,メイン_入力!$Y$32)</f>
        <v>0</v>
      </c>
      <c r="V35" s="38">
        <f>IF(J35="",0,メイン_入力!$Z$32)</f>
        <v>0</v>
      </c>
      <c r="W35" s="13">
        <f t="shared" si="7"/>
        <v>0</v>
      </c>
      <c r="X35" s="89" t="str">
        <f t="shared" si="11"/>
        <v/>
      </c>
      <c r="Y35" s="272"/>
      <c r="Z35" s="89" t="str">
        <f t="shared" si="8"/>
        <v/>
      </c>
      <c r="AA35" s="38" t="str">
        <f t="shared" si="12"/>
        <v/>
      </c>
      <c r="AB35" s="38" t="str">
        <f t="shared" si="9"/>
        <v/>
      </c>
      <c r="AC35" s="465" t="str">
        <f t="shared" si="20"/>
        <v/>
      </c>
      <c r="AD35" s="465" t="str">
        <f t="shared" si="13"/>
        <v/>
      </c>
      <c r="AE35" s="465" t="str">
        <f t="shared" si="15"/>
        <v/>
      </c>
      <c r="AF35" s="12"/>
      <c r="AG35" s="7"/>
      <c r="AH35" s="7"/>
      <c r="AI35" s="7"/>
      <c r="AJ35" s="7"/>
      <c r="AK35" s="7"/>
      <c r="AL35" s="7"/>
      <c r="AM35" s="7"/>
    </row>
    <row r="36" spans="1:39" s="103" customFormat="1" ht="16.2" customHeight="1" x14ac:dyDescent="0.2">
      <c r="A36" s="1"/>
      <c r="B36" s="10"/>
      <c r="C36" s="16">
        <v>24</v>
      </c>
      <c r="D36" s="28"/>
      <c r="E36" s="29"/>
      <c r="F36" s="274"/>
      <c r="G36" s="36"/>
      <c r="H36" s="36"/>
      <c r="I36" s="101"/>
      <c r="J36" s="101"/>
      <c r="K36" s="272"/>
      <c r="L36" s="467"/>
      <c r="M36" s="303"/>
      <c r="N36" s="467"/>
      <c r="O36" s="303"/>
      <c r="P36" s="467"/>
      <c r="Q36" s="98" t="str">
        <f t="shared" si="18"/>
        <v/>
      </c>
      <c r="R36" s="99" t="str">
        <f t="shared" si="14"/>
        <v/>
      </c>
      <c r="S36" s="124">
        <f t="shared" si="16"/>
        <v>0</v>
      </c>
      <c r="T36" s="124">
        <f t="shared" si="6"/>
        <v>0</v>
      </c>
      <c r="U36" s="37">
        <f>IF(I36="",0,メイン_入力!$Y$32)</f>
        <v>0</v>
      </c>
      <c r="V36" s="38">
        <f>IF(J36="",0,メイン_入力!$Z$32)</f>
        <v>0</v>
      </c>
      <c r="W36" s="13">
        <f t="shared" si="7"/>
        <v>0</v>
      </c>
      <c r="X36" s="89" t="str">
        <f t="shared" si="11"/>
        <v/>
      </c>
      <c r="Y36" s="272"/>
      <c r="Z36" s="89" t="str">
        <f t="shared" si="8"/>
        <v/>
      </c>
      <c r="AA36" s="38" t="str">
        <f t="shared" si="12"/>
        <v/>
      </c>
      <c r="AB36" s="38" t="str">
        <f t="shared" si="9"/>
        <v/>
      </c>
      <c r="AC36" s="465" t="str">
        <f t="shared" si="20"/>
        <v/>
      </c>
      <c r="AD36" s="465" t="str">
        <f t="shared" si="13"/>
        <v/>
      </c>
      <c r="AE36" s="465" t="str">
        <f t="shared" ref="AE36:AE42" si="21">IF(ISERROR($AA36),"",IF(NOT(N($AA36)=0),$AA36*INDEX($BM$4:$BS$7,3,MATCH($L36,$BM$3:$BS$3,0))/1000, ""))</f>
        <v/>
      </c>
      <c r="AF36" s="12"/>
      <c r="AG36" s="7"/>
      <c r="AH36" s="7"/>
      <c r="AI36" s="7"/>
      <c r="AJ36" s="7"/>
      <c r="AK36" s="7"/>
      <c r="AL36" s="7"/>
      <c r="AM36" s="7"/>
    </row>
    <row r="37" spans="1:39" s="103" customFormat="1" ht="16.2" customHeight="1" x14ac:dyDescent="0.2">
      <c r="A37" s="1"/>
      <c r="B37" s="10"/>
      <c r="C37" s="16">
        <v>25</v>
      </c>
      <c r="D37" s="28"/>
      <c r="E37" s="29"/>
      <c r="F37" s="274"/>
      <c r="G37" s="36"/>
      <c r="H37" s="36"/>
      <c r="I37" s="101"/>
      <c r="J37" s="101"/>
      <c r="K37" s="272"/>
      <c r="L37" s="467"/>
      <c r="M37" s="303"/>
      <c r="N37" s="467"/>
      <c r="O37" s="303"/>
      <c r="P37" s="467"/>
      <c r="Q37" s="98" t="str">
        <f t="shared" si="18"/>
        <v/>
      </c>
      <c r="R37" s="99" t="str">
        <f t="shared" si="14"/>
        <v/>
      </c>
      <c r="S37" s="124">
        <f t="shared" si="16"/>
        <v>0</v>
      </c>
      <c r="T37" s="124">
        <f t="shared" si="6"/>
        <v>0</v>
      </c>
      <c r="U37" s="37">
        <f>IF(I37="",0,メイン_入力!$Y$32)</f>
        <v>0</v>
      </c>
      <c r="V37" s="38">
        <f>IF(J37="",0,メイン_入力!$Z$32)</f>
        <v>0</v>
      </c>
      <c r="W37" s="13">
        <f t="shared" si="7"/>
        <v>0</v>
      </c>
      <c r="X37" s="89" t="str">
        <f t="shared" si="11"/>
        <v/>
      </c>
      <c r="Y37" s="272"/>
      <c r="Z37" s="89" t="str">
        <f t="shared" si="8"/>
        <v/>
      </c>
      <c r="AA37" s="38" t="str">
        <f t="shared" si="12"/>
        <v/>
      </c>
      <c r="AB37" s="38" t="str">
        <f t="shared" si="9"/>
        <v/>
      </c>
      <c r="AC37" s="465" t="str">
        <f t="shared" si="20"/>
        <v/>
      </c>
      <c r="AD37" s="465" t="str">
        <f t="shared" si="13"/>
        <v/>
      </c>
      <c r="AE37" s="465" t="str">
        <f t="shared" si="21"/>
        <v/>
      </c>
      <c r="AF37" s="12"/>
      <c r="AG37" s="7"/>
      <c r="AH37" s="7"/>
      <c r="AI37" s="7"/>
      <c r="AJ37" s="7"/>
      <c r="AK37" s="7"/>
      <c r="AL37" s="7"/>
      <c r="AM37" s="7"/>
    </row>
    <row r="38" spans="1:39" s="103" customFormat="1" ht="16.2" customHeight="1" x14ac:dyDescent="0.2">
      <c r="A38" s="1"/>
      <c r="B38" s="10"/>
      <c r="C38" s="16">
        <v>26</v>
      </c>
      <c r="D38" s="28"/>
      <c r="E38" s="29"/>
      <c r="F38" s="274"/>
      <c r="G38" s="36"/>
      <c r="H38" s="36"/>
      <c r="I38" s="101"/>
      <c r="J38" s="101"/>
      <c r="K38" s="272"/>
      <c r="L38" s="467"/>
      <c r="M38" s="303"/>
      <c r="N38" s="467"/>
      <c r="O38" s="303"/>
      <c r="P38" s="467"/>
      <c r="Q38" s="98" t="str">
        <f t="shared" si="18"/>
        <v/>
      </c>
      <c r="R38" s="99" t="str">
        <f t="shared" si="14"/>
        <v/>
      </c>
      <c r="S38" s="124">
        <f t="shared" si="16"/>
        <v>0</v>
      </c>
      <c r="T38" s="124">
        <f t="shared" si="6"/>
        <v>0</v>
      </c>
      <c r="U38" s="37">
        <f>IF(I38="",0,メイン_入力!$Y$32)</f>
        <v>0</v>
      </c>
      <c r="V38" s="38">
        <f>IF(J38="",0,メイン_入力!$Z$32)</f>
        <v>0</v>
      </c>
      <c r="W38" s="13">
        <f t="shared" si="7"/>
        <v>0</v>
      </c>
      <c r="X38" s="89" t="str">
        <f t="shared" si="11"/>
        <v/>
      </c>
      <c r="Y38" s="272"/>
      <c r="Z38" s="89" t="str">
        <f t="shared" si="8"/>
        <v/>
      </c>
      <c r="AA38" s="38" t="str">
        <f t="shared" si="12"/>
        <v/>
      </c>
      <c r="AB38" s="38" t="str">
        <f t="shared" si="9"/>
        <v/>
      </c>
      <c r="AC38" s="465" t="str">
        <f t="shared" si="20"/>
        <v/>
      </c>
      <c r="AD38" s="465" t="str">
        <f t="shared" si="13"/>
        <v/>
      </c>
      <c r="AE38" s="465" t="str">
        <f t="shared" si="21"/>
        <v/>
      </c>
      <c r="AF38" s="12"/>
      <c r="AG38" s="7"/>
      <c r="AH38" s="7"/>
      <c r="AI38" s="7"/>
      <c r="AJ38" s="7"/>
      <c r="AK38" s="7"/>
      <c r="AL38" s="7"/>
      <c r="AM38" s="7"/>
    </row>
    <row r="39" spans="1:39" s="103" customFormat="1" ht="16.2" customHeight="1" x14ac:dyDescent="0.2">
      <c r="A39" s="1"/>
      <c r="B39" s="10"/>
      <c r="C39" s="16">
        <v>27</v>
      </c>
      <c r="D39" s="28"/>
      <c r="E39" s="29"/>
      <c r="F39" s="274"/>
      <c r="G39" s="36"/>
      <c r="H39" s="36"/>
      <c r="I39" s="101"/>
      <c r="J39" s="101"/>
      <c r="K39" s="272"/>
      <c r="L39" s="467"/>
      <c r="M39" s="303"/>
      <c r="N39" s="467"/>
      <c r="O39" s="303"/>
      <c r="P39" s="467"/>
      <c r="Q39" s="98" t="str">
        <f t="shared" si="18"/>
        <v/>
      </c>
      <c r="R39" s="99" t="str">
        <f t="shared" si="14"/>
        <v/>
      </c>
      <c r="S39" s="124">
        <f t="shared" si="16"/>
        <v>0</v>
      </c>
      <c r="T39" s="124">
        <f t="shared" si="6"/>
        <v>0</v>
      </c>
      <c r="U39" s="37">
        <f>IF(I39="",0,メイン_入力!$Y$32)</f>
        <v>0</v>
      </c>
      <c r="V39" s="38">
        <f>IF(J39="",0,メイン_入力!$Z$32)</f>
        <v>0</v>
      </c>
      <c r="W39" s="13">
        <f t="shared" si="7"/>
        <v>0</v>
      </c>
      <c r="X39" s="89" t="str">
        <f t="shared" si="11"/>
        <v/>
      </c>
      <c r="Y39" s="272"/>
      <c r="Z39" s="89" t="str">
        <f t="shared" si="8"/>
        <v/>
      </c>
      <c r="AA39" s="38" t="str">
        <f t="shared" si="12"/>
        <v/>
      </c>
      <c r="AB39" s="38" t="str">
        <f t="shared" si="9"/>
        <v/>
      </c>
      <c r="AC39" s="465" t="str">
        <f t="shared" si="20"/>
        <v/>
      </c>
      <c r="AD39" s="465" t="str">
        <f t="shared" si="13"/>
        <v/>
      </c>
      <c r="AE39" s="465" t="str">
        <f t="shared" si="21"/>
        <v/>
      </c>
      <c r="AF39" s="12"/>
      <c r="AG39" s="7"/>
      <c r="AH39" s="7"/>
      <c r="AI39" s="7"/>
    </row>
    <row r="40" spans="1:39" s="103" customFormat="1" ht="16.2" customHeight="1" x14ac:dyDescent="0.2">
      <c r="A40" s="1"/>
      <c r="B40" s="10"/>
      <c r="C40" s="16">
        <v>28</v>
      </c>
      <c r="D40" s="28"/>
      <c r="E40" s="29"/>
      <c r="F40" s="274"/>
      <c r="G40" s="36"/>
      <c r="H40" s="36"/>
      <c r="I40" s="101"/>
      <c r="J40" s="101"/>
      <c r="K40" s="272"/>
      <c r="L40" s="467"/>
      <c r="M40" s="303"/>
      <c r="N40" s="467"/>
      <c r="O40" s="303"/>
      <c r="P40" s="467"/>
      <c r="Q40" s="98" t="str">
        <f t="shared" si="18"/>
        <v/>
      </c>
      <c r="R40" s="99" t="str">
        <f t="shared" si="14"/>
        <v/>
      </c>
      <c r="S40" s="124">
        <f t="shared" si="16"/>
        <v>0</v>
      </c>
      <c r="T40" s="124">
        <f t="shared" si="6"/>
        <v>0</v>
      </c>
      <c r="U40" s="37">
        <f>IF(I40="",0,メイン_入力!$Y$32)</f>
        <v>0</v>
      </c>
      <c r="V40" s="38">
        <f>IF(J40="",0,メイン_入力!$Z$32)</f>
        <v>0</v>
      </c>
      <c r="W40" s="13">
        <f t="shared" si="7"/>
        <v>0</v>
      </c>
      <c r="X40" s="89" t="str">
        <f t="shared" si="11"/>
        <v/>
      </c>
      <c r="Y40" s="272"/>
      <c r="Z40" s="89" t="str">
        <f t="shared" si="8"/>
        <v/>
      </c>
      <c r="AA40" s="38" t="str">
        <f t="shared" si="12"/>
        <v/>
      </c>
      <c r="AB40" s="38" t="str">
        <f t="shared" si="9"/>
        <v/>
      </c>
      <c r="AC40" s="465" t="str">
        <f t="shared" si="20"/>
        <v/>
      </c>
      <c r="AD40" s="465" t="str">
        <f t="shared" si="13"/>
        <v/>
      </c>
      <c r="AE40" s="465" t="str">
        <f t="shared" si="21"/>
        <v/>
      </c>
      <c r="AF40" s="12"/>
      <c r="AG40" s="7"/>
      <c r="AH40" s="7"/>
      <c r="AI40" s="7"/>
    </row>
    <row r="41" spans="1:39" s="103" customFormat="1" ht="16.2" customHeight="1" x14ac:dyDescent="0.2">
      <c r="A41" s="1"/>
      <c r="B41" s="10"/>
      <c r="C41" s="16">
        <v>29</v>
      </c>
      <c r="D41" s="28"/>
      <c r="E41" s="29"/>
      <c r="F41" s="274"/>
      <c r="G41" s="36"/>
      <c r="H41" s="36"/>
      <c r="I41" s="101"/>
      <c r="J41" s="101"/>
      <c r="K41" s="272"/>
      <c r="L41" s="467"/>
      <c r="M41" s="303"/>
      <c r="N41" s="467"/>
      <c r="O41" s="303"/>
      <c r="P41" s="467"/>
      <c r="Q41" s="98" t="str">
        <f t="shared" si="18"/>
        <v/>
      </c>
      <c r="R41" s="99" t="str">
        <f t="shared" si="14"/>
        <v/>
      </c>
      <c r="S41" s="124">
        <f t="shared" si="16"/>
        <v>0</v>
      </c>
      <c r="T41" s="124">
        <f t="shared" si="6"/>
        <v>0</v>
      </c>
      <c r="U41" s="37">
        <f>IF(I41="",0,メイン_入力!$Y$32)</f>
        <v>0</v>
      </c>
      <c r="V41" s="38">
        <f>IF(J41="",0,メイン_入力!$Z$32)</f>
        <v>0</v>
      </c>
      <c r="W41" s="13">
        <f t="shared" si="7"/>
        <v>0</v>
      </c>
      <c r="X41" s="89" t="str">
        <f t="shared" si="11"/>
        <v/>
      </c>
      <c r="Y41" s="272"/>
      <c r="Z41" s="89" t="str">
        <f t="shared" si="8"/>
        <v/>
      </c>
      <c r="AA41" s="38" t="str">
        <f t="shared" si="12"/>
        <v/>
      </c>
      <c r="AB41" s="38" t="str">
        <f t="shared" si="9"/>
        <v/>
      </c>
      <c r="AC41" s="465" t="str">
        <f t="shared" si="20"/>
        <v/>
      </c>
      <c r="AD41" s="465" t="str">
        <f>IF(ISERROR($AA41),"",IF(NOT(N($AA41)=0),$AA41*INDEX($BM$4:$BS$7,2,MATCH($L41,$BM$3:$BS$3,0))/1000, ""))</f>
        <v/>
      </c>
      <c r="AE41" s="465" t="str">
        <f t="shared" si="21"/>
        <v/>
      </c>
      <c r="AF41" s="12"/>
      <c r="AG41" s="7"/>
      <c r="AH41" s="7"/>
      <c r="AI41" s="7"/>
    </row>
    <row r="42" spans="1:39" s="103" customFormat="1" ht="16.2" customHeight="1" x14ac:dyDescent="0.2">
      <c r="A42" s="1"/>
      <c r="B42" s="10"/>
      <c r="C42" s="16">
        <v>30</v>
      </c>
      <c r="D42" s="28"/>
      <c r="E42" s="29"/>
      <c r="F42" s="274"/>
      <c r="G42" s="36"/>
      <c r="H42" s="36"/>
      <c r="I42" s="101"/>
      <c r="J42" s="101"/>
      <c r="K42" s="272"/>
      <c r="L42" s="467"/>
      <c r="M42" s="303"/>
      <c r="N42" s="467"/>
      <c r="O42" s="303"/>
      <c r="P42" s="467"/>
      <c r="Q42" s="98" t="str">
        <f t="shared" si="18"/>
        <v/>
      </c>
      <c r="R42" s="99" t="str">
        <f t="shared" si="14"/>
        <v/>
      </c>
      <c r="S42" s="124">
        <f t="shared" si="16"/>
        <v>0</v>
      </c>
      <c r="T42" s="124">
        <f t="shared" si="6"/>
        <v>0</v>
      </c>
      <c r="U42" s="37">
        <f>IF(I42="",0,メイン_入力!$Y$32)</f>
        <v>0</v>
      </c>
      <c r="V42" s="38">
        <f>IF(J42="",0,メイン_入力!$Z$32)</f>
        <v>0</v>
      </c>
      <c r="W42" s="13">
        <f t="shared" si="7"/>
        <v>0</v>
      </c>
      <c r="X42" s="89" t="str">
        <f t="shared" si="11"/>
        <v/>
      </c>
      <c r="Y42" s="272"/>
      <c r="Z42" s="89" t="str">
        <f t="shared" si="8"/>
        <v/>
      </c>
      <c r="AA42" s="38" t="str">
        <f t="shared" si="12"/>
        <v/>
      </c>
      <c r="AB42" s="38" t="str">
        <f t="shared" si="9"/>
        <v/>
      </c>
      <c r="AC42" s="465" t="str">
        <f t="shared" si="20"/>
        <v/>
      </c>
      <c r="AD42" s="465" t="str">
        <f t="shared" si="13"/>
        <v/>
      </c>
      <c r="AE42" s="465" t="str">
        <f t="shared" si="21"/>
        <v/>
      </c>
      <c r="AF42" s="12"/>
      <c r="AG42" s="7"/>
      <c r="AH42" s="7"/>
      <c r="AI42" s="7"/>
    </row>
    <row r="43" spans="1:39" ht="16.2" customHeight="1" x14ac:dyDescent="0.2">
      <c r="B43" s="113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22"/>
      <c r="V43" s="122"/>
      <c r="W43" s="114"/>
      <c r="X43" s="114"/>
      <c r="Y43" s="114"/>
      <c r="Z43" s="114"/>
      <c r="AA43" s="122"/>
      <c r="AB43" s="122"/>
      <c r="AC43" s="114"/>
      <c r="AD43" s="114"/>
      <c r="AE43" s="114"/>
      <c r="AF43" s="115"/>
    </row>
    <row r="44" spans="1:39" s="155" customFormat="1" ht="16.2" customHeight="1" x14ac:dyDescent="0.2">
      <c r="A44" s="1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74" t="s">
        <v>916</v>
      </c>
    </row>
  </sheetData>
  <sheetProtection password="DD1F" sheet="1" selectLockedCells="1"/>
  <mergeCells count="26">
    <mergeCell ref="AE11:AE12"/>
    <mergeCell ref="AC9:AE10"/>
    <mergeCell ref="S8:AE8"/>
    <mergeCell ref="C8:C12"/>
    <mergeCell ref="F9:F12"/>
    <mergeCell ref="E9:E12"/>
    <mergeCell ref="D9:D12"/>
    <mergeCell ref="W9:X12"/>
    <mergeCell ref="G9:G12"/>
    <mergeCell ref="L9:L12"/>
    <mergeCell ref="K9:K12"/>
    <mergeCell ref="I9:I12"/>
    <mergeCell ref="H9:H12"/>
    <mergeCell ref="D8:R8"/>
    <mergeCell ref="J9:J12"/>
    <mergeCell ref="AC11:AC12"/>
    <mergeCell ref="AA9:AB12"/>
    <mergeCell ref="AD11:AD12"/>
    <mergeCell ref="M10:P11"/>
    <mergeCell ref="Q10:R11"/>
    <mergeCell ref="S9:T11"/>
    <mergeCell ref="U9:V11"/>
    <mergeCell ref="M9:R9"/>
    <mergeCell ref="M12:N12"/>
    <mergeCell ref="O12:P12"/>
    <mergeCell ref="Y9:Z12"/>
  </mergeCells>
  <phoneticPr fontId="2"/>
  <dataValidations count="5">
    <dataValidation type="list" allowBlank="1" showInputMessage="1" showErrorMessage="1" sqref="N13:N42 P13:P42">
      <formula1>$BC$3:$BI$3</formula1>
    </dataValidation>
    <dataValidation type="list" allowBlank="1" showInputMessage="1" showErrorMessage="1" sqref="L13:L42">
      <formula1>$AK$6:$AR$6</formula1>
    </dataValidation>
    <dataValidation type="list" allowBlank="1" showInputMessage="1" showErrorMessage="1" sqref="D13:D42">
      <formula1>$AK$2:$AS$2</formula1>
    </dataValidation>
    <dataValidation type="list" allowBlank="1" showInputMessage="1" showErrorMessage="1" sqref="G13:G42">
      <formula1>$AK$8:$AP$8</formula1>
    </dataValidation>
    <dataValidation type="list" allowBlank="1" showInputMessage="1" showErrorMessage="1" sqref="H13:H42">
      <formula1>$AK$11:$AZ$11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G44"/>
  <sheetViews>
    <sheetView showGridLines="0" view="pageBreakPreview" zoomScaleNormal="100" zoomScaleSheetLayoutView="100" workbookViewId="0">
      <selection activeCell="D13" sqref="D13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7" width="9.6640625" style="102" customWidth="1"/>
    <col min="8" max="12" width="5.6640625" style="102" customWidth="1"/>
    <col min="13" max="18" width="7.21875" style="102" customWidth="1"/>
    <col min="19" max="19" width="7.109375" style="102" customWidth="1"/>
    <col min="20" max="23" width="7.6640625" style="102" customWidth="1"/>
    <col min="24" max="26" width="6.6640625" style="102" customWidth="1"/>
    <col min="27" max="28" width="2.109375" style="102" customWidth="1"/>
    <col min="29" max="38" width="8.6640625" style="102" hidden="1" customWidth="1"/>
    <col min="39" max="44" width="9" style="102" hidden="1" customWidth="1"/>
    <col min="45" max="59" width="0" style="102" hidden="1" customWidth="1"/>
    <col min="60" max="16384" width="9" style="102" hidden="1"/>
  </cols>
  <sheetData>
    <row r="1" spans="1:59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7" t="s">
        <v>821</v>
      </c>
      <c r="AS1" s="2" t="s">
        <v>806</v>
      </c>
      <c r="AT1" s="226"/>
      <c r="AV1" s="7" t="s">
        <v>812</v>
      </c>
    </row>
    <row r="2" spans="1:59" s="103" customFormat="1" ht="15" customHeight="1" thickBot="1" x14ac:dyDescent="0.25">
      <c r="A2" s="1"/>
      <c r="B2" s="102"/>
      <c r="C2" s="102"/>
      <c r="D2" s="104"/>
      <c r="E2" s="3" t="s">
        <v>410</v>
      </c>
      <c r="AD2" s="4" t="s">
        <v>398</v>
      </c>
      <c r="AE2" s="4" t="s">
        <v>399</v>
      </c>
      <c r="AF2" s="4" t="s">
        <v>400</v>
      </c>
      <c r="AG2" s="4" t="s">
        <v>651</v>
      </c>
      <c r="AH2" s="4" t="s">
        <v>652</v>
      </c>
      <c r="AI2" s="4" t="s">
        <v>653</v>
      </c>
      <c r="AJ2" s="4" t="s">
        <v>431</v>
      </c>
      <c r="AK2" s="4" t="s">
        <v>432</v>
      </c>
      <c r="AL2" s="4"/>
      <c r="AM2" s="4"/>
      <c r="AN2" s="4"/>
      <c r="AO2" s="4"/>
      <c r="AP2" s="4"/>
      <c r="AQ2" s="4"/>
      <c r="AR2" s="301"/>
      <c r="AS2" s="21"/>
      <c r="AT2" s="475" t="s">
        <v>783</v>
      </c>
      <c r="AV2" s="150"/>
      <c r="AW2" s="475" t="s">
        <v>813</v>
      </c>
      <c r="AX2" s="475" t="s">
        <v>814</v>
      </c>
      <c r="AY2" s="475" t="s">
        <v>815</v>
      </c>
      <c r="AZ2" s="475" t="s">
        <v>816</v>
      </c>
      <c r="BA2" s="475" t="s">
        <v>817</v>
      </c>
      <c r="BB2" s="475" t="s">
        <v>818</v>
      </c>
      <c r="BC2" s="475" t="s">
        <v>819</v>
      </c>
      <c r="BD2" s="475" t="s">
        <v>820</v>
      </c>
    </row>
    <row r="3" spans="1:59" s="103" customFormat="1" ht="15" customHeight="1" thickBot="1" x14ac:dyDescent="0.25">
      <c r="A3" s="1"/>
      <c r="B3" s="102"/>
      <c r="C3" s="102"/>
      <c r="D3" s="105"/>
      <c r="E3" s="3" t="s">
        <v>411</v>
      </c>
      <c r="AS3" s="475" t="s">
        <v>755</v>
      </c>
      <c r="AT3" s="475">
        <f>メイン_入力!$AB$99</f>
        <v>0.38200000000000001</v>
      </c>
      <c r="AV3" s="475" t="s">
        <v>780</v>
      </c>
      <c r="AW3" s="475">
        <f t="shared" ref="AW3:BD3" si="0">SUMIF($D$13:$D$42,AW$2,$X$13:$X$42)</f>
        <v>0</v>
      </c>
      <c r="AX3" s="475">
        <f t="shared" si="0"/>
        <v>0</v>
      </c>
      <c r="AY3" s="475">
        <f t="shared" si="0"/>
        <v>0</v>
      </c>
      <c r="AZ3" s="475">
        <f t="shared" si="0"/>
        <v>0</v>
      </c>
      <c r="BA3" s="475">
        <f t="shared" si="0"/>
        <v>0</v>
      </c>
      <c r="BB3" s="475">
        <f t="shared" si="0"/>
        <v>0</v>
      </c>
      <c r="BC3" s="475">
        <f t="shared" si="0"/>
        <v>0</v>
      </c>
      <c r="BD3" s="475">
        <f t="shared" si="0"/>
        <v>0</v>
      </c>
      <c r="BE3" s="7"/>
      <c r="BF3" s="7"/>
      <c r="BG3" s="7"/>
    </row>
    <row r="4" spans="1:59" x14ac:dyDescent="0.2">
      <c r="AS4" s="475" t="s">
        <v>756</v>
      </c>
      <c r="AT4" s="475">
        <f>メイン_入力!$AB$100</f>
        <v>0.48899999999999999</v>
      </c>
      <c r="AV4" s="475" t="s">
        <v>781</v>
      </c>
      <c r="AW4" s="475">
        <f t="shared" ref="AW4:BD4" si="1">SUMIF($D$13:$D$42,AW$2,$Y$13:$Y$42)</f>
        <v>0</v>
      </c>
      <c r="AX4" s="475">
        <f t="shared" si="1"/>
        <v>0</v>
      </c>
      <c r="AY4" s="475">
        <f t="shared" si="1"/>
        <v>0</v>
      </c>
      <c r="AZ4" s="475">
        <f t="shared" si="1"/>
        <v>0</v>
      </c>
      <c r="BA4" s="475">
        <f t="shared" si="1"/>
        <v>0</v>
      </c>
      <c r="BB4" s="475">
        <f t="shared" si="1"/>
        <v>0</v>
      </c>
      <c r="BC4" s="475">
        <f t="shared" si="1"/>
        <v>0</v>
      </c>
      <c r="BD4" s="475">
        <f t="shared" si="1"/>
        <v>0</v>
      </c>
      <c r="BE4" s="2"/>
      <c r="BF4" s="2"/>
      <c r="BG4" s="2"/>
    </row>
    <row r="5" spans="1:59" s="103" customFormat="1" ht="13.2" x14ac:dyDescent="0.2">
      <c r="A5" s="123" t="s">
        <v>11</v>
      </c>
      <c r="B5" s="155"/>
      <c r="C5" s="5"/>
      <c r="D5" s="6"/>
      <c r="E5" s="3"/>
      <c r="W5" s="7"/>
      <c r="X5" s="7"/>
      <c r="Y5" s="7"/>
      <c r="Z5" s="7"/>
      <c r="AA5" s="229"/>
      <c r="AB5" s="7"/>
      <c r="AC5" s="7"/>
      <c r="AD5" s="4"/>
      <c r="AE5" s="4"/>
      <c r="AG5" s="4" t="s">
        <v>490</v>
      </c>
      <c r="AH5" s="150"/>
      <c r="AS5" s="475" t="s">
        <v>779</v>
      </c>
      <c r="AT5" s="475">
        <f>メイン_入力!$AB$101</f>
        <v>0.48899999999999999</v>
      </c>
      <c r="AV5" s="475" t="s">
        <v>779</v>
      </c>
      <c r="AW5" s="475">
        <f t="shared" ref="AW5:BD5" si="2">SUMIF($D$13:$D$42,AW$2,$Z$13:$Z$42)</f>
        <v>0</v>
      </c>
      <c r="AX5" s="475">
        <f t="shared" si="2"/>
        <v>0</v>
      </c>
      <c r="AY5" s="475">
        <f t="shared" si="2"/>
        <v>0</v>
      </c>
      <c r="AZ5" s="475">
        <f t="shared" si="2"/>
        <v>0</v>
      </c>
      <c r="BA5" s="475">
        <f t="shared" si="2"/>
        <v>0</v>
      </c>
      <c r="BB5" s="475">
        <f t="shared" si="2"/>
        <v>0</v>
      </c>
      <c r="BC5" s="475">
        <f t="shared" si="2"/>
        <v>0</v>
      </c>
      <c r="BD5" s="475">
        <f t="shared" si="2"/>
        <v>0</v>
      </c>
    </row>
    <row r="6" spans="1:59" s="103" customFormat="1" x14ac:dyDescent="0.2">
      <c r="A6" s="1"/>
      <c r="B6" s="199"/>
      <c r="C6" s="200" t="s">
        <v>491</v>
      </c>
      <c r="D6" s="176" t="s">
        <v>422</v>
      </c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8"/>
      <c r="X6" s="8"/>
      <c r="Y6" s="8"/>
      <c r="Z6" s="8"/>
      <c r="AA6" s="9"/>
      <c r="AB6" s="7"/>
    </row>
    <row r="7" spans="1:59" s="103" customFormat="1" x14ac:dyDescent="0.2">
      <c r="A7" s="1"/>
      <c r="B7" s="163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2"/>
      <c r="AB7" s="7"/>
    </row>
    <row r="8" spans="1:59" s="103" customFormat="1" x14ac:dyDescent="0.2">
      <c r="A8" s="1"/>
      <c r="B8" s="10"/>
      <c r="C8" s="792" t="s">
        <v>460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06"/>
      <c r="P8" s="806"/>
      <c r="Q8" s="806"/>
      <c r="R8" s="806"/>
      <c r="S8" s="892" t="s">
        <v>705</v>
      </c>
      <c r="T8" s="892"/>
      <c r="U8" s="892"/>
      <c r="V8" s="892"/>
      <c r="W8" s="892"/>
      <c r="X8" s="892"/>
      <c r="Y8" s="892"/>
      <c r="Z8" s="892"/>
      <c r="AA8" s="12"/>
      <c r="AB8" s="7"/>
      <c r="AC8" s="7"/>
      <c r="AD8" s="7"/>
      <c r="AE8" s="7"/>
      <c r="AF8" s="7"/>
      <c r="AG8" s="7"/>
      <c r="AH8" s="7"/>
      <c r="AI8" s="7"/>
      <c r="AJ8" s="7"/>
    </row>
    <row r="9" spans="1:59" s="103" customFormat="1" ht="15" customHeight="1" x14ac:dyDescent="0.2">
      <c r="A9" s="1"/>
      <c r="B9" s="10"/>
      <c r="C9" s="793"/>
      <c r="D9" s="890" t="s">
        <v>276</v>
      </c>
      <c r="E9" s="890" t="s">
        <v>100</v>
      </c>
      <c r="F9" s="872" t="s">
        <v>256</v>
      </c>
      <c r="G9" s="872" t="s">
        <v>429</v>
      </c>
      <c r="H9" s="858" t="s">
        <v>762</v>
      </c>
      <c r="I9" s="890" t="s">
        <v>740</v>
      </c>
      <c r="J9" s="890" t="s">
        <v>680</v>
      </c>
      <c r="K9" s="890" t="s">
        <v>741</v>
      </c>
      <c r="L9" s="890" t="s">
        <v>295</v>
      </c>
      <c r="M9" s="867" t="s">
        <v>296</v>
      </c>
      <c r="N9" s="868"/>
      <c r="O9" s="868"/>
      <c r="P9" s="868"/>
      <c r="Q9" s="868"/>
      <c r="R9" s="869"/>
      <c r="S9" s="858" t="s">
        <v>325</v>
      </c>
      <c r="T9" s="858" t="s">
        <v>726</v>
      </c>
      <c r="U9" s="858" t="s">
        <v>279</v>
      </c>
      <c r="V9" s="858" t="s">
        <v>278</v>
      </c>
      <c r="W9" s="858" t="s">
        <v>43</v>
      </c>
      <c r="X9" s="882" t="s">
        <v>443</v>
      </c>
      <c r="Y9" s="882"/>
      <c r="Z9" s="882"/>
      <c r="AA9" s="12"/>
      <c r="AB9" s="7"/>
      <c r="AC9" s="7"/>
    </row>
    <row r="10" spans="1:59" s="103" customFormat="1" ht="15" customHeight="1" x14ac:dyDescent="0.2">
      <c r="A10" s="1"/>
      <c r="B10" s="10"/>
      <c r="C10" s="793"/>
      <c r="D10" s="890"/>
      <c r="E10" s="890"/>
      <c r="F10" s="872"/>
      <c r="G10" s="872"/>
      <c r="H10" s="890"/>
      <c r="I10" s="890"/>
      <c r="J10" s="890"/>
      <c r="K10" s="890"/>
      <c r="L10" s="890"/>
      <c r="M10" s="891" t="s">
        <v>736</v>
      </c>
      <c r="N10" s="891"/>
      <c r="O10" s="891"/>
      <c r="P10" s="891"/>
      <c r="Q10" s="876" t="s">
        <v>737</v>
      </c>
      <c r="R10" s="878"/>
      <c r="S10" s="890"/>
      <c r="T10" s="890"/>
      <c r="U10" s="890"/>
      <c r="V10" s="890"/>
      <c r="W10" s="890"/>
      <c r="X10" s="882"/>
      <c r="Y10" s="882"/>
      <c r="Z10" s="882"/>
      <c r="AA10" s="12"/>
      <c r="AB10" s="7"/>
      <c r="AC10" s="7"/>
      <c r="AG10" s="525" t="s">
        <v>738</v>
      </c>
      <c r="AH10" s="525"/>
      <c r="AI10" s="525"/>
      <c r="AJ10" s="525"/>
      <c r="AK10" s="893" t="s">
        <v>737</v>
      </c>
      <c r="AL10" s="893"/>
    </row>
    <row r="11" spans="1:59" s="103" customFormat="1" ht="11.25" customHeight="1" x14ac:dyDescent="0.2">
      <c r="A11" s="1"/>
      <c r="B11" s="10"/>
      <c r="C11" s="793"/>
      <c r="D11" s="890"/>
      <c r="E11" s="890"/>
      <c r="F11" s="872"/>
      <c r="G11" s="872"/>
      <c r="H11" s="890"/>
      <c r="I11" s="890"/>
      <c r="J11" s="890"/>
      <c r="K11" s="890"/>
      <c r="L11" s="890"/>
      <c r="M11" s="891" t="s">
        <v>492</v>
      </c>
      <c r="N11" s="891" t="s">
        <v>493</v>
      </c>
      <c r="O11" s="891" t="s">
        <v>764</v>
      </c>
      <c r="P11" s="891" t="s">
        <v>763</v>
      </c>
      <c r="Q11" s="891" t="s">
        <v>764</v>
      </c>
      <c r="R11" s="891" t="s">
        <v>763</v>
      </c>
      <c r="S11" s="890"/>
      <c r="T11" s="890"/>
      <c r="U11" s="890"/>
      <c r="V11" s="890"/>
      <c r="W11" s="890"/>
      <c r="X11" s="882"/>
      <c r="Y11" s="882"/>
      <c r="Z11" s="882"/>
      <c r="AA11" s="12"/>
      <c r="AB11" s="7"/>
      <c r="AC11" s="11"/>
      <c r="AG11" s="524" t="s">
        <v>739</v>
      </c>
      <c r="AH11" s="524" t="s">
        <v>493</v>
      </c>
      <c r="AI11" s="5" t="s">
        <v>767</v>
      </c>
      <c r="AJ11" s="524" t="s">
        <v>768</v>
      </c>
      <c r="AK11" s="5" t="s">
        <v>767</v>
      </c>
      <c r="AL11" s="15" t="s">
        <v>768</v>
      </c>
    </row>
    <row r="12" spans="1:59" s="103" customFormat="1" ht="41.25" customHeight="1" x14ac:dyDescent="0.2">
      <c r="A12" s="1"/>
      <c r="B12" s="10"/>
      <c r="C12" s="793"/>
      <c r="D12" s="890"/>
      <c r="E12" s="890"/>
      <c r="F12" s="872"/>
      <c r="G12" s="872"/>
      <c r="H12" s="859"/>
      <c r="I12" s="890"/>
      <c r="J12" s="890"/>
      <c r="K12" s="890"/>
      <c r="L12" s="890"/>
      <c r="M12" s="891"/>
      <c r="N12" s="891"/>
      <c r="O12" s="891"/>
      <c r="P12" s="891"/>
      <c r="Q12" s="891"/>
      <c r="R12" s="891"/>
      <c r="S12" s="859"/>
      <c r="T12" s="859"/>
      <c r="U12" s="859"/>
      <c r="V12" s="890"/>
      <c r="W12" s="859"/>
      <c r="X12" s="376" t="s">
        <v>760</v>
      </c>
      <c r="Y12" s="376" t="s">
        <v>761</v>
      </c>
      <c r="Z12" s="376" t="s">
        <v>810</v>
      </c>
      <c r="AA12" s="12"/>
      <c r="AB12" s="7"/>
      <c r="AC12" s="11"/>
      <c r="AD12" s="4" t="s">
        <v>267</v>
      </c>
      <c r="AE12" s="4" t="s">
        <v>268</v>
      </c>
      <c r="AG12" s="475">
        <v>0.34</v>
      </c>
      <c r="AH12" s="475">
        <v>0.05</v>
      </c>
      <c r="AI12" s="475">
        <v>0.06</v>
      </c>
      <c r="AJ12" s="475">
        <v>0.04</v>
      </c>
      <c r="AK12" s="85">
        <v>0.06</v>
      </c>
      <c r="AL12" s="85">
        <v>0.04</v>
      </c>
    </row>
    <row r="13" spans="1:59" s="103" customFormat="1" x14ac:dyDescent="0.2">
      <c r="A13" s="1"/>
      <c r="B13" s="10"/>
      <c r="C13" s="185">
        <v>1</v>
      </c>
      <c r="D13" s="706"/>
      <c r="E13" s="29"/>
      <c r="F13" s="274"/>
      <c r="G13" s="40"/>
      <c r="H13" s="412"/>
      <c r="I13" s="273"/>
      <c r="J13" s="306"/>
      <c r="K13" s="306"/>
      <c r="L13" s="272"/>
      <c r="M13" s="4" t="str">
        <f t="shared" ref="M13:M28" si="3">IF(OR(L13="",L13=0),"",IF(AND(H13="○",J13*1000/I13&lt;10.5),"○",IF(J13*1000/I13&lt;7.5,"○","")))</f>
        <v/>
      </c>
      <c r="N13" s="28"/>
      <c r="O13" s="28"/>
      <c r="P13" s="28"/>
      <c r="Q13" s="28"/>
      <c r="R13" s="28"/>
      <c r="S13" s="203" t="str">
        <f t="shared" ref="S13:S42" si="4">IF(L13="","",IF(M13="",0,1)*$AG$12+IF(N13="",0,1)*$AH$12+IF(O13="",0,1)*IF(E13&gt;2014,$AI$12,$AJ$12)+IF(P13="",0,1)*$AJ$12+IF(Q13="",0,1)*IF(E13&gt;2014,$AK$12,$AL$12)+IF(R13="",0,1)*$AL$12)</f>
        <v/>
      </c>
      <c r="T13" s="188" t="str">
        <f>IF(L13="","",メイン_入力!$AA$32)</f>
        <v/>
      </c>
      <c r="U13" s="188" t="str">
        <f>IF(L13="","",(J13+K13)*L13*(1-S13)*T13)</f>
        <v/>
      </c>
      <c r="V13" s="272"/>
      <c r="W13" s="18" t="str">
        <f>IF(S13="","",IF(V13="",U13*S13/(1-S13),V13*S13/(1-S13)))</f>
        <v/>
      </c>
      <c r="X13" s="401" t="str">
        <f>IF(ISERROR(W13),"",IF(W13="","",W13*$AT$3/1000))</f>
        <v/>
      </c>
      <c r="Y13" s="19" t="str">
        <f>IF(ISERROR(W13),"",IF(W13="","",W13*$AT$4/1000))</f>
        <v/>
      </c>
      <c r="Z13" s="465" t="str">
        <f>IF(ISERROR(W13),"",IF(W13="","",W13*$AT$5/1000))</f>
        <v/>
      </c>
      <c r="AA13" s="12"/>
      <c r="AB13" s="7"/>
      <c r="AC13" s="11">
        <f>IF(E13&lt;2015,AI12,AJ12)</f>
        <v>0.06</v>
      </c>
      <c r="AD13" s="11"/>
      <c r="AE13" s="11"/>
      <c r="AF13" s="11"/>
      <c r="AG13" s="11"/>
      <c r="AL13" s="11"/>
      <c r="AM13" s="11"/>
      <c r="AN13" s="11"/>
      <c r="AO13" s="11"/>
      <c r="AP13" s="11"/>
      <c r="AQ13" s="11"/>
    </row>
    <row r="14" spans="1:59" s="103" customFormat="1" x14ac:dyDescent="0.2">
      <c r="A14" s="1"/>
      <c r="B14" s="10"/>
      <c r="C14" s="185">
        <v>2</v>
      </c>
      <c r="D14" s="706"/>
      <c r="E14" s="29"/>
      <c r="F14" s="274"/>
      <c r="G14" s="40"/>
      <c r="H14" s="412"/>
      <c r="I14" s="273"/>
      <c r="J14" s="306"/>
      <c r="K14" s="306"/>
      <c r="L14" s="272"/>
      <c r="M14" s="4" t="str">
        <f t="shared" si="3"/>
        <v/>
      </c>
      <c r="N14" s="28"/>
      <c r="O14" s="28"/>
      <c r="P14" s="28"/>
      <c r="Q14" s="28"/>
      <c r="R14" s="28"/>
      <c r="S14" s="203" t="str">
        <f t="shared" si="4"/>
        <v/>
      </c>
      <c r="T14" s="188" t="str">
        <f>IF(L14="","",メイン_入力!$AA$32)</f>
        <v/>
      </c>
      <c r="U14" s="188" t="str">
        <f>IF(L14="","",(J14+K14)*L14*(1-S14)*T14)</f>
        <v/>
      </c>
      <c r="V14" s="272"/>
      <c r="W14" s="18" t="str">
        <f t="shared" ref="W14:W42" si="5">IF(S14="","",IF(V14="",U14*S14/(1-S14),V14*S14/(1-S14)))</f>
        <v/>
      </c>
      <c r="X14" s="401" t="str">
        <f t="shared" ref="X14:X42" si="6">IF(ISERROR(W14),"",IF(W14="","",W14*$AT$3/1000))</f>
        <v/>
      </c>
      <c r="Y14" s="465" t="str">
        <f t="shared" ref="Y14:Y42" si="7">IF(ISERROR(W14),"",IF(W14="","",W14*$AT$4/1000))</f>
        <v/>
      </c>
      <c r="Z14" s="465" t="str">
        <f t="shared" ref="Z14:Z42" si="8">IF(ISERROR(W14),"",IF(W14="","",W14*$AT$5/1000))</f>
        <v/>
      </c>
      <c r="AA14" s="12"/>
      <c r="AB14" s="7"/>
      <c r="AC14" s="11"/>
      <c r="AD14" s="14"/>
      <c r="AE14" s="14"/>
      <c r="AF14" s="14"/>
      <c r="AG14" s="109"/>
    </row>
    <row r="15" spans="1:59" s="103" customFormat="1" x14ac:dyDescent="0.2">
      <c r="A15" s="1"/>
      <c r="B15" s="10"/>
      <c r="C15" s="185">
        <v>3</v>
      </c>
      <c r="D15" s="706"/>
      <c r="E15" s="29"/>
      <c r="F15" s="274"/>
      <c r="G15" s="40"/>
      <c r="H15" s="412"/>
      <c r="I15" s="273"/>
      <c r="J15" s="306"/>
      <c r="K15" s="306"/>
      <c r="L15" s="272"/>
      <c r="M15" s="4" t="str">
        <f t="shared" si="3"/>
        <v/>
      </c>
      <c r="N15" s="28"/>
      <c r="O15" s="28"/>
      <c r="P15" s="28"/>
      <c r="Q15" s="28"/>
      <c r="R15" s="28"/>
      <c r="S15" s="203" t="str">
        <f t="shared" si="4"/>
        <v/>
      </c>
      <c r="T15" s="188" t="str">
        <f>IF(L15="","",メイン_入力!$AA$32)</f>
        <v/>
      </c>
      <c r="U15" s="188" t="str">
        <f>IF(L15="","",(J15+K15)*L15*(1-S15)*T15)</f>
        <v/>
      </c>
      <c r="V15" s="272"/>
      <c r="W15" s="18" t="str">
        <f t="shared" si="5"/>
        <v/>
      </c>
      <c r="X15" s="401" t="str">
        <f t="shared" si="6"/>
        <v/>
      </c>
      <c r="Y15" s="465" t="str">
        <f t="shared" si="7"/>
        <v/>
      </c>
      <c r="Z15" s="465" t="str">
        <f t="shared" si="8"/>
        <v/>
      </c>
      <c r="AA15" s="12"/>
      <c r="AB15" s="7"/>
      <c r="AC15" s="11"/>
      <c r="AD15" s="14"/>
      <c r="AE15" s="14"/>
      <c r="AF15" s="14"/>
      <c r="AG15" s="109"/>
    </row>
    <row r="16" spans="1:59" s="103" customFormat="1" x14ac:dyDescent="0.2">
      <c r="A16" s="1"/>
      <c r="B16" s="10"/>
      <c r="C16" s="185">
        <v>4</v>
      </c>
      <c r="D16" s="706"/>
      <c r="E16" s="29"/>
      <c r="F16" s="274"/>
      <c r="G16" s="40"/>
      <c r="H16" s="412"/>
      <c r="I16" s="273"/>
      <c r="J16" s="306"/>
      <c r="K16" s="306"/>
      <c r="L16" s="272"/>
      <c r="M16" s="4" t="str">
        <f t="shared" si="3"/>
        <v/>
      </c>
      <c r="N16" s="28"/>
      <c r="O16" s="28"/>
      <c r="P16" s="28"/>
      <c r="Q16" s="28"/>
      <c r="R16" s="28"/>
      <c r="S16" s="203" t="str">
        <f t="shared" si="4"/>
        <v/>
      </c>
      <c r="T16" s="188" t="str">
        <f>IF(L16="","",メイン_入力!$AA$32)</f>
        <v/>
      </c>
      <c r="U16" s="188" t="str">
        <f>IF(L16="","",(J16+K16)*L16*(1-S16)*T16)</f>
        <v/>
      </c>
      <c r="V16" s="272"/>
      <c r="W16" s="18" t="str">
        <f t="shared" si="5"/>
        <v/>
      </c>
      <c r="X16" s="401" t="str">
        <f t="shared" si="6"/>
        <v/>
      </c>
      <c r="Y16" s="465" t="str">
        <f t="shared" si="7"/>
        <v/>
      </c>
      <c r="Z16" s="465" t="str">
        <f t="shared" si="8"/>
        <v/>
      </c>
      <c r="AA16" s="12"/>
      <c r="AB16" s="7"/>
      <c r="AC16" s="11"/>
      <c r="AD16" s="14"/>
      <c r="AE16" s="14"/>
      <c r="AF16" s="14"/>
      <c r="AG16" s="109"/>
    </row>
    <row r="17" spans="1:33" s="103" customFormat="1" x14ac:dyDescent="0.2">
      <c r="A17" s="1"/>
      <c r="B17" s="10"/>
      <c r="C17" s="185">
        <v>5</v>
      </c>
      <c r="D17" s="706"/>
      <c r="E17" s="29"/>
      <c r="F17" s="274"/>
      <c r="G17" s="40"/>
      <c r="H17" s="412"/>
      <c r="I17" s="273"/>
      <c r="J17" s="306"/>
      <c r="K17" s="306"/>
      <c r="L17" s="272"/>
      <c r="M17" s="4" t="str">
        <f t="shared" si="3"/>
        <v/>
      </c>
      <c r="N17" s="28"/>
      <c r="O17" s="28"/>
      <c r="P17" s="28"/>
      <c r="Q17" s="28"/>
      <c r="R17" s="28"/>
      <c r="S17" s="203" t="str">
        <f t="shared" si="4"/>
        <v/>
      </c>
      <c r="T17" s="188" t="str">
        <f>IF(L17="","",メイン_入力!$AA$32)</f>
        <v/>
      </c>
      <c r="U17" s="188" t="str">
        <f t="shared" ref="U17:U41" si="9">IF(L17="","",(J17+K17)*L17*(1-S17)*T17)</f>
        <v/>
      </c>
      <c r="V17" s="272"/>
      <c r="W17" s="18" t="str">
        <f t="shared" si="5"/>
        <v/>
      </c>
      <c r="X17" s="401" t="str">
        <f t="shared" si="6"/>
        <v/>
      </c>
      <c r="Y17" s="465" t="str">
        <f t="shared" si="7"/>
        <v/>
      </c>
      <c r="Z17" s="465" t="str">
        <f t="shared" si="8"/>
        <v/>
      </c>
      <c r="AA17" s="12"/>
      <c r="AB17" s="7"/>
      <c r="AC17" s="11"/>
      <c r="AD17" s="14"/>
      <c r="AE17" s="14"/>
      <c r="AF17" s="14"/>
      <c r="AG17" s="109"/>
    </row>
    <row r="18" spans="1:33" s="103" customFormat="1" x14ac:dyDescent="0.2">
      <c r="A18" s="1"/>
      <c r="B18" s="10"/>
      <c r="C18" s="185">
        <v>6</v>
      </c>
      <c r="D18" s="706"/>
      <c r="E18" s="29"/>
      <c r="F18" s="274"/>
      <c r="G18" s="40"/>
      <c r="H18" s="412"/>
      <c r="I18" s="273"/>
      <c r="J18" s="306"/>
      <c r="K18" s="306"/>
      <c r="L18" s="272"/>
      <c r="M18" s="4" t="str">
        <f t="shared" si="3"/>
        <v/>
      </c>
      <c r="N18" s="28"/>
      <c r="O18" s="28"/>
      <c r="P18" s="28"/>
      <c r="Q18" s="28"/>
      <c r="R18" s="28"/>
      <c r="S18" s="203" t="str">
        <f t="shared" si="4"/>
        <v/>
      </c>
      <c r="T18" s="188" t="str">
        <f>IF(L18="","",メイン_入力!$AA$32)</f>
        <v/>
      </c>
      <c r="U18" s="188" t="str">
        <f t="shared" si="9"/>
        <v/>
      </c>
      <c r="V18" s="272"/>
      <c r="W18" s="18" t="str">
        <f t="shared" si="5"/>
        <v/>
      </c>
      <c r="X18" s="401" t="str">
        <f t="shared" si="6"/>
        <v/>
      </c>
      <c r="Y18" s="465" t="str">
        <f t="shared" si="7"/>
        <v/>
      </c>
      <c r="Z18" s="465" t="str">
        <f t="shared" si="8"/>
        <v/>
      </c>
      <c r="AA18" s="12"/>
      <c r="AB18" s="7"/>
      <c r="AC18" s="11"/>
      <c r="AD18" s="14"/>
      <c r="AE18" s="14"/>
      <c r="AF18" s="14"/>
      <c r="AG18" s="109"/>
    </row>
    <row r="19" spans="1:33" s="103" customFormat="1" x14ac:dyDescent="0.2">
      <c r="A19" s="1"/>
      <c r="B19" s="10"/>
      <c r="C19" s="185">
        <v>7</v>
      </c>
      <c r="D19" s="706"/>
      <c r="E19" s="29"/>
      <c r="F19" s="274"/>
      <c r="G19" s="40"/>
      <c r="H19" s="412"/>
      <c r="I19" s="273"/>
      <c r="J19" s="306"/>
      <c r="K19" s="306"/>
      <c r="L19" s="272"/>
      <c r="M19" s="4" t="str">
        <f t="shared" si="3"/>
        <v/>
      </c>
      <c r="N19" s="28"/>
      <c r="O19" s="28"/>
      <c r="P19" s="28"/>
      <c r="Q19" s="28"/>
      <c r="R19" s="28"/>
      <c r="S19" s="203" t="str">
        <f t="shared" si="4"/>
        <v/>
      </c>
      <c r="T19" s="188" t="str">
        <f>IF(L19="","",メイン_入力!$AA$32)</f>
        <v/>
      </c>
      <c r="U19" s="188" t="str">
        <f t="shared" si="9"/>
        <v/>
      </c>
      <c r="V19" s="272"/>
      <c r="W19" s="18" t="str">
        <f t="shared" si="5"/>
        <v/>
      </c>
      <c r="X19" s="401" t="str">
        <f t="shared" si="6"/>
        <v/>
      </c>
      <c r="Y19" s="465" t="str">
        <f t="shared" si="7"/>
        <v/>
      </c>
      <c r="Z19" s="465" t="str">
        <f t="shared" si="8"/>
        <v/>
      </c>
      <c r="AA19" s="12"/>
      <c r="AB19" s="7"/>
      <c r="AC19" s="7"/>
      <c r="AD19" s="14"/>
      <c r="AE19" s="14"/>
      <c r="AF19" s="14"/>
    </row>
    <row r="20" spans="1:33" s="103" customFormat="1" x14ac:dyDescent="0.2">
      <c r="A20" s="1"/>
      <c r="B20" s="10"/>
      <c r="C20" s="185">
        <v>8</v>
      </c>
      <c r="D20" s="706"/>
      <c r="E20" s="29"/>
      <c r="F20" s="274"/>
      <c r="G20" s="40"/>
      <c r="H20" s="412"/>
      <c r="I20" s="273"/>
      <c r="J20" s="306"/>
      <c r="K20" s="306"/>
      <c r="L20" s="272"/>
      <c r="M20" s="4" t="str">
        <f t="shared" si="3"/>
        <v/>
      </c>
      <c r="N20" s="28"/>
      <c r="O20" s="28"/>
      <c r="P20" s="28"/>
      <c r="Q20" s="28"/>
      <c r="R20" s="28"/>
      <c r="S20" s="203" t="str">
        <f t="shared" si="4"/>
        <v/>
      </c>
      <c r="T20" s="188" t="str">
        <f>IF(L20="","",メイン_入力!$AA$32)</f>
        <v/>
      </c>
      <c r="U20" s="188" t="str">
        <f t="shared" si="9"/>
        <v/>
      </c>
      <c r="V20" s="272"/>
      <c r="W20" s="18" t="str">
        <f t="shared" si="5"/>
        <v/>
      </c>
      <c r="X20" s="401" t="str">
        <f t="shared" si="6"/>
        <v/>
      </c>
      <c r="Y20" s="465" t="str">
        <f t="shared" si="7"/>
        <v/>
      </c>
      <c r="Z20" s="465" t="str">
        <f t="shared" si="8"/>
        <v/>
      </c>
      <c r="AA20" s="12"/>
      <c r="AB20" s="7"/>
      <c r="AC20" s="7"/>
      <c r="AD20" s="14"/>
      <c r="AE20" s="14"/>
      <c r="AF20" s="14"/>
    </row>
    <row r="21" spans="1:33" s="103" customFormat="1" x14ac:dyDescent="0.2">
      <c r="A21" s="1"/>
      <c r="B21" s="10"/>
      <c r="C21" s="185">
        <v>9</v>
      </c>
      <c r="D21" s="706"/>
      <c r="E21" s="29"/>
      <c r="F21" s="274"/>
      <c r="G21" s="40"/>
      <c r="H21" s="412"/>
      <c r="I21" s="273"/>
      <c r="J21" s="306"/>
      <c r="K21" s="306"/>
      <c r="L21" s="272"/>
      <c r="M21" s="4" t="str">
        <f t="shared" si="3"/>
        <v/>
      </c>
      <c r="N21" s="28"/>
      <c r="O21" s="28"/>
      <c r="P21" s="28"/>
      <c r="Q21" s="28"/>
      <c r="R21" s="28"/>
      <c r="S21" s="203" t="str">
        <f t="shared" si="4"/>
        <v/>
      </c>
      <c r="T21" s="188" t="str">
        <f>IF(L21="","",メイン_入力!$AA$32)</f>
        <v/>
      </c>
      <c r="U21" s="188" t="str">
        <f t="shared" si="9"/>
        <v/>
      </c>
      <c r="V21" s="272"/>
      <c r="W21" s="18" t="str">
        <f t="shared" si="5"/>
        <v/>
      </c>
      <c r="X21" s="401" t="str">
        <f t="shared" si="6"/>
        <v/>
      </c>
      <c r="Y21" s="465" t="str">
        <f t="shared" si="7"/>
        <v/>
      </c>
      <c r="Z21" s="465" t="str">
        <f t="shared" si="8"/>
        <v/>
      </c>
      <c r="AA21" s="12"/>
      <c r="AB21" s="7"/>
      <c r="AC21" s="7"/>
      <c r="AD21" s="14"/>
      <c r="AE21" s="14"/>
      <c r="AF21" s="14"/>
    </row>
    <row r="22" spans="1:33" s="103" customFormat="1" x14ac:dyDescent="0.2">
      <c r="A22" s="1"/>
      <c r="B22" s="10"/>
      <c r="C22" s="185">
        <v>10</v>
      </c>
      <c r="D22" s="706"/>
      <c r="E22" s="29"/>
      <c r="F22" s="274"/>
      <c r="G22" s="40"/>
      <c r="H22" s="412"/>
      <c r="I22" s="273"/>
      <c r="J22" s="306"/>
      <c r="K22" s="306"/>
      <c r="L22" s="272"/>
      <c r="M22" s="4" t="str">
        <f t="shared" si="3"/>
        <v/>
      </c>
      <c r="N22" s="28"/>
      <c r="O22" s="28"/>
      <c r="P22" s="28"/>
      <c r="Q22" s="28"/>
      <c r="R22" s="28"/>
      <c r="S22" s="203" t="str">
        <f t="shared" si="4"/>
        <v/>
      </c>
      <c r="T22" s="188" t="str">
        <f>IF(L22="","",メイン_入力!$AA$32)</f>
        <v/>
      </c>
      <c r="U22" s="188" t="str">
        <f t="shared" si="9"/>
        <v/>
      </c>
      <c r="V22" s="272"/>
      <c r="W22" s="18" t="str">
        <f t="shared" si="5"/>
        <v/>
      </c>
      <c r="X22" s="401" t="str">
        <f t="shared" si="6"/>
        <v/>
      </c>
      <c r="Y22" s="465" t="str">
        <f t="shared" si="7"/>
        <v/>
      </c>
      <c r="Z22" s="465" t="str">
        <f t="shared" si="8"/>
        <v/>
      </c>
      <c r="AA22" s="12"/>
      <c r="AB22" s="7"/>
      <c r="AC22" s="7"/>
      <c r="AD22" s="14"/>
      <c r="AE22" s="14"/>
      <c r="AF22" s="14"/>
    </row>
    <row r="23" spans="1:33" s="103" customFormat="1" x14ac:dyDescent="0.2">
      <c r="A23" s="1"/>
      <c r="B23" s="10"/>
      <c r="C23" s="185">
        <v>11</v>
      </c>
      <c r="D23" s="706"/>
      <c r="E23" s="29"/>
      <c r="F23" s="274"/>
      <c r="G23" s="40"/>
      <c r="H23" s="412"/>
      <c r="I23" s="273"/>
      <c r="J23" s="306"/>
      <c r="K23" s="306"/>
      <c r="L23" s="272"/>
      <c r="M23" s="4" t="str">
        <f t="shared" si="3"/>
        <v/>
      </c>
      <c r="N23" s="28"/>
      <c r="O23" s="28"/>
      <c r="P23" s="28"/>
      <c r="Q23" s="28"/>
      <c r="R23" s="28"/>
      <c r="S23" s="203" t="str">
        <f t="shared" si="4"/>
        <v/>
      </c>
      <c r="T23" s="188" t="str">
        <f>IF(L23="","",メイン_入力!$AA$32)</f>
        <v/>
      </c>
      <c r="U23" s="188" t="str">
        <f t="shared" si="9"/>
        <v/>
      </c>
      <c r="V23" s="272"/>
      <c r="W23" s="18" t="str">
        <f t="shared" si="5"/>
        <v/>
      </c>
      <c r="X23" s="401" t="str">
        <f t="shared" si="6"/>
        <v/>
      </c>
      <c r="Y23" s="465" t="str">
        <f t="shared" si="7"/>
        <v/>
      </c>
      <c r="Z23" s="465" t="str">
        <f t="shared" si="8"/>
        <v/>
      </c>
      <c r="AA23" s="12"/>
      <c r="AB23" s="7"/>
      <c r="AC23" s="7"/>
      <c r="AD23" s="14"/>
      <c r="AE23" s="14"/>
      <c r="AF23" s="14"/>
    </row>
    <row r="24" spans="1:33" s="103" customFormat="1" x14ac:dyDescent="0.2">
      <c r="A24" s="1"/>
      <c r="B24" s="10"/>
      <c r="C24" s="185">
        <v>12</v>
      </c>
      <c r="D24" s="706"/>
      <c r="E24" s="29"/>
      <c r="F24" s="274"/>
      <c r="G24" s="40"/>
      <c r="H24" s="412"/>
      <c r="I24" s="273"/>
      <c r="J24" s="306"/>
      <c r="K24" s="306"/>
      <c r="L24" s="272"/>
      <c r="M24" s="4" t="str">
        <f t="shared" si="3"/>
        <v/>
      </c>
      <c r="N24" s="28"/>
      <c r="O24" s="28"/>
      <c r="P24" s="28"/>
      <c r="Q24" s="28"/>
      <c r="R24" s="28"/>
      <c r="S24" s="203" t="str">
        <f t="shared" si="4"/>
        <v/>
      </c>
      <c r="T24" s="188" t="str">
        <f>IF(L24="","",メイン_入力!$AA$32)</f>
        <v/>
      </c>
      <c r="U24" s="188" t="str">
        <f t="shared" si="9"/>
        <v/>
      </c>
      <c r="V24" s="272"/>
      <c r="W24" s="18" t="str">
        <f t="shared" si="5"/>
        <v/>
      </c>
      <c r="X24" s="401" t="str">
        <f t="shared" si="6"/>
        <v/>
      </c>
      <c r="Y24" s="465" t="str">
        <f t="shared" si="7"/>
        <v/>
      </c>
      <c r="Z24" s="465" t="str">
        <f t="shared" si="8"/>
        <v/>
      </c>
      <c r="AA24" s="12"/>
      <c r="AB24" s="7"/>
      <c r="AC24" s="7"/>
      <c r="AD24" s="14"/>
      <c r="AE24" s="14"/>
      <c r="AF24" s="14"/>
    </row>
    <row r="25" spans="1:33" s="103" customFormat="1" x14ac:dyDescent="0.2">
      <c r="A25" s="1"/>
      <c r="B25" s="10"/>
      <c r="C25" s="185">
        <v>13</v>
      </c>
      <c r="D25" s="706"/>
      <c r="E25" s="29"/>
      <c r="F25" s="274"/>
      <c r="G25" s="40"/>
      <c r="H25" s="412"/>
      <c r="I25" s="273"/>
      <c r="J25" s="306"/>
      <c r="K25" s="306"/>
      <c r="L25" s="272"/>
      <c r="M25" s="4" t="str">
        <f t="shared" si="3"/>
        <v/>
      </c>
      <c r="N25" s="28"/>
      <c r="O25" s="28"/>
      <c r="P25" s="28"/>
      <c r="Q25" s="28"/>
      <c r="R25" s="28"/>
      <c r="S25" s="203" t="str">
        <f t="shared" si="4"/>
        <v/>
      </c>
      <c r="T25" s="188" t="str">
        <f>IF(L25="","",メイン_入力!$AA$32)</f>
        <v/>
      </c>
      <c r="U25" s="188" t="str">
        <f t="shared" si="9"/>
        <v/>
      </c>
      <c r="V25" s="272"/>
      <c r="W25" s="18" t="str">
        <f t="shared" si="5"/>
        <v/>
      </c>
      <c r="X25" s="401" t="str">
        <f t="shared" si="6"/>
        <v/>
      </c>
      <c r="Y25" s="465" t="str">
        <f t="shared" si="7"/>
        <v/>
      </c>
      <c r="Z25" s="465" t="str">
        <f t="shared" si="8"/>
        <v/>
      </c>
      <c r="AA25" s="12"/>
      <c r="AB25" s="7"/>
      <c r="AC25" s="7"/>
      <c r="AD25" s="14"/>
      <c r="AE25" s="14"/>
      <c r="AF25" s="14"/>
    </row>
    <row r="26" spans="1:33" s="103" customFormat="1" x14ac:dyDescent="0.2">
      <c r="A26" s="1"/>
      <c r="B26" s="10"/>
      <c r="C26" s="185">
        <v>14</v>
      </c>
      <c r="D26" s="706"/>
      <c r="E26" s="29"/>
      <c r="F26" s="274"/>
      <c r="G26" s="40"/>
      <c r="H26" s="412"/>
      <c r="I26" s="273"/>
      <c r="J26" s="306"/>
      <c r="K26" s="306"/>
      <c r="L26" s="272"/>
      <c r="M26" s="4" t="str">
        <f t="shared" si="3"/>
        <v/>
      </c>
      <c r="N26" s="28"/>
      <c r="O26" s="28"/>
      <c r="P26" s="28"/>
      <c r="Q26" s="28"/>
      <c r="R26" s="28"/>
      <c r="S26" s="203" t="str">
        <f t="shared" si="4"/>
        <v/>
      </c>
      <c r="T26" s="188" t="str">
        <f>IF(L26="","",メイン_入力!$AA$32)</f>
        <v/>
      </c>
      <c r="U26" s="188" t="str">
        <f t="shared" si="9"/>
        <v/>
      </c>
      <c r="V26" s="272"/>
      <c r="W26" s="18" t="str">
        <f t="shared" si="5"/>
        <v/>
      </c>
      <c r="X26" s="401" t="str">
        <f t="shared" si="6"/>
        <v/>
      </c>
      <c r="Y26" s="465" t="str">
        <f t="shared" si="7"/>
        <v/>
      </c>
      <c r="Z26" s="465" t="str">
        <f t="shared" si="8"/>
        <v/>
      </c>
      <c r="AA26" s="12"/>
      <c r="AB26" s="7"/>
      <c r="AC26" s="7"/>
      <c r="AD26" s="14"/>
      <c r="AE26" s="14"/>
      <c r="AF26" s="14"/>
    </row>
    <row r="27" spans="1:33" s="103" customFormat="1" x14ac:dyDescent="0.2">
      <c r="A27" s="1"/>
      <c r="B27" s="10"/>
      <c r="C27" s="185">
        <v>15</v>
      </c>
      <c r="D27" s="28"/>
      <c r="E27" s="29"/>
      <c r="F27" s="274"/>
      <c r="G27" s="40"/>
      <c r="H27" s="412"/>
      <c r="I27" s="273"/>
      <c r="J27" s="306"/>
      <c r="K27" s="306"/>
      <c r="L27" s="272"/>
      <c r="M27" s="4" t="str">
        <f t="shared" si="3"/>
        <v/>
      </c>
      <c r="N27" s="28"/>
      <c r="O27" s="28"/>
      <c r="P27" s="28"/>
      <c r="Q27" s="28"/>
      <c r="R27" s="28"/>
      <c r="S27" s="203" t="str">
        <f t="shared" si="4"/>
        <v/>
      </c>
      <c r="T27" s="188" t="str">
        <f>IF(L27="","",メイン_入力!$AA$32)</f>
        <v/>
      </c>
      <c r="U27" s="188" t="str">
        <f t="shared" si="9"/>
        <v/>
      </c>
      <c r="V27" s="272"/>
      <c r="W27" s="18" t="str">
        <f t="shared" si="5"/>
        <v/>
      </c>
      <c r="X27" s="401" t="str">
        <f t="shared" si="6"/>
        <v/>
      </c>
      <c r="Y27" s="465" t="str">
        <f t="shared" si="7"/>
        <v/>
      </c>
      <c r="Z27" s="465" t="str">
        <f t="shared" si="8"/>
        <v/>
      </c>
      <c r="AA27" s="12"/>
      <c r="AB27" s="7"/>
      <c r="AC27" s="7"/>
      <c r="AD27" s="14"/>
      <c r="AE27" s="14"/>
      <c r="AF27" s="14"/>
    </row>
    <row r="28" spans="1:33" s="103" customFormat="1" x14ac:dyDescent="0.2">
      <c r="A28" s="1"/>
      <c r="B28" s="10"/>
      <c r="C28" s="185">
        <v>16</v>
      </c>
      <c r="D28" s="706"/>
      <c r="E28" s="29"/>
      <c r="F28" s="274"/>
      <c r="G28" s="40"/>
      <c r="H28" s="412"/>
      <c r="I28" s="273"/>
      <c r="J28" s="306"/>
      <c r="K28" s="306"/>
      <c r="L28" s="272"/>
      <c r="M28" s="4" t="str">
        <f t="shared" si="3"/>
        <v/>
      </c>
      <c r="N28" s="28"/>
      <c r="O28" s="28"/>
      <c r="P28" s="28"/>
      <c r="Q28" s="28"/>
      <c r="R28" s="28"/>
      <c r="S28" s="203" t="str">
        <f t="shared" si="4"/>
        <v/>
      </c>
      <c r="T28" s="188" t="str">
        <f>IF(L28="","",メイン_入力!$AA$32)</f>
        <v/>
      </c>
      <c r="U28" s="188" t="str">
        <f t="shared" si="9"/>
        <v/>
      </c>
      <c r="V28" s="272"/>
      <c r="W28" s="18" t="str">
        <f t="shared" si="5"/>
        <v/>
      </c>
      <c r="X28" s="401" t="str">
        <f t="shared" si="6"/>
        <v/>
      </c>
      <c r="Y28" s="465" t="str">
        <f t="shared" si="7"/>
        <v/>
      </c>
      <c r="Z28" s="465" t="str">
        <f t="shared" si="8"/>
        <v/>
      </c>
      <c r="AA28" s="12"/>
      <c r="AB28" s="7"/>
      <c r="AC28" s="7"/>
      <c r="AD28" s="14"/>
      <c r="AE28" s="14"/>
      <c r="AF28" s="14"/>
    </row>
    <row r="29" spans="1:33" s="103" customFormat="1" x14ac:dyDescent="0.2">
      <c r="A29" s="1"/>
      <c r="B29" s="10"/>
      <c r="C29" s="185">
        <v>17</v>
      </c>
      <c r="D29" s="706"/>
      <c r="E29" s="29"/>
      <c r="F29" s="274"/>
      <c r="G29" s="40"/>
      <c r="H29" s="412"/>
      <c r="I29" s="273"/>
      <c r="J29" s="306"/>
      <c r="K29" s="306"/>
      <c r="L29" s="272"/>
      <c r="M29" s="4" t="str">
        <f t="shared" ref="M29:M42" si="10">IF(OR(L29="",L29=0),"",IF(AND(H29="○",J29*1000/I29&lt;10.5),"○",IF(J29*1000/I29&lt;7.5,"○","")))</f>
        <v/>
      </c>
      <c r="N29" s="28"/>
      <c r="O29" s="28"/>
      <c r="P29" s="28"/>
      <c r="Q29" s="28"/>
      <c r="R29" s="28"/>
      <c r="S29" s="203" t="str">
        <f t="shared" si="4"/>
        <v/>
      </c>
      <c r="T29" s="188" t="str">
        <f>IF(L29="","",メイン_入力!$AA$32)</f>
        <v/>
      </c>
      <c r="U29" s="188" t="str">
        <f t="shared" si="9"/>
        <v/>
      </c>
      <c r="V29" s="272"/>
      <c r="W29" s="18" t="str">
        <f t="shared" si="5"/>
        <v/>
      </c>
      <c r="X29" s="401" t="str">
        <f t="shared" si="6"/>
        <v/>
      </c>
      <c r="Y29" s="465" t="str">
        <f t="shared" si="7"/>
        <v/>
      </c>
      <c r="Z29" s="465" t="str">
        <f t="shared" si="8"/>
        <v/>
      </c>
      <c r="AA29" s="12"/>
      <c r="AB29" s="7"/>
      <c r="AC29" s="7"/>
      <c r="AD29" s="14"/>
      <c r="AE29" s="14"/>
      <c r="AF29" s="14"/>
    </row>
    <row r="30" spans="1:33" s="103" customFormat="1" x14ac:dyDescent="0.2">
      <c r="A30" s="1"/>
      <c r="B30" s="10"/>
      <c r="C30" s="185">
        <v>18</v>
      </c>
      <c r="D30" s="706"/>
      <c r="E30" s="29"/>
      <c r="F30" s="274"/>
      <c r="G30" s="40"/>
      <c r="H30" s="412"/>
      <c r="I30" s="273"/>
      <c r="J30" s="306"/>
      <c r="K30" s="306"/>
      <c r="L30" s="272"/>
      <c r="M30" s="4" t="str">
        <f t="shared" si="10"/>
        <v/>
      </c>
      <c r="N30" s="28"/>
      <c r="O30" s="28"/>
      <c r="P30" s="28"/>
      <c r="Q30" s="28"/>
      <c r="R30" s="28"/>
      <c r="S30" s="203" t="str">
        <f t="shared" si="4"/>
        <v/>
      </c>
      <c r="T30" s="188" t="str">
        <f>IF(L30="","",メイン_入力!$AA$32)</f>
        <v/>
      </c>
      <c r="U30" s="188" t="str">
        <f t="shared" si="9"/>
        <v/>
      </c>
      <c r="V30" s="272"/>
      <c r="W30" s="18" t="str">
        <f t="shared" si="5"/>
        <v/>
      </c>
      <c r="X30" s="401" t="str">
        <f t="shared" si="6"/>
        <v/>
      </c>
      <c r="Y30" s="465" t="str">
        <f t="shared" si="7"/>
        <v/>
      </c>
      <c r="Z30" s="465" t="str">
        <f t="shared" si="8"/>
        <v/>
      </c>
      <c r="AA30" s="12"/>
      <c r="AB30" s="7"/>
      <c r="AC30" s="7"/>
      <c r="AD30" s="14"/>
      <c r="AE30" s="14"/>
      <c r="AF30" s="14"/>
    </row>
    <row r="31" spans="1:33" s="103" customFormat="1" x14ac:dyDescent="0.2">
      <c r="A31" s="1"/>
      <c r="B31" s="10"/>
      <c r="C31" s="185">
        <v>19</v>
      </c>
      <c r="D31" s="706"/>
      <c r="E31" s="29"/>
      <c r="F31" s="274"/>
      <c r="G31" s="40"/>
      <c r="H31" s="412"/>
      <c r="I31" s="273"/>
      <c r="J31" s="306"/>
      <c r="K31" s="306"/>
      <c r="L31" s="272"/>
      <c r="M31" s="4" t="str">
        <f t="shared" si="10"/>
        <v/>
      </c>
      <c r="N31" s="28"/>
      <c r="O31" s="28"/>
      <c r="P31" s="28"/>
      <c r="Q31" s="28"/>
      <c r="R31" s="28"/>
      <c r="S31" s="203" t="str">
        <f t="shared" si="4"/>
        <v/>
      </c>
      <c r="T31" s="188" t="str">
        <f>IF(L31="","",メイン_入力!$AA$32)</f>
        <v/>
      </c>
      <c r="U31" s="188" t="str">
        <f t="shared" si="9"/>
        <v/>
      </c>
      <c r="V31" s="272"/>
      <c r="W31" s="18" t="str">
        <f t="shared" si="5"/>
        <v/>
      </c>
      <c r="X31" s="401" t="str">
        <f t="shared" si="6"/>
        <v/>
      </c>
      <c r="Y31" s="465" t="str">
        <f t="shared" si="7"/>
        <v/>
      </c>
      <c r="Z31" s="465" t="str">
        <f t="shared" si="8"/>
        <v/>
      </c>
      <c r="AA31" s="12"/>
      <c r="AB31" s="7"/>
      <c r="AC31" s="7"/>
      <c r="AD31" s="14"/>
      <c r="AE31" s="14"/>
      <c r="AF31" s="14"/>
    </row>
    <row r="32" spans="1:33" s="103" customFormat="1" x14ac:dyDescent="0.2">
      <c r="A32" s="1"/>
      <c r="B32" s="10"/>
      <c r="C32" s="185">
        <v>20</v>
      </c>
      <c r="D32" s="706"/>
      <c r="E32" s="29"/>
      <c r="F32" s="274"/>
      <c r="G32" s="40"/>
      <c r="H32" s="412"/>
      <c r="I32" s="273"/>
      <c r="J32" s="306"/>
      <c r="K32" s="306"/>
      <c r="L32" s="272"/>
      <c r="M32" s="4" t="str">
        <f t="shared" si="10"/>
        <v/>
      </c>
      <c r="N32" s="28"/>
      <c r="O32" s="28"/>
      <c r="P32" s="28"/>
      <c r="Q32" s="28"/>
      <c r="R32" s="28"/>
      <c r="S32" s="203" t="str">
        <f t="shared" si="4"/>
        <v/>
      </c>
      <c r="T32" s="188" t="str">
        <f>IF(L32="","",メイン_入力!$AA$32)</f>
        <v/>
      </c>
      <c r="U32" s="188" t="str">
        <f t="shared" si="9"/>
        <v/>
      </c>
      <c r="V32" s="272"/>
      <c r="W32" s="18" t="str">
        <f t="shared" si="5"/>
        <v/>
      </c>
      <c r="X32" s="401" t="str">
        <f t="shared" si="6"/>
        <v/>
      </c>
      <c r="Y32" s="465" t="str">
        <f t="shared" si="7"/>
        <v/>
      </c>
      <c r="Z32" s="465" t="str">
        <f t="shared" si="8"/>
        <v/>
      </c>
      <c r="AA32" s="12"/>
      <c r="AB32" s="7"/>
      <c r="AC32" s="7"/>
      <c r="AD32" s="14"/>
      <c r="AE32" s="14"/>
      <c r="AF32" s="14"/>
    </row>
    <row r="33" spans="1:32" s="103" customFormat="1" x14ac:dyDescent="0.2">
      <c r="A33" s="1"/>
      <c r="B33" s="10"/>
      <c r="C33" s="185">
        <v>21</v>
      </c>
      <c r="D33" s="706"/>
      <c r="E33" s="29"/>
      <c r="F33" s="274"/>
      <c r="G33" s="40"/>
      <c r="H33" s="412"/>
      <c r="I33" s="273"/>
      <c r="J33" s="306"/>
      <c r="K33" s="306"/>
      <c r="L33" s="272"/>
      <c r="M33" s="4" t="str">
        <f t="shared" si="10"/>
        <v/>
      </c>
      <c r="N33" s="28"/>
      <c r="O33" s="28"/>
      <c r="P33" s="28"/>
      <c r="Q33" s="28"/>
      <c r="R33" s="28"/>
      <c r="S33" s="203" t="str">
        <f t="shared" si="4"/>
        <v/>
      </c>
      <c r="T33" s="188" t="str">
        <f>IF(L33="","",メイン_入力!$AA$32)</f>
        <v/>
      </c>
      <c r="U33" s="188" t="str">
        <f t="shared" si="9"/>
        <v/>
      </c>
      <c r="V33" s="272"/>
      <c r="W33" s="18" t="str">
        <f t="shared" si="5"/>
        <v/>
      </c>
      <c r="X33" s="401" t="str">
        <f t="shared" si="6"/>
        <v/>
      </c>
      <c r="Y33" s="465" t="str">
        <f t="shared" si="7"/>
        <v/>
      </c>
      <c r="Z33" s="465" t="str">
        <f t="shared" si="8"/>
        <v/>
      </c>
      <c r="AA33" s="12"/>
      <c r="AB33" s="7"/>
      <c r="AC33" s="7"/>
      <c r="AD33" s="14"/>
      <c r="AE33" s="14"/>
      <c r="AF33" s="14"/>
    </row>
    <row r="34" spans="1:32" s="103" customFormat="1" x14ac:dyDescent="0.2">
      <c r="A34" s="1"/>
      <c r="B34" s="10"/>
      <c r="C34" s="185">
        <v>22</v>
      </c>
      <c r="D34" s="706"/>
      <c r="E34" s="29"/>
      <c r="F34" s="274"/>
      <c r="G34" s="40"/>
      <c r="H34" s="412"/>
      <c r="I34" s="273"/>
      <c r="J34" s="306"/>
      <c r="K34" s="306"/>
      <c r="L34" s="272"/>
      <c r="M34" s="4" t="str">
        <f t="shared" si="10"/>
        <v/>
      </c>
      <c r="N34" s="28"/>
      <c r="O34" s="28"/>
      <c r="P34" s="28"/>
      <c r="Q34" s="28"/>
      <c r="R34" s="28"/>
      <c r="S34" s="203" t="str">
        <f t="shared" si="4"/>
        <v/>
      </c>
      <c r="T34" s="188" t="str">
        <f>IF(L34="","",メイン_入力!$AA$32)</f>
        <v/>
      </c>
      <c r="U34" s="188" t="str">
        <f t="shared" si="9"/>
        <v/>
      </c>
      <c r="V34" s="272"/>
      <c r="W34" s="18" t="str">
        <f t="shared" si="5"/>
        <v/>
      </c>
      <c r="X34" s="401" t="str">
        <f t="shared" si="6"/>
        <v/>
      </c>
      <c r="Y34" s="465" t="str">
        <f t="shared" si="7"/>
        <v/>
      </c>
      <c r="Z34" s="465" t="str">
        <f t="shared" si="8"/>
        <v/>
      </c>
      <c r="AA34" s="12"/>
      <c r="AB34" s="7"/>
      <c r="AC34" s="7"/>
      <c r="AD34" s="14"/>
      <c r="AE34" s="14"/>
      <c r="AF34" s="14"/>
    </row>
    <row r="35" spans="1:32" s="103" customFormat="1" x14ac:dyDescent="0.2">
      <c r="A35" s="1"/>
      <c r="B35" s="10"/>
      <c r="C35" s="185">
        <v>23</v>
      </c>
      <c r="D35" s="706"/>
      <c r="E35" s="29"/>
      <c r="F35" s="274"/>
      <c r="G35" s="40"/>
      <c r="H35" s="412"/>
      <c r="I35" s="273"/>
      <c r="J35" s="306"/>
      <c r="K35" s="306"/>
      <c r="L35" s="272"/>
      <c r="M35" s="4" t="str">
        <f t="shared" si="10"/>
        <v/>
      </c>
      <c r="N35" s="28"/>
      <c r="O35" s="28"/>
      <c r="P35" s="28"/>
      <c r="Q35" s="28"/>
      <c r="R35" s="28"/>
      <c r="S35" s="203" t="str">
        <f t="shared" si="4"/>
        <v/>
      </c>
      <c r="T35" s="188" t="str">
        <f>IF(L35="","",メイン_入力!$AA$32)</f>
        <v/>
      </c>
      <c r="U35" s="188" t="str">
        <f t="shared" si="9"/>
        <v/>
      </c>
      <c r="V35" s="272"/>
      <c r="W35" s="18" t="str">
        <f t="shared" si="5"/>
        <v/>
      </c>
      <c r="X35" s="401" t="str">
        <f t="shared" si="6"/>
        <v/>
      </c>
      <c r="Y35" s="465" t="str">
        <f t="shared" si="7"/>
        <v/>
      </c>
      <c r="Z35" s="465" t="str">
        <f t="shared" si="8"/>
        <v/>
      </c>
      <c r="AA35" s="12"/>
      <c r="AB35" s="7"/>
      <c r="AC35" s="7"/>
      <c r="AD35" s="14"/>
      <c r="AE35" s="14"/>
      <c r="AF35" s="14"/>
    </row>
    <row r="36" spans="1:32" s="103" customFormat="1" x14ac:dyDescent="0.2">
      <c r="A36" s="1"/>
      <c r="B36" s="10"/>
      <c r="C36" s="185">
        <v>24</v>
      </c>
      <c r="D36" s="706"/>
      <c r="E36" s="29"/>
      <c r="F36" s="274"/>
      <c r="G36" s="40"/>
      <c r="H36" s="412"/>
      <c r="I36" s="273"/>
      <c r="J36" s="306"/>
      <c r="K36" s="306"/>
      <c r="L36" s="272"/>
      <c r="M36" s="4" t="str">
        <f t="shared" si="10"/>
        <v/>
      </c>
      <c r="N36" s="28"/>
      <c r="O36" s="28"/>
      <c r="P36" s="28"/>
      <c r="Q36" s="28"/>
      <c r="R36" s="28"/>
      <c r="S36" s="203" t="str">
        <f t="shared" si="4"/>
        <v/>
      </c>
      <c r="T36" s="188" t="str">
        <f>IF(L36="","",メイン_入力!$AA$32)</f>
        <v/>
      </c>
      <c r="U36" s="188" t="str">
        <f t="shared" si="9"/>
        <v/>
      </c>
      <c r="V36" s="272"/>
      <c r="W36" s="18" t="str">
        <f t="shared" si="5"/>
        <v/>
      </c>
      <c r="X36" s="401" t="str">
        <f t="shared" si="6"/>
        <v/>
      </c>
      <c r="Y36" s="465" t="str">
        <f t="shared" si="7"/>
        <v/>
      </c>
      <c r="Z36" s="465" t="str">
        <f t="shared" si="8"/>
        <v/>
      </c>
      <c r="AA36" s="12"/>
      <c r="AB36" s="7"/>
      <c r="AC36" s="7"/>
      <c r="AD36" s="14"/>
      <c r="AE36" s="14"/>
      <c r="AF36" s="14"/>
    </row>
    <row r="37" spans="1:32" s="103" customFormat="1" x14ac:dyDescent="0.2">
      <c r="A37" s="1"/>
      <c r="B37" s="10"/>
      <c r="C37" s="185">
        <v>25</v>
      </c>
      <c r="D37" s="706"/>
      <c r="E37" s="29"/>
      <c r="F37" s="274"/>
      <c r="G37" s="40"/>
      <c r="H37" s="412"/>
      <c r="I37" s="273"/>
      <c r="J37" s="306"/>
      <c r="K37" s="306"/>
      <c r="L37" s="272"/>
      <c r="M37" s="4" t="str">
        <f t="shared" si="10"/>
        <v/>
      </c>
      <c r="N37" s="28"/>
      <c r="O37" s="28"/>
      <c r="P37" s="28"/>
      <c r="Q37" s="28"/>
      <c r="R37" s="28"/>
      <c r="S37" s="203" t="str">
        <f t="shared" si="4"/>
        <v/>
      </c>
      <c r="T37" s="188" t="str">
        <f>IF(L37="","",メイン_入力!$AA$32)</f>
        <v/>
      </c>
      <c r="U37" s="188" t="str">
        <f t="shared" si="9"/>
        <v/>
      </c>
      <c r="V37" s="272"/>
      <c r="W37" s="18" t="str">
        <f t="shared" si="5"/>
        <v/>
      </c>
      <c r="X37" s="401" t="str">
        <f t="shared" si="6"/>
        <v/>
      </c>
      <c r="Y37" s="465" t="str">
        <f t="shared" si="7"/>
        <v/>
      </c>
      <c r="Z37" s="465" t="str">
        <f t="shared" si="8"/>
        <v/>
      </c>
      <c r="AA37" s="12"/>
      <c r="AB37" s="7"/>
      <c r="AC37" s="7"/>
      <c r="AD37" s="14"/>
      <c r="AE37" s="14"/>
      <c r="AF37" s="14"/>
    </row>
    <row r="38" spans="1:32" s="103" customFormat="1" x14ac:dyDescent="0.2">
      <c r="A38" s="1"/>
      <c r="B38" s="10"/>
      <c r="C38" s="185">
        <v>26</v>
      </c>
      <c r="D38" s="706"/>
      <c r="E38" s="29"/>
      <c r="F38" s="274"/>
      <c r="G38" s="40"/>
      <c r="H38" s="412"/>
      <c r="I38" s="273"/>
      <c r="J38" s="306"/>
      <c r="K38" s="306"/>
      <c r="L38" s="272"/>
      <c r="M38" s="4" t="str">
        <f t="shared" si="10"/>
        <v/>
      </c>
      <c r="N38" s="28"/>
      <c r="O38" s="28"/>
      <c r="P38" s="28"/>
      <c r="Q38" s="28"/>
      <c r="R38" s="28"/>
      <c r="S38" s="203" t="str">
        <f t="shared" si="4"/>
        <v/>
      </c>
      <c r="T38" s="188" t="str">
        <f>IF(L38="","",メイン_入力!$AA$32)</f>
        <v/>
      </c>
      <c r="U38" s="188" t="str">
        <f t="shared" si="9"/>
        <v/>
      </c>
      <c r="V38" s="272"/>
      <c r="W38" s="18" t="str">
        <f t="shared" si="5"/>
        <v/>
      </c>
      <c r="X38" s="401" t="str">
        <f t="shared" si="6"/>
        <v/>
      </c>
      <c r="Y38" s="465" t="str">
        <f t="shared" si="7"/>
        <v/>
      </c>
      <c r="Z38" s="465" t="str">
        <f t="shared" si="8"/>
        <v/>
      </c>
      <c r="AA38" s="12"/>
      <c r="AB38" s="7"/>
      <c r="AC38" s="7"/>
      <c r="AD38" s="14"/>
      <c r="AE38" s="14"/>
      <c r="AF38" s="14"/>
    </row>
    <row r="39" spans="1:32" s="103" customFormat="1" x14ac:dyDescent="0.2">
      <c r="A39" s="1"/>
      <c r="B39" s="10"/>
      <c r="C39" s="185">
        <v>27</v>
      </c>
      <c r="D39" s="706"/>
      <c r="E39" s="29"/>
      <c r="F39" s="274"/>
      <c r="G39" s="40"/>
      <c r="H39" s="412"/>
      <c r="I39" s="273"/>
      <c r="J39" s="306"/>
      <c r="K39" s="306"/>
      <c r="L39" s="272"/>
      <c r="M39" s="4" t="str">
        <f t="shared" si="10"/>
        <v/>
      </c>
      <c r="N39" s="28"/>
      <c r="O39" s="28"/>
      <c r="P39" s="28"/>
      <c r="Q39" s="28"/>
      <c r="R39" s="28"/>
      <c r="S39" s="203" t="str">
        <f t="shared" si="4"/>
        <v/>
      </c>
      <c r="T39" s="188" t="str">
        <f>IF(L39="","",メイン_入力!$AA$32)</f>
        <v/>
      </c>
      <c r="U39" s="188" t="str">
        <f t="shared" si="9"/>
        <v/>
      </c>
      <c r="V39" s="272"/>
      <c r="W39" s="18" t="str">
        <f t="shared" si="5"/>
        <v/>
      </c>
      <c r="X39" s="401" t="str">
        <f t="shared" si="6"/>
        <v/>
      </c>
      <c r="Y39" s="465" t="str">
        <f t="shared" si="7"/>
        <v/>
      </c>
      <c r="Z39" s="465" t="str">
        <f t="shared" si="8"/>
        <v/>
      </c>
      <c r="AA39" s="12"/>
      <c r="AB39" s="7"/>
      <c r="AC39" s="7"/>
      <c r="AD39" s="14"/>
      <c r="AE39" s="14"/>
      <c r="AF39" s="14"/>
    </row>
    <row r="40" spans="1:32" s="103" customFormat="1" x14ac:dyDescent="0.2">
      <c r="A40" s="1"/>
      <c r="B40" s="10"/>
      <c r="C40" s="185">
        <v>28</v>
      </c>
      <c r="D40" s="706"/>
      <c r="E40" s="29"/>
      <c r="F40" s="274"/>
      <c r="G40" s="40"/>
      <c r="H40" s="412"/>
      <c r="I40" s="273"/>
      <c r="J40" s="306"/>
      <c r="K40" s="306"/>
      <c r="L40" s="272"/>
      <c r="M40" s="4" t="str">
        <f t="shared" si="10"/>
        <v/>
      </c>
      <c r="N40" s="28"/>
      <c r="O40" s="28"/>
      <c r="P40" s="28"/>
      <c r="Q40" s="28"/>
      <c r="R40" s="28"/>
      <c r="S40" s="203" t="str">
        <f t="shared" si="4"/>
        <v/>
      </c>
      <c r="T40" s="188" t="str">
        <f>IF(L40="","",メイン_入力!$AA$32)</f>
        <v/>
      </c>
      <c r="U40" s="188" t="str">
        <f t="shared" si="9"/>
        <v/>
      </c>
      <c r="V40" s="272"/>
      <c r="W40" s="18" t="str">
        <f t="shared" si="5"/>
        <v/>
      </c>
      <c r="X40" s="401" t="str">
        <f t="shared" si="6"/>
        <v/>
      </c>
      <c r="Y40" s="465" t="str">
        <f t="shared" si="7"/>
        <v/>
      </c>
      <c r="Z40" s="465" t="str">
        <f t="shared" si="8"/>
        <v/>
      </c>
      <c r="AA40" s="12"/>
      <c r="AB40" s="7"/>
      <c r="AC40" s="7"/>
      <c r="AD40" s="14"/>
      <c r="AE40" s="14"/>
      <c r="AF40" s="14"/>
    </row>
    <row r="41" spans="1:32" s="103" customFormat="1" x14ac:dyDescent="0.2">
      <c r="A41" s="1"/>
      <c r="B41" s="10"/>
      <c r="C41" s="185">
        <v>29</v>
      </c>
      <c r="D41" s="706"/>
      <c r="E41" s="29"/>
      <c r="F41" s="274"/>
      <c r="G41" s="40"/>
      <c r="H41" s="412"/>
      <c r="I41" s="273"/>
      <c r="J41" s="306"/>
      <c r="K41" s="306"/>
      <c r="L41" s="272"/>
      <c r="M41" s="4" t="str">
        <f t="shared" si="10"/>
        <v/>
      </c>
      <c r="N41" s="28"/>
      <c r="O41" s="28"/>
      <c r="P41" s="28"/>
      <c r="Q41" s="28"/>
      <c r="R41" s="28"/>
      <c r="S41" s="203" t="str">
        <f t="shared" si="4"/>
        <v/>
      </c>
      <c r="T41" s="188" t="str">
        <f>IF(L41="","",メイン_入力!$AA$32)</f>
        <v/>
      </c>
      <c r="U41" s="188" t="str">
        <f t="shared" si="9"/>
        <v/>
      </c>
      <c r="V41" s="272"/>
      <c r="W41" s="18" t="str">
        <f t="shared" si="5"/>
        <v/>
      </c>
      <c r="X41" s="401" t="str">
        <f t="shared" si="6"/>
        <v/>
      </c>
      <c r="Y41" s="465" t="str">
        <f t="shared" si="7"/>
        <v/>
      </c>
      <c r="Z41" s="465" t="str">
        <f t="shared" si="8"/>
        <v/>
      </c>
      <c r="AA41" s="12"/>
      <c r="AB41" s="7"/>
      <c r="AC41" s="7"/>
      <c r="AD41" s="14"/>
      <c r="AE41" s="14"/>
      <c r="AF41" s="14"/>
    </row>
    <row r="42" spans="1:32" s="103" customFormat="1" x14ac:dyDescent="0.2">
      <c r="A42" s="1"/>
      <c r="B42" s="10"/>
      <c r="C42" s="185">
        <v>30</v>
      </c>
      <c r="D42" s="706"/>
      <c r="E42" s="29"/>
      <c r="F42" s="274"/>
      <c r="G42" s="40"/>
      <c r="H42" s="412"/>
      <c r="I42" s="273"/>
      <c r="J42" s="306"/>
      <c r="K42" s="306"/>
      <c r="L42" s="272"/>
      <c r="M42" s="4" t="str">
        <f t="shared" si="10"/>
        <v/>
      </c>
      <c r="N42" s="28"/>
      <c r="O42" s="28"/>
      <c r="P42" s="28"/>
      <c r="Q42" s="28"/>
      <c r="R42" s="28"/>
      <c r="S42" s="203" t="str">
        <f t="shared" si="4"/>
        <v/>
      </c>
      <c r="T42" s="188" t="str">
        <f>IF(L42="","",メイン_入力!$AA$32)</f>
        <v/>
      </c>
      <c r="U42" s="188" t="str">
        <f>IF(L42="","",(J42+K42)*L42*(1-S42)*T42)</f>
        <v/>
      </c>
      <c r="V42" s="272"/>
      <c r="W42" s="18" t="str">
        <f t="shared" si="5"/>
        <v/>
      </c>
      <c r="X42" s="401" t="str">
        <f t="shared" si="6"/>
        <v/>
      </c>
      <c r="Y42" s="465" t="str">
        <f t="shared" si="7"/>
        <v/>
      </c>
      <c r="Z42" s="465" t="str">
        <f t="shared" si="8"/>
        <v/>
      </c>
      <c r="AA42" s="12"/>
      <c r="AB42" s="7"/>
      <c r="AC42" s="7"/>
    </row>
    <row r="43" spans="1:32" x14ac:dyDescent="0.2">
      <c r="B43" s="113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5"/>
    </row>
    <row r="44" spans="1:32" s="155" customFormat="1" x14ac:dyDescent="0.2">
      <c r="A44" s="1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74" t="s">
        <v>916</v>
      </c>
    </row>
  </sheetData>
  <sheetProtection password="DD1F" sheet="1" selectLockedCells="1"/>
  <dataConsolidate/>
  <mergeCells count="28">
    <mergeCell ref="D8:R8"/>
    <mergeCell ref="L9:L12"/>
    <mergeCell ref="AK10:AL10"/>
    <mergeCell ref="M11:M12"/>
    <mergeCell ref="N11:N12"/>
    <mergeCell ref="P11:P12"/>
    <mergeCell ref="Q11:Q12"/>
    <mergeCell ref="R11:R12"/>
    <mergeCell ref="M9:R9"/>
    <mergeCell ref="W9:W12"/>
    <mergeCell ref="O11:O12"/>
    <mergeCell ref="X9:Z11"/>
    <mergeCell ref="C8:C12"/>
    <mergeCell ref="I9:I12"/>
    <mergeCell ref="T9:T12"/>
    <mergeCell ref="U9:U12"/>
    <mergeCell ref="V9:V12"/>
    <mergeCell ref="J9:J12"/>
    <mergeCell ref="G9:G12"/>
    <mergeCell ref="S9:S12"/>
    <mergeCell ref="M10:P10"/>
    <mergeCell ref="Q10:R10"/>
    <mergeCell ref="D9:D12"/>
    <mergeCell ref="E9:E12"/>
    <mergeCell ref="H9:H12"/>
    <mergeCell ref="F9:F12"/>
    <mergeCell ref="S8:Z8"/>
    <mergeCell ref="K9:K12"/>
  </mergeCells>
  <phoneticPr fontId="2"/>
  <conditionalFormatting sqref="O13:O42">
    <cfRule type="expression" dxfId="183" priority="4">
      <formula>AND(O13="○",P13="○")</formula>
    </cfRule>
  </conditionalFormatting>
  <conditionalFormatting sqref="P13:P42">
    <cfRule type="expression" dxfId="182" priority="3">
      <formula>AND(O13="○",P13="○")</formula>
    </cfRule>
  </conditionalFormatting>
  <conditionalFormatting sqref="Q13:Q42">
    <cfRule type="expression" dxfId="181" priority="2">
      <formula>AND(Q13="○",R13="○")</formula>
    </cfRule>
  </conditionalFormatting>
  <conditionalFormatting sqref="R13:R42">
    <cfRule type="expression" dxfId="180" priority="1">
      <formula>AND(Q13="○",R13="○")</formula>
    </cfRule>
  </conditionalFormatting>
  <dataValidations count="3">
    <dataValidation type="list" allowBlank="1" showInputMessage="1" showErrorMessage="1" sqref="H13:H42 N13:R42">
      <formula1>$AG$5:$AH$5</formula1>
    </dataValidation>
    <dataValidation type="list" allowBlank="1" showInputMessage="1" showErrorMessage="1" sqref="D13:D42">
      <formula1>$AD$2:$AK$2</formula1>
    </dataValidation>
    <dataValidation type="list" allowBlank="1" showInputMessage="1" showErrorMessage="1" sqref="G13:G42">
      <formula1>$AD$12:$AF$12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9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G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7" width="12.6640625" style="102" customWidth="1"/>
    <col min="8" max="8" width="7.6640625" style="102" customWidth="1"/>
    <col min="9" max="9" width="5.6640625" style="102" customWidth="1"/>
    <col min="10" max="12" width="7.6640625" style="102" customWidth="1"/>
    <col min="13" max="13" width="7.109375" style="102" customWidth="1"/>
    <col min="14" max="21" width="7.6640625" style="102" customWidth="1"/>
    <col min="22" max="23" width="2.109375" style="102" customWidth="1"/>
    <col min="24" max="24" width="8.6640625" style="102" hidden="1" customWidth="1"/>
    <col min="25" max="33" width="8.6640625" style="227" hidden="1" customWidth="1"/>
    <col min="34" max="59" width="9" style="227" hidden="1" customWidth="1"/>
    <col min="60" max="16384" width="9" style="102" hidden="1"/>
  </cols>
  <sheetData>
    <row r="1" spans="1:59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2" t="s">
        <v>821</v>
      </c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" t="s">
        <v>806</v>
      </c>
      <c r="AO1" s="2"/>
      <c r="AP1" s="2"/>
      <c r="AQ1" s="7" t="s">
        <v>812</v>
      </c>
      <c r="AR1" s="2"/>
      <c r="AS1" s="2"/>
      <c r="AT1" s="2"/>
      <c r="AU1" s="2"/>
      <c r="AV1" s="2"/>
      <c r="AW1" s="2"/>
      <c r="AX1" s="2"/>
      <c r="AY1" s="2"/>
      <c r="AZ1" s="226"/>
      <c r="BA1" s="226"/>
      <c r="BB1" s="226"/>
      <c r="BC1" s="226"/>
      <c r="BD1" s="226"/>
      <c r="BG1" s="226"/>
    </row>
    <row r="2" spans="1:59" s="103" customFormat="1" ht="15" customHeight="1" thickBot="1" x14ac:dyDescent="0.25">
      <c r="A2" s="1"/>
      <c r="B2" s="102"/>
      <c r="C2" s="102"/>
      <c r="D2" s="104"/>
      <c r="E2" s="3" t="s">
        <v>410</v>
      </c>
      <c r="Y2" s="4" t="s">
        <v>398</v>
      </c>
      <c r="Z2" s="4" t="s">
        <v>399</v>
      </c>
      <c r="AA2" s="4" t="s">
        <v>400</v>
      </c>
      <c r="AB2" s="4" t="s">
        <v>651</v>
      </c>
      <c r="AC2" s="4" t="s">
        <v>652</v>
      </c>
      <c r="AD2" s="4" t="s">
        <v>653</v>
      </c>
      <c r="AE2" s="4" t="s">
        <v>431</v>
      </c>
      <c r="AF2" s="4" t="s">
        <v>432</v>
      </c>
      <c r="AG2" s="4"/>
      <c r="AH2" s="4"/>
      <c r="AI2" s="4"/>
      <c r="AJ2" s="4"/>
      <c r="AK2" s="4"/>
      <c r="AL2" s="4"/>
      <c r="AM2" s="226"/>
      <c r="AN2" s="21"/>
      <c r="AO2" s="475" t="s">
        <v>783</v>
      </c>
      <c r="AP2" s="2"/>
      <c r="AQ2" s="21"/>
      <c r="AR2" s="4" t="s">
        <v>398</v>
      </c>
      <c r="AS2" s="4" t="s">
        <v>399</v>
      </c>
      <c r="AT2" s="4" t="s">
        <v>400</v>
      </c>
      <c r="AU2" s="4" t="s">
        <v>651</v>
      </c>
      <c r="AV2" s="4" t="s">
        <v>652</v>
      </c>
      <c r="AW2" s="4" t="s">
        <v>653</v>
      </c>
      <c r="AX2" s="4" t="s">
        <v>431</v>
      </c>
      <c r="AY2" s="4" t="s">
        <v>432</v>
      </c>
      <c r="AZ2" s="226"/>
      <c r="BA2" s="226"/>
      <c r="BB2" s="226"/>
      <c r="BC2" s="226"/>
      <c r="BD2" s="226"/>
      <c r="BG2" s="226"/>
    </row>
    <row r="3" spans="1:59" s="103" customFormat="1" ht="15" customHeight="1" thickBot="1" x14ac:dyDescent="0.25">
      <c r="A3" s="1"/>
      <c r="B3" s="102"/>
      <c r="C3" s="102"/>
      <c r="D3" s="105"/>
      <c r="E3" s="3" t="s">
        <v>411</v>
      </c>
      <c r="AM3" s="226"/>
      <c r="AN3" s="475" t="s">
        <v>755</v>
      </c>
      <c r="AO3" s="475">
        <f>メイン_入力!$AB$99</f>
        <v>0.38200000000000001</v>
      </c>
      <c r="AP3" s="2"/>
      <c r="AQ3" s="475" t="s">
        <v>755</v>
      </c>
      <c r="AR3" s="466">
        <f>SUMIF($D$12:$D$41,AR$2,$S$12:$S$41)</f>
        <v>0</v>
      </c>
      <c r="AS3" s="466">
        <f t="shared" ref="AS3:AY3" si="0">SUMIF($D$12:$D$41,AS$2,$S$12:$S$41)</f>
        <v>0</v>
      </c>
      <c r="AT3" s="466">
        <f t="shared" si="0"/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  <c r="AZ3" s="226"/>
      <c r="BA3" s="226"/>
      <c r="BB3" s="226"/>
      <c r="BC3" s="226"/>
      <c r="BD3" s="226"/>
      <c r="BG3" s="226"/>
    </row>
    <row r="4" spans="1:59" ht="15" customHeight="1" x14ac:dyDescent="0.2">
      <c r="AN4" s="475" t="s">
        <v>756</v>
      </c>
      <c r="AO4" s="475">
        <f>メイン_入力!$AB$100</f>
        <v>0.48899999999999999</v>
      </c>
      <c r="AP4" s="2"/>
      <c r="AQ4" s="475" t="s">
        <v>756</v>
      </c>
      <c r="AR4" s="466">
        <f>SUMIF($D$12:$D$41,AR$2,$T$12:$T$41)</f>
        <v>0</v>
      </c>
      <c r="AS4" s="466">
        <f t="shared" ref="AS4:AY4" si="1">SUMIF($D$12:$D$41,AS$2,$T$12:$T$41)</f>
        <v>0</v>
      </c>
      <c r="AT4" s="466">
        <f t="shared" si="1"/>
        <v>0</v>
      </c>
      <c r="AU4" s="466">
        <f t="shared" si="1"/>
        <v>0</v>
      </c>
      <c r="AV4" s="466">
        <f t="shared" si="1"/>
        <v>0</v>
      </c>
      <c r="AW4" s="466">
        <f t="shared" si="1"/>
        <v>0</v>
      </c>
      <c r="AX4" s="466">
        <f t="shared" si="1"/>
        <v>0</v>
      </c>
      <c r="AY4" s="466">
        <f t="shared" si="1"/>
        <v>0</v>
      </c>
    </row>
    <row r="5" spans="1:59" s="103" customFormat="1" ht="13.2" x14ac:dyDescent="0.2">
      <c r="A5" s="123" t="s">
        <v>12</v>
      </c>
      <c r="B5" s="155"/>
      <c r="C5" s="5"/>
      <c r="D5" s="6"/>
      <c r="E5" s="3"/>
      <c r="R5" s="7"/>
      <c r="S5" s="7"/>
      <c r="T5" s="7"/>
      <c r="U5" s="7"/>
      <c r="V5" s="229"/>
      <c r="W5" s="7"/>
      <c r="X5" s="7"/>
      <c r="Y5" s="4" t="s">
        <v>36</v>
      </c>
      <c r="Z5" s="4" t="s">
        <v>255</v>
      </c>
      <c r="AA5" s="226"/>
      <c r="AB5" s="4" t="s">
        <v>173</v>
      </c>
      <c r="AC5" s="4"/>
      <c r="AD5" s="226"/>
      <c r="AE5" s="226"/>
      <c r="AF5" s="226"/>
      <c r="AG5" s="226"/>
      <c r="AH5" s="226"/>
      <c r="AI5" s="226"/>
      <c r="AJ5" s="226"/>
      <c r="AK5" s="226"/>
      <c r="AL5" s="226"/>
      <c r="AM5" s="226"/>
      <c r="AN5" s="475" t="s">
        <v>779</v>
      </c>
      <c r="AO5" s="475">
        <f>メイン_入力!$AB$101</f>
        <v>0.48899999999999999</v>
      </c>
      <c r="AP5" s="2"/>
      <c r="AQ5" s="475" t="s">
        <v>779</v>
      </c>
      <c r="AR5" s="466">
        <f>SUMIF($D$12:$D$41,AR$2,$U$12:$U$41)</f>
        <v>0</v>
      </c>
      <c r="AS5" s="466">
        <f t="shared" ref="AS5:AY5" si="2">SUMIF($D$12:$D$41,AS$2,$U$12:$U$41)</f>
        <v>0</v>
      </c>
      <c r="AT5" s="466">
        <f t="shared" si="2"/>
        <v>0</v>
      </c>
      <c r="AU5" s="466">
        <f t="shared" si="2"/>
        <v>0</v>
      </c>
      <c r="AV5" s="466">
        <f t="shared" si="2"/>
        <v>0</v>
      </c>
      <c r="AW5" s="466">
        <f t="shared" si="2"/>
        <v>0</v>
      </c>
      <c r="AX5" s="466">
        <f t="shared" si="2"/>
        <v>0</v>
      </c>
      <c r="AY5" s="466">
        <f t="shared" si="2"/>
        <v>0</v>
      </c>
      <c r="AZ5" s="2"/>
      <c r="BA5" s="2"/>
      <c r="BB5" s="2"/>
      <c r="BC5" s="2"/>
      <c r="BD5" s="2"/>
      <c r="BG5" s="226"/>
    </row>
    <row r="6" spans="1:59" s="103" customFormat="1" x14ac:dyDescent="0.2">
      <c r="A6" s="1"/>
      <c r="B6" s="106"/>
      <c r="C6" s="107" t="s">
        <v>494</v>
      </c>
      <c r="D6" s="108" t="s">
        <v>681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8"/>
      <c r="S6" s="8"/>
      <c r="T6" s="8"/>
      <c r="U6" s="8"/>
      <c r="V6" s="9"/>
      <c r="W6" s="7"/>
      <c r="X6" s="7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  <c r="AZ6" s="2"/>
      <c r="BA6" s="2"/>
      <c r="BB6" s="2"/>
      <c r="BC6" s="2"/>
      <c r="BD6" s="2"/>
      <c r="BE6" s="2"/>
      <c r="BF6" s="226"/>
      <c r="BG6" s="226"/>
    </row>
    <row r="7" spans="1:59" s="103" customForma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1"/>
      <c r="S7" s="11"/>
      <c r="T7" s="11"/>
      <c r="U7" s="11"/>
      <c r="V7" s="12"/>
      <c r="W7" s="7"/>
      <c r="X7" s="7"/>
      <c r="Y7" s="2"/>
      <c r="Z7" s="2"/>
      <c r="AA7" s="2"/>
      <c r="AB7" s="2"/>
      <c r="AC7" s="2"/>
      <c r="AD7" s="2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</row>
    <row r="8" spans="1:59" s="103" customFormat="1" x14ac:dyDescent="0.2">
      <c r="A8" s="1"/>
      <c r="B8" s="10"/>
      <c r="C8" s="792" t="s">
        <v>460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783" t="s">
        <v>705</v>
      </c>
      <c r="N8" s="806"/>
      <c r="O8" s="806"/>
      <c r="P8" s="806"/>
      <c r="Q8" s="806"/>
      <c r="R8" s="806"/>
      <c r="S8" s="806"/>
      <c r="T8" s="806"/>
      <c r="U8" s="855"/>
      <c r="V8" s="12"/>
      <c r="W8" s="7"/>
      <c r="X8" s="7"/>
      <c r="Y8" s="2"/>
      <c r="Z8" s="2"/>
      <c r="AA8" s="2"/>
      <c r="AB8" s="2"/>
      <c r="AC8" s="2"/>
      <c r="AD8" s="2"/>
      <c r="AE8" s="226"/>
      <c r="AF8" s="226"/>
      <c r="AG8" s="226"/>
      <c r="AH8" s="226"/>
      <c r="AI8" s="226"/>
      <c r="AJ8" s="226"/>
      <c r="AK8" s="226"/>
      <c r="AL8" s="226"/>
      <c r="AM8" s="226"/>
      <c r="AN8" s="226"/>
      <c r="AO8" s="226"/>
      <c r="AP8" s="226"/>
      <c r="AQ8" s="226"/>
      <c r="AR8" s="226"/>
      <c r="AS8" s="226"/>
      <c r="AT8" s="226"/>
      <c r="AU8" s="226"/>
      <c r="AV8" s="226"/>
      <c r="AW8" s="226"/>
      <c r="AX8" s="226"/>
      <c r="AY8" s="226"/>
      <c r="AZ8" s="226"/>
      <c r="BA8" s="226"/>
      <c r="BB8" s="226"/>
      <c r="BC8" s="226"/>
      <c r="BD8" s="226"/>
      <c r="BE8" s="226"/>
      <c r="BF8" s="226"/>
      <c r="BG8" s="226"/>
    </row>
    <row r="9" spans="1:59" s="103" customFormat="1" ht="15" customHeight="1" x14ac:dyDescent="0.2">
      <c r="A9" s="1"/>
      <c r="B9" s="10"/>
      <c r="C9" s="793"/>
      <c r="D9" s="858" t="s">
        <v>276</v>
      </c>
      <c r="E9" s="858" t="s">
        <v>100</v>
      </c>
      <c r="F9" s="858" t="s">
        <v>256</v>
      </c>
      <c r="G9" s="858" t="s">
        <v>429</v>
      </c>
      <c r="H9" s="858" t="s">
        <v>290</v>
      </c>
      <c r="I9" s="858" t="s">
        <v>295</v>
      </c>
      <c r="J9" s="867" t="s">
        <v>591</v>
      </c>
      <c r="K9" s="868"/>
      <c r="L9" s="868"/>
      <c r="M9" s="858" t="s">
        <v>325</v>
      </c>
      <c r="N9" s="883" t="s">
        <v>303</v>
      </c>
      <c r="O9" s="895"/>
      <c r="P9" s="858" t="s">
        <v>279</v>
      </c>
      <c r="Q9" s="858" t="s">
        <v>278</v>
      </c>
      <c r="R9" s="858" t="s">
        <v>43</v>
      </c>
      <c r="S9" s="883" t="s">
        <v>443</v>
      </c>
      <c r="T9" s="884"/>
      <c r="U9" s="885"/>
      <c r="V9" s="12"/>
      <c r="W9" s="7"/>
      <c r="X9" s="7"/>
      <c r="Y9" s="226"/>
      <c r="Z9" s="226"/>
      <c r="AA9" s="226"/>
      <c r="AB9" s="226"/>
      <c r="AC9" s="226"/>
      <c r="AD9" s="226"/>
      <c r="AE9" s="226"/>
      <c r="AF9" s="226"/>
      <c r="AG9" s="226"/>
      <c r="AH9" s="226"/>
      <c r="AI9" s="226"/>
      <c r="AJ9" s="226"/>
      <c r="AK9" s="226"/>
      <c r="AL9" s="226"/>
      <c r="AM9" s="226"/>
      <c r="AN9" s="226"/>
      <c r="AO9" s="226"/>
      <c r="AP9" s="226"/>
      <c r="AQ9" s="226"/>
      <c r="AR9" s="226"/>
      <c r="AS9" s="226"/>
      <c r="AT9" s="226"/>
      <c r="AU9" s="226"/>
      <c r="AV9" s="226"/>
      <c r="AW9" s="226"/>
      <c r="AX9" s="226"/>
      <c r="AY9" s="226"/>
      <c r="AZ9" s="226"/>
      <c r="BA9" s="226"/>
      <c r="BB9" s="226"/>
      <c r="BC9" s="226"/>
      <c r="BD9" s="226"/>
      <c r="BE9" s="226"/>
      <c r="BF9" s="226"/>
      <c r="BG9" s="226"/>
    </row>
    <row r="10" spans="1:59" s="103" customFormat="1" ht="33" customHeight="1" x14ac:dyDescent="0.2">
      <c r="A10" s="1"/>
      <c r="B10" s="10"/>
      <c r="C10" s="793"/>
      <c r="D10" s="890"/>
      <c r="E10" s="890"/>
      <c r="F10" s="890"/>
      <c r="G10" s="890"/>
      <c r="H10" s="890"/>
      <c r="I10" s="890"/>
      <c r="J10" s="858" t="s">
        <v>495</v>
      </c>
      <c r="K10" s="891" t="s">
        <v>764</v>
      </c>
      <c r="L10" s="891" t="s">
        <v>763</v>
      </c>
      <c r="M10" s="890"/>
      <c r="N10" s="872"/>
      <c r="O10" s="896"/>
      <c r="P10" s="890"/>
      <c r="Q10" s="890"/>
      <c r="R10" s="890"/>
      <c r="S10" s="874"/>
      <c r="T10" s="886"/>
      <c r="U10" s="875"/>
      <c r="V10" s="12"/>
      <c r="W10" s="7"/>
      <c r="X10" s="7"/>
      <c r="Y10" s="377" t="s">
        <v>592</v>
      </c>
      <c r="Z10" s="378" t="s">
        <v>769</v>
      </c>
      <c r="AA10" s="378" t="s">
        <v>763</v>
      </c>
      <c r="AB10" s="15" t="s">
        <v>682</v>
      </c>
      <c r="AC10" s="15" t="s">
        <v>683</v>
      </c>
      <c r="AD10" s="15" t="s">
        <v>684</v>
      </c>
      <c r="AE10" s="15" t="s">
        <v>685</v>
      </c>
      <c r="AF10" s="15" t="s">
        <v>686</v>
      </c>
      <c r="AG10" s="15" t="s">
        <v>687</v>
      </c>
      <c r="AH10" s="15" t="s">
        <v>690</v>
      </c>
      <c r="AI10" s="226"/>
      <c r="AJ10" s="226"/>
      <c r="AK10" s="226"/>
      <c r="AL10" s="226"/>
      <c r="AM10" s="226"/>
      <c r="AN10" s="226"/>
      <c r="AO10" s="226"/>
      <c r="AP10" s="226"/>
      <c r="AQ10" s="226"/>
      <c r="AR10" s="226"/>
      <c r="AS10" s="226"/>
      <c r="AT10" s="226"/>
      <c r="AU10" s="226"/>
      <c r="AV10" s="226"/>
      <c r="AW10" s="226"/>
      <c r="AX10" s="226"/>
      <c r="AY10" s="226"/>
      <c r="AZ10" s="226"/>
      <c r="BA10" s="226"/>
      <c r="BB10" s="226"/>
      <c r="BC10" s="226"/>
      <c r="BD10" s="226"/>
      <c r="BE10" s="226"/>
      <c r="BF10" s="226"/>
      <c r="BG10" s="226"/>
    </row>
    <row r="11" spans="1:59" s="103" customFormat="1" ht="28.2" customHeight="1" x14ac:dyDescent="0.2">
      <c r="A11" s="1"/>
      <c r="B11" s="10"/>
      <c r="C11" s="894"/>
      <c r="D11" s="861"/>
      <c r="E11" s="861"/>
      <c r="F11" s="861"/>
      <c r="G11" s="861"/>
      <c r="H11" s="861"/>
      <c r="I11" s="861"/>
      <c r="J11" s="859"/>
      <c r="K11" s="891"/>
      <c r="L11" s="891"/>
      <c r="M11" s="861"/>
      <c r="N11" s="145" t="s">
        <v>277</v>
      </c>
      <c r="O11" s="145" t="s">
        <v>302</v>
      </c>
      <c r="P11" s="861"/>
      <c r="Q11" s="861"/>
      <c r="R11" s="861"/>
      <c r="S11" s="376" t="s">
        <v>770</v>
      </c>
      <c r="T11" s="376" t="s">
        <v>771</v>
      </c>
      <c r="U11" s="376" t="s">
        <v>822</v>
      </c>
      <c r="V11" s="12"/>
      <c r="W11" s="7"/>
      <c r="X11" s="7"/>
      <c r="Y11" s="25">
        <v>0.1</v>
      </c>
      <c r="Z11" s="25">
        <v>0.06</v>
      </c>
      <c r="AA11" s="25">
        <v>0.04</v>
      </c>
      <c r="AB11" s="191"/>
      <c r="AC11" s="191"/>
      <c r="AD11" s="191"/>
      <c r="AE11" s="191"/>
      <c r="AF11" s="191"/>
      <c r="AG11" s="191"/>
      <c r="AH11" s="191"/>
      <c r="AI11" s="226"/>
      <c r="AJ11" s="226"/>
      <c r="AK11" s="226"/>
      <c r="AL11" s="226"/>
      <c r="AM11" s="226"/>
      <c r="AN11" s="226"/>
      <c r="AO11" s="226"/>
      <c r="AP11" s="226"/>
      <c r="AQ11" s="226"/>
      <c r="AR11" s="226"/>
      <c r="AS11" s="226"/>
      <c r="AT11" s="226"/>
      <c r="AU11" s="226"/>
      <c r="AV11" s="226"/>
      <c r="AW11" s="226"/>
      <c r="AX11" s="226"/>
      <c r="AY11" s="226"/>
      <c r="AZ11" s="226"/>
      <c r="BA11" s="226"/>
      <c r="BB11" s="226"/>
      <c r="BC11" s="226"/>
      <c r="BD11" s="226"/>
      <c r="BE11" s="226"/>
      <c r="BF11" s="226"/>
      <c r="BG11" s="226"/>
    </row>
    <row r="12" spans="1:59" s="103" customFormat="1" x14ac:dyDescent="0.2">
      <c r="A12" s="1"/>
      <c r="B12" s="10"/>
      <c r="C12" s="16">
        <v>1</v>
      </c>
      <c r="D12" s="28"/>
      <c r="E12" s="29"/>
      <c r="F12" s="274"/>
      <c r="G12" s="30"/>
      <c r="H12" s="303"/>
      <c r="I12" s="272"/>
      <c r="J12" s="28"/>
      <c r="K12" s="28"/>
      <c r="L12" s="28"/>
      <c r="M12" s="27" t="str">
        <f>IF(I12="","",IF(J12="",0,1)*$Y$11+IF(K12="",0,1)*IF(E12&gt;2014,$Z$11,$AA$11)+IF(L12="",0,1)*$AA$11)</f>
        <v/>
      </c>
      <c r="N12" s="13" t="str">
        <f>IF(I12="","",メイン_入力!$AA$32)</f>
        <v/>
      </c>
      <c r="O12" s="13" t="str">
        <f>IF(I12="","",メイン_入力!$AB$32)</f>
        <v/>
      </c>
      <c r="P12" s="13" t="str">
        <f>IF(I12="","",IF(OR(G12="冷温水1次ポンプ",G12="冷温水2次ポンプ"),H12*I12*(1-M12)*(N12+O12),IF(OR(G12="冷却水ポンプ",G12="冷水1次ポンプ",G12="冷水2次ポンプ"),H12*I12*(1-M12)*N12,IF(OR(G12="温水1次ポンプ",G12="温水2次ポンプ"),H12*I12*(1-M12)*O12,""))))</f>
        <v/>
      </c>
      <c r="Q12" s="272"/>
      <c r="R12" s="13" t="str">
        <f>IF(M12="","",IF(Q12="",P12*M12/(1-M12),Q12*M12/(1-M12)))</f>
        <v/>
      </c>
      <c r="S12" s="19" t="str">
        <f t="shared" ref="S12:S41" si="3">IF(ISERROR(R12),"",IF(R12="","",R12*$AO$3/1000))</f>
        <v/>
      </c>
      <c r="T12" s="19" t="str">
        <f t="shared" ref="T12:T41" si="4">IF(ISERROR(R12),"",IF(R12="","",R12*$AO$4/1000))</f>
        <v/>
      </c>
      <c r="U12" s="465" t="str">
        <f t="shared" ref="U12:U41" si="5">IF(ISERROR(R12),"",IF(R12="","",R12*$AO$5/1000))</f>
        <v/>
      </c>
      <c r="V12" s="12"/>
      <c r="W12" s="7"/>
      <c r="X12" s="7"/>
      <c r="Y12" s="226"/>
      <c r="Z12" s="14"/>
      <c r="AA12" s="226"/>
      <c r="AB12" s="226"/>
      <c r="AC12" s="226"/>
      <c r="AD12" s="226"/>
      <c r="AE12" s="226"/>
      <c r="AF12" s="226"/>
      <c r="AG12" s="226"/>
      <c r="AH12" s="226"/>
      <c r="AI12" s="226"/>
      <c r="AJ12" s="226"/>
      <c r="AK12" s="226"/>
      <c r="AL12" s="226"/>
      <c r="AM12" s="226"/>
      <c r="AN12" s="226"/>
      <c r="AO12" s="226"/>
      <c r="AP12" s="226"/>
      <c r="AQ12" s="226"/>
      <c r="AR12" s="226"/>
      <c r="AS12" s="226"/>
      <c r="AT12" s="226"/>
      <c r="AU12" s="226"/>
      <c r="AV12" s="226"/>
      <c r="AW12" s="226"/>
      <c r="AX12" s="226"/>
      <c r="AY12" s="226"/>
      <c r="AZ12" s="226"/>
      <c r="BA12" s="226"/>
      <c r="BB12" s="226"/>
      <c r="BC12" s="226"/>
      <c r="BD12" s="226"/>
      <c r="BE12" s="226"/>
      <c r="BF12" s="226"/>
      <c r="BG12" s="226"/>
    </row>
    <row r="13" spans="1:59" s="103" customFormat="1" x14ac:dyDescent="0.2">
      <c r="A13" s="1"/>
      <c r="B13" s="10"/>
      <c r="C13" s="16">
        <v>2</v>
      </c>
      <c r="D13" s="28"/>
      <c r="E13" s="29"/>
      <c r="F13" s="274"/>
      <c r="G13" s="30"/>
      <c r="H13" s="303"/>
      <c r="I13" s="272"/>
      <c r="J13" s="28"/>
      <c r="K13" s="28"/>
      <c r="L13" s="28"/>
      <c r="M13" s="27" t="str">
        <f t="shared" ref="M13:M41" si="6">IF(I13="","",IF(J13="",0,1)*$Y$11+IF(K13="",0,1)*IF(E13&gt;2014,$Z$11,$AA$11)+IF(L13="",0,1)*$AA$11)</f>
        <v/>
      </c>
      <c r="N13" s="13" t="str">
        <f>IF(I13="","",メイン_入力!$AA$32)</f>
        <v/>
      </c>
      <c r="O13" s="13" t="str">
        <f>IF(I13="","",メイン_入力!$AB$32)</f>
        <v/>
      </c>
      <c r="P13" s="13" t="str">
        <f>IF(I13="","",IF(OR(G13="冷温水1次ポンプ",G13="冷温水2次ポンプ"),H13*I13*(1-M13)*(N13+O13),IF(OR(G13="冷却水ポンプ",G13="冷水1次ポンプ",G13="冷水2次ポンプ"),H13*I13*(1-M13)*N13,IF(OR(G13="温水1次ポンプ",G13="温水2次ポンプ"),H13*I13*(1-M13)*O13,""))))</f>
        <v/>
      </c>
      <c r="Q13" s="272"/>
      <c r="R13" s="13" t="str">
        <f>IF(M13="","",IF(Q13="",P13*M13/(1-M13),Q13*M13/(1-M13)))</f>
        <v/>
      </c>
      <c r="S13" s="465" t="str">
        <f t="shared" si="3"/>
        <v/>
      </c>
      <c r="T13" s="465" t="str">
        <f t="shared" si="4"/>
        <v/>
      </c>
      <c r="U13" s="465" t="str">
        <f t="shared" si="5"/>
        <v/>
      </c>
      <c r="V13" s="12"/>
      <c r="W13" s="7"/>
      <c r="X13" s="7"/>
      <c r="Y13" s="226"/>
      <c r="Z13" s="14"/>
      <c r="AA13" s="14"/>
      <c r="AB13" s="14"/>
      <c r="AC13" s="14"/>
      <c r="AD13" s="14"/>
      <c r="AE13" s="14"/>
      <c r="AF13" s="14"/>
      <c r="AG13" s="226"/>
      <c r="AH13" s="226"/>
      <c r="AI13" s="226"/>
      <c r="AJ13" s="226"/>
      <c r="AK13" s="226"/>
      <c r="AL13" s="226"/>
      <c r="AM13" s="226"/>
      <c r="AN13" s="226"/>
      <c r="AO13" s="226"/>
      <c r="AP13" s="226"/>
      <c r="AQ13" s="226"/>
      <c r="AR13" s="226"/>
      <c r="AS13" s="226"/>
      <c r="AT13" s="226"/>
      <c r="AU13" s="226"/>
      <c r="AV13" s="226"/>
      <c r="AW13" s="226"/>
      <c r="AX13" s="226"/>
      <c r="AY13" s="226"/>
      <c r="AZ13" s="226"/>
      <c r="BA13" s="226"/>
      <c r="BB13" s="226"/>
      <c r="BC13" s="226"/>
      <c r="BD13" s="226"/>
      <c r="BE13" s="226"/>
      <c r="BF13" s="226"/>
      <c r="BG13" s="226"/>
    </row>
    <row r="14" spans="1:59" s="103" customFormat="1" x14ac:dyDescent="0.2">
      <c r="A14" s="1"/>
      <c r="B14" s="10"/>
      <c r="C14" s="16">
        <v>3</v>
      </c>
      <c r="D14" s="28"/>
      <c r="E14" s="29"/>
      <c r="F14" s="274"/>
      <c r="G14" s="30"/>
      <c r="H14" s="303"/>
      <c r="I14" s="272"/>
      <c r="J14" s="28"/>
      <c r="K14" s="28"/>
      <c r="L14" s="28"/>
      <c r="M14" s="27" t="str">
        <f t="shared" si="6"/>
        <v/>
      </c>
      <c r="N14" s="13" t="str">
        <f>IF(I14="","",メイン_入力!$AA$32)</f>
        <v/>
      </c>
      <c r="O14" s="13" t="str">
        <f>IF(I14="","",メイン_入力!$AB$32)</f>
        <v/>
      </c>
      <c r="P14" s="13" t="str">
        <f>IF(I14="","",IF(OR(G14="冷温水1次ポンプ",G14="冷温水2次ポンプ"),H14*I14*(1-M14)*(N14+O14),IF(OR(G14="冷却水ポンプ",G14="冷水1次ポンプ",G14="冷水2次ポンプ"),H14*I14*(1-M14)*N14,IF(OR(G14="温水1次ポンプ",G14="温水2次ポンプ"),H14*I14*(1-M14)*O14,""))))</f>
        <v/>
      </c>
      <c r="Q14" s="272"/>
      <c r="R14" s="13" t="str">
        <f t="shared" ref="R14:R41" si="7">IF(M14="","",IF(Q14="",P14*M14/(1-M14),Q14*M14/(1-M14)))</f>
        <v/>
      </c>
      <c r="S14" s="465" t="str">
        <f t="shared" si="3"/>
        <v/>
      </c>
      <c r="T14" s="465" t="str">
        <f t="shared" si="4"/>
        <v/>
      </c>
      <c r="U14" s="465" t="str">
        <f t="shared" si="5"/>
        <v/>
      </c>
      <c r="V14" s="12"/>
      <c r="W14" s="7"/>
      <c r="X14" s="7"/>
      <c r="Y14" s="226"/>
      <c r="Z14" s="14"/>
      <c r="AA14" s="14"/>
      <c r="AB14" s="14"/>
      <c r="AC14" s="14"/>
      <c r="AD14" s="14"/>
      <c r="AE14" s="14"/>
      <c r="AF14" s="14"/>
      <c r="AG14" s="226"/>
      <c r="AH14" s="226"/>
      <c r="AI14" s="226"/>
      <c r="AJ14" s="226"/>
      <c r="AK14" s="226"/>
      <c r="AL14" s="226"/>
      <c r="AM14" s="226"/>
      <c r="AN14" s="226"/>
      <c r="AO14" s="226"/>
      <c r="AP14" s="226"/>
      <c r="AQ14" s="226"/>
      <c r="AR14" s="226"/>
      <c r="AS14" s="226"/>
      <c r="AT14" s="226"/>
      <c r="AU14" s="226"/>
      <c r="AV14" s="226"/>
      <c r="AW14" s="226"/>
      <c r="AX14" s="226"/>
      <c r="AY14" s="226"/>
      <c r="AZ14" s="226"/>
      <c r="BA14" s="226"/>
      <c r="BB14" s="226"/>
      <c r="BC14" s="226"/>
      <c r="BD14" s="226"/>
      <c r="BE14" s="226"/>
      <c r="BF14" s="226"/>
      <c r="BG14" s="226"/>
    </row>
    <row r="15" spans="1:59" s="103" customFormat="1" x14ac:dyDescent="0.2">
      <c r="A15" s="1"/>
      <c r="B15" s="10"/>
      <c r="C15" s="16">
        <v>4</v>
      </c>
      <c r="D15" s="28"/>
      <c r="E15" s="29"/>
      <c r="F15" s="274"/>
      <c r="G15" s="30"/>
      <c r="H15" s="303"/>
      <c r="I15" s="272"/>
      <c r="J15" s="28"/>
      <c r="K15" s="28"/>
      <c r="L15" s="28"/>
      <c r="M15" s="27" t="str">
        <f t="shared" si="6"/>
        <v/>
      </c>
      <c r="N15" s="13" t="str">
        <f>IF(I15="","",メイン_入力!$AA$32)</f>
        <v/>
      </c>
      <c r="O15" s="13" t="str">
        <f>IF(I15="","",メイン_入力!$AB$32)</f>
        <v/>
      </c>
      <c r="P15" s="13" t="str">
        <f t="shared" ref="P15:P41" si="8">IF(I15="","",IF(OR(G15="冷温水1次ポンプ",G15="冷温水2次ポンプ"),H15*I15*(1-M15)*(N15+O15),IF(OR(G15="冷却水ポンプ",G15="冷水1次ポンプ",G15="冷水2次ポンプ"),H15*I15*(1-M15)*N15,IF(OR(G15="温水1次ポンプ",G15="温水2次ポンプ"),H15*I15*(1-M15)*O15,""))))</f>
        <v/>
      </c>
      <c r="Q15" s="272"/>
      <c r="R15" s="13" t="str">
        <f t="shared" si="7"/>
        <v/>
      </c>
      <c r="S15" s="465" t="str">
        <f t="shared" si="3"/>
        <v/>
      </c>
      <c r="T15" s="465" t="str">
        <f t="shared" si="4"/>
        <v/>
      </c>
      <c r="U15" s="465" t="str">
        <f t="shared" si="5"/>
        <v/>
      </c>
      <c r="V15" s="12"/>
      <c r="W15" s="7"/>
      <c r="X15" s="7"/>
      <c r="Y15" s="226"/>
      <c r="Z15" s="14"/>
      <c r="AA15" s="14"/>
      <c r="AB15" s="14"/>
      <c r="AC15" s="14"/>
      <c r="AD15" s="14"/>
      <c r="AE15" s="14"/>
      <c r="AF15" s="14"/>
      <c r="AG15" s="226"/>
      <c r="AH15" s="226"/>
      <c r="AI15" s="226"/>
      <c r="AJ15" s="226"/>
      <c r="AK15" s="226"/>
      <c r="AL15" s="226"/>
      <c r="AM15" s="226"/>
      <c r="AN15" s="226"/>
      <c r="AO15" s="226"/>
      <c r="AP15" s="226"/>
      <c r="AQ15" s="226"/>
      <c r="AR15" s="226"/>
      <c r="AS15" s="226"/>
      <c r="AT15" s="226"/>
      <c r="AU15" s="226"/>
      <c r="AV15" s="226"/>
      <c r="AW15" s="226"/>
      <c r="AX15" s="226"/>
      <c r="AY15" s="226"/>
      <c r="AZ15" s="226"/>
      <c r="BA15" s="226"/>
      <c r="BB15" s="226"/>
      <c r="BC15" s="226"/>
      <c r="BD15" s="226"/>
      <c r="BE15" s="226"/>
      <c r="BF15" s="226"/>
      <c r="BG15" s="226"/>
    </row>
    <row r="16" spans="1:59" s="103" customFormat="1" x14ac:dyDescent="0.2">
      <c r="A16" s="1"/>
      <c r="B16" s="10"/>
      <c r="C16" s="16">
        <v>5</v>
      </c>
      <c r="D16" s="28"/>
      <c r="E16" s="29"/>
      <c r="F16" s="274"/>
      <c r="G16" s="30"/>
      <c r="H16" s="303"/>
      <c r="I16" s="272"/>
      <c r="J16" s="28"/>
      <c r="K16" s="28"/>
      <c r="L16" s="28"/>
      <c r="M16" s="27" t="str">
        <f t="shared" si="6"/>
        <v/>
      </c>
      <c r="N16" s="13" t="str">
        <f>IF(I16="","",メイン_入力!$AA$32)</f>
        <v/>
      </c>
      <c r="O16" s="13" t="str">
        <f>IF(I16="","",メイン_入力!$AB$32)</f>
        <v/>
      </c>
      <c r="P16" s="13" t="str">
        <f t="shared" si="8"/>
        <v/>
      </c>
      <c r="Q16" s="272"/>
      <c r="R16" s="13" t="str">
        <f t="shared" si="7"/>
        <v/>
      </c>
      <c r="S16" s="465" t="str">
        <f t="shared" si="3"/>
        <v/>
      </c>
      <c r="T16" s="465" t="str">
        <f t="shared" si="4"/>
        <v/>
      </c>
      <c r="U16" s="465" t="str">
        <f t="shared" si="5"/>
        <v/>
      </c>
      <c r="V16" s="12"/>
      <c r="W16" s="7"/>
      <c r="X16" s="7"/>
      <c r="Y16" s="226"/>
      <c r="Z16" s="14"/>
      <c r="AA16" s="14"/>
      <c r="AB16" s="14"/>
      <c r="AC16" s="14"/>
      <c r="AD16" s="14"/>
      <c r="AE16" s="14"/>
      <c r="AF16" s="14"/>
      <c r="AG16" s="226"/>
      <c r="AH16" s="226"/>
      <c r="AI16" s="226"/>
      <c r="AJ16" s="226"/>
      <c r="AK16" s="226"/>
      <c r="AL16" s="226"/>
      <c r="AM16" s="226"/>
      <c r="AN16" s="226"/>
      <c r="AO16" s="226"/>
      <c r="AP16" s="226"/>
      <c r="AQ16" s="226"/>
      <c r="AR16" s="226"/>
      <c r="AS16" s="226"/>
      <c r="AT16" s="226"/>
      <c r="AU16" s="226"/>
      <c r="AV16" s="226"/>
      <c r="AW16" s="226"/>
      <c r="AX16" s="226"/>
      <c r="AY16" s="226"/>
      <c r="AZ16" s="226"/>
      <c r="BA16" s="226"/>
      <c r="BB16" s="226"/>
      <c r="BC16" s="226"/>
      <c r="BD16" s="226"/>
      <c r="BE16" s="226"/>
      <c r="BF16" s="226"/>
      <c r="BG16" s="226"/>
    </row>
    <row r="17" spans="1:59" s="103" customFormat="1" x14ac:dyDescent="0.2">
      <c r="A17" s="1"/>
      <c r="B17" s="10"/>
      <c r="C17" s="16">
        <v>6</v>
      </c>
      <c r="D17" s="28"/>
      <c r="E17" s="29"/>
      <c r="F17" s="274"/>
      <c r="G17" s="30"/>
      <c r="H17" s="303"/>
      <c r="I17" s="272"/>
      <c r="J17" s="28"/>
      <c r="K17" s="28"/>
      <c r="L17" s="28"/>
      <c r="M17" s="27" t="str">
        <f t="shared" si="6"/>
        <v/>
      </c>
      <c r="N17" s="13" t="str">
        <f>IF(I17="","",メイン_入力!$AA$32)</f>
        <v/>
      </c>
      <c r="O17" s="13" t="str">
        <f>IF(I17="","",メイン_入力!$AB$32)</f>
        <v/>
      </c>
      <c r="P17" s="13" t="str">
        <f t="shared" si="8"/>
        <v/>
      </c>
      <c r="Q17" s="272"/>
      <c r="R17" s="13" t="str">
        <f t="shared" si="7"/>
        <v/>
      </c>
      <c r="S17" s="465" t="str">
        <f t="shared" si="3"/>
        <v/>
      </c>
      <c r="T17" s="465" t="str">
        <f t="shared" si="4"/>
        <v/>
      </c>
      <c r="U17" s="465" t="str">
        <f t="shared" si="5"/>
        <v/>
      </c>
      <c r="V17" s="12"/>
      <c r="W17" s="7"/>
      <c r="X17" s="7"/>
      <c r="Y17" s="226"/>
      <c r="Z17" s="14"/>
      <c r="AA17" s="14"/>
      <c r="AB17" s="14"/>
      <c r="AC17" s="14"/>
      <c r="AD17" s="14"/>
      <c r="AE17" s="14"/>
      <c r="AF17" s="14"/>
      <c r="AG17" s="226"/>
      <c r="AH17" s="226"/>
      <c r="AI17" s="226"/>
      <c r="AJ17" s="226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6"/>
      <c r="AV17" s="226"/>
      <c r="AW17" s="226"/>
      <c r="AX17" s="226"/>
      <c r="AY17" s="226"/>
      <c r="AZ17" s="226"/>
      <c r="BA17" s="226"/>
      <c r="BB17" s="226"/>
      <c r="BC17" s="226"/>
      <c r="BD17" s="226"/>
      <c r="BE17" s="226"/>
      <c r="BF17" s="226"/>
      <c r="BG17" s="226"/>
    </row>
    <row r="18" spans="1:59" s="103" customFormat="1" x14ac:dyDescent="0.2">
      <c r="A18" s="1"/>
      <c r="B18" s="10"/>
      <c r="C18" s="16">
        <v>7</v>
      </c>
      <c r="D18" s="28"/>
      <c r="E18" s="29"/>
      <c r="F18" s="274"/>
      <c r="G18" s="30"/>
      <c r="H18" s="303"/>
      <c r="I18" s="272"/>
      <c r="J18" s="28"/>
      <c r="K18" s="28"/>
      <c r="L18" s="28"/>
      <c r="M18" s="27" t="str">
        <f t="shared" si="6"/>
        <v/>
      </c>
      <c r="N18" s="13" t="str">
        <f>IF(I18="","",メイン_入力!$AA$32)</f>
        <v/>
      </c>
      <c r="O18" s="13" t="str">
        <f>IF(I18="","",メイン_入力!$AB$32)</f>
        <v/>
      </c>
      <c r="P18" s="13" t="str">
        <f t="shared" si="8"/>
        <v/>
      </c>
      <c r="Q18" s="272"/>
      <c r="R18" s="13" t="str">
        <f t="shared" si="7"/>
        <v/>
      </c>
      <c r="S18" s="465" t="str">
        <f t="shared" si="3"/>
        <v/>
      </c>
      <c r="T18" s="465" t="str">
        <f t="shared" si="4"/>
        <v/>
      </c>
      <c r="U18" s="465" t="str">
        <f t="shared" si="5"/>
        <v/>
      </c>
      <c r="V18" s="12"/>
      <c r="W18" s="7"/>
      <c r="X18" s="7"/>
      <c r="Y18" s="226"/>
      <c r="Z18" s="14"/>
      <c r="AA18" s="14"/>
      <c r="AB18" s="14"/>
      <c r="AC18" s="14"/>
      <c r="AD18" s="14"/>
      <c r="AE18" s="14"/>
      <c r="AF18" s="14"/>
      <c r="AG18" s="226"/>
      <c r="AH18" s="226"/>
      <c r="AI18" s="226"/>
      <c r="AJ18" s="226"/>
      <c r="AK18" s="226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AY18" s="226"/>
      <c r="AZ18" s="226"/>
      <c r="BA18" s="226"/>
      <c r="BB18" s="226"/>
      <c r="BC18" s="226"/>
      <c r="BD18" s="226"/>
      <c r="BE18" s="226"/>
      <c r="BF18" s="226"/>
      <c r="BG18" s="226"/>
    </row>
    <row r="19" spans="1:59" s="103" customFormat="1" x14ac:dyDescent="0.2">
      <c r="A19" s="1"/>
      <c r="B19" s="10"/>
      <c r="C19" s="16">
        <v>8</v>
      </c>
      <c r="D19" s="28"/>
      <c r="E19" s="29"/>
      <c r="F19" s="274"/>
      <c r="G19" s="30"/>
      <c r="H19" s="303"/>
      <c r="I19" s="272"/>
      <c r="J19" s="28"/>
      <c r="K19" s="28"/>
      <c r="L19" s="28"/>
      <c r="M19" s="27" t="str">
        <f t="shared" si="6"/>
        <v/>
      </c>
      <c r="N19" s="13" t="str">
        <f>IF(I19="","",メイン_入力!$AA$32)</f>
        <v/>
      </c>
      <c r="O19" s="13" t="str">
        <f>IF(I19="","",メイン_入力!$AB$32)</f>
        <v/>
      </c>
      <c r="P19" s="13" t="str">
        <f t="shared" si="8"/>
        <v/>
      </c>
      <c r="Q19" s="272"/>
      <c r="R19" s="13" t="str">
        <f t="shared" si="7"/>
        <v/>
      </c>
      <c r="S19" s="465" t="str">
        <f t="shared" si="3"/>
        <v/>
      </c>
      <c r="T19" s="465" t="str">
        <f t="shared" si="4"/>
        <v/>
      </c>
      <c r="U19" s="465" t="str">
        <f t="shared" si="5"/>
        <v/>
      </c>
      <c r="V19" s="12"/>
      <c r="W19" s="7"/>
      <c r="X19" s="7"/>
      <c r="Y19" s="226"/>
      <c r="Z19" s="14"/>
      <c r="AA19" s="14"/>
      <c r="AB19" s="14"/>
      <c r="AC19" s="14"/>
      <c r="AD19" s="14"/>
      <c r="AE19" s="14"/>
      <c r="AF19" s="14"/>
      <c r="AG19" s="226"/>
      <c r="AH19" s="226"/>
      <c r="AI19" s="226"/>
      <c r="AJ19" s="226"/>
      <c r="AK19" s="226"/>
      <c r="AL19" s="226"/>
      <c r="AM19" s="226"/>
      <c r="AN19" s="226"/>
      <c r="AO19" s="226"/>
      <c r="AP19" s="226"/>
      <c r="AQ19" s="226"/>
      <c r="AR19" s="226"/>
      <c r="AS19" s="226"/>
      <c r="AT19" s="226"/>
      <c r="AU19" s="226"/>
      <c r="AV19" s="226"/>
      <c r="AW19" s="226"/>
      <c r="AX19" s="226"/>
      <c r="AY19" s="226"/>
      <c r="AZ19" s="226"/>
      <c r="BA19" s="226"/>
      <c r="BB19" s="226"/>
      <c r="BC19" s="226"/>
      <c r="BD19" s="226"/>
      <c r="BE19" s="226"/>
      <c r="BF19" s="226"/>
      <c r="BG19" s="226"/>
    </row>
    <row r="20" spans="1:59" s="103" customFormat="1" x14ac:dyDescent="0.2">
      <c r="A20" s="1"/>
      <c r="B20" s="10"/>
      <c r="C20" s="16">
        <v>9</v>
      </c>
      <c r="D20" s="28"/>
      <c r="E20" s="29"/>
      <c r="F20" s="274"/>
      <c r="G20" s="30"/>
      <c r="H20" s="303"/>
      <c r="I20" s="272"/>
      <c r="J20" s="28"/>
      <c r="K20" s="28"/>
      <c r="L20" s="28"/>
      <c r="M20" s="27" t="str">
        <f t="shared" si="6"/>
        <v/>
      </c>
      <c r="N20" s="13" t="str">
        <f>IF(I20="","",メイン_入力!$AA$32)</f>
        <v/>
      </c>
      <c r="O20" s="13" t="str">
        <f>IF(I20="","",メイン_入力!$AB$32)</f>
        <v/>
      </c>
      <c r="P20" s="13" t="str">
        <f t="shared" si="8"/>
        <v/>
      </c>
      <c r="Q20" s="272"/>
      <c r="R20" s="13" t="str">
        <f t="shared" si="7"/>
        <v/>
      </c>
      <c r="S20" s="465" t="str">
        <f t="shared" si="3"/>
        <v/>
      </c>
      <c r="T20" s="465" t="str">
        <f t="shared" si="4"/>
        <v/>
      </c>
      <c r="U20" s="465" t="str">
        <f t="shared" si="5"/>
        <v/>
      </c>
      <c r="V20" s="12"/>
      <c r="W20" s="7"/>
      <c r="X20" s="7"/>
      <c r="Y20" s="226"/>
      <c r="Z20" s="14"/>
      <c r="AA20" s="14"/>
      <c r="AB20" s="14"/>
      <c r="AC20" s="14"/>
      <c r="AD20" s="14"/>
      <c r="AE20" s="14"/>
      <c r="AF20" s="14"/>
      <c r="AG20" s="226"/>
      <c r="AH20" s="226"/>
      <c r="AI20" s="226"/>
      <c r="AJ20" s="226"/>
      <c r="AK20" s="226"/>
      <c r="AL20" s="226"/>
      <c r="AM20" s="226"/>
      <c r="AN20" s="226"/>
      <c r="AO20" s="226"/>
      <c r="AP20" s="226"/>
      <c r="AQ20" s="226"/>
      <c r="AR20" s="226"/>
      <c r="AS20" s="226"/>
      <c r="AT20" s="226"/>
      <c r="AU20" s="226"/>
      <c r="AV20" s="226"/>
      <c r="AW20" s="226"/>
      <c r="AX20" s="226"/>
      <c r="AY20" s="226"/>
      <c r="AZ20" s="226"/>
      <c r="BA20" s="226"/>
      <c r="BB20" s="226"/>
      <c r="BC20" s="226"/>
      <c r="BD20" s="226"/>
      <c r="BE20" s="226"/>
      <c r="BF20" s="226"/>
      <c r="BG20" s="226"/>
    </row>
    <row r="21" spans="1:59" s="103" customFormat="1" x14ac:dyDescent="0.2">
      <c r="A21" s="1"/>
      <c r="B21" s="10"/>
      <c r="C21" s="16">
        <v>10</v>
      </c>
      <c r="D21" s="28"/>
      <c r="E21" s="29"/>
      <c r="F21" s="274"/>
      <c r="G21" s="30"/>
      <c r="H21" s="303"/>
      <c r="I21" s="272"/>
      <c r="J21" s="28"/>
      <c r="K21" s="28"/>
      <c r="L21" s="28"/>
      <c r="M21" s="27" t="str">
        <f t="shared" si="6"/>
        <v/>
      </c>
      <c r="N21" s="13" t="str">
        <f>IF(I21="","",メイン_入力!$AA$32)</f>
        <v/>
      </c>
      <c r="O21" s="13" t="str">
        <f>IF(I21="","",メイン_入力!$AB$32)</f>
        <v/>
      </c>
      <c r="P21" s="13" t="str">
        <f t="shared" si="8"/>
        <v/>
      </c>
      <c r="Q21" s="272"/>
      <c r="R21" s="13" t="str">
        <f t="shared" si="7"/>
        <v/>
      </c>
      <c r="S21" s="465" t="str">
        <f t="shared" si="3"/>
        <v/>
      </c>
      <c r="T21" s="465" t="str">
        <f t="shared" si="4"/>
        <v/>
      </c>
      <c r="U21" s="465" t="str">
        <f t="shared" si="5"/>
        <v/>
      </c>
      <c r="V21" s="12"/>
      <c r="W21" s="7"/>
      <c r="X21" s="7"/>
      <c r="Y21" s="226"/>
      <c r="Z21" s="14"/>
      <c r="AA21" s="14"/>
      <c r="AB21" s="14"/>
      <c r="AC21" s="14"/>
      <c r="AD21" s="14"/>
      <c r="AE21" s="14"/>
      <c r="AF21" s="14"/>
      <c r="AG21" s="226"/>
      <c r="AH21" s="226"/>
      <c r="AI21" s="226"/>
      <c r="AJ21" s="226"/>
      <c r="AK21" s="226"/>
      <c r="AL21" s="226"/>
      <c r="AM21" s="226"/>
      <c r="AN21" s="226"/>
      <c r="AO21" s="226"/>
      <c r="AP21" s="226"/>
      <c r="AQ21" s="226"/>
      <c r="AR21" s="226"/>
      <c r="AS21" s="226"/>
      <c r="AT21" s="226"/>
      <c r="AU21" s="226"/>
      <c r="AV21" s="226"/>
      <c r="AW21" s="226"/>
      <c r="AX21" s="226"/>
      <c r="AY21" s="226"/>
      <c r="AZ21" s="226"/>
      <c r="BA21" s="226"/>
      <c r="BB21" s="226"/>
      <c r="BC21" s="226"/>
      <c r="BD21" s="226"/>
      <c r="BE21" s="226"/>
      <c r="BF21" s="226"/>
      <c r="BG21" s="226"/>
    </row>
    <row r="22" spans="1:59" s="103" customFormat="1" x14ac:dyDescent="0.2">
      <c r="A22" s="1"/>
      <c r="B22" s="10"/>
      <c r="C22" s="16">
        <v>11</v>
      </c>
      <c r="D22" s="28"/>
      <c r="E22" s="29"/>
      <c r="F22" s="274"/>
      <c r="G22" s="30"/>
      <c r="H22" s="303"/>
      <c r="I22" s="272"/>
      <c r="J22" s="28"/>
      <c r="K22" s="28"/>
      <c r="L22" s="28"/>
      <c r="M22" s="27" t="str">
        <f t="shared" si="6"/>
        <v/>
      </c>
      <c r="N22" s="13" t="str">
        <f>IF(I22="","",メイン_入力!$AA$32)</f>
        <v/>
      </c>
      <c r="O22" s="13" t="str">
        <f>IF(I22="","",メイン_入力!$AB$32)</f>
        <v/>
      </c>
      <c r="P22" s="13" t="str">
        <f t="shared" si="8"/>
        <v/>
      </c>
      <c r="Q22" s="272"/>
      <c r="R22" s="13" t="str">
        <f t="shared" si="7"/>
        <v/>
      </c>
      <c r="S22" s="465" t="str">
        <f t="shared" si="3"/>
        <v/>
      </c>
      <c r="T22" s="465" t="str">
        <f t="shared" si="4"/>
        <v/>
      </c>
      <c r="U22" s="465" t="str">
        <f t="shared" si="5"/>
        <v/>
      </c>
      <c r="V22" s="12"/>
      <c r="W22" s="7"/>
      <c r="X22" s="7"/>
      <c r="Y22" s="226"/>
      <c r="Z22" s="14"/>
      <c r="AA22" s="14"/>
      <c r="AB22" s="14"/>
      <c r="AC22" s="14"/>
      <c r="AD22" s="14"/>
      <c r="AE22" s="14"/>
      <c r="AF22" s="14"/>
      <c r="AG22" s="226"/>
      <c r="AH22" s="226"/>
      <c r="AI22" s="226"/>
      <c r="AJ22" s="226"/>
      <c r="AK22" s="226"/>
      <c r="AL22" s="226"/>
      <c r="AM22" s="226"/>
      <c r="AN22" s="226"/>
      <c r="AO22" s="226"/>
      <c r="AP22" s="226"/>
      <c r="AQ22" s="226"/>
      <c r="AR22" s="226"/>
      <c r="AS22" s="226"/>
      <c r="AT22" s="226"/>
      <c r="AU22" s="226"/>
      <c r="AV22" s="226"/>
      <c r="AW22" s="226"/>
      <c r="AX22" s="226"/>
      <c r="AY22" s="226"/>
      <c r="AZ22" s="226"/>
      <c r="BA22" s="226"/>
      <c r="BB22" s="226"/>
      <c r="BC22" s="226"/>
      <c r="BD22" s="226"/>
      <c r="BE22" s="226"/>
      <c r="BF22" s="226"/>
      <c r="BG22" s="226"/>
    </row>
    <row r="23" spans="1:59" s="103" customFormat="1" x14ac:dyDescent="0.2">
      <c r="A23" s="1"/>
      <c r="B23" s="10"/>
      <c r="C23" s="16">
        <v>12</v>
      </c>
      <c r="D23" s="28"/>
      <c r="E23" s="29"/>
      <c r="F23" s="274"/>
      <c r="G23" s="30"/>
      <c r="H23" s="303"/>
      <c r="I23" s="272"/>
      <c r="J23" s="28"/>
      <c r="K23" s="28"/>
      <c r="L23" s="28"/>
      <c r="M23" s="27" t="str">
        <f t="shared" si="6"/>
        <v/>
      </c>
      <c r="N23" s="13" t="str">
        <f>IF(I23="","",メイン_入力!$AA$32)</f>
        <v/>
      </c>
      <c r="O23" s="13" t="str">
        <f>IF(I23="","",メイン_入力!$AB$32)</f>
        <v/>
      </c>
      <c r="P23" s="13" t="str">
        <f t="shared" si="8"/>
        <v/>
      </c>
      <c r="Q23" s="272"/>
      <c r="R23" s="13" t="str">
        <f t="shared" si="7"/>
        <v/>
      </c>
      <c r="S23" s="465" t="str">
        <f t="shared" si="3"/>
        <v/>
      </c>
      <c r="T23" s="465" t="str">
        <f t="shared" si="4"/>
        <v/>
      </c>
      <c r="U23" s="465" t="str">
        <f t="shared" si="5"/>
        <v/>
      </c>
      <c r="V23" s="12"/>
      <c r="W23" s="7"/>
      <c r="X23" s="7"/>
      <c r="Y23" s="226"/>
      <c r="Z23" s="14"/>
      <c r="AA23" s="14"/>
      <c r="AB23" s="14"/>
      <c r="AC23" s="14"/>
      <c r="AD23" s="14"/>
      <c r="AE23" s="14"/>
      <c r="AF23" s="14"/>
      <c r="AG23" s="226"/>
      <c r="AH23" s="226"/>
      <c r="AI23" s="226"/>
      <c r="AJ23" s="226"/>
      <c r="AK23" s="226"/>
      <c r="AL23" s="226"/>
      <c r="AM23" s="226"/>
      <c r="AN23" s="226"/>
      <c r="AO23" s="226"/>
      <c r="AP23" s="226"/>
      <c r="AQ23" s="226"/>
      <c r="AR23" s="226"/>
      <c r="AS23" s="226"/>
      <c r="AT23" s="226"/>
      <c r="AU23" s="226"/>
      <c r="AV23" s="226"/>
      <c r="AW23" s="226"/>
      <c r="AX23" s="226"/>
      <c r="AY23" s="226"/>
      <c r="AZ23" s="226"/>
      <c r="BA23" s="226"/>
      <c r="BB23" s="226"/>
      <c r="BC23" s="226"/>
      <c r="BD23" s="226"/>
      <c r="BE23" s="226"/>
      <c r="BF23" s="226"/>
      <c r="BG23" s="226"/>
    </row>
    <row r="24" spans="1:59" s="103" customFormat="1" x14ac:dyDescent="0.2">
      <c r="A24" s="1"/>
      <c r="B24" s="10"/>
      <c r="C24" s="16">
        <v>13</v>
      </c>
      <c r="D24" s="28"/>
      <c r="E24" s="29"/>
      <c r="F24" s="274"/>
      <c r="G24" s="30"/>
      <c r="H24" s="303"/>
      <c r="I24" s="272"/>
      <c r="J24" s="28"/>
      <c r="K24" s="28"/>
      <c r="L24" s="28"/>
      <c r="M24" s="27" t="str">
        <f t="shared" si="6"/>
        <v/>
      </c>
      <c r="N24" s="13" t="str">
        <f>IF(I24="","",メイン_入力!$AA$32)</f>
        <v/>
      </c>
      <c r="O24" s="13" t="str">
        <f>IF(I24="","",メイン_入力!$AB$32)</f>
        <v/>
      </c>
      <c r="P24" s="13" t="str">
        <f t="shared" si="8"/>
        <v/>
      </c>
      <c r="Q24" s="272"/>
      <c r="R24" s="13" t="str">
        <f t="shared" si="7"/>
        <v/>
      </c>
      <c r="S24" s="465" t="str">
        <f t="shared" si="3"/>
        <v/>
      </c>
      <c r="T24" s="465" t="str">
        <f t="shared" si="4"/>
        <v/>
      </c>
      <c r="U24" s="465" t="str">
        <f t="shared" si="5"/>
        <v/>
      </c>
      <c r="V24" s="12"/>
      <c r="W24" s="7"/>
      <c r="X24" s="7"/>
      <c r="Y24" s="226"/>
      <c r="Z24" s="14"/>
      <c r="AA24" s="14"/>
      <c r="AB24" s="14"/>
      <c r="AC24" s="14"/>
      <c r="AD24" s="14"/>
      <c r="AE24" s="14"/>
      <c r="AF24" s="14"/>
      <c r="AG24" s="226"/>
      <c r="AH24" s="226"/>
      <c r="AI24" s="226"/>
      <c r="AJ24" s="226"/>
      <c r="AK24" s="226"/>
      <c r="AL24" s="226"/>
      <c r="AM24" s="226"/>
      <c r="AN24" s="226"/>
      <c r="AO24" s="226"/>
      <c r="AP24" s="226"/>
      <c r="AQ24" s="226"/>
      <c r="AR24" s="226"/>
      <c r="AS24" s="226"/>
      <c r="AT24" s="226"/>
      <c r="AU24" s="226"/>
      <c r="AV24" s="226"/>
      <c r="AW24" s="226"/>
      <c r="AX24" s="226"/>
      <c r="AY24" s="226"/>
      <c r="AZ24" s="226"/>
      <c r="BA24" s="226"/>
      <c r="BB24" s="226"/>
      <c r="BC24" s="226"/>
      <c r="BD24" s="226"/>
      <c r="BE24" s="226"/>
      <c r="BF24" s="226"/>
      <c r="BG24" s="226"/>
    </row>
    <row r="25" spans="1:59" s="103" customFormat="1" x14ac:dyDescent="0.2">
      <c r="A25" s="1"/>
      <c r="B25" s="10"/>
      <c r="C25" s="16">
        <v>14</v>
      </c>
      <c r="D25" s="28"/>
      <c r="E25" s="29"/>
      <c r="F25" s="274"/>
      <c r="G25" s="30"/>
      <c r="H25" s="303"/>
      <c r="I25" s="272"/>
      <c r="J25" s="28"/>
      <c r="K25" s="28"/>
      <c r="L25" s="28"/>
      <c r="M25" s="27" t="str">
        <f t="shared" si="6"/>
        <v/>
      </c>
      <c r="N25" s="13" t="str">
        <f>IF(I25="","",メイン_入力!$AA$32)</f>
        <v/>
      </c>
      <c r="O25" s="13" t="str">
        <f>IF(I25="","",メイン_入力!$AB$32)</f>
        <v/>
      </c>
      <c r="P25" s="13" t="str">
        <f t="shared" si="8"/>
        <v/>
      </c>
      <c r="Q25" s="272"/>
      <c r="R25" s="13" t="str">
        <f t="shared" si="7"/>
        <v/>
      </c>
      <c r="S25" s="465" t="str">
        <f t="shared" si="3"/>
        <v/>
      </c>
      <c r="T25" s="465" t="str">
        <f t="shared" si="4"/>
        <v/>
      </c>
      <c r="U25" s="465" t="str">
        <f t="shared" si="5"/>
        <v/>
      </c>
      <c r="V25" s="12"/>
      <c r="W25" s="7"/>
      <c r="X25" s="7"/>
      <c r="Y25" s="226"/>
      <c r="Z25" s="14"/>
      <c r="AA25" s="14"/>
      <c r="AB25" s="14"/>
      <c r="AC25" s="14"/>
      <c r="AD25" s="14"/>
      <c r="AE25" s="14"/>
      <c r="AF25" s="14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6"/>
      <c r="AU25" s="226"/>
      <c r="AV25" s="226"/>
      <c r="AW25" s="226"/>
      <c r="AX25" s="226"/>
      <c r="AY25" s="226"/>
      <c r="AZ25" s="226"/>
      <c r="BA25" s="226"/>
      <c r="BB25" s="226"/>
      <c r="BC25" s="226"/>
      <c r="BD25" s="226"/>
      <c r="BE25" s="226"/>
      <c r="BF25" s="226"/>
      <c r="BG25" s="226"/>
    </row>
    <row r="26" spans="1:59" s="103" customFormat="1" x14ac:dyDescent="0.2">
      <c r="A26" s="1"/>
      <c r="B26" s="10"/>
      <c r="C26" s="16">
        <v>15</v>
      </c>
      <c r="D26" s="28"/>
      <c r="E26" s="29"/>
      <c r="F26" s="274"/>
      <c r="G26" s="30"/>
      <c r="H26" s="303"/>
      <c r="I26" s="272"/>
      <c r="J26" s="28"/>
      <c r="K26" s="28"/>
      <c r="L26" s="28"/>
      <c r="M26" s="27" t="str">
        <f t="shared" si="6"/>
        <v/>
      </c>
      <c r="N26" s="13" t="str">
        <f>IF(I26="","",メイン_入力!$AA$32)</f>
        <v/>
      </c>
      <c r="O26" s="13" t="str">
        <f>IF(I26="","",メイン_入力!$AB$32)</f>
        <v/>
      </c>
      <c r="P26" s="13" t="str">
        <f t="shared" si="8"/>
        <v/>
      </c>
      <c r="Q26" s="272"/>
      <c r="R26" s="13" t="str">
        <f t="shared" si="7"/>
        <v/>
      </c>
      <c r="S26" s="465" t="str">
        <f t="shared" si="3"/>
        <v/>
      </c>
      <c r="T26" s="465" t="str">
        <f t="shared" si="4"/>
        <v/>
      </c>
      <c r="U26" s="465" t="str">
        <f t="shared" si="5"/>
        <v/>
      </c>
      <c r="V26" s="12"/>
      <c r="W26" s="7"/>
      <c r="X26" s="7"/>
      <c r="Y26" s="226"/>
      <c r="Z26" s="14"/>
      <c r="AA26" s="14"/>
      <c r="AB26" s="14"/>
      <c r="AC26" s="14"/>
      <c r="AD26" s="14"/>
      <c r="AE26" s="14"/>
      <c r="AF26" s="14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6"/>
      <c r="BB26" s="226"/>
      <c r="BC26" s="226"/>
      <c r="BD26" s="226"/>
      <c r="BE26" s="226"/>
      <c r="BF26" s="226"/>
      <c r="BG26" s="226"/>
    </row>
    <row r="27" spans="1:59" s="103" customFormat="1" x14ac:dyDescent="0.2">
      <c r="A27" s="1"/>
      <c r="B27" s="10"/>
      <c r="C27" s="16">
        <v>16</v>
      </c>
      <c r="D27" s="28"/>
      <c r="E27" s="29"/>
      <c r="F27" s="274"/>
      <c r="G27" s="30"/>
      <c r="H27" s="303"/>
      <c r="I27" s="272"/>
      <c r="J27" s="28"/>
      <c r="K27" s="28"/>
      <c r="L27" s="28"/>
      <c r="M27" s="27" t="str">
        <f t="shared" si="6"/>
        <v/>
      </c>
      <c r="N27" s="13" t="str">
        <f>IF(I27="","",メイン_入力!$AA$32)</f>
        <v/>
      </c>
      <c r="O27" s="13" t="str">
        <f>IF(I27="","",メイン_入力!$AB$32)</f>
        <v/>
      </c>
      <c r="P27" s="13" t="str">
        <f t="shared" si="8"/>
        <v/>
      </c>
      <c r="Q27" s="272"/>
      <c r="R27" s="13" t="str">
        <f t="shared" si="7"/>
        <v/>
      </c>
      <c r="S27" s="465" t="str">
        <f t="shared" si="3"/>
        <v/>
      </c>
      <c r="T27" s="465" t="str">
        <f t="shared" si="4"/>
        <v/>
      </c>
      <c r="U27" s="465" t="str">
        <f t="shared" si="5"/>
        <v/>
      </c>
      <c r="V27" s="12"/>
      <c r="W27" s="7"/>
      <c r="X27" s="7"/>
      <c r="Y27" s="226"/>
      <c r="Z27" s="14"/>
      <c r="AA27" s="14"/>
      <c r="AB27" s="14"/>
      <c r="AC27" s="14"/>
      <c r="AD27" s="14"/>
      <c r="AE27" s="14"/>
      <c r="AF27" s="14"/>
      <c r="AG27" s="226"/>
      <c r="AH27" s="226"/>
      <c r="AI27" s="226"/>
      <c r="AJ27" s="226"/>
      <c r="AK27" s="226"/>
      <c r="AL27" s="226"/>
      <c r="AM27" s="226"/>
      <c r="AN27" s="226"/>
      <c r="AO27" s="226"/>
      <c r="AP27" s="226"/>
      <c r="AQ27" s="226"/>
      <c r="AR27" s="226"/>
      <c r="AS27" s="226"/>
      <c r="AT27" s="226"/>
      <c r="AU27" s="226"/>
      <c r="AV27" s="226"/>
      <c r="AW27" s="226"/>
      <c r="AX27" s="226"/>
      <c r="AY27" s="226"/>
      <c r="AZ27" s="226"/>
      <c r="BA27" s="226"/>
      <c r="BB27" s="226"/>
      <c r="BC27" s="226"/>
      <c r="BD27" s="226"/>
      <c r="BE27" s="226"/>
      <c r="BF27" s="226"/>
      <c r="BG27" s="226"/>
    </row>
    <row r="28" spans="1:59" s="103" customFormat="1" x14ac:dyDescent="0.2">
      <c r="A28" s="1"/>
      <c r="B28" s="10"/>
      <c r="C28" s="16">
        <v>17</v>
      </c>
      <c r="D28" s="28"/>
      <c r="E28" s="29"/>
      <c r="F28" s="274"/>
      <c r="G28" s="30"/>
      <c r="H28" s="303"/>
      <c r="I28" s="272"/>
      <c r="J28" s="28"/>
      <c r="K28" s="28"/>
      <c r="L28" s="28"/>
      <c r="M28" s="27" t="str">
        <f t="shared" si="6"/>
        <v/>
      </c>
      <c r="N28" s="13" t="str">
        <f>IF(I28="","",メイン_入力!$AA$32)</f>
        <v/>
      </c>
      <c r="O28" s="13" t="str">
        <f>IF(I28="","",メイン_入力!$AB$32)</f>
        <v/>
      </c>
      <c r="P28" s="13" t="str">
        <f t="shared" si="8"/>
        <v/>
      </c>
      <c r="Q28" s="272"/>
      <c r="R28" s="13" t="str">
        <f t="shared" si="7"/>
        <v/>
      </c>
      <c r="S28" s="465" t="str">
        <f t="shared" si="3"/>
        <v/>
      </c>
      <c r="T28" s="465" t="str">
        <f t="shared" si="4"/>
        <v/>
      </c>
      <c r="U28" s="465" t="str">
        <f t="shared" si="5"/>
        <v/>
      </c>
      <c r="V28" s="12"/>
      <c r="W28" s="7"/>
      <c r="X28" s="7"/>
      <c r="Y28" s="226"/>
      <c r="Z28" s="14"/>
      <c r="AA28" s="14"/>
      <c r="AB28" s="14"/>
      <c r="AC28" s="14"/>
      <c r="AD28" s="14"/>
      <c r="AE28" s="14"/>
      <c r="AF28" s="14"/>
      <c r="AG28" s="226"/>
      <c r="AH28" s="226"/>
      <c r="AI28" s="226"/>
      <c r="AJ28" s="226"/>
      <c r="AK28" s="226"/>
      <c r="AL28" s="226"/>
      <c r="AM28" s="226"/>
      <c r="AN28" s="226"/>
      <c r="AO28" s="226"/>
      <c r="AP28" s="226"/>
      <c r="AQ28" s="226"/>
      <c r="AR28" s="226"/>
      <c r="AS28" s="226"/>
      <c r="AT28" s="226"/>
      <c r="AU28" s="226"/>
      <c r="AV28" s="226"/>
      <c r="AW28" s="226"/>
      <c r="AX28" s="226"/>
      <c r="AY28" s="226"/>
      <c r="AZ28" s="226"/>
      <c r="BA28" s="226"/>
      <c r="BB28" s="226"/>
      <c r="BC28" s="226"/>
      <c r="BD28" s="226"/>
      <c r="BE28" s="226"/>
      <c r="BF28" s="226"/>
      <c r="BG28" s="226"/>
    </row>
    <row r="29" spans="1:59" s="103" customFormat="1" x14ac:dyDescent="0.2">
      <c r="A29" s="1"/>
      <c r="B29" s="10"/>
      <c r="C29" s="16">
        <v>18</v>
      </c>
      <c r="D29" s="28"/>
      <c r="E29" s="29"/>
      <c r="F29" s="274"/>
      <c r="G29" s="30"/>
      <c r="H29" s="303"/>
      <c r="I29" s="272"/>
      <c r="J29" s="28"/>
      <c r="K29" s="28"/>
      <c r="L29" s="28"/>
      <c r="M29" s="27" t="str">
        <f t="shared" si="6"/>
        <v/>
      </c>
      <c r="N29" s="13" t="str">
        <f>IF(I29="","",メイン_入力!$AA$32)</f>
        <v/>
      </c>
      <c r="O29" s="13" t="str">
        <f>IF(I29="","",メイン_入力!$AB$32)</f>
        <v/>
      </c>
      <c r="P29" s="13" t="str">
        <f t="shared" si="8"/>
        <v/>
      </c>
      <c r="Q29" s="272"/>
      <c r="R29" s="13" t="str">
        <f t="shared" si="7"/>
        <v/>
      </c>
      <c r="S29" s="465" t="str">
        <f t="shared" si="3"/>
        <v/>
      </c>
      <c r="T29" s="465" t="str">
        <f t="shared" si="4"/>
        <v/>
      </c>
      <c r="U29" s="465" t="str">
        <f t="shared" si="5"/>
        <v/>
      </c>
      <c r="V29" s="12"/>
      <c r="W29" s="7"/>
      <c r="X29" s="7"/>
      <c r="Y29" s="226"/>
      <c r="Z29" s="14"/>
      <c r="AA29" s="14"/>
      <c r="AB29" s="14"/>
      <c r="AC29" s="14"/>
      <c r="AD29" s="14"/>
      <c r="AE29" s="14"/>
      <c r="AF29" s="14"/>
      <c r="AG29" s="226"/>
      <c r="AH29" s="226"/>
      <c r="AI29" s="226"/>
      <c r="AJ29" s="226"/>
      <c r="AK29" s="226"/>
      <c r="AL29" s="226"/>
      <c r="AM29" s="226"/>
      <c r="AN29" s="226"/>
      <c r="AO29" s="226"/>
      <c r="AP29" s="226"/>
      <c r="AQ29" s="226"/>
      <c r="AR29" s="226"/>
      <c r="AS29" s="226"/>
      <c r="AT29" s="226"/>
      <c r="AU29" s="226"/>
      <c r="AV29" s="226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</row>
    <row r="30" spans="1:59" s="103" customFormat="1" x14ac:dyDescent="0.2">
      <c r="A30" s="1"/>
      <c r="B30" s="10"/>
      <c r="C30" s="16">
        <v>19</v>
      </c>
      <c r="D30" s="28"/>
      <c r="E30" s="29"/>
      <c r="F30" s="274"/>
      <c r="G30" s="30"/>
      <c r="H30" s="303"/>
      <c r="I30" s="272"/>
      <c r="J30" s="28"/>
      <c r="K30" s="28"/>
      <c r="L30" s="28"/>
      <c r="M30" s="27" t="str">
        <f t="shared" si="6"/>
        <v/>
      </c>
      <c r="N30" s="13" t="str">
        <f>IF(I30="","",メイン_入力!$AA$32)</f>
        <v/>
      </c>
      <c r="O30" s="13" t="str">
        <f>IF(I30="","",メイン_入力!$AB$32)</f>
        <v/>
      </c>
      <c r="P30" s="13" t="str">
        <f t="shared" si="8"/>
        <v/>
      </c>
      <c r="Q30" s="272"/>
      <c r="R30" s="13" t="str">
        <f t="shared" si="7"/>
        <v/>
      </c>
      <c r="S30" s="465" t="str">
        <f t="shared" si="3"/>
        <v/>
      </c>
      <c r="T30" s="465" t="str">
        <f t="shared" si="4"/>
        <v/>
      </c>
      <c r="U30" s="465" t="str">
        <f t="shared" si="5"/>
        <v/>
      </c>
      <c r="V30" s="12"/>
      <c r="W30" s="7"/>
      <c r="X30" s="7"/>
      <c r="Y30" s="226"/>
      <c r="Z30" s="14"/>
      <c r="AA30" s="14"/>
      <c r="AB30" s="14"/>
      <c r="AC30" s="14"/>
      <c r="AD30" s="14"/>
      <c r="AE30" s="14"/>
      <c r="AF30" s="14"/>
      <c r="AG30" s="226"/>
      <c r="AH30" s="226"/>
      <c r="AI30" s="226"/>
      <c r="AJ30" s="226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6"/>
      <c r="AV30" s="226"/>
      <c r="AW30" s="226"/>
      <c r="AX30" s="226"/>
      <c r="AY30" s="226"/>
      <c r="AZ30" s="226"/>
      <c r="BA30" s="226"/>
      <c r="BB30" s="226"/>
      <c r="BC30" s="226"/>
      <c r="BD30" s="226"/>
      <c r="BE30" s="226"/>
      <c r="BF30" s="226"/>
      <c r="BG30" s="226"/>
    </row>
    <row r="31" spans="1:59" s="103" customFormat="1" x14ac:dyDescent="0.2">
      <c r="A31" s="1"/>
      <c r="B31" s="10"/>
      <c r="C31" s="16">
        <v>20</v>
      </c>
      <c r="D31" s="28"/>
      <c r="E31" s="29"/>
      <c r="F31" s="274"/>
      <c r="G31" s="30"/>
      <c r="H31" s="303"/>
      <c r="I31" s="272"/>
      <c r="J31" s="28"/>
      <c r="K31" s="28"/>
      <c r="L31" s="28"/>
      <c r="M31" s="27" t="str">
        <f t="shared" si="6"/>
        <v/>
      </c>
      <c r="N31" s="13" t="str">
        <f>IF(I31="","",メイン_入力!$AA$32)</f>
        <v/>
      </c>
      <c r="O31" s="13" t="str">
        <f>IF(I31="","",メイン_入力!$AB$32)</f>
        <v/>
      </c>
      <c r="P31" s="13" t="str">
        <f t="shared" si="8"/>
        <v/>
      </c>
      <c r="Q31" s="272"/>
      <c r="R31" s="13" t="str">
        <f t="shared" si="7"/>
        <v/>
      </c>
      <c r="S31" s="465" t="str">
        <f t="shared" si="3"/>
        <v/>
      </c>
      <c r="T31" s="465" t="str">
        <f t="shared" si="4"/>
        <v/>
      </c>
      <c r="U31" s="465" t="str">
        <f t="shared" si="5"/>
        <v/>
      </c>
      <c r="V31" s="12"/>
      <c r="W31" s="7"/>
      <c r="X31" s="7"/>
      <c r="Y31" s="226"/>
      <c r="Z31" s="14"/>
      <c r="AA31" s="14"/>
      <c r="AB31" s="14"/>
      <c r="AC31" s="14"/>
      <c r="AD31" s="14"/>
      <c r="AE31" s="14"/>
      <c r="AF31" s="14"/>
      <c r="AG31" s="226"/>
      <c r="AH31" s="226"/>
      <c r="AI31" s="226"/>
      <c r="AJ31" s="226"/>
      <c r="AK31" s="226"/>
      <c r="AL31" s="226"/>
      <c r="AM31" s="226"/>
      <c r="AN31" s="226"/>
      <c r="AO31" s="226"/>
      <c r="AP31" s="226"/>
      <c r="AQ31" s="226"/>
      <c r="AR31" s="226"/>
      <c r="AS31" s="226"/>
      <c r="AT31" s="226"/>
      <c r="AU31" s="226"/>
      <c r="AV31" s="226"/>
      <c r="AW31" s="226"/>
      <c r="AX31" s="226"/>
      <c r="AY31" s="226"/>
      <c r="AZ31" s="226"/>
      <c r="BA31" s="226"/>
      <c r="BB31" s="226"/>
      <c r="BC31" s="226"/>
      <c r="BD31" s="226"/>
      <c r="BE31" s="226"/>
      <c r="BF31" s="226"/>
      <c r="BG31" s="226"/>
    </row>
    <row r="32" spans="1:59" s="103" customFormat="1" x14ac:dyDescent="0.2">
      <c r="A32" s="1"/>
      <c r="B32" s="10"/>
      <c r="C32" s="16">
        <v>21</v>
      </c>
      <c r="D32" s="28"/>
      <c r="E32" s="29"/>
      <c r="F32" s="274"/>
      <c r="G32" s="30"/>
      <c r="H32" s="303"/>
      <c r="I32" s="272"/>
      <c r="J32" s="28"/>
      <c r="K32" s="28"/>
      <c r="L32" s="28"/>
      <c r="M32" s="27" t="str">
        <f t="shared" si="6"/>
        <v/>
      </c>
      <c r="N32" s="13" t="str">
        <f>IF(I32="","",メイン_入力!$AA$32)</f>
        <v/>
      </c>
      <c r="O32" s="13" t="str">
        <f>IF(I32="","",メイン_入力!$AB$32)</f>
        <v/>
      </c>
      <c r="P32" s="13" t="str">
        <f t="shared" si="8"/>
        <v/>
      </c>
      <c r="Q32" s="272"/>
      <c r="R32" s="13" t="str">
        <f t="shared" si="7"/>
        <v/>
      </c>
      <c r="S32" s="465" t="str">
        <f t="shared" si="3"/>
        <v/>
      </c>
      <c r="T32" s="465" t="str">
        <f t="shared" si="4"/>
        <v/>
      </c>
      <c r="U32" s="465" t="str">
        <f t="shared" si="5"/>
        <v/>
      </c>
      <c r="V32" s="12"/>
      <c r="W32" s="7"/>
      <c r="X32" s="7"/>
      <c r="Y32" s="226"/>
      <c r="Z32" s="14"/>
      <c r="AA32" s="14"/>
      <c r="AB32" s="14"/>
      <c r="AC32" s="14"/>
      <c r="AD32" s="14"/>
      <c r="AE32" s="14"/>
      <c r="AF32" s="14"/>
      <c r="AG32" s="226"/>
      <c r="AH32" s="226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6"/>
      <c r="AT32" s="226"/>
      <c r="AU32" s="226"/>
      <c r="AV32" s="226"/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26"/>
    </row>
    <row r="33" spans="1:59" s="103" customFormat="1" x14ac:dyDescent="0.2">
      <c r="A33" s="1"/>
      <c r="B33" s="10"/>
      <c r="C33" s="16">
        <v>22</v>
      </c>
      <c r="D33" s="28"/>
      <c r="E33" s="29"/>
      <c r="F33" s="274"/>
      <c r="G33" s="30"/>
      <c r="H33" s="303"/>
      <c r="I33" s="272"/>
      <c r="J33" s="28"/>
      <c r="K33" s="28"/>
      <c r="L33" s="28"/>
      <c r="M33" s="27" t="str">
        <f t="shared" si="6"/>
        <v/>
      </c>
      <c r="N33" s="13" t="str">
        <f>IF(I33="","",メイン_入力!$AA$32)</f>
        <v/>
      </c>
      <c r="O33" s="13" t="str">
        <f>IF(I33="","",メイン_入力!$AB$32)</f>
        <v/>
      </c>
      <c r="P33" s="13" t="str">
        <f t="shared" si="8"/>
        <v/>
      </c>
      <c r="Q33" s="272"/>
      <c r="R33" s="13" t="str">
        <f t="shared" si="7"/>
        <v/>
      </c>
      <c r="S33" s="465" t="str">
        <f t="shared" si="3"/>
        <v/>
      </c>
      <c r="T33" s="465" t="str">
        <f t="shared" si="4"/>
        <v/>
      </c>
      <c r="U33" s="465" t="str">
        <f t="shared" si="5"/>
        <v/>
      </c>
      <c r="V33" s="12"/>
      <c r="W33" s="7"/>
      <c r="X33" s="7"/>
      <c r="Y33" s="226"/>
      <c r="Z33" s="14"/>
      <c r="AA33" s="14"/>
      <c r="AB33" s="14"/>
      <c r="AC33" s="14"/>
      <c r="AD33" s="14"/>
      <c r="AE33" s="14"/>
      <c r="AF33" s="14"/>
      <c r="AG33" s="226"/>
      <c r="AH33" s="226"/>
      <c r="AI33" s="226"/>
      <c r="AJ33" s="226"/>
      <c r="AK33" s="226"/>
      <c r="AL33" s="226"/>
      <c r="AM33" s="226"/>
      <c r="AN33" s="226"/>
      <c r="AO33" s="226"/>
      <c r="AP33" s="226"/>
      <c r="AQ33" s="226"/>
      <c r="AR33" s="226"/>
      <c r="AS33" s="226"/>
      <c r="AT33" s="226"/>
      <c r="AU33" s="226"/>
      <c r="AV33" s="226"/>
      <c r="AW33" s="226"/>
      <c r="AX33" s="226"/>
      <c r="AY33" s="226"/>
      <c r="AZ33" s="226"/>
      <c r="BA33" s="226"/>
      <c r="BB33" s="226"/>
      <c r="BC33" s="226"/>
      <c r="BD33" s="226"/>
      <c r="BE33" s="226"/>
      <c r="BF33" s="226"/>
      <c r="BG33" s="226"/>
    </row>
    <row r="34" spans="1:59" s="103" customFormat="1" x14ac:dyDescent="0.2">
      <c r="A34" s="1"/>
      <c r="B34" s="10"/>
      <c r="C34" s="16">
        <v>23</v>
      </c>
      <c r="D34" s="28"/>
      <c r="E34" s="29"/>
      <c r="F34" s="274"/>
      <c r="G34" s="30"/>
      <c r="H34" s="303"/>
      <c r="I34" s="272"/>
      <c r="J34" s="28"/>
      <c r="K34" s="28"/>
      <c r="L34" s="28"/>
      <c r="M34" s="27" t="str">
        <f t="shared" si="6"/>
        <v/>
      </c>
      <c r="N34" s="13" t="str">
        <f>IF(I34="","",メイン_入力!$AA$32)</f>
        <v/>
      </c>
      <c r="O34" s="13" t="str">
        <f>IF(I34="","",メイン_入力!$AB$32)</f>
        <v/>
      </c>
      <c r="P34" s="13" t="str">
        <f t="shared" si="8"/>
        <v/>
      </c>
      <c r="Q34" s="272"/>
      <c r="R34" s="13" t="str">
        <f t="shared" si="7"/>
        <v/>
      </c>
      <c r="S34" s="465" t="str">
        <f t="shared" si="3"/>
        <v/>
      </c>
      <c r="T34" s="465" t="str">
        <f t="shared" si="4"/>
        <v/>
      </c>
      <c r="U34" s="465" t="str">
        <f t="shared" si="5"/>
        <v/>
      </c>
      <c r="V34" s="12"/>
      <c r="W34" s="7"/>
      <c r="X34" s="7"/>
      <c r="Y34" s="226"/>
      <c r="Z34" s="14"/>
      <c r="AA34" s="14"/>
      <c r="AB34" s="14"/>
      <c r="AC34" s="14"/>
      <c r="AD34" s="14"/>
      <c r="AE34" s="14"/>
      <c r="AF34" s="14"/>
      <c r="AG34" s="226"/>
      <c r="AH34" s="226"/>
      <c r="AI34" s="226"/>
      <c r="AJ34" s="226"/>
      <c r="AK34" s="226"/>
      <c r="AL34" s="226"/>
      <c r="AM34" s="226"/>
      <c r="AN34" s="226"/>
      <c r="AO34" s="226"/>
      <c r="AP34" s="226"/>
      <c r="AQ34" s="226"/>
      <c r="AR34" s="226"/>
      <c r="AS34" s="226"/>
      <c r="AT34" s="226"/>
      <c r="AU34" s="226"/>
      <c r="AV34" s="226"/>
      <c r="AW34" s="226"/>
      <c r="AX34" s="226"/>
      <c r="AY34" s="226"/>
      <c r="AZ34" s="226"/>
      <c r="BA34" s="226"/>
      <c r="BB34" s="226"/>
      <c r="BC34" s="226"/>
      <c r="BD34" s="226"/>
      <c r="BE34" s="226"/>
      <c r="BF34" s="226"/>
      <c r="BG34" s="226"/>
    </row>
    <row r="35" spans="1:59" s="103" customFormat="1" x14ac:dyDescent="0.2">
      <c r="A35" s="1"/>
      <c r="B35" s="10"/>
      <c r="C35" s="16">
        <v>24</v>
      </c>
      <c r="D35" s="28"/>
      <c r="E35" s="29"/>
      <c r="F35" s="274"/>
      <c r="G35" s="30"/>
      <c r="H35" s="303"/>
      <c r="I35" s="272"/>
      <c r="J35" s="28"/>
      <c r="K35" s="28"/>
      <c r="L35" s="28"/>
      <c r="M35" s="27" t="str">
        <f t="shared" si="6"/>
        <v/>
      </c>
      <c r="N35" s="13" t="str">
        <f>IF(I35="","",メイン_入力!$AA$32)</f>
        <v/>
      </c>
      <c r="O35" s="13" t="str">
        <f>IF(I35="","",メイン_入力!$AB$32)</f>
        <v/>
      </c>
      <c r="P35" s="13" t="str">
        <f t="shared" si="8"/>
        <v/>
      </c>
      <c r="Q35" s="272"/>
      <c r="R35" s="13" t="str">
        <f t="shared" si="7"/>
        <v/>
      </c>
      <c r="S35" s="465" t="str">
        <f t="shared" si="3"/>
        <v/>
      </c>
      <c r="T35" s="465" t="str">
        <f t="shared" si="4"/>
        <v/>
      </c>
      <c r="U35" s="465" t="str">
        <f t="shared" si="5"/>
        <v/>
      </c>
      <c r="V35" s="12"/>
      <c r="W35" s="7"/>
      <c r="X35" s="7"/>
      <c r="Y35" s="226"/>
      <c r="Z35" s="14"/>
      <c r="AA35" s="14"/>
      <c r="AB35" s="14"/>
      <c r="AC35" s="14"/>
      <c r="AD35" s="14"/>
      <c r="AE35" s="14"/>
      <c r="AF35" s="14"/>
      <c r="AG35" s="226"/>
      <c r="AH35" s="226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</row>
    <row r="36" spans="1:59" s="103" customFormat="1" x14ac:dyDescent="0.2">
      <c r="A36" s="1"/>
      <c r="B36" s="10"/>
      <c r="C36" s="16">
        <v>25</v>
      </c>
      <c r="D36" s="28"/>
      <c r="E36" s="29"/>
      <c r="F36" s="274"/>
      <c r="G36" s="30"/>
      <c r="H36" s="303"/>
      <c r="I36" s="272"/>
      <c r="J36" s="28"/>
      <c r="K36" s="28"/>
      <c r="L36" s="28"/>
      <c r="M36" s="27" t="str">
        <f t="shared" si="6"/>
        <v/>
      </c>
      <c r="N36" s="13" t="str">
        <f>IF(I36="","",メイン_入力!$AA$32)</f>
        <v/>
      </c>
      <c r="O36" s="13" t="str">
        <f>IF(I36="","",メイン_入力!$AB$32)</f>
        <v/>
      </c>
      <c r="P36" s="13" t="str">
        <f t="shared" si="8"/>
        <v/>
      </c>
      <c r="Q36" s="272"/>
      <c r="R36" s="13" t="str">
        <f t="shared" si="7"/>
        <v/>
      </c>
      <c r="S36" s="465" t="str">
        <f t="shared" si="3"/>
        <v/>
      </c>
      <c r="T36" s="465" t="str">
        <f t="shared" si="4"/>
        <v/>
      </c>
      <c r="U36" s="465" t="str">
        <f t="shared" si="5"/>
        <v/>
      </c>
      <c r="V36" s="12"/>
      <c r="W36" s="7"/>
      <c r="X36" s="7"/>
      <c r="Y36" s="226"/>
      <c r="Z36" s="14"/>
      <c r="AA36" s="14"/>
      <c r="AB36" s="14"/>
      <c r="AC36" s="14"/>
      <c r="AD36" s="14"/>
      <c r="AE36" s="14"/>
      <c r="AF36" s="14"/>
      <c r="AG36" s="226"/>
      <c r="AH36" s="226"/>
      <c r="AI36" s="226"/>
      <c r="AJ36" s="226"/>
      <c r="AK36" s="226"/>
      <c r="AL36" s="226"/>
      <c r="AM36" s="226"/>
      <c r="AN36" s="226"/>
      <c r="AO36" s="226"/>
      <c r="AP36" s="226"/>
      <c r="AQ36" s="226"/>
      <c r="AR36" s="226"/>
      <c r="AS36" s="226"/>
      <c r="AT36" s="226"/>
      <c r="AU36" s="226"/>
      <c r="AV36" s="226"/>
      <c r="AW36" s="226"/>
      <c r="AX36" s="226"/>
      <c r="AY36" s="226"/>
      <c r="AZ36" s="226"/>
      <c r="BA36" s="226"/>
      <c r="BB36" s="226"/>
      <c r="BC36" s="226"/>
      <c r="BD36" s="226"/>
      <c r="BE36" s="226"/>
      <c r="BF36" s="226"/>
      <c r="BG36" s="226"/>
    </row>
    <row r="37" spans="1:59" s="103" customFormat="1" x14ac:dyDescent="0.2">
      <c r="A37" s="1"/>
      <c r="B37" s="10"/>
      <c r="C37" s="16">
        <v>26</v>
      </c>
      <c r="D37" s="28"/>
      <c r="E37" s="29"/>
      <c r="F37" s="274"/>
      <c r="G37" s="30"/>
      <c r="H37" s="303"/>
      <c r="I37" s="272"/>
      <c r="J37" s="28"/>
      <c r="K37" s="28"/>
      <c r="L37" s="28"/>
      <c r="M37" s="27" t="str">
        <f t="shared" si="6"/>
        <v/>
      </c>
      <c r="N37" s="13" t="str">
        <f>IF(I37="","",メイン_入力!$AA$32)</f>
        <v/>
      </c>
      <c r="O37" s="13" t="str">
        <f>IF(I37="","",メイン_入力!$AB$32)</f>
        <v/>
      </c>
      <c r="P37" s="13" t="str">
        <f t="shared" si="8"/>
        <v/>
      </c>
      <c r="Q37" s="272"/>
      <c r="R37" s="13" t="str">
        <f t="shared" si="7"/>
        <v/>
      </c>
      <c r="S37" s="465" t="str">
        <f t="shared" si="3"/>
        <v/>
      </c>
      <c r="T37" s="465" t="str">
        <f t="shared" si="4"/>
        <v/>
      </c>
      <c r="U37" s="465" t="str">
        <f t="shared" si="5"/>
        <v/>
      </c>
      <c r="V37" s="12"/>
      <c r="W37" s="7"/>
      <c r="X37" s="7"/>
      <c r="Y37" s="226"/>
      <c r="Z37" s="14"/>
      <c r="AA37" s="14"/>
      <c r="AB37" s="14"/>
      <c r="AC37" s="14"/>
      <c r="AD37" s="14"/>
      <c r="AE37" s="14"/>
      <c r="AF37" s="14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26"/>
    </row>
    <row r="38" spans="1:59" s="103" customFormat="1" x14ac:dyDescent="0.2">
      <c r="A38" s="1"/>
      <c r="B38" s="10"/>
      <c r="C38" s="16">
        <v>27</v>
      </c>
      <c r="D38" s="28"/>
      <c r="E38" s="29"/>
      <c r="F38" s="274"/>
      <c r="G38" s="30"/>
      <c r="H38" s="303"/>
      <c r="I38" s="272"/>
      <c r="J38" s="28"/>
      <c r="K38" s="28"/>
      <c r="L38" s="28"/>
      <c r="M38" s="27" t="str">
        <f t="shared" si="6"/>
        <v/>
      </c>
      <c r="N38" s="13" t="str">
        <f>IF(I38="","",メイン_入力!$AA$32)</f>
        <v/>
      </c>
      <c r="O38" s="13" t="str">
        <f>IF(I38="","",メイン_入力!$AB$32)</f>
        <v/>
      </c>
      <c r="P38" s="13" t="str">
        <f t="shared" si="8"/>
        <v/>
      </c>
      <c r="Q38" s="272"/>
      <c r="R38" s="13" t="str">
        <f t="shared" si="7"/>
        <v/>
      </c>
      <c r="S38" s="465" t="str">
        <f t="shared" si="3"/>
        <v/>
      </c>
      <c r="T38" s="465" t="str">
        <f t="shared" si="4"/>
        <v/>
      </c>
      <c r="U38" s="465" t="str">
        <f t="shared" si="5"/>
        <v/>
      </c>
      <c r="V38" s="12"/>
      <c r="W38" s="7"/>
      <c r="X38" s="7"/>
      <c r="Y38" s="226"/>
      <c r="Z38" s="14"/>
      <c r="AA38" s="14"/>
      <c r="AB38" s="14"/>
      <c r="AC38" s="14"/>
      <c r="AD38" s="14"/>
      <c r="AE38" s="14"/>
      <c r="AF38" s="14"/>
      <c r="AG38" s="226"/>
      <c r="AH38" s="226"/>
      <c r="AI38" s="226"/>
      <c r="AJ38" s="226"/>
      <c r="AK38" s="226"/>
      <c r="AL38" s="226"/>
      <c r="AM38" s="226"/>
      <c r="AN38" s="226"/>
      <c r="AO38" s="226"/>
      <c r="AP38" s="226"/>
      <c r="AQ38" s="226"/>
      <c r="AR38" s="226"/>
      <c r="AS38" s="226"/>
      <c r="AT38" s="226"/>
      <c r="AU38" s="226"/>
      <c r="AV38" s="226"/>
      <c r="AW38" s="226"/>
      <c r="AX38" s="226"/>
      <c r="AY38" s="226"/>
      <c r="AZ38" s="226"/>
      <c r="BA38" s="226"/>
      <c r="BB38" s="226"/>
      <c r="BC38" s="226"/>
      <c r="BD38" s="226"/>
      <c r="BE38" s="226"/>
      <c r="BF38" s="226"/>
      <c r="BG38" s="226"/>
    </row>
    <row r="39" spans="1:59" s="103" customFormat="1" x14ac:dyDescent="0.2">
      <c r="A39" s="1"/>
      <c r="B39" s="10"/>
      <c r="C39" s="16">
        <v>28</v>
      </c>
      <c r="D39" s="28"/>
      <c r="E39" s="29"/>
      <c r="F39" s="274"/>
      <c r="G39" s="30"/>
      <c r="H39" s="303"/>
      <c r="I39" s="272"/>
      <c r="J39" s="28"/>
      <c r="K39" s="28"/>
      <c r="L39" s="28"/>
      <c r="M39" s="27" t="str">
        <f t="shared" si="6"/>
        <v/>
      </c>
      <c r="N39" s="13" t="str">
        <f>IF(I39="","",メイン_入力!$AA$32)</f>
        <v/>
      </c>
      <c r="O39" s="13" t="str">
        <f>IF(I39="","",メイン_入力!$AB$32)</f>
        <v/>
      </c>
      <c r="P39" s="13" t="str">
        <f t="shared" si="8"/>
        <v/>
      </c>
      <c r="Q39" s="272"/>
      <c r="R39" s="13" t="str">
        <f t="shared" si="7"/>
        <v/>
      </c>
      <c r="S39" s="465" t="str">
        <f t="shared" si="3"/>
        <v/>
      </c>
      <c r="T39" s="465" t="str">
        <f t="shared" si="4"/>
        <v/>
      </c>
      <c r="U39" s="465" t="str">
        <f t="shared" si="5"/>
        <v/>
      </c>
      <c r="V39" s="12"/>
      <c r="W39" s="7"/>
      <c r="X39" s="7"/>
      <c r="Y39" s="226"/>
      <c r="Z39" s="14"/>
      <c r="AA39" s="14"/>
      <c r="AB39" s="14"/>
      <c r="AC39" s="14"/>
      <c r="AD39" s="14"/>
      <c r="AE39" s="14"/>
      <c r="AF39" s="14"/>
      <c r="AG39" s="226"/>
      <c r="AH39" s="226"/>
      <c r="AI39" s="226"/>
      <c r="AJ39" s="226"/>
      <c r="AK39" s="226"/>
      <c r="AL39" s="226"/>
      <c r="AM39" s="226"/>
      <c r="AN39" s="226"/>
      <c r="AO39" s="226"/>
      <c r="AP39" s="226"/>
      <c r="AQ39" s="226"/>
      <c r="AR39" s="226"/>
      <c r="AS39" s="226"/>
      <c r="AT39" s="226"/>
      <c r="AU39" s="226"/>
      <c r="AV39" s="226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</row>
    <row r="40" spans="1:59" s="103" customFormat="1" x14ac:dyDescent="0.2">
      <c r="A40" s="1"/>
      <c r="B40" s="10"/>
      <c r="C40" s="16">
        <v>29</v>
      </c>
      <c r="D40" s="28"/>
      <c r="E40" s="29"/>
      <c r="F40" s="274"/>
      <c r="G40" s="30"/>
      <c r="H40" s="303"/>
      <c r="I40" s="272"/>
      <c r="J40" s="28"/>
      <c r="K40" s="28"/>
      <c r="L40" s="28"/>
      <c r="M40" s="27" t="str">
        <f t="shared" si="6"/>
        <v/>
      </c>
      <c r="N40" s="13" t="str">
        <f>IF(I40="","",メイン_入力!$AA$32)</f>
        <v/>
      </c>
      <c r="O40" s="13" t="str">
        <f>IF(I40="","",メイン_入力!$AB$32)</f>
        <v/>
      </c>
      <c r="P40" s="13" t="str">
        <f t="shared" si="8"/>
        <v/>
      </c>
      <c r="Q40" s="272"/>
      <c r="R40" s="13" t="str">
        <f t="shared" si="7"/>
        <v/>
      </c>
      <c r="S40" s="465" t="str">
        <f t="shared" si="3"/>
        <v/>
      </c>
      <c r="T40" s="465" t="str">
        <f t="shared" si="4"/>
        <v/>
      </c>
      <c r="U40" s="465" t="str">
        <f t="shared" si="5"/>
        <v/>
      </c>
      <c r="V40" s="12"/>
      <c r="W40" s="7"/>
      <c r="X40" s="7"/>
      <c r="Y40" s="226"/>
      <c r="Z40" s="14"/>
      <c r="AA40" s="14"/>
      <c r="AB40" s="14"/>
      <c r="AC40" s="14"/>
      <c r="AD40" s="14"/>
      <c r="AE40" s="14"/>
      <c r="AF40" s="14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  <c r="AY40" s="226"/>
      <c r="AZ40" s="226"/>
      <c r="BA40" s="226"/>
      <c r="BB40" s="226"/>
      <c r="BC40" s="226"/>
      <c r="BD40" s="226"/>
      <c r="BE40" s="226"/>
      <c r="BF40" s="226"/>
      <c r="BG40" s="226"/>
    </row>
    <row r="41" spans="1:59" s="103" customFormat="1" x14ac:dyDescent="0.2">
      <c r="A41" s="1"/>
      <c r="B41" s="10"/>
      <c r="C41" s="16">
        <v>30</v>
      </c>
      <c r="D41" s="28"/>
      <c r="E41" s="29"/>
      <c r="F41" s="274"/>
      <c r="G41" s="30"/>
      <c r="H41" s="303"/>
      <c r="I41" s="272"/>
      <c r="J41" s="28"/>
      <c r="K41" s="28"/>
      <c r="L41" s="28"/>
      <c r="M41" s="27" t="str">
        <f t="shared" si="6"/>
        <v/>
      </c>
      <c r="N41" s="13" t="str">
        <f>IF(I41="","",メイン_入力!$AA$32)</f>
        <v/>
      </c>
      <c r="O41" s="13" t="str">
        <f>IF(I41="","",メイン_入力!$AB$32)</f>
        <v/>
      </c>
      <c r="P41" s="13" t="str">
        <f t="shared" si="8"/>
        <v/>
      </c>
      <c r="Q41" s="272"/>
      <c r="R41" s="13" t="str">
        <f t="shared" si="7"/>
        <v/>
      </c>
      <c r="S41" s="465" t="str">
        <f t="shared" si="3"/>
        <v/>
      </c>
      <c r="T41" s="465" t="str">
        <f t="shared" si="4"/>
        <v/>
      </c>
      <c r="U41" s="465" t="str">
        <f t="shared" si="5"/>
        <v/>
      </c>
      <c r="V41" s="12"/>
      <c r="W41" s="7"/>
      <c r="X41" s="7"/>
      <c r="Y41" s="226"/>
      <c r="Z41" s="226"/>
      <c r="AA41" s="14"/>
      <c r="AB41" s="14"/>
      <c r="AC41" s="14"/>
      <c r="AD41" s="14"/>
      <c r="AE41" s="14"/>
      <c r="AF41" s="14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</row>
    <row r="42" spans="1:59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5"/>
    </row>
    <row r="43" spans="1:59" s="155" customFormat="1" x14ac:dyDescent="0.2">
      <c r="A43" s="1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74" t="s">
        <v>916</v>
      </c>
      <c r="Y43" s="228"/>
      <c r="Z43" s="228"/>
      <c r="AA43" s="228"/>
      <c r="AB43" s="228"/>
      <c r="AC43" s="228"/>
      <c r="AD43" s="228"/>
      <c r="AE43" s="228"/>
      <c r="AF43" s="228"/>
      <c r="AG43" s="228"/>
      <c r="AH43" s="228"/>
      <c r="AI43" s="228"/>
      <c r="AJ43" s="228"/>
      <c r="AK43" s="228"/>
      <c r="AL43" s="228"/>
      <c r="AM43" s="228"/>
      <c r="AN43" s="228"/>
      <c r="AO43" s="228"/>
      <c r="AP43" s="228"/>
      <c r="AQ43" s="228"/>
      <c r="AR43" s="228"/>
      <c r="AS43" s="228"/>
      <c r="AT43" s="228"/>
      <c r="AU43" s="228"/>
      <c r="AV43" s="228"/>
      <c r="AW43" s="228"/>
      <c r="AX43" s="228"/>
      <c r="AY43" s="228"/>
      <c r="AZ43" s="228"/>
      <c r="BA43" s="228"/>
      <c r="BB43" s="228"/>
      <c r="BC43" s="228"/>
      <c r="BD43" s="228"/>
      <c r="BE43" s="228"/>
      <c r="BF43" s="228"/>
      <c r="BG43" s="228"/>
    </row>
  </sheetData>
  <sheetProtection password="DD1F" sheet="1" selectLockedCells="1"/>
  <mergeCells count="19">
    <mergeCell ref="J10:J11"/>
    <mergeCell ref="M9:M11"/>
    <mergeCell ref="L10:L11"/>
    <mergeCell ref="S9:U10"/>
    <mergeCell ref="M8:U8"/>
    <mergeCell ref="R9:R11"/>
    <mergeCell ref="C8:C11"/>
    <mergeCell ref="N9:O10"/>
    <mergeCell ref="P9:P11"/>
    <mergeCell ref="Q9:Q11"/>
    <mergeCell ref="D8:L8"/>
    <mergeCell ref="J9:L9"/>
    <mergeCell ref="D9:D11"/>
    <mergeCell ref="E9:E11"/>
    <mergeCell ref="F9:F11"/>
    <mergeCell ref="G9:G11"/>
    <mergeCell ref="H9:H11"/>
    <mergeCell ref="K10:K11"/>
    <mergeCell ref="I9:I11"/>
  </mergeCells>
  <phoneticPr fontId="2"/>
  <conditionalFormatting sqref="J12:J41">
    <cfRule type="expression" dxfId="179" priority="3">
      <formula>AND(J12="○",COUNTIF(J12:L12,"○")&gt;1)</formula>
    </cfRule>
  </conditionalFormatting>
  <conditionalFormatting sqref="K12:K41">
    <cfRule type="expression" dxfId="178" priority="2">
      <formula>AND(K12="○",COUNTIF(J12:L12,"○")&gt;1)</formula>
    </cfRule>
  </conditionalFormatting>
  <conditionalFormatting sqref="L12:L41">
    <cfRule type="expression" dxfId="177" priority="1">
      <formula>AND(L12="○",COUNTIF(J12:L12,"○")&gt;1)</formula>
    </cfRule>
  </conditionalFormatting>
  <dataValidations count="3">
    <dataValidation type="list" allowBlank="1" showInputMessage="1" showErrorMessage="1" sqref="G12:G41">
      <formula1>$AB$10:$AI$10</formula1>
    </dataValidation>
    <dataValidation type="list" allowBlank="1" showInputMessage="1" showErrorMessage="1" sqref="J12:L41">
      <formula1>$AB$5:$AC$5</formula1>
    </dataValidation>
    <dataValidation type="list" allowBlank="1" showInputMessage="1" showErrorMessage="1" sqref="D12:D41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Z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7" width="12.6640625" style="102" customWidth="1"/>
    <col min="8" max="8" width="7.6640625" style="102" customWidth="1"/>
    <col min="9" max="9" width="5.6640625" style="102" customWidth="1"/>
    <col min="10" max="13" width="9.6640625" style="102" customWidth="1"/>
    <col min="14" max="14" width="7.109375" style="102" customWidth="1"/>
    <col min="15" max="22" width="7.6640625" style="102" customWidth="1"/>
    <col min="23" max="24" width="2.109375" style="102" customWidth="1"/>
    <col min="25" max="34" width="8.6640625" style="102" hidden="1" customWidth="1"/>
    <col min="35" max="40" width="9" style="102" hidden="1" customWidth="1"/>
    <col min="41" max="52" width="0" style="102" hidden="1" customWidth="1"/>
    <col min="53" max="16384" width="9" style="102" hidden="1"/>
  </cols>
  <sheetData>
    <row r="1" spans="1:52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7" t="s">
        <v>821</v>
      </c>
      <c r="AO1" s="2" t="s">
        <v>806</v>
      </c>
      <c r="AP1" s="2"/>
      <c r="AR1" s="7" t="s">
        <v>812</v>
      </c>
    </row>
    <row r="2" spans="1:52" s="103" customFormat="1" ht="15" customHeight="1" thickBot="1" x14ac:dyDescent="0.25">
      <c r="A2" s="1"/>
      <c r="B2" s="102"/>
      <c r="C2" s="102"/>
      <c r="D2" s="104"/>
      <c r="E2" s="3" t="s">
        <v>410</v>
      </c>
      <c r="Z2" s="4" t="s">
        <v>398</v>
      </c>
      <c r="AA2" s="4" t="s">
        <v>399</v>
      </c>
      <c r="AB2" s="4" t="s">
        <v>400</v>
      </c>
      <c r="AC2" s="4" t="s">
        <v>651</v>
      </c>
      <c r="AD2" s="4" t="s">
        <v>652</v>
      </c>
      <c r="AE2" s="4" t="s">
        <v>653</v>
      </c>
      <c r="AF2" s="4" t="s">
        <v>431</v>
      </c>
      <c r="AG2" s="4" t="s">
        <v>432</v>
      </c>
      <c r="AH2" s="4"/>
      <c r="AI2" s="4"/>
      <c r="AJ2" s="4"/>
      <c r="AK2" s="4"/>
      <c r="AL2" s="4"/>
      <c r="AM2" s="4"/>
      <c r="AN2" s="316"/>
      <c r="AO2" s="21"/>
      <c r="AP2" s="475" t="s">
        <v>783</v>
      </c>
      <c r="AR2" s="475"/>
      <c r="AS2" s="4" t="s">
        <v>398</v>
      </c>
      <c r="AT2" s="4" t="s">
        <v>399</v>
      </c>
      <c r="AU2" s="4" t="s">
        <v>400</v>
      </c>
      <c r="AV2" s="4" t="s">
        <v>651</v>
      </c>
      <c r="AW2" s="4" t="s">
        <v>652</v>
      </c>
      <c r="AX2" s="4" t="s">
        <v>653</v>
      </c>
      <c r="AY2" s="4" t="s">
        <v>431</v>
      </c>
      <c r="AZ2" s="4" t="s">
        <v>432</v>
      </c>
    </row>
    <row r="3" spans="1:52" s="103" customFormat="1" ht="15" customHeight="1" thickBot="1" x14ac:dyDescent="0.25">
      <c r="A3" s="1"/>
      <c r="B3" s="102"/>
      <c r="C3" s="102"/>
      <c r="D3" s="105"/>
      <c r="E3" s="3" t="s">
        <v>411</v>
      </c>
      <c r="AH3" s="2"/>
      <c r="AI3" s="2"/>
      <c r="AJ3" s="2"/>
      <c r="AK3" s="2"/>
      <c r="AL3" s="2"/>
      <c r="AM3" s="2"/>
      <c r="AO3" s="475" t="s">
        <v>755</v>
      </c>
      <c r="AP3" s="475">
        <f>メイン_入力!$AB$99</f>
        <v>0.38200000000000001</v>
      </c>
      <c r="AR3" s="475" t="s">
        <v>755</v>
      </c>
      <c r="AS3" s="466">
        <f>SUMIF($D$12:$D$41,AS$2,$T$12:$T$41)</f>
        <v>0</v>
      </c>
      <c r="AT3" s="466">
        <f t="shared" ref="AT3:AZ3" si="0">SUMIF($D$12:$D$41,AT$2,$T$12:$T$41)</f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  <c r="AZ3" s="466">
        <f t="shared" si="0"/>
        <v>0</v>
      </c>
    </row>
    <row r="4" spans="1:52" ht="15" customHeight="1" x14ac:dyDescent="0.2">
      <c r="AH4" s="7"/>
      <c r="AI4" s="7"/>
      <c r="AJ4" s="7"/>
      <c r="AK4" s="7"/>
      <c r="AL4" s="7"/>
      <c r="AM4" s="7"/>
      <c r="AO4" s="475" t="s">
        <v>756</v>
      </c>
      <c r="AP4" s="475">
        <f>メイン_入力!$AB$100</f>
        <v>0.48899999999999999</v>
      </c>
      <c r="AR4" s="475" t="s">
        <v>756</v>
      </c>
      <c r="AS4" s="466">
        <f>SUMIF($D$12:$D$41,AS$2,$U$12:$U$41)</f>
        <v>0</v>
      </c>
      <c r="AT4" s="466">
        <f t="shared" ref="AT4:AZ4" si="1">SUMIF($D$12:$D$41,AT$2,$U$12:$U$41)</f>
        <v>0</v>
      </c>
      <c r="AU4" s="466">
        <f t="shared" si="1"/>
        <v>0</v>
      </c>
      <c r="AV4" s="466">
        <f t="shared" si="1"/>
        <v>0</v>
      </c>
      <c r="AW4" s="466">
        <f t="shared" si="1"/>
        <v>0</v>
      </c>
      <c r="AX4" s="466">
        <f t="shared" si="1"/>
        <v>0</v>
      </c>
      <c r="AY4" s="466">
        <f t="shared" si="1"/>
        <v>0</v>
      </c>
      <c r="AZ4" s="466">
        <f t="shared" si="1"/>
        <v>0</v>
      </c>
    </row>
    <row r="5" spans="1:52" s="103" customFormat="1" ht="15" customHeight="1" x14ac:dyDescent="0.2">
      <c r="A5" s="123" t="s">
        <v>13</v>
      </c>
      <c r="B5" s="155"/>
      <c r="C5" s="5"/>
      <c r="D5" s="6"/>
      <c r="E5" s="3"/>
      <c r="S5" s="7"/>
      <c r="T5" s="7"/>
      <c r="U5" s="7"/>
      <c r="V5" s="7"/>
      <c r="W5" s="229"/>
      <c r="X5" s="7"/>
      <c r="Y5" s="7"/>
      <c r="Z5" s="4" t="s">
        <v>36</v>
      </c>
      <c r="AA5" s="4" t="s">
        <v>255</v>
      </c>
      <c r="AB5" s="4" t="s">
        <v>616</v>
      </c>
      <c r="AD5" s="4" t="s">
        <v>490</v>
      </c>
      <c r="AE5" s="4"/>
      <c r="AO5" s="475" t="s">
        <v>779</v>
      </c>
      <c r="AP5" s="475">
        <f>メイン_入力!$AB$101</f>
        <v>0.48899999999999999</v>
      </c>
      <c r="AR5" s="475" t="s">
        <v>779</v>
      </c>
      <c r="AS5" s="466">
        <f>SUMIF($D$12:$D$41,AS$2,$V$12:$V$41)</f>
        <v>0</v>
      </c>
      <c r="AT5" s="466">
        <f t="shared" ref="AT5:AZ5" si="2">SUMIF($D$12:$D$41,AT$2,$V$12:$V$41)</f>
        <v>0</v>
      </c>
      <c r="AU5" s="466">
        <f t="shared" si="2"/>
        <v>0</v>
      </c>
      <c r="AV5" s="466">
        <f t="shared" si="2"/>
        <v>0</v>
      </c>
      <c r="AW5" s="466">
        <f t="shared" si="2"/>
        <v>0</v>
      </c>
      <c r="AX5" s="466">
        <f t="shared" si="2"/>
        <v>0</v>
      </c>
      <c r="AY5" s="466">
        <f t="shared" si="2"/>
        <v>0</v>
      </c>
      <c r="AZ5" s="466">
        <f t="shared" si="2"/>
        <v>0</v>
      </c>
    </row>
    <row r="6" spans="1:52" s="103" customFormat="1" ht="15" customHeight="1" x14ac:dyDescent="0.2">
      <c r="A6" s="1"/>
      <c r="B6" s="106"/>
      <c r="C6" s="107" t="s">
        <v>496</v>
      </c>
      <c r="D6" s="108" t="s">
        <v>38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8"/>
      <c r="T6" s="8"/>
      <c r="U6" s="8"/>
      <c r="V6" s="8"/>
      <c r="W6" s="9"/>
      <c r="X6" s="7"/>
      <c r="Y6" s="7"/>
    </row>
    <row r="7" spans="1:52" s="103" customFormat="1" ht="15" customHeigh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1"/>
      <c r="T7" s="11"/>
      <c r="U7" s="11"/>
      <c r="V7" s="11"/>
      <c r="W7" s="12"/>
      <c r="X7" s="7"/>
      <c r="Y7" s="7"/>
      <c r="Z7" s="7"/>
      <c r="AA7" s="7"/>
      <c r="AB7" s="7"/>
      <c r="AC7" s="7"/>
      <c r="AD7" s="7"/>
      <c r="AE7" s="7"/>
      <c r="AF7" s="7"/>
    </row>
    <row r="8" spans="1:52" s="103" customFormat="1" ht="15" customHeight="1" x14ac:dyDescent="0.2">
      <c r="A8" s="1"/>
      <c r="B8" s="10"/>
      <c r="C8" s="792" t="s">
        <v>372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55"/>
      <c r="N8" s="892" t="s">
        <v>705</v>
      </c>
      <c r="O8" s="892"/>
      <c r="P8" s="892"/>
      <c r="Q8" s="892"/>
      <c r="R8" s="892"/>
      <c r="S8" s="892"/>
      <c r="T8" s="892"/>
      <c r="U8" s="892"/>
      <c r="V8" s="892"/>
      <c r="W8" s="12"/>
      <c r="X8" s="7"/>
      <c r="Y8" s="7"/>
      <c r="Z8" s="7"/>
      <c r="AA8" s="7"/>
      <c r="AB8" s="7"/>
      <c r="AC8" s="7"/>
      <c r="AD8" s="7"/>
      <c r="AE8" s="7"/>
      <c r="AF8" s="7"/>
    </row>
    <row r="9" spans="1:52" s="103" customFormat="1" ht="15" customHeight="1" x14ac:dyDescent="0.2">
      <c r="A9" s="1"/>
      <c r="B9" s="10"/>
      <c r="C9" s="793"/>
      <c r="D9" s="858" t="s">
        <v>276</v>
      </c>
      <c r="E9" s="858" t="s">
        <v>674</v>
      </c>
      <c r="F9" s="858" t="s">
        <v>256</v>
      </c>
      <c r="G9" s="858" t="s">
        <v>429</v>
      </c>
      <c r="H9" s="858" t="s">
        <v>290</v>
      </c>
      <c r="I9" s="858" t="s">
        <v>295</v>
      </c>
      <c r="J9" s="867" t="s">
        <v>296</v>
      </c>
      <c r="K9" s="868"/>
      <c r="L9" s="868"/>
      <c r="M9" s="869"/>
      <c r="N9" s="858" t="s">
        <v>325</v>
      </c>
      <c r="O9" s="883" t="s">
        <v>303</v>
      </c>
      <c r="P9" s="895"/>
      <c r="Q9" s="858" t="s">
        <v>279</v>
      </c>
      <c r="R9" s="858" t="s">
        <v>278</v>
      </c>
      <c r="S9" s="858" t="s">
        <v>43</v>
      </c>
      <c r="T9" s="883" t="s">
        <v>443</v>
      </c>
      <c r="U9" s="884"/>
      <c r="V9" s="885"/>
      <c r="W9" s="12"/>
      <c r="X9" s="7"/>
      <c r="Y9" s="7"/>
    </row>
    <row r="10" spans="1:52" s="103" customFormat="1" ht="33" customHeight="1" x14ac:dyDescent="0.2">
      <c r="A10" s="1"/>
      <c r="B10" s="10"/>
      <c r="C10" s="793"/>
      <c r="D10" s="890"/>
      <c r="E10" s="890"/>
      <c r="F10" s="890"/>
      <c r="G10" s="890"/>
      <c r="H10" s="890"/>
      <c r="I10" s="890"/>
      <c r="J10" s="858" t="s">
        <v>497</v>
      </c>
      <c r="K10" s="858" t="s">
        <v>498</v>
      </c>
      <c r="L10" s="858" t="s">
        <v>499</v>
      </c>
      <c r="M10" s="858" t="s">
        <v>500</v>
      </c>
      <c r="N10" s="890"/>
      <c r="O10" s="872"/>
      <c r="P10" s="896"/>
      <c r="Q10" s="890"/>
      <c r="R10" s="890"/>
      <c r="S10" s="890"/>
      <c r="T10" s="874"/>
      <c r="U10" s="886"/>
      <c r="V10" s="875"/>
      <c r="W10" s="12"/>
      <c r="X10" s="7"/>
      <c r="Y10" s="7"/>
      <c r="Z10" s="15" t="s">
        <v>501</v>
      </c>
      <c r="AA10" s="15" t="s">
        <v>502</v>
      </c>
      <c r="AB10" s="15" t="s">
        <v>503</v>
      </c>
      <c r="AC10" s="15" t="s">
        <v>504</v>
      </c>
      <c r="AE10" s="15" t="s">
        <v>682</v>
      </c>
      <c r="AF10" s="15" t="s">
        <v>683</v>
      </c>
      <c r="AG10" s="15" t="s">
        <v>684</v>
      </c>
      <c r="AH10" s="15" t="s">
        <v>685</v>
      </c>
      <c r="AI10" s="15" t="s">
        <v>686</v>
      </c>
      <c r="AJ10" s="15" t="s">
        <v>687</v>
      </c>
      <c r="AK10" s="15" t="s">
        <v>690</v>
      </c>
      <c r="AL10" s="15"/>
    </row>
    <row r="11" spans="1:52" s="103" customFormat="1" ht="28.2" customHeight="1" x14ac:dyDescent="0.2">
      <c r="A11" s="1"/>
      <c r="B11" s="10"/>
      <c r="C11" s="894"/>
      <c r="D11" s="861"/>
      <c r="E11" s="861"/>
      <c r="F11" s="861"/>
      <c r="G11" s="861"/>
      <c r="H11" s="861"/>
      <c r="I11" s="861"/>
      <c r="J11" s="859"/>
      <c r="K11" s="859"/>
      <c r="L11" s="859"/>
      <c r="M11" s="859"/>
      <c r="N11" s="861"/>
      <c r="O11" s="145" t="s">
        <v>277</v>
      </c>
      <c r="P11" s="145" t="s">
        <v>302</v>
      </c>
      <c r="Q11" s="861"/>
      <c r="R11" s="861"/>
      <c r="S11" s="861"/>
      <c r="T11" s="376" t="s">
        <v>770</v>
      </c>
      <c r="U11" s="376" t="s">
        <v>771</v>
      </c>
      <c r="V11" s="376" t="s">
        <v>822</v>
      </c>
      <c r="W11" s="12"/>
      <c r="X11" s="7"/>
      <c r="Y11" s="7"/>
      <c r="Z11" s="85">
        <v>0.45</v>
      </c>
      <c r="AA11" s="85">
        <v>0.5</v>
      </c>
      <c r="AB11" s="85">
        <v>0.36</v>
      </c>
      <c r="AC11" s="85">
        <v>0.1</v>
      </c>
      <c r="AE11" s="191"/>
      <c r="AF11" s="191"/>
      <c r="AG11" s="191"/>
      <c r="AH11" s="191"/>
      <c r="AI11" s="191"/>
      <c r="AJ11" s="191"/>
      <c r="AK11" s="191"/>
    </row>
    <row r="12" spans="1:52" s="103" customFormat="1" ht="15" customHeight="1" x14ac:dyDescent="0.2">
      <c r="A12" s="1"/>
      <c r="B12" s="10"/>
      <c r="C12" s="16">
        <v>1</v>
      </c>
      <c r="D12" s="28"/>
      <c r="E12" s="29"/>
      <c r="F12" s="274"/>
      <c r="G12" s="30"/>
      <c r="H12" s="303"/>
      <c r="I12" s="272"/>
      <c r="J12" s="28"/>
      <c r="K12" s="28"/>
      <c r="L12" s="28"/>
      <c r="M12" s="28"/>
      <c r="N12" s="27" t="str">
        <f t="shared" ref="N12:N41" si="3">IF(I12="","",SUMIF(J12:M12,"○",$Z$11:$AC$11))</f>
        <v/>
      </c>
      <c r="O12" s="13" t="str">
        <f>IF(I12="","",メイン_入力!$AA$32)</f>
        <v/>
      </c>
      <c r="P12" s="13" t="str">
        <f>IF(I12="","",メイン_入力!$AB$32)</f>
        <v/>
      </c>
      <c r="Q12" s="13" t="str">
        <f>IF(I12="","",IF(OR(G12="冷温水1次ポンプ",G12="冷温水2次ポンプ"),H12*I12*(1-N12)*(O12+P12),IF(OR(G12="冷却水ポンプ",G12="冷水1次ポンプ",G12="冷水2次ポンプ"),H12*I12*(1-N12)*O12,IF(OR(G12="温水1次ポンプ",G12="温水2次ポンプ"),H12*I12*(1-N12)*P12,""))))</f>
        <v/>
      </c>
      <c r="R12" s="272"/>
      <c r="S12" s="13" t="str">
        <f>IF(N12="","",IF(R12="",Q12*N12/(1-N12),R12*N12/(1-N12)))</f>
        <v/>
      </c>
      <c r="T12" s="19" t="str">
        <f>IF(ISERROR(S12),"",IF(S12="","",S12*$AP$3/1000))</f>
        <v/>
      </c>
      <c r="U12" s="19" t="str">
        <f>IF(ISERROR(S12),"",IF(S12="","",S12*$AP$4/1000))</f>
        <v/>
      </c>
      <c r="V12" s="465" t="str">
        <f>IF(ISERROR(S12),"",IF(S12="","",S12*$AP$5/1000))</f>
        <v/>
      </c>
      <c r="W12" s="12"/>
      <c r="X12" s="7"/>
      <c r="Y12" s="7"/>
    </row>
    <row r="13" spans="1:52" s="103" customFormat="1" ht="15" customHeight="1" x14ac:dyDescent="0.2">
      <c r="A13" s="1"/>
      <c r="B13" s="10"/>
      <c r="C13" s="16">
        <v>2</v>
      </c>
      <c r="D13" s="28"/>
      <c r="E13" s="29"/>
      <c r="F13" s="274"/>
      <c r="G13" s="30"/>
      <c r="H13" s="303"/>
      <c r="I13" s="272"/>
      <c r="J13" s="28"/>
      <c r="K13" s="28"/>
      <c r="L13" s="28"/>
      <c r="M13" s="28"/>
      <c r="N13" s="27" t="str">
        <f t="shared" si="3"/>
        <v/>
      </c>
      <c r="O13" s="13" t="str">
        <f>IF(I13="","",メイン_入力!$AA$32)</f>
        <v/>
      </c>
      <c r="P13" s="13" t="str">
        <f>IF(I13="","",メイン_入力!$AB$32)</f>
        <v/>
      </c>
      <c r="Q13" s="13" t="str">
        <f t="shared" ref="Q13:Q41" si="4">IF(I13="","",IF(OR(G13="冷温水1次ポンプ",G13="冷温水2次ポンプ"),H13*I13*(1-N13)*(O13+P13),IF(OR(G13="冷却水ポンプ",G13="冷水1次ポンプ",G13="冷水2次ポンプ"),H13*I13*(1-N13)*O13,IF(OR(G13="温水1次ポンプ",G13="温水2次ポンプ"),H13*I13*(1-N13)*P13,""))))</f>
        <v/>
      </c>
      <c r="R13" s="272"/>
      <c r="S13" s="13" t="str">
        <f t="shared" ref="S13:S41" si="5">IF(N13="","",IF(R13="",Q13*N13/(1-N13),R13*N13/(1-N13)))</f>
        <v/>
      </c>
      <c r="T13" s="465" t="str">
        <f t="shared" ref="T13:T41" si="6">IF(ISERROR(S13),"",IF(S13="","",S13*$AP$3/1000))</f>
        <v/>
      </c>
      <c r="U13" s="465" t="str">
        <f t="shared" ref="U13:U41" si="7">IF(ISERROR(S13),"",IF(S13="","",S13*$AP$4/1000))</f>
        <v/>
      </c>
      <c r="V13" s="465" t="str">
        <f t="shared" ref="V13:V41" si="8">IF(ISERROR(S13),"",IF(S13="","",S13*$AP$5/1000))</f>
        <v/>
      </c>
      <c r="W13" s="12"/>
      <c r="X13" s="7"/>
      <c r="Y13" s="7"/>
    </row>
    <row r="14" spans="1:52" s="103" customFormat="1" ht="15" customHeight="1" x14ac:dyDescent="0.2">
      <c r="A14" s="1"/>
      <c r="B14" s="10"/>
      <c r="C14" s="16">
        <v>3</v>
      </c>
      <c r="D14" s="28"/>
      <c r="E14" s="29"/>
      <c r="F14" s="274"/>
      <c r="G14" s="30"/>
      <c r="H14" s="303"/>
      <c r="I14" s="272"/>
      <c r="J14" s="28"/>
      <c r="K14" s="28"/>
      <c r="L14" s="28"/>
      <c r="M14" s="28"/>
      <c r="N14" s="27" t="str">
        <f t="shared" si="3"/>
        <v/>
      </c>
      <c r="O14" s="13" t="str">
        <f>IF(I14="","",メイン_入力!$AA$32)</f>
        <v/>
      </c>
      <c r="P14" s="13" t="str">
        <f>IF(I14="","",メイン_入力!$AB$32)</f>
        <v/>
      </c>
      <c r="Q14" s="13" t="str">
        <f t="shared" si="4"/>
        <v/>
      </c>
      <c r="R14" s="272"/>
      <c r="S14" s="13" t="str">
        <f t="shared" si="5"/>
        <v/>
      </c>
      <c r="T14" s="465" t="str">
        <f t="shared" si="6"/>
        <v/>
      </c>
      <c r="U14" s="465" t="str">
        <f t="shared" si="7"/>
        <v/>
      </c>
      <c r="V14" s="465" t="str">
        <f t="shared" si="8"/>
        <v/>
      </c>
      <c r="W14" s="12"/>
      <c r="X14" s="7"/>
      <c r="Y14" s="7"/>
    </row>
    <row r="15" spans="1:52" s="103" customFormat="1" ht="15" customHeight="1" x14ac:dyDescent="0.2">
      <c r="A15" s="1"/>
      <c r="B15" s="10"/>
      <c r="C15" s="16">
        <v>4</v>
      </c>
      <c r="D15" s="28"/>
      <c r="E15" s="29"/>
      <c r="F15" s="274"/>
      <c r="G15" s="30"/>
      <c r="H15" s="303"/>
      <c r="I15" s="272"/>
      <c r="J15" s="28"/>
      <c r="K15" s="28"/>
      <c r="L15" s="28"/>
      <c r="M15" s="28"/>
      <c r="N15" s="27" t="str">
        <f t="shared" si="3"/>
        <v/>
      </c>
      <c r="O15" s="13" t="str">
        <f>IF(I15="","",メイン_入力!$AA$32)</f>
        <v/>
      </c>
      <c r="P15" s="13" t="str">
        <f>IF(I15="","",メイン_入力!$AB$32)</f>
        <v/>
      </c>
      <c r="Q15" s="13" t="str">
        <f t="shared" si="4"/>
        <v/>
      </c>
      <c r="R15" s="272"/>
      <c r="S15" s="13" t="str">
        <f t="shared" si="5"/>
        <v/>
      </c>
      <c r="T15" s="465" t="str">
        <f t="shared" si="6"/>
        <v/>
      </c>
      <c r="U15" s="465" t="str">
        <f t="shared" si="7"/>
        <v/>
      </c>
      <c r="V15" s="465" t="str">
        <f t="shared" si="8"/>
        <v/>
      </c>
      <c r="W15" s="12"/>
      <c r="X15" s="7"/>
      <c r="Y15" s="7"/>
    </row>
    <row r="16" spans="1:52" s="103" customFormat="1" ht="15" customHeight="1" x14ac:dyDescent="0.2">
      <c r="A16" s="1"/>
      <c r="B16" s="10"/>
      <c r="C16" s="16">
        <v>5</v>
      </c>
      <c r="D16" s="28"/>
      <c r="E16" s="29"/>
      <c r="F16" s="274"/>
      <c r="G16" s="30"/>
      <c r="H16" s="303"/>
      <c r="I16" s="272"/>
      <c r="J16" s="28"/>
      <c r="K16" s="28"/>
      <c r="L16" s="28"/>
      <c r="M16" s="28"/>
      <c r="N16" s="27" t="str">
        <f t="shared" si="3"/>
        <v/>
      </c>
      <c r="O16" s="13" t="str">
        <f>IF(I16="","",メイン_入力!$AA$32)</f>
        <v/>
      </c>
      <c r="P16" s="13" t="str">
        <f>IF(I16="","",メイン_入力!$AB$32)</f>
        <v/>
      </c>
      <c r="Q16" s="13" t="str">
        <f t="shared" si="4"/>
        <v/>
      </c>
      <c r="R16" s="272"/>
      <c r="S16" s="13" t="str">
        <f t="shared" si="5"/>
        <v/>
      </c>
      <c r="T16" s="465" t="str">
        <f t="shared" si="6"/>
        <v/>
      </c>
      <c r="U16" s="465" t="str">
        <f t="shared" si="7"/>
        <v/>
      </c>
      <c r="V16" s="465" t="str">
        <f t="shared" si="8"/>
        <v/>
      </c>
      <c r="W16" s="12"/>
      <c r="X16" s="7"/>
      <c r="Y16" s="7"/>
    </row>
    <row r="17" spans="1:25" s="103" customFormat="1" ht="15" customHeight="1" x14ac:dyDescent="0.2">
      <c r="A17" s="1"/>
      <c r="B17" s="10"/>
      <c r="C17" s="16">
        <v>6</v>
      </c>
      <c r="D17" s="28"/>
      <c r="E17" s="29"/>
      <c r="F17" s="274"/>
      <c r="G17" s="30"/>
      <c r="H17" s="303"/>
      <c r="I17" s="272"/>
      <c r="J17" s="28"/>
      <c r="K17" s="28"/>
      <c r="L17" s="28"/>
      <c r="M17" s="28"/>
      <c r="N17" s="27" t="str">
        <f t="shared" si="3"/>
        <v/>
      </c>
      <c r="O17" s="13" t="str">
        <f>IF(I17="","",メイン_入力!$AA$32)</f>
        <v/>
      </c>
      <c r="P17" s="13" t="str">
        <f>IF(I17="","",メイン_入力!$AB$32)</f>
        <v/>
      </c>
      <c r="Q17" s="13" t="str">
        <f t="shared" si="4"/>
        <v/>
      </c>
      <c r="R17" s="272"/>
      <c r="S17" s="13" t="str">
        <f t="shared" si="5"/>
        <v/>
      </c>
      <c r="T17" s="465" t="str">
        <f t="shared" si="6"/>
        <v/>
      </c>
      <c r="U17" s="465" t="str">
        <f t="shared" si="7"/>
        <v/>
      </c>
      <c r="V17" s="465" t="str">
        <f t="shared" si="8"/>
        <v/>
      </c>
      <c r="W17" s="12"/>
      <c r="X17" s="7"/>
      <c r="Y17" s="7"/>
    </row>
    <row r="18" spans="1:25" s="103" customFormat="1" ht="15" customHeight="1" x14ac:dyDescent="0.2">
      <c r="A18" s="1"/>
      <c r="B18" s="10"/>
      <c r="C18" s="16">
        <v>7</v>
      </c>
      <c r="D18" s="28"/>
      <c r="E18" s="29"/>
      <c r="F18" s="274"/>
      <c r="G18" s="30"/>
      <c r="H18" s="303"/>
      <c r="I18" s="272"/>
      <c r="J18" s="28"/>
      <c r="K18" s="28"/>
      <c r="L18" s="28"/>
      <c r="M18" s="28"/>
      <c r="N18" s="27" t="str">
        <f t="shared" si="3"/>
        <v/>
      </c>
      <c r="O18" s="13" t="str">
        <f>IF(I18="","",メイン_入力!$AA$32)</f>
        <v/>
      </c>
      <c r="P18" s="13" t="str">
        <f>IF(I18="","",メイン_入力!$AB$32)</f>
        <v/>
      </c>
      <c r="Q18" s="13" t="str">
        <f t="shared" si="4"/>
        <v/>
      </c>
      <c r="R18" s="272"/>
      <c r="S18" s="13" t="str">
        <f t="shared" si="5"/>
        <v/>
      </c>
      <c r="T18" s="465" t="str">
        <f t="shared" si="6"/>
        <v/>
      </c>
      <c r="U18" s="465" t="str">
        <f t="shared" si="7"/>
        <v/>
      </c>
      <c r="V18" s="465" t="str">
        <f t="shared" si="8"/>
        <v/>
      </c>
      <c r="W18" s="12"/>
      <c r="X18" s="7"/>
      <c r="Y18" s="7"/>
    </row>
    <row r="19" spans="1:25" s="103" customFormat="1" ht="15" customHeight="1" x14ac:dyDescent="0.2">
      <c r="A19" s="1"/>
      <c r="B19" s="10"/>
      <c r="C19" s="16">
        <v>8</v>
      </c>
      <c r="D19" s="28"/>
      <c r="E19" s="29"/>
      <c r="F19" s="274"/>
      <c r="G19" s="30"/>
      <c r="H19" s="303"/>
      <c r="I19" s="272"/>
      <c r="J19" s="28"/>
      <c r="K19" s="28"/>
      <c r="L19" s="28"/>
      <c r="M19" s="28"/>
      <c r="N19" s="27" t="str">
        <f t="shared" si="3"/>
        <v/>
      </c>
      <c r="O19" s="13" t="str">
        <f>IF(I19="","",メイン_入力!$AA$32)</f>
        <v/>
      </c>
      <c r="P19" s="13" t="str">
        <f>IF(I19="","",メイン_入力!$AB$32)</f>
        <v/>
      </c>
      <c r="Q19" s="13" t="str">
        <f t="shared" si="4"/>
        <v/>
      </c>
      <c r="R19" s="272"/>
      <c r="S19" s="13" t="str">
        <f t="shared" si="5"/>
        <v/>
      </c>
      <c r="T19" s="465" t="str">
        <f t="shared" si="6"/>
        <v/>
      </c>
      <c r="U19" s="465" t="str">
        <f t="shared" si="7"/>
        <v/>
      </c>
      <c r="V19" s="465" t="str">
        <f t="shared" si="8"/>
        <v/>
      </c>
      <c r="W19" s="12"/>
      <c r="X19" s="7"/>
      <c r="Y19" s="7"/>
    </row>
    <row r="20" spans="1:25" s="103" customFormat="1" ht="15" customHeight="1" x14ac:dyDescent="0.2">
      <c r="A20" s="1"/>
      <c r="B20" s="10"/>
      <c r="C20" s="16">
        <v>9</v>
      </c>
      <c r="D20" s="28"/>
      <c r="E20" s="29"/>
      <c r="F20" s="274"/>
      <c r="G20" s="30"/>
      <c r="H20" s="303"/>
      <c r="I20" s="272"/>
      <c r="J20" s="28"/>
      <c r="K20" s="28"/>
      <c r="L20" s="28"/>
      <c r="M20" s="28"/>
      <c r="N20" s="27" t="str">
        <f t="shared" si="3"/>
        <v/>
      </c>
      <c r="O20" s="13" t="str">
        <f>IF(I20="","",メイン_入力!$AA$32)</f>
        <v/>
      </c>
      <c r="P20" s="13" t="str">
        <f>IF(I20="","",メイン_入力!$AB$32)</f>
        <v/>
      </c>
      <c r="Q20" s="13" t="str">
        <f t="shared" si="4"/>
        <v/>
      </c>
      <c r="R20" s="272"/>
      <c r="S20" s="13" t="str">
        <f t="shared" si="5"/>
        <v/>
      </c>
      <c r="T20" s="465" t="str">
        <f t="shared" si="6"/>
        <v/>
      </c>
      <c r="U20" s="465" t="str">
        <f t="shared" si="7"/>
        <v/>
      </c>
      <c r="V20" s="465" t="str">
        <f t="shared" si="8"/>
        <v/>
      </c>
      <c r="W20" s="12"/>
      <c r="X20" s="7"/>
      <c r="Y20" s="7"/>
    </row>
    <row r="21" spans="1:25" s="103" customFormat="1" ht="15" customHeight="1" x14ac:dyDescent="0.2">
      <c r="A21" s="1"/>
      <c r="B21" s="10"/>
      <c r="C21" s="16">
        <v>10</v>
      </c>
      <c r="D21" s="28"/>
      <c r="E21" s="29"/>
      <c r="F21" s="274"/>
      <c r="G21" s="30"/>
      <c r="H21" s="303"/>
      <c r="I21" s="272"/>
      <c r="J21" s="28"/>
      <c r="K21" s="28"/>
      <c r="L21" s="28"/>
      <c r="M21" s="28"/>
      <c r="N21" s="27" t="str">
        <f t="shared" si="3"/>
        <v/>
      </c>
      <c r="O21" s="13" t="str">
        <f>IF(I21="","",メイン_入力!$AA$32)</f>
        <v/>
      </c>
      <c r="P21" s="13" t="str">
        <f>IF(I21="","",メイン_入力!$AB$32)</f>
        <v/>
      </c>
      <c r="Q21" s="13" t="str">
        <f t="shared" si="4"/>
        <v/>
      </c>
      <c r="R21" s="272"/>
      <c r="S21" s="13" t="str">
        <f t="shared" si="5"/>
        <v/>
      </c>
      <c r="T21" s="465" t="str">
        <f t="shared" si="6"/>
        <v/>
      </c>
      <c r="U21" s="465" t="str">
        <f t="shared" si="7"/>
        <v/>
      </c>
      <c r="V21" s="465" t="str">
        <f t="shared" si="8"/>
        <v/>
      </c>
      <c r="W21" s="12"/>
      <c r="X21" s="7"/>
      <c r="Y21" s="7"/>
    </row>
    <row r="22" spans="1:25" s="103" customFormat="1" ht="15" customHeight="1" x14ac:dyDescent="0.2">
      <c r="A22" s="1"/>
      <c r="B22" s="10"/>
      <c r="C22" s="16">
        <v>11</v>
      </c>
      <c r="D22" s="28"/>
      <c r="E22" s="29"/>
      <c r="F22" s="274"/>
      <c r="G22" s="30"/>
      <c r="H22" s="303"/>
      <c r="I22" s="272"/>
      <c r="J22" s="28"/>
      <c r="K22" s="28"/>
      <c r="L22" s="28"/>
      <c r="M22" s="28"/>
      <c r="N22" s="27" t="str">
        <f t="shared" si="3"/>
        <v/>
      </c>
      <c r="O22" s="13" t="str">
        <f>IF(I22="","",メイン_入力!$AA$32)</f>
        <v/>
      </c>
      <c r="P22" s="13" t="str">
        <f>IF(I22="","",メイン_入力!$AB$32)</f>
        <v/>
      </c>
      <c r="Q22" s="13" t="str">
        <f t="shared" si="4"/>
        <v/>
      </c>
      <c r="R22" s="272"/>
      <c r="S22" s="13" t="str">
        <f t="shared" si="5"/>
        <v/>
      </c>
      <c r="T22" s="465" t="str">
        <f t="shared" si="6"/>
        <v/>
      </c>
      <c r="U22" s="465" t="str">
        <f t="shared" si="7"/>
        <v/>
      </c>
      <c r="V22" s="465" t="str">
        <f t="shared" si="8"/>
        <v/>
      </c>
      <c r="W22" s="12"/>
      <c r="X22" s="7"/>
      <c r="Y22" s="7"/>
    </row>
    <row r="23" spans="1:25" s="103" customFormat="1" ht="15" customHeight="1" x14ac:dyDescent="0.2">
      <c r="A23" s="1"/>
      <c r="B23" s="10"/>
      <c r="C23" s="16">
        <v>12</v>
      </c>
      <c r="D23" s="28"/>
      <c r="E23" s="29"/>
      <c r="F23" s="274"/>
      <c r="G23" s="30"/>
      <c r="H23" s="303"/>
      <c r="I23" s="272"/>
      <c r="J23" s="28"/>
      <c r="K23" s="28"/>
      <c r="L23" s="28"/>
      <c r="M23" s="28"/>
      <c r="N23" s="27" t="str">
        <f t="shared" si="3"/>
        <v/>
      </c>
      <c r="O23" s="13" t="str">
        <f>IF(I23="","",メイン_入力!$AA$32)</f>
        <v/>
      </c>
      <c r="P23" s="13" t="str">
        <f>IF(I23="","",メイン_入力!$AB$32)</f>
        <v/>
      </c>
      <c r="Q23" s="13" t="str">
        <f t="shared" si="4"/>
        <v/>
      </c>
      <c r="R23" s="272"/>
      <c r="S23" s="13" t="str">
        <f t="shared" si="5"/>
        <v/>
      </c>
      <c r="T23" s="465" t="str">
        <f t="shared" si="6"/>
        <v/>
      </c>
      <c r="U23" s="465" t="str">
        <f t="shared" si="7"/>
        <v/>
      </c>
      <c r="V23" s="465" t="str">
        <f t="shared" si="8"/>
        <v/>
      </c>
      <c r="W23" s="12"/>
      <c r="X23" s="7"/>
      <c r="Y23" s="7"/>
    </row>
    <row r="24" spans="1:25" s="103" customFormat="1" ht="15" customHeight="1" x14ac:dyDescent="0.2">
      <c r="A24" s="1"/>
      <c r="B24" s="10"/>
      <c r="C24" s="16">
        <v>13</v>
      </c>
      <c r="D24" s="28"/>
      <c r="E24" s="29"/>
      <c r="F24" s="274"/>
      <c r="G24" s="30"/>
      <c r="H24" s="303"/>
      <c r="I24" s="272"/>
      <c r="J24" s="28"/>
      <c r="K24" s="28"/>
      <c r="L24" s="28"/>
      <c r="M24" s="28"/>
      <c r="N24" s="27" t="str">
        <f t="shared" si="3"/>
        <v/>
      </c>
      <c r="O24" s="13" t="str">
        <f>IF(I24="","",メイン_入力!$AA$32)</f>
        <v/>
      </c>
      <c r="P24" s="13" t="str">
        <f>IF(I24="","",メイン_入力!$AB$32)</f>
        <v/>
      </c>
      <c r="Q24" s="13" t="str">
        <f t="shared" si="4"/>
        <v/>
      </c>
      <c r="R24" s="272"/>
      <c r="S24" s="13" t="str">
        <f t="shared" si="5"/>
        <v/>
      </c>
      <c r="T24" s="465" t="str">
        <f t="shared" si="6"/>
        <v/>
      </c>
      <c r="U24" s="465" t="str">
        <f t="shared" si="7"/>
        <v/>
      </c>
      <c r="V24" s="465" t="str">
        <f t="shared" si="8"/>
        <v/>
      </c>
      <c r="W24" s="12"/>
      <c r="X24" s="7"/>
      <c r="Y24" s="7"/>
    </row>
    <row r="25" spans="1:25" s="103" customFormat="1" ht="15" customHeight="1" x14ac:dyDescent="0.2">
      <c r="A25" s="1"/>
      <c r="B25" s="10"/>
      <c r="C25" s="16">
        <v>14</v>
      </c>
      <c r="D25" s="28"/>
      <c r="E25" s="29"/>
      <c r="F25" s="274"/>
      <c r="G25" s="30"/>
      <c r="H25" s="303"/>
      <c r="I25" s="272"/>
      <c r="J25" s="28"/>
      <c r="K25" s="28"/>
      <c r="L25" s="28"/>
      <c r="M25" s="28"/>
      <c r="N25" s="27" t="str">
        <f t="shared" si="3"/>
        <v/>
      </c>
      <c r="O25" s="13" t="str">
        <f>IF(I25="","",メイン_入力!$AA$32)</f>
        <v/>
      </c>
      <c r="P25" s="13" t="str">
        <f>IF(I25="","",メイン_入力!$AB$32)</f>
        <v/>
      </c>
      <c r="Q25" s="13" t="str">
        <f t="shared" si="4"/>
        <v/>
      </c>
      <c r="R25" s="272"/>
      <c r="S25" s="13" t="str">
        <f t="shared" si="5"/>
        <v/>
      </c>
      <c r="T25" s="465" t="str">
        <f t="shared" si="6"/>
        <v/>
      </c>
      <c r="U25" s="465" t="str">
        <f t="shared" si="7"/>
        <v/>
      </c>
      <c r="V25" s="465" t="str">
        <f t="shared" si="8"/>
        <v/>
      </c>
      <c r="W25" s="12"/>
      <c r="X25" s="7"/>
      <c r="Y25" s="7"/>
    </row>
    <row r="26" spans="1:25" s="103" customFormat="1" ht="15" customHeight="1" x14ac:dyDescent="0.2">
      <c r="A26" s="1"/>
      <c r="B26" s="10"/>
      <c r="C26" s="16">
        <v>15</v>
      </c>
      <c r="D26" s="28"/>
      <c r="E26" s="29"/>
      <c r="F26" s="274"/>
      <c r="G26" s="30"/>
      <c r="H26" s="303"/>
      <c r="I26" s="272"/>
      <c r="J26" s="28"/>
      <c r="K26" s="28"/>
      <c r="L26" s="28"/>
      <c r="M26" s="28"/>
      <c r="N26" s="27" t="str">
        <f t="shared" si="3"/>
        <v/>
      </c>
      <c r="O26" s="13" t="str">
        <f>IF(I26="","",メイン_入力!$AA$32)</f>
        <v/>
      </c>
      <c r="P26" s="13" t="str">
        <f>IF(I26="","",メイン_入力!$AB$32)</f>
        <v/>
      </c>
      <c r="Q26" s="13" t="str">
        <f t="shared" si="4"/>
        <v/>
      </c>
      <c r="R26" s="272"/>
      <c r="S26" s="13" t="str">
        <f t="shared" si="5"/>
        <v/>
      </c>
      <c r="T26" s="465" t="str">
        <f t="shared" si="6"/>
        <v/>
      </c>
      <c r="U26" s="465" t="str">
        <f t="shared" si="7"/>
        <v/>
      </c>
      <c r="V26" s="465" t="str">
        <f t="shared" si="8"/>
        <v/>
      </c>
      <c r="W26" s="12"/>
      <c r="X26" s="7"/>
      <c r="Y26" s="7"/>
    </row>
    <row r="27" spans="1:25" s="103" customFormat="1" ht="15" customHeight="1" x14ac:dyDescent="0.2">
      <c r="A27" s="1"/>
      <c r="B27" s="10"/>
      <c r="C27" s="16">
        <v>16</v>
      </c>
      <c r="D27" s="28"/>
      <c r="E27" s="29"/>
      <c r="F27" s="274"/>
      <c r="G27" s="30"/>
      <c r="H27" s="303"/>
      <c r="I27" s="272"/>
      <c r="J27" s="28"/>
      <c r="K27" s="28"/>
      <c r="L27" s="28"/>
      <c r="M27" s="28"/>
      <c r="N27" s="27" t="str">
        <f t="shared" si="3"/>
        <v/>
      </c>
      <c r="O27" s="13" t="str">
        <f>IF(I27="","",メイン_入力!$AA$32)</f>
        <v/>
      </c>
      <c r="P27" s="13" t="str">
        <f>IF(I27="","",メイン_入力!$AB$32)</f>
        <v/>
      </c>
      <c r="Q27" s="13" t="str">
        <f t="shared" si="4"/>
        <v/>
      </c>
      <c r="R27" s="272"/>
      <c r="S27" s="13" t="str">
        <f t="shared" si="5"/>
        <v/>
      </c>
      <c r="T27" s="465" t="str">
        <f t="shared" si="6"/>
        <v/>
      </c>
      <c r="U27" s="465" t="str">
        <f t="shared" si="7"/>
        <v/>
      </c>
      <c r="V27" s="465" t="str">
        <f t="shared" si="8"/>
        <v/>
      </c>
      <c r="W27" s="12"/>
      <c r="X27" s="7"/>
      <c r="Y27" s="7"/>
    </row>
    <row r="28" spans="1:25" s="103" customFormat="1" ht="15" customHeight="1" x14ac:dyDescent="0.2">
      <c r="A28" s="1"/>
      <c r="B28" s="10"/>
      <c r="C28" s="16">
        <v>17</v>
      </c>
      <c r="D28" s="28"/>
      <c r="E28" s="29"/>
      <c r="F28" s="274"/>
      <c r="G28" s="30"/>
      <c r="H28" s="303"/>
      <c r="I28" s="272"/>
      <c r="J28" s="28"/>
      <c r="K28" s="28"/>
      <c r="L28" s="28"/>
      <c r="M28" s="28"/>
      <c r="N28" s="27" t="str">
        <f t="shared" si="3"/>
        <v/>
      </c>
      <c r="O28" s="13" t="str">
        <f>IF(I28="","",メイン_入力!$AA$32)</f>
        <v/>
      </c>
      <c r="P28" s="13" t="str">
        <f>IF(I28="","",メイン_入力!$AB$32)</f>
        <v/>
      </c>
      <c r="Q28" s="13" t="str">
        <f t="shared" si="4"/>
        <v/>
      </c>
      <c r="R28" s="272"/>
      <c r="S28" s="13" t="str">
        <f t="shared" si="5"/>
        <v/>
      </c>
      <c r="T28" s="465" t="str">
        <f t="shared" si="6"/>
        <v/>
      </c>
      <c r="U28" s="465" t="str">
        <f t="shared" si="7"/>
        <v/>
      </c>
      <c r="V28" s="465" t="str">
        <f t="shared" si="8"/>
        <v/>
      </c>
      <c r="W28" s="12"/>
      <c r="X28" s="7"/>
      <c r="Y28" s="7"/>
    </row>
    <row r="29" spans="1:25" s="103" customFormat="1" ht="15" customHeight="1" x14ac:dyDescent="0.2">
      <c r="A29" s="1"/>
      <c r="B29" s="10"/>
      <c r="C29" s="16">
        <v>18</v>
      </c>
      <c r="D29" s="28"/>
      <c r="E29" s="29"/>
      <c r="F29" s="274"/>
      <c r="G29" s="30"/>
      <c r="H29" s="303"/>
      <c r="I29" s="272"/>
      <c r="J29" s="28"/>
      <c r="K29" s="28"/>
      <c r="L29" s="28"/>
      <c r="M29" s="28"/>
      <c r="N29" s="27" t="str">
        <f t="shared" si="3"/>
        <v/>
      </c>
      <c r="O29" s="13" t="str">
        <f>IF(I29="","",メイン_入力!$AA$32)</f>
        <v/>
      </c>
      <c r="P29" s="13" t="str">
        <f>IF(I29="","",メイン_入力!$AB$32)</f>
        <v/>
      </c>
      <c r="Q29" s="13" t="str">
        <f t="shared" si="4"/>
        <v/>
      </c>
      <c r="R29" s="272"/>
      <c r="S29" s="13" t="str">
        <f t="shared" si="5"/>
        <v/>
      </c>
      <c r="T29" s="465" t="str">
        <f t="shared" si="6"/>
        <v/>
      </c>
      <c r="U29" s="465" t="str">
        <f t="shared" si="7"/>
        <v/>
      </c>
      <c r="V29" s="465" t="str">
        <f t="shared" si="8"/>
        <v/>
      </c>
      <c r="W29" s="12"/>
      <c r="X29" s="7"/>
      <c r="Y29" s="7"/>
    </row>
    <row r="30" spans="1:25" s="103" customFormat="1" ht="15" customHeight="1" x14ac:dyDescent="0.2">
      <c r="A30" s="1"/>
      <c r="B30" s="10"/>
      <c r="C30" s="16">
        <v>19</v>
      </c>
      <c r="D30" s="28"/>
      <c r="E30" s="29"/>
      <c r="F30" s="274"/>
      <c r="G30" s="30"/>
      <c r="H30" s="303"/>
      <c r="I30" s="272"/>
      <c r="J30" s="28"/>
      <c r="K30" s="28"/>
      <c r="L30" s="28"/>
      <c r="M30" s="28"/>
      <c r="N30" s="27" t="str">
        <f t="shared" si="3"/>
        <v/>
      </c>
      <c r="O30" s="13" t="str">
        <f>IF(I30="","",メイン_入力!$AA$32)</f>
        <v/>
      </c>
      <c r="P30" s="13" t="str">
        <f>IF(I30="","",メイン_入力!$AB$32)</f>
        <v/>
      </c>
      <c r="Q30" s="13" t="str">
        <f t="shared" si="4"/>
        <v/>
      </c>
      <c r="R30" s="272"/>
      <c r="S30" s="13" t="str">
        <f t="shared" si="5"/>
        <v/>
      </c>
      <c r="T30" s="465" t="str">
        <f t="shared" si="6"/>
        <v/>
      </c>
      <c r="U30" s="465" t="str">
        <f t="shared" si="7"/>
        <v/>
      </c>
      <c r="V30" s="465" t="str">
        <f t="shared" si="8"/>
        <v/>
      </c>
      <c r="W30" s="12"/>
      <c r="X30" s="7"/>
      <c r="Y30" s="7"/>
    </row>
    <row r="31" spans="1:25" s="103" customFormat="1" ht="15" customHeight="1" x14ac:dyDescent="0.2">
      <c r="A31" s="1"/>
      <c r="B31" s="10"/>
      <c r="C31" s="16">
        <v>20</v>
      </c>
      <c r="D31" s="28"/>
      <c r="E31" s="29"/>
      <c r="F31" s="274"/>
      <c r="G31" s="30"/>
      <c r="H31" s="303"/>
      <c r="I31" s="272"/>
      <c r="J31" s="28"/>
      <c r="K31" s="28"/>
      <c r="L31" s="28"/>
      <c r="M31" s="28"/>
      <c r="N31" s="27" t="str">
        <f t="shared" si="3"/>
        <v/>
      </c>
      <c r="O31" s="13" t="str">
        <f>IF(I31="","",メイン_入力!$AA$32)</f>
        <v/>
      </c>
      <c r="P31" s="13" t="str">
        <f>IF(I31="","",メイン_入力!$AB$32)</f>
        <v/>
      </c>
      <c r="Q31" s="13" t="str">
        <f t="shared" si="4"/>
        <v/>
      </c>
      <c r="R31" s="272"/>
      <c r="S31" s="13" t="str">
        <f t="shared" si="5"/>
        <v/>
      </c>
      <c r="T31" s="465" t="str">
        <f t="shared" si="6"/>
        <v/>
      </c>
      <c r="U31" s="465" t="str">
        <f t="shared" si="7"/>
        <v/>
      </c>
      <c r="V31" s="465" t="str">
        <f t="shared" si="8"/>
        <v/>
      </c>
      <c r="W31" s="12"/>
      <c r="X31" s="7"/>
      <c r="Y31" s="7"/>
    </row>
    <row r="32" spans="1:25" s="103" customFormat="1" ht="15" customHeight="1" x14ac:dyDescent="0.2">
      <c r="A32" s="1"/>
      <c r="B32" s="10"/>
      <c r="C32" s="16">
        <v>21</v>
      </c>
      <c r="D32" s="28"/>
      <c r="E32" s="29"/>
      <c r="F32" s="274"/>
      <c r="G32" s="30"/>
      <c r="H32" s="303"/>
      <c r="I32" s="272"/>
      <c r="J32" s="28"/>
      <c r="K32" s="28"/>
      <c r="L32" s="28"/>
      <c r="M32" s="28"/>
      <c r="N32" s="27" t="str">
        <f t="shared" si="3"/>
        <v/>
      </c>
      <c r="O32" s="13" t="str">
        <f>IF(I32="","",メイン_入力!$AA$32)</f>
        <v/>
      </c>
      <c r="P32" s="13" t="str">
        <f>IF(I32="","",メイン_入力!$AB$32)</f>
        <v/>
      </c>
      <c r="Q32" s="13" t="str">
        <f t="shared" si="4"/>
        <v/>
      </c>
      <c r="R32" s="272"/>
      <c r="S32" s="13" t="str">
        <f t="shared" si="5"/>
        <v/>
      </c>
      <c r="T32" s="465" t="str">
        <f t="shared" si="6"/>
        <v/>
      </c>
      <c r="U32" s="465" t="str">
        <f t="shared" si="7"/>
        <v/>
      </c>
      <c r="V32" s="465" t="str">
        <f t="shared" si="8"/>
        <v/>
      </c>
      <c r="W32" s="12"/>
      <c r="X32" s="7"/>
      <c r="Y32" s="7"/>
    </row>
    <row r="33" spans="1:25" s="103" customFormat="1" ht="15" customHeight="1" x14ac:dyDescent="0.2">
      <c r="A33" s="1"/>
      <c r="B33" s="10"/>
      <c r="C33" s="16">
        <v>22</v>
      </c>
      <c r="D33" s="28"/>
      <c r="E33" s="29"/>
      <c r="F33" s="274"/>
      <c r="G33" s="30"/>
      <c r="H33" s="303"/>
      <c r="I33" s="272"/>
      <c r="J33" s="28"/>
      <c r="K33" s="28"/>
      <c r="L33" s="28"/>
      <c r="M33" s="28"/>
      <c r="N33" s="27" t="str">
        <f t="shared" si="3"/>
        <v/>
      </c>
      <c r="O33" s="13" t="str">
        <f>IF(I33="","",メイン_入力!$AA$32)</f>
        <v/>
      </c>
      <c r="P33" s="13" t="str">
        <f>IF(I33="","",メイン_入力!$AB$32)</f>
        <v/>
      </c>
      <c r="Q33" s="13" t="str">
        <f t="shared" si="4"/>
        <v/>
      </c>
      <c r="R33" s="272"/>
      <c r="S33" s="13" t="str">
        <f t="shared" si="5"/>
        <v/>
      </c>
      <c r="T33" s="465" t="str">
        <f t="shared" si="6"/>
        <v/>
      </c>
      <c r="U33" s="465" t="str">
        <f t="shared" si="7"/>
        <v/>
      </c>
      <c r="V33" s="465" t="str">
        <f t="shared" si="8"/>
        <v/>
      </c>
      <c r="W33" s="12"/>
      <c r="X33" s="7"/>
      <c r="Y33" s="7"/>
    </row>
    <row r="34" spans="1:25" s="103" customFormat="1" ht="15" customHeight="1" x14ac:dyDescent="0.2">
      <c r="A34" s="1"/>
      <c r="B34" s="10"/>
      <c r="C34" s="16">
        <v>23</v>
      </c>
      <c r="D34" s="28"/>
      <c r="E34" s="29"/>
      <c r="F34" s="274"/>
      <c r="G34" s="30"/>
      <c r="H34" s="303"/>
      <c r="I34" s="272"/>
      <c r="J34" s="28"/>
      <c r="K34" s="28"/>
      <c r="L34" s="28"/>
      <c r="M34" s="28"/>
      <c r="N34" s="27" t="str">
        <f t="shared" si="3"/>
        <v/>
      </c>
      <c r="O34" s="13" t="str">
        <f>IF(I34="","",メイン_入力!$AA$32)</f>
        <v/>
      </c>
      <c r="P34" s="13" t="str">
        <f>IF(I34="","",メイン_入力!$AB$32)</f>
        <v/>
      </c>
      <c r="Q34" s="13" t="str">
        <f t="shared" si="4"/>
        <v/>
      </c>
      <c r="R34" s="272"/>
      <c r="S34" s="13" t="str">
        <f t="shared" si="5"/>
        <v/>
      </c>
      <c r="T34" s="465" t="str">
        <f t="shared" si="6"/>
        <v/>
      </c>
      <c r="U34" s="465" t="str">
        <f t="shared" si="7"/>
        <v/>
      </c>
      <c r="V34" s="465" t="str">
        <f t="shared" si="8"/>
        <v/>
      </c>
      <c r="W34" s="12"/>
      <c r="X34" s="7"/>
      <c r="Y34" s="7"/>
    </row>
    <row r="35" spans="1:25" s="103" customFormat="1" ht="15" customHeight="1" x14ac:dyDescent="0.2">
      <c r="A35" s="1"/>
      <c r="B35" s="10"/>
      <c r="C35" s="16">
        <v>24</v>
      </c>
      <c r="D35" s="28"/>
      <c r="E35" s="29"/>
      <c r="F35" s="274"/>
      <c r="G35" s="30"/>
      <c r="H35" s="303"/>
      <c r="I35" s="272"/>
      <c r="J35" s="28"/>
      <c r="K35" s="28"/>
      <c r="L35" s="28"/>
      <c r="M35" s="28"/>
      <c r="N35" s="27" t="str">
        <f t="shared" si="3"/>
        <v/>
      </c>
      <c r="O35" s="13" t="str">
        <f>IF(I35="","",メイン_入力!$AA$32)</f>
        <v/>
      </c>
      <c r="P35" s="13" t="str">
        <f>IF(I35="","",メイン_入力!$AB$32)</f>
        <v/>
      </c>
      <c r="Q35" s="13" t="str">
        <f t="shared" si="4"/>
        <v/>
      </c>
      <c r="R35" s="272"/>
      <c r="S35" s="13" t="str">
        <f t="shared" si="5"/>
        <v/>
      </c>
      <c r="T35" s="465" t="str">
        <f t="shared" si="6"/>
        <v/>
      </c>
      <c r="U35" s="465" t="str">
        <f t="shared" si="7"/>
        <v/>
      </c>
      <c r="V35" s="465" t="str">
        <f t="shared" si="8"/>
        <v/>
      </c>
      <c r="W35" s="12"/>
      <c r="X35" s="7"/>
      <c r="Y35" s="7"/>
    </row>
    <row r="36" spans="1:25" s="103" customFormat="1" ht="15" customHeight="1" x14ac:dyDescent="0.2">
      <c r="A36" s="1"/>
      <c r="B36" s="10"/>
      <c r="C36" s="16">
        <v>25</v>
      </c>
      <c r="D36" s="28"/>
      <c r="E36" s="29"/>
      <c r="F36" s="274"/>
      <c r="G36" s="30"/>
      <c r="H36" s="303"/>
      <c r="I36" s="272"/>
      <c r="J36" s="28"/>
      <c r="K36" s="28"/>
      <c r="L36" s="28"/>
      <c r="M36" s="28"/>
      <c r="N36" s="27" t="str">
        <f t="shared" si="3"/>
        <v/>
      </c>
      <c r="O36" s="13" t="str">
        <f>IF(I36="","",メイン_入力!$AA$32)</f>
        <v/>
      </c>
      <c r="P36" s="13" t="str">
        <f>IF(I36="","",メイン_入力!$AB$32)</f>
        <v/>
      </c>
      <c r="Q36" s="13" t="str">
        <f t="shared" si="4"/>
        <v/>
      </c>
      <c r="R36" s="272"/>
      <c r="S36" s="13" t="str">
        <f t="shared" si="5"/>
        <v/>
      </c>
      <c r="T36" s="465" t="str">
        <f t="shared" si="6"/>
        <v/>
      </c>
      <c r="U36" s="465" t="str">
        <f t="shared" si="7"/>
        <v/>
      </c>
      <c r="V36" s="465" t="str">
        <f t="shared" si="8"/>
        <v/>
      </c>
      <c r="W36" s="12"/>
      <c r="X36" s="7"/>
      <c r="Y36" s="7"/>
    </row>
    <row r="37" spans="1:25" s="103" customFormat="1" ht="15" customHeight="1" x14ac:dyDescent="0.2">
      <c r="A37" s="1"/>
      <c r="B37" s="10"/>
      <c r="C37" s="16">
        <v>26</v>
      </c>
      <c r="D37" s="28"/>
      <c r="E37" s="29"/>
      <c r="F37" s="274"/>
      <c r="G37" s="30"/>
      <c r="H37" s="303"/>
      <c r="I37" s="272"/>
      <c r="J37" s="28"/>
      <c r="K37" s="28"/>
      <c r="L37" s="28"/>
      <c r="M37" s="28"/>
      <c r="N37" s="27" t="str">
        <f t="shared" si="3"/>
        <v/>
      </c>
      <c r="O37" s="13" t="str">
        <f>IF(I37="","",メイン_入力!$AA$32)</f>
        <v/>
      </c>
      <c r="P37" s="13" t="str">
        <f>IF(I37="","",メイン_入力!$AB$32)</f>
        <v/>
      </c>
      <c r="Q37" s="13" t="str">
        <f t="shared" si="4"/>
        <v/>
      </c>
      <c r="R37" s="272"/>
      <c r="S37" s="13" t="str">
        <f t="shared" si="5"/>
        <v/>
      </c>
      <c r="T37" s="465" t="str">
        <f t="shared" si="6"/>
        <v/>
      </c>
      <c r="U37" s="465" t="str">
        <f t="shared" si="7"/>
        <v/>
      </c>
      <c r="V37" s="465" t="str">
        <f t="shared" si="8"/>
        <v/>
      </c>
      <c r="W37" s="12"/>
      <c r="X37" s="7"/>
      <c r="Y37" s="7"/>
    </row>
    <row r="38" spans="1:25" s="103" customFormat="1" ht="15" customHeight="1" x14ac:dyDescent="0.2">
      <c r="A38" s="1"/>
      <c r="B38" s="10"/>
      <c r="C38" s="16">
        <v>27</v>
      </c>
      <c r="D38" s="28"/>
      <c r="E38" s="29"/>
      <c r="F38" s="274"/>
      <c r="G38" s="30"/>
      <c r="H38" s="303"/>
      <c r="I38" s="272"/>
      <c r="J38" s="28"/>
      <c r="K38" s="28"/>
      <c r="L38" s="28"/>
      <c r="M38" s="28"/>
      <c r="N38" s="27" t="str">
        <f t="shared" si="3"/>
        <v/>
      </c>
      <c r="O38" s="13" t="str">
        <f>IF(I38="","",メイン_入力!$AA$32)</f>
        <v/>
      </c>
      <c r="P38" s="13" t="str">
        <f>IF(I38="","",メイン_入力!$AB$32)</f>
        <v/>
      </c>
      <c r="Q38" s="13" t="str">
        <f t="shared" si="4"/>
        <v/>
      </c>
      <c r="R38" s="272"/>
      <c r="S38" s="13" t="str">
        <f t="shared" si="5"/>
        <v/>
      </c>
      <c r="T38" s="465" t="str">
        <f t="shared" si="6"/>
        <v/>
      </c>
      <c r="U38" s="465" t="str">
        <f t="shared" si="7"/>
        <v/>
      </c>
      <c r="V38" s="465" t="str">
        <f t="shared" si="8"/>
        <v/>
      </c>
      <c r="W38" s="12"/>
      <c r="X38" s="7"/>
      <c r="Y38" s="7"/>
    </row>
    <row r="39" spans="1:25" s="103" customFormat="1" ht="15" customHeight="1" x14ac:dyDescent="0.2">
      <c r="A39" s="1"/>
      <c r="B39" s="10"/>
      <c r="C39" s="16">
        <v>28</v>
      </c>
      <c r="D39" s="28"/>
      <c r="E39" s="29"/>
      <c r="F39" s="274"/>
      <c r="G39" s="30"/>
      <c r="H39" s="303"/>
      <c r="I39" s="272"/>
      <c r="J39" s="28"/>
      <c r="K39" s="28"/>
      <c r="L39" s="28"/>
      <c r="M39" s="28"/>
      <c r="N39" s="27" t="str">
        <f t="shared" si="3"/>
        <v/>
      </c>
      <c r="O39" s="13" t="str">
        <f>IF(I39="","",メイン_入力!$AA$32)</f>
        <v/>
      </c>
      <c r="P39" s="13" t="str">
        <f>IF(I39="","",メイン_入力!$AB$32)</f>
        <v/>
      </c>
      <c r="Q39" s="13" t="str">
        <f t="shared" si="4"/>
        <v/>
      </c>
      <c r="R39" s="272"/>
      <c r="S39" s="13" t="str">
        <f t="shared" si="5"/>
        <v/>
      </c>
      <c r="T39" s="465" t="str">
        <f t="shared" si="6"/>
        <v/>
      </c>
      <c r="U39" s="465" t="str">
        <f t="shared" si="7"/>
        <v/>
      </c>
      <c r="V39" s="465" t="str">
        <f t="shared" si="8"/>
        <v/>
      </c>
      <c r="W39" s="12"/>
      <c r="X39" s="7"/>
      <c r="Y39" s="7"/>
    </row>
    <row r="40" spans="1:25" s="103" customFormat="1" ht="15" customHeight="1" x14ac:dyDescent="0.2">
      <c r="A40" s="1"/>
      <c r="B40" s="10"/>
      <c r="C40" s="16">
        <v>29</v>
      </c>
      <c r="D40" s="28"/>
      <c r="E40" s="29"/>
      <c r="F40" s="274"/>
      <c r="G40" s="30"/>
      <c r="H40" s="303"/>
      <c r="I40" s="272"/>
      <c r="J40" s="28"/>
      <c r="K40" s="28"/>
      <c r="L40" s="28"/>
      <c r="M40" s="28"/>
      <c r="N40" s="27" t="str">
        <f t="shared" si="3"/>
        <v/>
      </c>
      <c r="O40" s="13" t="str">
        <f>IF(I40="","",メイン_入力!$AA$32)</f>
        <v/>
      </c>
      <c r="P40" s="13" t="str">
        <f>IF(I40="","",メイン_入力!$AB$32)</f>
        <v/>
      </c>
      <c r="Q40" s="13" t="str">
        <f t="shared" si="4"/>
        <v/>
      </c>
      <c r="R40" s="272"/>
      <c r="S40" s="13" t="str">
        <f t="shared" si="5"/>
        <v/>
      </c>
      <c r="T40" s="465" t="str">
        <f t="shared" si="6"/>
        <v/>
      </c>
      <c r="U40" s="465" t="str">
        <f t="shared" si="7"/>
        <v/>
      </c>
      <c r="V40" s="465" t="str">
        <f t="shared" si="8"/>
        <v/>
      </c>
      <c r="W40" s="12"/>
      <c r="X40" s="7"/>
      <c r="Y40" s="7"/>
    </row>
    <row r="41" spans="1:25" s="103" customFormat="1" ht="15" customHeight="1" x14ac:dyDescent="0.2">
      <c r="A41" s="1"/>
      <c r="B41" s="10"/>
      <c r="C41" s="16">
        <v>30</v>
      </c>
      <c r="D41" s="28"/>
      <c r="E41" s="29"/>
      <c r="F41" s="274"/>
      <c r="G41" s="30"/>
      <c r="H41" s="303"/>
      <c r="I41" s="272"/>
      <c r="J41" s="28"/>
      <c r="K41" s="28"/>
      <c r="L41" s="28"/>
      <c r="M41" s="28"/>
      <c r="N41" s="27" t="str">
        <f t="shared" si="3"/>
        <v/>
      </c>
      <c r="O41" s="13" t="str">
        <f>IF(I41="","",メイン_入力!$AA$32)</f>
        <v/>
      </c>
      <c r="P41" s="13" t="str">
        <f>IF(I41="","",メイン_入力!$AB$32)</f>
        <v/>
      </c>
      <c r="Q41" s="13" t="str">
        <f t="shared" si="4"/>
        <v/>
      </c>
      <c r="R41" s="272"/>
      <c r="S41" s="13" t="str">
        <f t="shared" si="5"/>
        <v/>
      </c>
      <c r="T41" s="465" t="str">
        <f t="shared" si="6"/>
        <v/>
      </c>
      <c r="U41" s="465" t="str">
        <f t="shared" si="7"/>
        <v/>
      </c>
      <c r="V41" s="465" t="str">
        <f t="shared" si="8"/>
        <v/>
      </c>
      <c r="W41" s="12"/>
      <c r="X41" s="7"/>
      <c r="Y41" s="7"/>
    </row>
    <row r="42" spans="1:25" s="103" customFormat="1" x14ac:dyDescent="0.2">
      <c r="A42" s="1"/>
      <c r="B42" s="180"/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2"/>
      <c r="T42" s="182"/>
      <c r="U42" s="182"/>
      <c r="V42" s="182"/>
      <c r="W42" s="183"/>
      <c r="X42" s="7"/>
      <c r="Y42" s="7"/>
    </row>
    <row r="43" spans="1:25" s="155" customFormat="1" x14ac:dyDescent="0.2">
      <c r="A43" s="1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74" t="s">
        <v>916</v>
      </c>
    </row>
  </sheetData>
  <sheetProtection password="DD1F" sheet="1" selectLockedCells="1"/>
  <mergeCells count="20">
    <mergeCell ref="S9:S11"/>
    <mergeCell ref="T9:V10"/>
    <mergeCell ref="N8:V8"/>
    <mergeCell ref="O9:P10"/>
    <mergeCell ref="Q9:Q11"/>
    <mergeCell ref="R9:R11"/>
    <mergeCell ref="L10:L11"/>
    <mergeCell ref="J10:J11"/>
    <mergeCell ref="N9:N11"/>
    <mergeCell ref="C8:C11"/>
    <mergeCell ref="D9:D11"/>
    <mergeCell ref="E9:E11"/>
    <mergeCell ref="D8:M8"/>
    <mergeCell ref="G9:G11"/>
    <mergeCell ref="M10:M11"/>
    <mergeCell ref="F9:F11"/>
    <mergeCell ref="H9:H11"/>
    <mergeCell ref="I9:I11"/>
    <mergeCell ref="K10:K11"/>
    <mergeCell ref="J9:M9"/>
  </mergeCells>
  <phoneticPr fontId="2"/>
  <dataValidations count="3">
    <dataValidation type="list" allowBlank="1" showInputMessage="1" showErrorMessage="1" sqref="J12:M41">
      <formula1>$AD$5:$AE$5</formula1>
    </dataValidation>
    <dataValidation type="list" allowBlank="1" showInputMessage="1" showErrorMessage="1" sqref="G12:G41">
      <formula1>$AE$10:$AL$10</formula1>
    </dataValidation>
    <dataValidation type="list" allowBlank="1" showInputMessage="1" showErrorMessage="1" sqref="D12:D41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BY171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0" customHeight="1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8.109375" style="102" customWidth="1"/>
    <col min="7" max="7" width="10.33203125" style="102" customWidth="1"/>
    <col min="8" max="9" width="5.6640625" style="102" customWidth="1"/>
    <col min="10" max="10" width="4.6640625" style="102" customWidth="1"/>
    <col min="11" max="11" width="6.6640625" style="102" customWidth="1"/>
    <col min="12" max="13" width="6.109375" style="102" customWidth="1"/>
    <col min="14" max="15" width="5.109375" style="102" customWidth="1"/>
    <col min="16" max="17" width="5.33203125" style="102" customWidth="1"/>
    <col min="18" max="21" width="5.6640625" style="102" customWidth="1"/>
    <col min="22" max="22" width="6.109375" style="102" customWidth="1"/>
    <col min="23" max="23" width="5.6640625" style="102" customWidth="1"/>
    <col min="24" max="24" width="6.109375" style="102" customWidth="1"/>
    <col min="25" max="25" width="5.6640625" style="102" customWidth="1"/>
    <col min="26" max="26" width="6.109375" style="102" customWidth="1"/>
    <col min="27" max="27" width="5.6640625" style="102" customWidth="1"/>
    <col min="28" max="28" width="6.6640625" style="227" customWidth="1"/>
    <col min="29" max="30" width="6.6640625" style="102" customWidth="1"/>
    <col min="31" max="32" width="2.109375" style="102" customWidth="1"/>
    <col min="33" max="33" width="8" style="102" hidden="1" customWidth="1"/>
    <col min="34" max="34" width="13.88671875" style="102" hidden="1" customWidth="1"/>
    <col min="35" max="44" width="8.6640625" style="102" hidden="1" customWidth="1"/>
    <col min="45" max="66" width="9" style="102" hidden="1" customWidth="1"/>
    <col min="67" max="67" width="16.6640625" style="102" hidden="1" customWidth="1"/>
    <col min="68" max="68" width="16.44140625" style="102" hidden="1" customWidth="1"/>
    <col min="69" max="70" width="16.6640625" style="102" hidden="1" customWidth="1"/>
    <col min="71" max="71" width="16.44140625" style="102" hidden="1" customWidth="1"/>
    <col min="72" max="77" width="0" style="102" hidden="1" customWidth="1"/>
    <col min="78" max="16384" width="9" style="102" hidden="1"/>
  </cols>
  <sheetData>
    <row r="1" spans="1:77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227"/>
      <c r="AC1" s="102"/>
      <c r="AD1" s="102"/>
      <c r="AE1" s="102"/>
      <c r="AF1" s="102"/>
      <c r="AG1" s="102"/>
      <c r="AH1" s="102"/>
      <c r="AI1" s="7" t="s">
        <v>823</v>
      </c>
      <c r="AS1" s="7" t="s">
        <v>855</v>
      </c>
      <c r="AT1" s="7"/>
      <c r="AU1" s="7"/>
      <c r="AV1" s="7"/>
      <c r="AW1" s="7"/>
      <c r="AX1" s="7"/>
      <c r="AZ1" s="7" t="s">
        <v>811</v>
      </c>
      <c r="BA1" s="2"/>
      <c r="BE1" s="7" t="s">
        <v>824</v>
      </c>
      <c r="BK1" s="7" t="s">
        <v>812</v>
      </c>
    </row>
    <row r="2" spans="1:77" s="103" customFormat="1" ht="15" customHeight="1" thickBot="1" x14ac:dyDescent="0.25">
      <c r="A2" s="1"/>
      <c r="B2" s="102"/>
      <c r="C2" s="102"/>
      <c r="D2" s="104"/>
      <c r="E2" s="3" t="s">
        <v>410</v>
      </c>
      <c r="AB2" s="226"/>
      <c r="AI2" s="4" t="s">
        <v>398</v>
      </c>
      <c r="AJ2" s="4" t="s">
        <v>399</v>
      </c>
      <c r="AK2" s="4" t="s">
        <v>400</v>
      </c>
      <c r="AL2" s="4" t="s">
        <v>651</v>
      </c>
      <c r="AM2" s="4" t="s">
        <v>652</v>
      </c>
      <c r="AN2" s="4" t="s">
        <v>653</v>
      </c>
      <c r="AO2" s="4" t="s">
        <v>431</v>
      </c>
      <c r="AP2" s="4" t="s">
        <v>432</v>
      </c>
      <c r="AQ2" s="4"/>
      <c r="AR2" s="301"/>
      <c r="AS2" s="475"/>
      <c r="AT2" s="582" t="s">
        <v>327</v>
      </c>
      <c r="AU2" s="582" t="s">
        <v>328</v>
      </c>
      <c r="AV2" s="582" t="s">
        <v>286</v>
      </c>
      <c r="AW2" s="582" t="s">
        <v>507</v>
      </c>
      <c r="AX2" s="582" t="s">
        <v>170</v>
      </c>
      <c r="AZ2" s="475" t="s">
        <v>783</v>
      </c>
      <c r="BA2" s="475" t="s">
        <v>851</v>
      </c>
      <c r="BB2" s="475" t="s">
        <v>852</v>
      </c>
      <c r="BC2" s="475" t="s">
        <v>784</v>
      </c>
      <c r="BE2" s="21"/>
      <c r="BF2" s="475" t="s">
        <v>783</v>
      </c>
      <c r="BG2" s="475" t="s">
        <v>851</v>
      </c>
      <c r="BH2" s="475" t="s">
        <v>852</v>
      </c>
      <c r="BI2" s="475" t="s">
        <v>784</v>
      </c>
      <c r="BK2" s="150"/>
      <c r="BL2" s="4" t="s">
        <v>398</v>
      </c>
      <c r="BM2" s="4" t="s">
        <v>399</v>
      </c>
      <c r="BN2" s="4" t="s">
        <v>400</v>
      </c>
      <c r="BO2" s="4" t="s">
        <v>651</v>
      </c>
      <c r="BP2" s="4" t="s">
        <v>652</v>
      </c>
      <c r="BQ2" s="4" t="s">
        <v>653</v>
      </c>
      <c r="BR2" s="4" t="s">
        <v>431</v>
      </c>
      <c r="BS2" s="4" t="s">
        <v>432</v>
      </c>
    </row>
    <row r="3" spans="1:77" s="103" customFormat="1" ht="15" customHeight="1" thickBot="1" x14ac:dyDescent="0.25">
      <c r="A3" s="1"/>
      <c r="B3" s="102"/>
      <c r="C3" s="102"/>
      <c r="D3" s="105"/>
      <c r="E3" s="3" t="s">
        <v>411</v>
      </c>
      <c r="J3" s="109"/>
      <c r="K3" s="191"/>
      <c r="L3" s="191"/>
      <c r="M3" s="191"/>
      <c r="N3" s="109"/>
      <c r="O3" s="109"/>
      <c r="P3" s="109"/>
      <c r="Q3" s="109"/>
      <c r="AB3" s="226"/>
      <c r="AS3" s="589">
        <v>0</v>
      </c>
      <c r="AT3" s="4">
        <v>4.9000000000000004</v>
      </c>
      <c r="AU3" s="4">
        <v>3.96</v>
      </c>
      <c r="AV3" s="4">
        <v>3.5</v>
      </c>
      <c r="AW3" s="4">
        <v>1.3</v>
      </c>
      <c r="AX3" s="4">
        <v>2.2999999999999998</v>
      </c>
      <c r="AZ3" s="475">
        <f>メイン_入力!AB94</f>
        <v>9.76</v>
      </c>
      <c r="BA3" s="475">
        <f>メイン_入力!AC94</f>
        <v>45</v>
      </c>
      <c r="BB3" s="475">
        <f>メイン_入力!AD94</f>
        <v>45</v>
      </c>
      <c r="BC3" s="475">
        <f>メイン_入力!AE94</f>
        <v>50.8</v>
      </c>
      <c r="BE3" s="475" t="s">
        <v>755</v>
      </c>
      <c r="BF3" s="475">
        <f>メイン_入力!$AB$99</f>
        <v>0.38200000000000001</v>
      </c>
      <c r="BG3" s="475">
        <f>メイン_入力!AC106</f>
        <v>2.2769999999999997</v>
      </c>
      <c r="BH3" s="475">
        <f>メイン_入力!AD106</f>
        <v>2.2769999999999997</v>
      </c>
      <c r="BI3" s="475">
        <f>メイン_入力!$AE$99</f>
        <v>3.0361466666666659</v>
      </c>
      <c r="BK3" s="475" t="s">
        <v>755</v>
      </c>
      <c r="BL3" s="466">
        <f>SUMIF($D$12:$D$169,BL2,$AB$12:$AB$169)</f>
        <v>0</v>
      </c>
      <c r="BM3" s="466">
        <f t="shared" ref="BM3:BS3" si="0">SUMIF($D$12:$D$169,BM2,$AB$12:$AB$169)</f>
        <v>0</v>
      </c>
      <c r="BN3" s="466">
        <f t="shared" si="0"/>
        <v>0</v>
      </c>
      <c r="BO3" s="466">
        <f t="shared" si="0"/>
        <v>0</v>
      </c>
      <c r="BP3" s="466">
        <f t="shared" si="0"/>
        <v>0</v>
      </c>
      <c r="BQ3" s="466">
        <f t="shared" si="0"/>
        <v>0</v>
      </c>
      <c r="BR3" s="466">
        <f t="shared" si="0"/>
        <v>0</v>
      </c>
      <c r="BS3" s="466">
        <f t="shared" si="0"/>
        <v>0</v>
      </c>
      <c r="BT3" s="2"/>
      <c r="BU3" s="2"/>
      <c r="BV3" s="2"/>
      <c r="BW3" s="2"/>
      <c r="BX3" s="2"/>
      <c r="BY3" s="2"/>
    </row>
    <row r="4" spans="1:77" ht="15" customHeight="1" x14ac:dyDescent="0.2">
      <c r="J4" s="201"/>
      <c r="K4" s="201"/>
      <c r="L4" s="201"/>
      <c r="M4" s="201"/>
      <c r="N4" s="201"/>
      <c r="O4" s="201"/>
      <c r="P4" s="201"/>
      <c r="Q4" s="201"/>
      <c r="AS4" s="589">
        <v>3.2000001</v>
      </c>
      <c r="AT4" s="4">
        <v>3.65</v>
      </c>
      <c r="AU4" s="4">
        <v>3.5</v>
      </c>
      <c r="AV4" s="4">
        <v>3.5</v>
      </c>
      <c r="AW4" s="4">
        <v>1.3</v>
      </c>
      <c r="AX4" s="4">
        <v>2.2999999999999998</v>
      </c>
      <c r="BE4" s="475" t="s">
        <v>756</v>
      </c>
      <c r="BF4" s="475">
        <f>メイン_入力!$AB$100</f>
        <v>0.48899999999999999</v>
      </c>
      <c r="BG4" s="475">
        <f>メイン_入力!AC107</f>
        <v>2.2440000000000002</v>
      </c>
      <c r="BH4" s="475">
        <f>メイン_入力!AD107</f>
        <v>2.2440000000000002</v>
      </c>
      <c r="BI4" s="475">
        <f>メイン_入力!$AE$100</f>
        <v>2.9988933333333332</v>
      </c>
      <c r="BK4" s="475" t="s">
        <v>756</v>
      </c>
      <c r="BL4" s="475">
        <f>SUMIF($D$12:$D$169,BL2,$AC$12:$AC$169)</f>
        <v>0</v>
      </c>
      <c r="BM4" s="475">
        <f t="shared" ref="BM4:BR4" si="1">SUMIF($D$12:$D$169,BM2,$AC$12:$AC$169)</f>
        <v>0</v>
      </c>
      <c r="BN4" s="475">
        <f t="shared" si="1"/>
        <v>0</v>
      </c>
      <c r="BO4" s="475">
        <f>SUMIF($D$12:$D$169,BO2,$AC$12:$AC$169)</f>
        <v>0</v>
      </c>
      <c r="BP4" s="475">
        <f>SUMIF($D$12:$D$169,BP2,$AC$12:$AC$169)</f>
        <v>0</v>
      </c>
      <c r="BQ4" s="475">
        <f t="shared" si="1"/>
        <v>0</v>
      </c>
      <c r="BR4" s="475">
        <f t="shared" si="1"/>
        <v>0</v>
      </c>
      <c r="BS4" s="475">
        <f>SUMIF($D$12:$D$169,BS2,$AC$12:$AC$169)</f>
        <v>0</v>
      </c>
      <c r="BT4" s="7"/>
      <c r="BU4" s="7"/>
      <c r="BV4" s="7"/>
      <c r="BW4" s="7"/>
      <c r="BX4" s="7"/>
      <c r="BY4" s="7"/>
    </row>
    <row r="5" spans="1:77" s="103" customFormat="1" ht="15" customHeight="1" x14ac:dyDescent="0.2">
      <c r="A5" s="123" t="s">
        <v>775</v>
      </c>
      <c r="B5" s="155"/>
      <c r="C5" s="5"/>
      <c r="D5" s="6"/>
      <c r="E5" s="3"/>
      <c r="Z5" s="7"/>
      <c r="AB5" s="226"/>
      <c r="AC5" s="7"/>
      <c r="AD5" s="7"/>
      <c r="AE5" s="229"/>
      <c r="AF5" s="7"/>
      <c r="AG5" s="7"/>
      <c r="AH5" s="7"/>
      <c r="AI5" s="4" t="s">
        <v>36</v>
      </c>
      <c r="AJ5" s="4" t="s">
        <v>255</v>
      </c>
      <c r="AL5" s="4" t="s">
        <v>173</v>
      </c>
      <c r="AM5" s="4"/>
      <c r="AS5" s="590">
        <v>4.0000001000000003</v>
      </c>
      <c r="AT5" s="583">
        <v>3.5</v>
      </c>
      <c r="AU5" s="583">
        <v>3.5</v>
      </c>
      <c r="AV5" s="583">
        <v>3.5</v>
      </c>
      <c r="AW5" s="4">
        <v>1.3</v>
      </c>
      <c r="AX5" s="4">
        <v>2.2999999999999998</v>
      </c>
      <c r="AY5" s="305"/>
      <c r="AZ5" s="7" t="s">
        <v>854</v>
      </c>
      <c r="BA5" s="702"/>
      <c r="BB5" s="572"/>
      <c r="BC5" s="572"/>
      <c r="BE5" s="475" t="s">
        <v>779</v>
      </c>
      <c r="BF5" s="475">
        <f>メイン_入力!$AB$101</f>
        <v>0.48899999999999999</v>
      </c>
      <c r="BG5" s="475">
        <f>メイン_入力!AC108</f>
        <v>2.2440000000000002</v>
      </c>
      <c r="BH5" s="475">
        <f>メイン_入力!AD108</f>
        <v>2.2440000000000002</v>
      </c>
      <c r="BI5" s="475">
        <f>メイン_入力!$AE$101</f>
        <v>2.9988933333333332</v>
      </c>
      <c r="BK5" s="475" t="s">
        <v>779</v>
      </c>
      <c r="BL5" s="475">
        <f>SUMIF($D$12:$D$169,BL2,$AD$12:$AD$169)</f>
        <v>0</v>
      </c>
      <c r="BM5" s="475">
        <f t="shared" ref="BM5:BS5" si="2">SUMIF($D$12:$D$169,BM2,$AD$12:$AD$169)</f>
        <v>0</v>
      </c>
      <c r="BN5" s="475">
        <f t="shared" si="2"/>
        <v>0</v>
      </c>
      <c r="BO5" s="475">
        <f t="shared" si="2"/>
        <v>0</v>
      </c>
      <c r="BP5" s="475">
        <f t="shared" si="2"/>
        <v>0</v>
      </c>
      <c r="BQ5" s="475">
        <f>SUMIF($D$12:$D$169,BQ2,$AD$12:$AD$169)</f>
        <v>0</v>
      </c>
      <c r="BR5" s="475">
        <f>SUMIF($D$12:$D$169,BR2,$AD$12:$AD$169)</f>
        <v>0</v>
      </c>
      <c r="BS5" s="475">
        <f t="shared" si="2"/>
        <v>0</v>
      </c>
    </row>
    <row r="6" spans="1:77" s="103" customFormat="1" ht="15" customHeight="1" x14ac:dyDescent="0.2">
      <c r="A6" s="1"/>
      <c r="B6" s="106"/>
      <c r="C6" s="107" t="s">
        <v>505</v>
      </c>
      <c r="D6" s="108" t="s">
        <v>143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8"/>
      <c r="AA6" s="176"/>
      <c r="AB6" s="396"/>
      <c r="AC6" s="8"/>
      <c r="AD6" s="8"/>
      <c r="AE6" s="9"/>
      <c r="AF6" s="7"/>
      <c r="AG6" s="7"/>
      <c r="AH6" s="7"/>
      <c r="AI6" s="323"/>
      <c r="AZ6" s="475" t="s">
        <v>783</v>
      </c>
      <c r="BA6" s="475" t="s">
        <v>851</v>
      </c>
      <c r="BB6" s="475" t="s">
        <v>852</v>
      </c>
      <c r="BC6" s="475" t="s">
        <v>784</v>
      </c>
    </row>
    <row r="7" spans="1:77" s="103" customFormat="1" ht="15" customHeigh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1"/>
      <c r="AA7" s="109"/>
      <c r="AB7" s="379"/>
      <c r="AC7" s="11"/>
      <c r="AD7" s="11"/>
      <c r="AE7" s="12"/>
      <c r="AF7" s="7"/>
      <c r="AG7" s="7"/>
      <c r="AH7" s="7"/>
      <c r="AI7" s="4" t="s">
        <v>149</v>
      </c>
      <c r="AJ7" s="4" t="s">
        <v>596</v>
      </c>
      <c r="AK7" s="4" t="s">
        <v>595</v>
      </c>
      <c r="AL7" s="4" t="s">
        <v>152</v>
      </c>
      <c r="AS7" s="7" t="s">
        <v>856</v>
      </c>
      <c r="AZ7" s="556">
        <v>1</v>
      </c>
      <c r="BA7" s="556">
        <f>(101.325+0.981)/101.325*273.15/(273.15+15)</f>
        <v>0.9571215029181922</v>
      </c>
      <c r="BB7" s="556">
        <f>(101.325+2)/101.325*273.15/(273.15+15)</f>
        <v>0.9666547347078589</v>
      </c>
      <c r="BC7" s="556">
        <v>1</v>
      </c>
    </row>
    <row r="8" spans="1:77" s="103" customFormat="1" ht="15" customHeight="1" x14ac:dyDescent="0.2">
      <c r="A8" s="1"/>
      <c r="B8" s="10"/>
      <c r="C8" s="907" t="s">
        <v>137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06"/>
      <c r="P8" s="806"/>
      <c r="Q8" s="855"/>
      <c r="R8" s="892" t="s">
        <v>705</v>
      </c>
      <c r="S8" s="892"/>
      <c r="T8" s="892"/>
      <c r="U8" s="892"/>
      <c r="V8" s="892"/>
      <c r="W8" s="892"/>
      <c r="X8" s="892"/>
      <c r="Y8" s="892"/>
      <c r="Z8" s="892"/>
      <c r="AA8" s="892"/>
      <c r="AB8" s="892"/>
      <c r="AC8" s="892"/>
      <c r="AD8" s="892"/>
      <c r="AE8" s="12"/>
      <c r="AF8" s="7"/>
      <c r="AG8" s="7"/>
      <c r="AH8" s="7"/>
      <c r="AI8" s="95"/>
      <c r="AJ8" s="93"/>
      <c r="AK8" s="93"/>
      <c r="AL8" s="94"/>
      <c r="AS8" s="389"/>
      <c r="AT8" s="304" t="s">
        <v>367</v>
      </c>
      <c r="AU8" s="304" t="s">
        <v>675</v>
      </c>
      <c r="AV8" s="304" t="s">
        <v>170</v>
      </c>
      <c r="BJ8" s="11"/>
      <c r="BK8" s="11"/>
    </row>
    <row r="9" spans="1:77" s="103" customFormat="1" ht="15" customHeight="1" x14ac:dyDescent="0.2">
      <c r="A9" s="1"/>
      <c r="B9" s="10"/>
      <c r="C9" s="908"/>
      <c r="D9" s="858" t="s">
        <v>276</v>
      </c>
      <c r="E9" s="858" t="s">
        <v>100</v>
      </c>
      <c r="F9" s="858" t="s">
        <v>256</v>
      </c>
      <c r="G9" s="858" t="s">
        <v>429</v>
      </c>
      <c r="H9" s="858" t="s">
        <v>280</v>
      </c>
      <c r="I9" s="858" t="s">
        <v>281</v>
      </c>
      <c r="J9" s="858" t="s">
        <v>222</v>
      </c>
      <c r="K9" s="858" t="s">
        <v>701</v>
      </c>
      <c r="L9" s="879" t="s">
        <v>223</v>
      </c>
      <c r="M9" s="906"/>
      <c r="N9" s="906"/>
      <c r="O9" s="906"/>
      <c r="P9" s="906"/>
      <c r="Q9" s="880"/>
      <c r="R9" s="872" t="s">
        <v>325</v>
      </c>
      <c r="S9" s="899"/>
      <c r="T9" s="872" t="s">
        <v>718</v>
      </c>
      <c r="U9" s="899"/>
      <c r="V9" s="872" t="s">
        <v>672</v>
      </c>
      <c r="W9" s="873"/>
      <c r="X9" s="872" t="s">
        <v>671</v>
      </c>
      <c r="Y9" s="873"/>
      <c r="Z9" s="872" t="s">
        <v>285</v>
      </c>
      <c r="AA9" s="873"/>
      <c r="AB9" s="883" t="s">
        <v>443</v>
      </c>
      <c r="AC9" s="884"/>
      <c r="AD9" s="885"/>
      <c r="AE9" s="12"/>
      <c r="AF9" s="7"/>
      <c r="AG9" s="7"/>
      <c r="AH9" s="7"/>
      <c r="AI9" s="582" t="s">
        <v>327</v>
      </c>
      <c r="AJ9" s="582" t="s">
        <v>328</v>
      </c>
      <c r="AK9" s="582" t="s">
        <v>286</v>
      </c>
      <c r="AL9" s="582" t="s">
        <v>507</v>
      </c>
      <c r="AM9" s="582" t="s">
        <v>170</v>
      </c>
      <c r="AN9" s="150"/>
      <c r="AS9" s="189" t="s">
        <v>746</v>
      </c>
      <c r="AT9" s="19">
        <v>0.9</v>
      </c>
      <c r="AU9" s="19">
        <v>1.1000000000000001</v>
      </c>
      <c r="AV9" s="19">
        <v>0.6</v>
      </c>
      <c r="AZ9" s="7" t="s">
        <v>913</v>
      </c>
      <c r="BJ9" s="11"/>
      <c r="BK9" s="11"/>
    </row>
    <row r="10" spans="1:77" s="103" customFormat="1" ht="45" customHeight="1" x14ac:dyDescent="0.15">
      <c r="A10" s="1"/>
      <c r="B10" s="10"/>
      <c r="C10" s="908"/>
      <c r="D10" s="890"/>
      <c r="E10" s="890"/>
      <c r="F10" s="890"/>
      <c r="G10" s="890"/>
      <c r="H10" s="890"/>
      <c r="I10" s="890"/>
      <c r="J10" s="890"/>
      <c r="K10" s="903"/>
      <c r="L10" s="904" t="s">
        <v>912</v>
      </c>
      <c r="M10" s="905"/>
      <c r="N10" s="897" t="s">
        <v>593</v>
      </c>
      <c r="O10" s="897" t="s">
        <v>859</v>
      </c>
      <c r="P10" s="897" t="s">
        <v>858</v>
      </c>
      <c r="Q10" s="910" t="s">
        <v>911</v>
      </c>
      <c r="R10" s="900"/>
      <c r="S10" s="899"/>
      <c r="T10" s="900"/>
      <c r="U10" s="899"/>
      <c r="V10" s="872"/>
      <c r="W10" s="873"/>
      <c r="X10" s="872"/>
      <c r="Y10" s="873"/>
      <c r="Z10" s="872"/>
      <c r="AA10" s="873"/>
      <c r="AB10" s="874"/>
      <c r="AC10" s="886"/>
      <c r="AD10" s="875"/>
      <c r="AE10" s="12"/>
      <c r="AF10" s="7"/>
      <c r="AG10" s="7"/>
      <c r="AH10" s="190"/>
      <c r="AS10" s="85" t="s">
        <v>857</v>
      </c>
      <c r="AT10" s="85">
        <v>1.1000000000000001</v>
      </c>
      <c r="AU10" s="85"/>
      <c r="AV10" s="85"/>
      <c r="AZ10" s="150">
        <v>0.15</v>
      </c>
      <c r="BJ10" s="109"/>
    </row>
    <row r="11" spans="1:77" s="103" customFormat="1" ht="32.4" x14ac:dyDescent="0.2">
      <c r="A11" s="1"/>
      <c r="B11" s="10"/>
      <c r="C11" s="909"/>
      <c r="D11" s="860"/>
      <c r="E11" s="860"/>
      <c r="F11" s="860"/>
      <c r="G11" s="860"/>
      <c r="H11" s="860"/>
      <c r="I11" s="860"/>
      <c r="J11" s="860"/>
      <c r="K11" s="860"/>
      <c r="L11" s="170" t="s">
        <v>277</v>
      </c>
      <c r="M11" s="170" t="s">
        <v>302</v>
      </c>
      <c r="N11" s="898"/>
      <c r="O11" s="898"/>
      <c r="P11" s="898"/>
      <c r="Q11" s="911"/>
      <c r="R11" s="170" t="s">
        <v>277</v>
      </c>
      <c r="S11" s="170" t="s">
        <v>302</v>
      </c>
      <c r="T11" s="170" t="s">
        <v>277</v>
      </c>
      <c r="U11" s="170" t="s">
        <v>302</v>
      </c>
      <c r="V11" s="901"/>
      <c r="W11" s="902"/>
      <c r="X11" s="901"/>
      <c r="Y11" s="902"/>
      <c r="Z11" s="901"/>
      <c r="AA11" s="902"/>
      <c r="AB11" s="376" t="s">
        <v>760</v>
      </c>
      <c r="AC11" s="376" t="s">
        <v>761</v>
      </c>
      <c r="AD11" s="376" t="s">
        <v>810</v>
      </c>
      <c r="AE11" s="12"/>
      <c r="AF11" s="7"/>
      <c r="AG11" s="7"/>
      <c r="AH11" s="584" t="s">
        <v>860</v>
      </c>
      <c r="AJ11" s="583" t="s">
        <v>879</v>
      </c>
      <c r="AK11" s="583" t="s">
        <v>880</v>
      </c>
      <c r="AL11" s="583" t="s">
        <v>881</v>
      </c>
      <c r="AM11" s="583" t="s">
        <v>882</v>
      </c>
      <c r="AN11" s="583" t="s">
        <v>883</v>
      </c>
      <c r="AT11" s="14"/>
      <c r="AU11" s="14"/>
      <c r="AV11" s="14"/>
      <c r="AW11" s="14"/>
    </row>
    <row r="12" spans="1:77" s="103" customFormat="1" ht="15" customHeight="1" x14ac:dyDescent="0.2">
      <c r="A12" s="1"/>
      <c r="B12" s="10"/>
      <c r="C12" s="16">
        <v>1</v>
      </c>
      <c r="D12" s="706"/>
      <c r="E12" s="29"/>
      <c r="F12" s="274"/>
      <c r="G12" s="467"/>
      <c r="H12" s="169"/>
      <c r="I12" s="169"/>
      <c r="J12" s="272"/>
      <c r="K12" s="467"/>
      <c r="L12" s="307"/>
      <c r="M12" s="307"/>
      <c r="N12" s="438" t="str">
        <f t="shared" ref="N12:N27" si="3">IF(OR(J12="",AND(L12="",M12="")),"",(IF(L12=0,0,H12/L12)+IF(M12=0,0,I12/M12))/(SIGN(L12)+SIGN(M12)))</f>
        <v/>
      </c>
      <c r="O12" s="436"/>
      <c r="P12" s="437"/>
      <c r="Q12" s="437"/>
      <c r="R12" s="124">
        <f>AM12</f>
        <v>0</v>
      </c>
      <c r="S12" s="124">
        <f>AN12</f>
        <v>0</v>
      </c>
      <c r="T12" s="13" t="str">
        <f>IF(J12="","",IF(G12="電算室用",2700,メイン_入力!$Y$32))</f>
        <v/>
      </c>
      <c r="U12" s="13" t="str">
        <f>IF(J12="","",IF(G12="電算室用",0,メイン_入力!$Z$32))</f>
        <v/>
      </c>
      <c r="V12" s="13" t="str">
        <f t="shared" ref="V12:V41" si="4">IF(OR(J12="",AND(L12="",M12="")),"",(L12*J12*T12+M12*J12*U12)*IF(K12="電気",1,3.6/HLOOKUP(K12,$AZ$2:$BC$3,2,0)))</f>
        <v/>
      </c>
      <c r="W12" s="89" t="str">
        <f>IF($K12="","",IF($K12="電気","kWh/年",IF(OR($K12="低圧ｶﾞｽ",$K12="中圧ｶﾞｽ"),"Nm3/年",IF($K12="LPG","kg/年",IF(OR($K12="A重油",$K12="灯油"),"ℓ/年","MJ/年")))))</f>
        <v/>
      </c>
      <c r="X12" s="272"/>
      <c r="Y12" s="89" t="str">
        <f>IF($K12="","",IF($K12="電気","kWh/年",IF(OR($K12="低圧ｶﾞｽ",$K12="中圧ｶﾞｽ"),"m3/年",IF($K12="LPG","kg/年",IF(OR($K12="A重油",$K12="灯油"),"ℓ/年","MJ/年")))))</f>
        <v/>
      </c>
      <c r="Z12" s="13" t="str">
        <f>IF(OR(AND(R12=0,S12=0),E12="",AND(N12&lt;AH12,P12="")),"",IF(NOT(N(X12)=0),X12*HLOOKUP(K12,$AZ$6:$BC$7,2,0),V12)*(L12*T12/(L12*T12+M12*U12)*R12/(1-R12)+(1-L12*T12/(L12*T12+M12*U12))*S12/(1-S12)))</f>
        <v/>
      </c>
      <c r="AA12" s="89" t="str">
        <f>IF($J12="","",W12)</f>
        <v/>
      </c>
      <c r="AB12" s="397" t="str">
        <f>IF(ISERROR($Z12),"",IF($Z12="","",$Z12*INDEX($BF$3:$BI$5,1,MATCH($K12,$BF$2:$BI$2,0))/1000))</f>
        <v/>
      </c>
      <c r="AC12" s="397" t="str">
        <f>IF(ISERROR($Z12),"",IF($Z12="","",$Z12*INDEX($BF$3:$BI$5,2,MATCH($K12,$BF$2:$BI$2,0))/1000))</f>
        <v/>
      </c>
      <c r="AD12" s="397" t="str">
        <f>IF(ISERROR($Z12),"",IF($Z12="","",$Z12*INDEX($BF$3:$BI$5,3,MATCH($K12,$BF$2:$BI$2,0))/1000))</f>
        <v/>
      </c>
      <c r="AE12" s="12"/>
      <c r="AF12" s="7"/>
      <c r="AG12" s="7"/>
      <c r="AH12" s="192" t="str">
        <f t="shared" ref="AH12:AH30" si="5">IF(H12="","",INDEX($AT$3:$AX$5,MATCH(H12,$AS$3:$AS$5),MATCH(G12,$AT$2:$AX$2,0)))</f>
        <v/>
      </c>
      <c r="AJ12" s="591">
        <f>IF(AND(O12&gt;0,P12="○"),IF(OR(J12="",N(L12)=0),0,IF(G12&lt;&gt;"GHP",1-($AT$10)*(9.76/3.6)/O12,1-($AT$10)/O12)),IF(OR(J12="",N(L12)=0),0,1-(IF(G12="電算室用",$AV$9,$AT$9)*IF(K12="電気",9.76/3.6,1))/(H12/L12)))</f>
        <v>0</v>
      </c>
      <c r="AK12" s="591">
        <f>IF(AND(O12&gt;0,P12="○"),IF(OR(J12="",N(M12)=0),0,IF(G12&lt;&gt;"GHP",1-($AT$10)*(9.76/3.6)/O12,1-($AT$10)/O12)),IF(OR(J12="",N(M12)=0,G12="電算室用"),0,1-($AT$9*IF(K12="電気",9.76/3.6,1))/(I12/M12)))</f>
        <v>0</v>
      </c>
      <c r="AL12" s="591">
        <f>IF(Q12="○",$AZ$10,0)</f>
        <v>0</v>
      </c>
      <c r="AM12" s="591">
        <f>AJ12+(1-AJ12)*$AL12</f>
        <v>0</v>
      </c>
      <c r="AN12" s="591">
        <f>AK12+(1-AK12)*$AL12</f>
        <v>0</v>
      </c>
      <c r="AT12" s="109"/>
      <c r="AU12" s="109"/>
      <c r="AV12" s="588"/>
      <c r="AW12" s="588"/>
    </row>
    <row r="13" spans="1:77" s="103" customFormat="1" ht="15" customHeight="1" x14ac:dyDescent="0.2">
      <c r="A13" s="1"/>
      <c r="B13" s="10"/>
      <c r="C13" s="16">
        <v>2</v>
      </c>
      <c r="D13" s="706"/>
      <c r="E13" s="29"/>
      <c r="F13" s="274"/>
      <c r="G13" s="467"/>
      <c r="H13" s="169"/>
      <c r="I13" s="169"/>
      <c r="J13" s="272"/>
      <c r="K13" s="467"/>
      <c r="L13" s="307"/>
      <c r="M13" s="307"/>
      <c r="N13" s="438" t="str">
        <f t="shared" si="3"/>
        <v/>
      </c>
      <c r="O13" s="436"/>
      <c r="P13" s="437"/>
      <c r="Q13" s="437"/>
      <c r="R13" s="124">
        <f>AM13</f>
        <v>0</v>
      </c>
      <c r="S13" s="124">
        <f t="shared" ref="S13:S41" si="6">AN13</f>
        <v>0</v>
      </c>
      <c r="T13" s="464" t="str">
        <f>IF(J13="","",IF(G13="電算室用",2700,メイン_入力!$Y$32))</f>
        <v/>
      </c>
      <c r="U13" s="464" t="str">
        <f>IF(J13="","",IF(G13="電算室用",0,メイン_入力!$Z$32))</f>
        <v/>
      </c>
      <c r="V13" s="464" t="str">
        <f t="shared" si="4"/>
        <v/>
      </c>
      <c r="W13" s="89" t="str">
        <f>IF($K13="","",IF($K13="電気","kWh/年",IF(OR($K13="低圧ｶﾞｽ",$K13="中圧ｶﾞｽ"),"Nm3/年",IF($K13="LPG","kg/年",IF(OR($K13="A重油",$K13="灯油"),"ℓ/年","MJ/年")))))</f>
        <v/>
      </c>
      <c r="X13" s="272"/>
      <c r="Y13" s="89" t="str">
        <f>IF($K13="","",IF($K13="電気","kWh/年",IF(OR($K13="低圧ｶﾞｽ",$K13="中圧ｶﾞｽ"),"m3/年",IF($K13="LPG","kg/年",IF(OR($K13="A重油",$K13="灯油"),"ℓ/年","MJ/年")))))</f>
        <v/>
      </c>
      <c r="Z13" s="464" t="str">
        <f t="shared" ref="Z13:Z41" si="7">IF(OR(AND(R13=0,S13=0),E13="",AND(N13&lt;AH13,P13="")),"",IF(NOT(N(X13)=0),X13*HLOOKUP(K13,$AZ$6:$BC$7,2,0),V13)*(L13*T13/(L13*T13+M13*U13)*R13/(1-R13)+(1-L13*T13/(L13*T13+M13*U13))*S13/(1-S13)))</f>
        <v/>
      </c>
      <c r="AA13" s="89" t="str">
        <f>IF($J13="","",W13)</f>
        <v/>
      </c>
      <c r="AB13" s="397" t="str">
        <f t="shared" ref="AB13:AB41" si="8">IF(ISERROR($Z13),"",IF($Z13="","",$Z13*INDEX($BF$3:$BI$5,1,MATCH($K13,$BF$2:$BI$2,0))/1000))</f>
        <v/>
      </c>
      <c r="AC13" s="397" t="str">
        <f t="shared" ref="AC13:AC41" si="9">IF(ISERROR($Z13),"",IF($Z13="","",$Z13*INDEX($BF$3:$BI$5,2,MATCH($K13,$BF$2:$BI$2,0))/1000))</f>
        <v/>
      </c>
      <c r="AD13" s="397" t="str">
        <f t="shared" ref="AD13:AD41" si="10">IF(ISERROR($Z13),"",IF($Z13="","",$Z13*INDEX($BF$3:$BI$5,3,MATCH($K13,$BF$2:$BI$2,0))/1000))</f>
        <v/>
      </c>
      <c r="AE13" s="12"/>
      <c r="AF13" s="7"/>
      <c r="AG13" s="7"/>
      <c r="AH13" s="193" t="str">
        <f t="shared" si="5"/>
        <v/>
      </c>
      <c r="AJ13" s="592">
        <f t="shared" ref="AJ13:AJ41" si="11">IF(AND(O13&gt;0,P13="○"),IF(OR(J13="",N(L13)=0),0,IF(G13&lt;&gt;"GHP",1-($AT$10)*(9.76/3.6)/O13,1-($AT$10)/O13)),IF(OR(J13="",N(L13)=0),0,1-(IF(G13="電算室用",$AV$9,$AT$9)*IF(K13="電気",9.76/3.6,1))/(H13/L13)))</f>
        <v>0</v>
      </c>
      <c r="AK13" s="592">
        <f t="shared" ref="AK13:AK41" si="12">IF(AND(O13&gt;0,P13="○"),IF(OR(J13="",N(M13)=0),0,IF(G13&lt;&gt;"GHP",1-($AT$10)*(9.76/3.6)/O13,1-($AT$10)/O13)),IF(OR(J13="",N(M13)=0,G13="電算室用"),0,1-($AT$9*IF(K13="電気",9.76/3.6,1))/(I13/M13)))</f>
        <v>0</v>
      </c>
      <c r="AL13" s="592">
        <f t="shared" ref="AL13:AL41" si="13">IF(Q13="○",$AZ$10,0)</f>
        <v>0</v>
      </c>
      <c r="AM13" s="592">
        <f t="shared" ref="AM13:AM41" si="14">AJ13+(1-AJ13)*$AL13</f>
        <v>0</v>
      </c>
      <c r="AN13" s="592">
        <f t="shared" ref="AN13:AN41" si="15">AK13+(1-AK13)*$AL13</f>
        <v>0</v>
      </c>
      <c r="AT13" s="109"/>
      <c r="AU13" s="109"/>
      <c r="AV13" s="109"/>
      <c r="AW13" s="511"/>
    </row>
    <row r="14" spans="1:77" s="103" customFormat="1" ht="15" customHeight="1" x14ac:dyDescent="0.2">
      <c r="A14" s="1"/>
      <c r="B14" s="10"/>
      <c r="C14" s="16">
        <v>3</v>
      </c>
      <c r="D14" s="706"/>
      <c r="E14" s="29"/>
      <c r="F14" s="274"/>
      <c r="G14" s="467"/>
      <c r="H14" s="169"/>
      <c r="I14" s="169"/>
      <c r="J14" s="272"/>
      <c r="K14" s="467"/>
      <c r="L14" s="307"/>
      <c r="M14" s="307"/>
      <c r="N14" s="438" t="str">
        <f t="shared" si="3"/>
        <v/>
      </c>
      <c r="O14" s="436"/>
      <c r="P14" s="437"/>
      <c r="Q14" s="437"/>
      <c r="R14" s="124">
        <f t="shared" ref="R14:R41" si="16">AM14</f>
        <v>0</v>
      </c>
      <c r="S14" s="124">
        <f t="shared" si="6"/>
        <v>0</v>
      </c>
      <c r="T14" s="13" t="str">
        <f>IF(J14="","",IF(G14="電算室用",2700,メイン_入力!$Y$32))</f>
        <v/>
      </c>
      <c r="U14" s="13" t="str">
        <f>IF(J14="","",IF(G14="電算室用",0,メイン_入力!$Z$32))</f>
        <v/>
      </c>
      <c r="V14" s="464" t="str">
        <f t="shared" si="4"/>
        <v/>
      </c>
      <c r="W14" s="89" t="str">
        <f t="shared" ref="W14:W23" si="17">IF($K14="","",IF($K14="電気","kWh/年",IF(OR(K14="低圧ｶﾞｽ",K14="中圧ｶﾞｽ"),"Nm3/年",IF($K14="LPG","kg/年",IF(OR($K14="A重油",$K14="灯油"),"ℓ/年","MJ/年")))))</f>
        <v/>
      </c>
      <c r="X14" s="272"/>
      <c r="Y14" s="89" t="str">
        <f>IF($K14="","",IF($K14="電気","kWh/年",IF(OR($K14="低圧ｶﾞｽ",$K14="中圧ｶﾞｽ"),"m3/年",IF($K14="LPG","kg/年",IF(OR($K14="A重油",$K14="灯油"),"ℓ/年","MJ/年")))))</f>
        <v/>
      </c>
      <c r="Z14" s="464" t="str">
        <f t="shared" si="7"/>
        <v/>
      </c>
      <c r="AA14" s="89" t="str">
        <f t="shared" ref="AA14" si="18">IF($K14="","",W14)</f>
        <v/>
      </c>
      <c r="AB14" s="397" t="str">
        <f t="shared" si="8"/>
        <v/>
      </c>
      <c r="AC14" s="397" t="str">
        <f t="shared" si="9"/>
        <v/>
      </c>
      <c r="AD14" s="397" t="str">
        <f t="shared" si="10"/>
        <v/>
      </c>
      <c r="AE14" s="12"/>
      <c r="AF14" s="7"/>
      <c r="AG14" s="7"/>
      <c r="AH14" s="193" t="str">
        <f t="shared" si="5"/>
        <v/>
      </c>
      <c r="AJ14" s="592">
        <f t="shared" si="11"/>
        <v>0</v>
      </c>
      <c r="AK14" s="592">
        <f t="shared" si="12"/>
        <v>0</v>
      </c>
      <c r="AL14" s="592">
        <f t="shared" si="13"/>
        <v>0</v>
      </c>
      <c r="AM14" s="592">
        <f t="shared" si="14"/>
        <v>0</v>
      </c>
      <c r="AN14" s="592">
        <f t="shared" si="15"/>
        <v>0</v>
      </c>
      <c r="AT14" s="109"/>
      <c r="AU14" s="109"/>
      <c r="AV14" s="109"/>
      <c r="AW14" s="109"/>
    </row>
    <row r="15" spans="1:77" s="103" customFormat="1" ht="15" customHeight="1" x14ac:dyDescent="0.2">
      <c r="A15" s="1"/>
      <c r="B15" s="10"/>
      <c r="C15" s="16">
        <v>4</v>
      </c>
      <c r="D15" s="706"/>
      <c r="E15" s="29"/>
      <c r="F15" s="274"/>
      <c r="G15" s="467"/>
      <c r="H15" s="169"/>
      <c r="I15" s="169"/>
      <c r="J15" s="272"/>
      <c r="K15" s="467"/>
      <c r="L15" s="307"/>
      <c r="M15" s="307"/>
      <c r="N15" s="438" t="str">
        <f t="shared" si="3"/>
        <v/>
      </c>
      <c r="O15" s="436"/>
      <c r="P15" s="437"/>
      <c r="Q15" s="437"/>
      <c r="R15" s="124">
        <f t="shared" si="16"/>
        <v>0</v>
      </c>
      <c r="S15" s="124">
        <f t="shared" si="6"/>
        <v>0</v>
      </c>
      <c r="T15" s="13" t="str">
        <f>IF(J15="","",IF(G15="電算室用",2700,メイン_入力!$Y$32))</f>
        <v/>
      </c>
      <c r="U15" s="13" t="str">
        <f>IF(J15="","",IF(G15="電算室用",0,メイン_入力!$Z$32))</f>
        <v/>
      </c>
      <c r="V15" s="464" t="str">
        <f t="shared" si="4"/>
        <v/>
      </c>
      <c r="W15" s="89" t="str">
        <f t="shared" si="17"/>
        <v/>
      </c>
      <c r="X15" s="272"/>
      <c r="Y15" s="89" t="str">
        <f t="shared" ref="Y15:Y41" si="19">IF($K15="","",IF($K15="電気","kWh/年",IF(OR($K15="低圧ｶﾞｽ",$K15="中圧ｶﾞｽ"),"m3/年",IF($K15="LPG","kg/年",IF(OR($K15="A重油",$K15="灯油"),"ℓ/年","MJ/年")))))</f>
        <v/>
      </c>
      <c r="Z15" s="464" t="str">
        <f t="shared" si="7"/>
        <v/>
      </c>
      <c r="AA15" s="89" t="str">
        <f>IF($K15="","",W15)</f>
        <v/>
      </c>
      <c r="AB15" s="397" t="str">
        <f t="shared" si="8"/>
        <v/>
      </c>
      <c r="AC15" s="397" t="str">
        <f t="shared" si="9"/>
        <v/>
      </c>
      <c r="AD15" s="397" t="str">
        <f t="shared" si="10"/>
        <v/>
      </c>
      <c r="AE15" s="12"/>
      <c r="AF15" s="7"/>
      <c r="AG15" s="7"/>
      <c r="AH15" s="193" t="str">
        <f t="shared" si="5"/>
        <v/>
      </c>
      <c r="AI15" s="14"/>
      <c r="AJ15" s="592">
        <f t="shared" si="11"/>
        <v>0</v>
      </c>
      <c r="AK15" s="592">
        <f t="shared" si="12"/>
        <v>0</v>
      </c>
      <c r="AL15" s="592">
        <f t="shared" si="13"/>
        <v>0</v>
      </c>
      <c r="AM15" s="592">
        <f t="shared" si="14"/>
        <v>0</v>
      </c>
      <c r="AN15" s="592">
        <f t="shared" si="15"/>
        <v>0</v>
      </c>
    </row>
    <row r="16" spans="1:77" s="103" customFormat="1" ht="15" customHeight="1" x14ac:dyDescent="0.2">
      <c r="A16" s="1"/>
      <c r="B16" s="10"/>
      <c r="C16" s="16">
        <v>5</v>
      </c>
      <c r="D16" s="706"/>
      <c r="E16" s="29"/>
      <c r="F16" s="274"/>
      <c r="G16" s="467"/>
      <c r="H16" s="169"/>
      <c r="I16" s="169"/>
      <c r="J16" s="272"/>
      <c r="K16" s="467"/>
      <c r="L16" s="307"/>
      <c r="M16" s="307"/>
      <c r="N16" s="438" t="str">
        <f t="shared" si="3"/>
        <v/>
      </c>
      <c r="O16" s="436"/>
      <c r="P16" s="437"/>
      <c r="Q16" s="437"/>
      <c r="R16" s="124">
        <f t="shared" si="16"/>
        <v>0</v>
      </c>
      <c r="S16" s="124">
        <f t="shared" si="6"/>
        <v>0</v>
      </c>
      <c r="T16" s="13" t="str">
        <f>IF(J16="","",IF(G16="電算室用",2700,メイン_入力!$Y$32))</f>
        <v/>
      </c>
      <c r="U16" s="13" t="str">
        <f>IF(J16="","",IF(G16="電算室用",0,メイン_入力!$Z$32))</f>
        <v/>
      </c>
      <c r="V16" s="464" t="str">
        <f t="shared" si="4"/>
        <v/>
      </c>
      <c r="W16" s="89" t="str">
        <f t="shared" si="17"/>
        <v/>
      </c>
      <c r="X16" s="272"/>
      <c r="Y16" s="89" t="str">
        <f t="shared" si="19"/>
        <v/>
      </c>
      <c r="Z16" s="464" t="str">
        <f t="shared" si="7"/>
        <v/>
      </c>
      <c r="AA16" s="89" t="str">
        <f>IF($K16="","",W16)</f>
        <v/>
      </c>
      <c r="AB16" s="397" t="str">
        <f t="shared" si="8"/>
        <v/>
      </c>
      <c r="AC16" s="397" t="str">
        <f t="shared" si="9"/>
        <v/>
      </c>
      <c r="AD16" s="397" t="str">
        <f t="shared" si="10"/>
        <v/>
      </c>
      <c r="AE16" s="12"/>
      <c r="AF16" s="7"/>
      <c r="AG16" s="7"/>
      <c r="AH16" s="193" t="str">
        <f t="shared" si="5"/>
        <v/>
      </c>
      <c r="AJ16" s="592">
        <f t="shared" si="11"/>
        <v>0</v>
      </c>
      <c r="AK16" s="592">
        <f t="shared" si="12"/>
        <v>0</v>
      </c>
      <c r="AL16" s="592">
        <f t="shared" si="13"/>
        <v>0</v>
      </c>
      <c r="AM16" s="592">
        <f t="shared" si="14"/>
        <v>0</v>
      </c>
      <c r="AN16" s="592">
        <f t="shared" si="15"/>
        <v>0</v>
      </c>
    </row>
    <row r="17" spans="1:45" s="103" customFormat="1" ht="15" customHeight="1" x14ac:dyDescent="0.2">
      <c r="A17" s="1"/>
      <c r="B17" s="10"/>
      <c r="C17" s="16">
        <v>6</v>
      </c>
      <c r="D17" s="706"/>
      <c r="E17" s="29"/>
      <c r="F17" s="274"/>
      <c r="G17" s="467"/>
      <c r="H17" s="169"/>
      <c r="I17" s="169"/>
      <c r="J17" s="272"/>
      <c r="K17" s="467"/>
      <c r="L17" s="307"/>
      <c r="M17" s="307"/>
      <c r="N17" s="438" t="str">
        <f t="shared" si="3"/>
        <v/>
      </c>
      <c r="O17" s="436"/>
      <c r="P17" s="437"/>
      <c r="Q17" s="437"/>
      <c r="R17" s="124">
        <f t="shared" si="16"/>
        <v>0</v>
      </c>
      <c r="S17" s="124">
        <f t="shared" si="6"/>
        <v>0</v>
      </c>
      <c r="T17" s="13" t="str">
        <f>IF(J17="","",IF(G17="電算室用",2700,メイン_入力!$Y$32))</f>
        <v/>
      </c>
      <c r="U17" s="13" t="str">
        <f>IF(J17="","",IF(G17="電算室用",0,メイン_入力!$Z$32))</f>
        <v/>
      </c>
      <c r="V17" s="464" t="str">
        <f t="shared" si="4"/>
        <v/>
      </c>
      <c r="W17" s="89" t="str">
        <f>IF($K17="","",IF($K17="電気","kWh/年",IF(OR(K17="低圧ｶﾞｽ",K17="中圧ｶﾞｽ"),"Nm3/年",IF($K17="LPG","kg/年",IF(OR($K17="A重油",$K17="灯油"),"ℓ/年","MJ/年")))))</f>
        <v/>
      </c>
      <c r="X17" s="272"/>
      <c r="Y17" s="89" t="str">
        <f t="shared" si="19"/>
        <v/>
      </c>
      <c r="Z17" s="464" t="str">
        <f t="shared" si="7"/>
        <v/>
      </c>
      <c r="AA17" s="89" t="str">
        <f t="shared" ref="AA17:AA23" si="20">IF($K17="","",W17)</f>
        <v/>
      </c>
      <c r="AB17" s="397" t="str">
        <f t="shared" si="8"/>
        <v/>
      </c>
      <c r="AC17" s="397" t="str">
        <f t="shared" si="9"/>
        <v/>
      </c>
      <c r="AD17" s="397" t="str">
        <f>IF(ISERROR($Z17),"",IF($Z17="","",$Z17*INDEX($BF$3:$BI$5,3,MATCH($K17,$BF$2:$BI$2,0))/1000))</f>
        <v/>
      </c>
      <c r="AE17" s="12"/>
      <c r="AF17" s="7"/>
      <c r="AG17" s="7"/>
      <c r="AH17" s="193" t="str">
        <f t="shared" si="5"/>
        <v/>
      </c>
      <c r="AJ17" s="592">
        <f t="shared" si="11"/>
        <v>0</v>
      </c>
      <c r="AK17" s="592">
        <f t="shared" si="12"/>
        <v>0</v>
      </c>
      <c r="AL17" s="592">
        <f t="shared" si="13"/>
        <v>0</v>
      </c>
      <c r="AM17" s="592">
        <f t="shared" si="14"/>
        <v>0</v>
      </c>
      <c r="AN17" s="592">
        <f t="shared" si="15"/>
        <v>0</v>
      </c>
    </row>
    <row r="18" spans="1:45" s="103" customFormat="1" ht="15" customHeight="1" x14ac:dyDescent="0.2">
      <c r="A18" s="1"/>
      <c r="B18" s="10"/>
      <c r="C18" s="16">
        <v>7</v>
      </c>
      <c r="D18" s="28"/>
      <c r="E18" s="29"/>
      <c r="F18" s="274"/>
      <c r="G18" s="467"/>
      <c r="H18" s="169"/>
      <c r="I18" s="169"/>
      <c r="J18" s="272"/>
      <c r="K18" s="467"/>
      <c r="L18" s="307"/>
      <c r="M18" s="307"/>
      <c r="N18" s="438" t="str">
        <f t="shared" si="3"/>
        <v/>
      </c>
      <c r="O18" s="436"/>
      <c r="P18" s="437"/>
      <c r="Q18" s="437"/>
      <c r="R18" s="124">
        <f>AM18</f>
        <v>0</v>
      </c>
      <c r="S18" s="124">
        <f t="shared" si="6"/>
        <v>0</v>
      </c>
      <c r="T18" s="13" t="str">
        <f>IF(J18="","",IF(G18="電算室用",2700,メイン_入力!$Y$32))</f>
        <v/>
      </c>
      <c r="U18" s="13" t="str">
        <f>IF(J18="","",IF(G18="電算室用",0,メイン_入力!$Z$32))</f>
        <v/>
      </c>
      <c r="V18" s="464" t="str">
        <f t="shared" si="4"/>
        <v/>
      </c>
      <c r="W18" s="89" t="str">
        <f t="shared" si="17"/>
        <v/>
      </c>
      <c r="X18" s="272"/>
      <c r="Y18" s="89" t="str">
        <f t="shared" si="19"/>
        <v/>
      </c>
      <c r="Z18" s="464" t="str">
        <f t="shared" si="7"/>
        <v/>
      </c>
      <c r="AA18" s="89" t="str">
        <f t="shared" si="20"/>
        <v/>
      </c>
      <c r="AB18" s="397" t="str">
        <f t="shared" si="8"/>
        <v/>
      </c>
      <c r="AC18" s="397" t="str">
        <f t="shared" si="9"/>
        <v/>
      </c>
      <c r="AD18" s="397" t="str">
        <f t="shared" si="10"/>
        <v/>
      </c>
      <c r="AE18" s="12"/>
      <c r="AF18" s="7"/>
      <c r="AG18" s="7"/>
      <c r="AH18" s="193" t="str">
        <f t="shared" si="5"/>
        <v/>
      </c>
      <c r="AJ18" s="592">
        <f t="shared" si="11"/>
        <v>0</v>
      </c>
      <c r="AK18" s="592">
        <f t="shared" si="12"/>
        <v>0</v>
      </c>
      <c r="AL18" s="592">
        <f t="shared" si="13"/>
        <v>0</v>
      </c>
      <c r="AM18" s="592">
        <f t="shared" si="14"/>
        <v>0</v>
      </c>
      <c r="AN18" s="592">
        <f t="shared" si="15"/>
        <v>0</v>
      </c>
    </row>
    <row r="19" spans="1:45" s="103" customFormat="1" ht="15" customHeight="1" x14ac:dyDescent="0.2">
      <c r="A19" s="1"/>
      <c r="B19" s="10"/>
      <c r="C19" s="16">
        <v>8</v>
      </c>
      <c r="D19" s="28"/>
      <c r="E19" s="29"/>
      <c r="F19" s="274"/>
      <c r="G19" s="467"/>
      <c r="H19" s="169"/>
      <c r="I19" s="169"/>
      <c r="J19" s="272"/>
      <c r="K19" s="467"/>
      <c r="L19" s="307"/>
      <c r="M19" s="307"/>
      <c r="N19" s="438" t="str">
        <f t="shared" si="3"/>
        <v/>
      </c>
      <c r="O19" s="436"/>
      <c r="P19" s="437"/>
      <c r="Q19" s="437"/>
      <c r="R19" s="124">
        <f t="shared" si="16"/>
        <v>0</v>
      </c>
      <c r="S19" s="124">
        <f t="shared" si="6"/>
        <v>0</v>
      </c>
      <c r="T19" s="13" t="str">
        <f>IF(J19="","",IF(G19="電算室用",2700,メイン_入力!$Y$32))</f>
        <v/>
      </c>
      <c r="U19" s="13" t="str">
        <f>IF(J19="","",IF(G19="電算室用",0,メイン_入力!$Z$32))</f>
        <v/>
      </c>
      <c r="V19" s="464" t="str">
        <f t="shared" si="4"/>
        <v/>
      </c>
      <c r="W19" s="89" t="str">
        <f t="shared" si="17"/>
        <v/>
      </c>
      <c r="X19" s="272"/>
      <c r="Y19" s="89" t="str">
        <f t="shared" si="19"/>
        <v/>
      </c>
      <c r="Z19" s="464" t="str">
        <f t="shared" si="7"/>
        <v/>
      </c>
      <c r="AA19" s="89" t="str">
        <f t="shared" si="20"/>
        <v/>
      </c>
      <c r="AB19" s="397" t="str">
        <f t="shared" si="8"/>
        <v/>
      </c>
      <c r="AC19" s="397" t="str">
        <f t="shared" si="9"/>
        <v/>
      </c>
      <c r="AD19" s="397" t="str">
        <f t="shared" si="10"/>
        <v/>
      </c>
      <c r="AE19" s="12"/>
      <c r="AF19" s="7"/>
      <c r="AG19" s="7"/>
      <c r="AH19" s="193" t="str">
        <f t="shared" si="5"/>
        <v/>
      </c>
      <c r="AJ19" s="592">
        <f t="shared" si="11"/>
        <v>0</v>
      </c>
      <c r="AK19" s="592">
        <f t="shared" si="12"/>
        <v>0</v>
      </c>
      <c r="AL19" s="592">
        <f t="shared" si="13"/>
        <v>0</v>
      </c>
      <c r="AM19" s="592">
        <f t="shared" si="14"/>
        <v>0</v>
      </c>
      <c r="AN19" s="592">
        <f t="shared" si="15"/>
        <v>0</v>
      </c>
    </row>
    <row r="20" spans="1:45" s="103" customFormat="1" ht="15" customHeight="1" x14ac:dyDescent="0.2">
      <c r="A20" s="1"/>
      <c r="B20" s="10"/>
      <c r="C20" s="16">
        <v>9</v>
      </c>
      <c r="D20" s="28"/>
      <c r="E20" s="29"/>
      <c r="F20" s="274"/>
      <c r="G20" s="467"/>
      <c r="H20" s="169"/>
      <c r="I20" s="169"/>
      <c r="J20" s="272"/>
      <c r="K20" s="467"/>
      <c r="L20" s="307"/>
      <c r="M20" s="307"/>
      <c r="N20" s="438" t="str">
        <f t="shared" si="3"/>
        <v/>
      </c>
      <c r="O20" s="436"/>
      <c r="P20" s="437"/>
      <c r="Q20" s="437"/>
      <c r="R20" s="124">
        <f t="shared" si="16"/>
        <v>0</v>
      </c>
      <c r="S20" s="124">
        <f t="shared" si="6"/>
        <v>0</v>
      </c>
      <c r="T20" s="13" t="str">
        <f>IF(J20="","",IF(G20="電算室用",2700,メイン_入力!$Y$32))</f>
        <v/>
      </c>
      <c r="U20" s="13" t="str">
        <f>IF(J20="","",IF(G20="電算室用",0,メイン_入力!$Z$32))</f>
        <v/>
      </c>
      <c r="V20" s="464" t="str">
        <f t="shared" si="4"/>
        <v/>
      </c>
      <c r="W20" s="89" t="str">
        <f t="shared" si="17"/>
        <v/>
      </c>
      <c r="X20" s="272"/>
      <c r="Y20" s="89" t="str">
        <f t="shared" si="19"/>
        <v/>
      </c>
      <c r="Z20" s="464" t="str">
        <f t="shared" si="7"/>
        <v/>
      </c>
      <c r="AA20" s="89" t="str">
        <f t="shared" si="20"/>
        <v/>
      </c>
      <c r="AB20" s="397" t="str">
        <f t="shared" si="8"/>
        <v/>
      </c>
      <c r="AC20" s="397" t="str">
        <f t="shared" si="9"/>
        <v/>
      </c>
      <c r="AD20" s="397" t="str">
        <f t="shared" si="10"/>
        <v/>
      </c>
      <c r="AE20" s="12"/>
      <c r="AF20" s="7"/>
      <c r="AG20" s="7"/>
      <c r="AH20" s="193" t="str">
        <f t="shared" si="5"/>
        <v/>
      </c>
      <c r="AJ20" s="592">
        <f t="shared" si="11"/>
        <v>0</v>
      </c>
      <c r="AK20" s="592">
        <f t="shared" si="12"/>
        <v>0</v>
      </c>
      <c r="AL20" s="592">
        <f t="shared" si="13"/>
        <v>0</v>
      </c>
      <c r="AM20" s="592">
        <f t="shared" si="14"/>
        <v>0</v>
      </c>
      <c r="AN20" s="592">
        <f t="shared" si="15"/>
        <v>0</v>
      </c>
    </row>
    <row r="21" spans="1:45" s="103" customFormat="1" ht="15" customHeight="1" x14ac:dyDescent="0.2">
      <c r="A21" s="1"/>
      <c r="B21" s="10"/>
      <c r="C21" s="16">
        <v>10</v>
      </c>
      <c r="D21" s="28"/>
      <c r="E21" s="29"/>
      <c r="F21" s="274"/>
      <c r="G21" s="467"/>
      <c r="H21" s="169"/>
      <c r="I21" s="169"/>
      <c r="J21" s="272"/>
      <c r="K21" s="467"/>
      <c r="L21" s="307"/>
      <c r="M21" s="307"/>
      <c r="N21" s="438" t="str">
        <f t="shared" si="3"/>
        <v/>
      </c>
      <c r="O21" s="436"/>
      <c r="P21" s="437"/>
      <c r="Q21" s="437"/>
      <c r="R21" s="124">
        <f t="shared" si="16"/>
        <v>0</v>
      </c>
      <c r="S21" s="124">
        <f t="shared" si="6"/>
        <v>0</v>
      </c>
      <c r="T21" s="13" t="str">
        <f>IF(J21="","",IF(G21="電算室用",2700,メイン_入力!$Y$32))</f>
        <v/>
      </c>
      <c r="U21" s="13" t="str">
        <f>IF(J21="","",IF(G21="電算室用",0,メイン_入力!$Z$32))</f>
        <v/>
      </c>
      <c r="V21" s="464" t="str">
        <f t="shared" si="4"/>
        <v/>
      </c>
      <c r="W21" s="89" t="str">
        <f t="shared" si="17"/>
        <v/>
      </c>
      <c r="X21" s="272"/>
      <c r="Y21" s="89" t="str">
        <f t="shared" si="19"/>
        <v/>
      </c>
      <c r="Z21" s="464" t="str">
        <f t="shared" si="7"/>
        <v/>
      </c>
      <c r="AA21" s="89" t="str">
        <f t="shared" si="20"/>
        <v/>
      </c>
      <c r="AB21" s="397" t="str">
        <f t="shared" si="8"/>
        <v/>
      </c>
      <c r="AC21" s="397" t="str">
        <f t="shared" si="9"/>
        <v/>
      </c>
      <c r="AD21" s="397" t="str">
        <f t="shared" si="10"/>
        <v/>
      </c>
      <c r="AE21" s="12"/>
      <c r="AF21" s="7"/>
      <c r="AG21" s="7"/>
      <c r="AH21" s="193" t="str">
        <f t="shared" si="5"/>
        <v/>
      </c>
      <c r="AJ21" s="592">
        <f t="shared" si="11"/>
        <v>0</v>
      </c>
      <c r="AK21" s="592">
        <f t="shared" si="12"/>
        <v>0</v>
      </c>
      <c r="AL21" s="592">
        <f t="shared" si="13"/>
        <v>0</v>
      </c>
      <c r="AM21" s="592">
        <f t="shared" si="14"/>
        <v>0</v>
      </c>
      <c r="AN21" s="592">
        <f t="shared" si="15"/>
        <v>0</v>
      </c>
      <c r="AS21" s="7"/>
    </row>
    <row r="22" spans="1:45" s="103" customFormat="1" ht="15" customHeight="1" x14ac:dyDescent="0.2">
      <c r="A22" s="1"/>
      <c r="B22" s="10"/>
      <c r="C22" s="16">
        <v>11</v>
      </c>
      <c r="D22" s="28"/>
      <c r="E22" s="29"/>
      <c r="F22" s="274"/>
      <c r="G22" s="467"/>
      <c r="H22" s="169"/>
      <c r="I22" s="169"/>
      <c r="J22" s="272"/>
      <c r="K22" s="467"/>
      <c r="L22" s="307"/>
      <c r="M22" s="307"/>
      <c r="N22" s="438" t="str">
        <f t="shared" si="3"/>
        <v/>
      </c>
      <c r="O22" s="436"/>
      <c r="P22" s="437"/>
      <c r="Q22" s="437"/>
      <c r="R22" s="124">
        <f t="shared" si="16"/>
        <v>0</v>
      </c>
      <c r="S22" s="124">
        <f t="shared" si="6"/>
        <v>0</v>
      </c>
      <c r="T22" s="13" t="str">
        <f>IF(J22="","",IF(G22="電算室用",2700,メイン_入力!$Y$32))</f>
        <v/>
      </c>
      <c r="U22" s="13" t="str">
        <f>IF(J22="","",IF(G22="電算室用",0,メイン_入力!$Z$32))</f>
        <v/>
      </c>
      <c r="V22" s="464" t="str">
        <f t="shared" si="4"/>
        <v/>
      </c>
      <c r="W22" s="89" t="str">
        <f t="shared" si="17"/>
        <v/>
      </c>
      <c r="X22" s="272"/>
      <c r="Y22" s="89" t="str">
        <f t="shared" si="19"/>
        <v/>
      </c>
      <c r="Z22" s="464" t="str">
        <f t="shared" si="7"/>
        <v/>
      </c>
      <c r="AA22" s="89" t="str">
        <f t="shared" si="20"/>
        <v/>
      </c>
      <c r="AB22" s="397" t="str">
        <f t="shared" si="8"/>
        <v/>
      </c>
      <c r="AC22" s="397" t="str">
        <f t="shared" si="9"/>
        <v/>
      </c>
      <c r="AD22" s="397" t="str">
        <f t="shared" si="10"/>
        <v/>
      </c>
      <c r="AE22" s="12"/>
      <c r="AF22" s="7"/>
      <c r="AG22" s="443"/>
      <c r="AH22" s="193" t="str">
        <f t="shared" si="5"/>
        <v/>
      </c>
      <c r="AJ22" s="592">
        <f t="shared" si="11"/>
        <v>0</v>
      </c>
      <c r="AK22" s="592">
        <f t="shared" si="12"/>
        <v>0</v>
      </c>
      <c r="AL22" s="592">
        <f t="shared" si="13"/>
        <v>0</v>
      </c>
      <c r="AM22" s="592">
        <f t="shared" si="14"/>
        <v>0</v>
      </c>
      <c r="AN22" s="592">
        <f t="shared" si="15"/>
        <v>0</v>
      </c>
    </row>
    <row r="23" spans="1:45" s="103" customFormat="1" ht="15" customHeight="1" x14ac:dyDescent="0.2">
      <c r="A23" s="1"/>
      <c r="B23" s="10"/>
      <c r="C23" s="16">
        <v>12</v>
      </c>
      <c r="D23" s="28"/>
      <c r="E23" s="29"/>
      <c r="F23" s="274"/>
      <c r="G23" s="467"/>
      <c r="H23" s="169"/>
      <c r="I23" s="169"/>
      <c r="J23" s="272"/>
      <c r="K23" s="467"/>
      <c r="L23" s="307"/>
      <c r="M23" s="307"/>
      <c r="N23" s="438" t="str">
        <f t="shared" si="3"/>
        <v/>
      </c>
      <c r="O23" s="436"/>
      <c r="P23" s="437"/>
      <c r="Q23" s="437"/>
      <c r="R23" s="124">
        <f t="shared" si="16"/>
        <v>0</v>
      </c>
      <c r="S23" s="124">
        <f t="shared" si="6"/>
        <v>0</v>
      </c>
      <c r="T23" s="13" t="str">
        <f>IF(J23="","",IF(G23="電算室用",2700,メイン_入力!$Y$32))</f>
        <v/>
      </c>
      <c r="U23" s="13" t="str">
        <f>IF(J23="","",IF(G23="電算室用",0,メイン_入力!$Z$32))</f>
        <v/>
      </c>
      <c r="V23" s="464" t="str">
        <f t="shared" si="4"/>
        <v/>
      </c>
      <c r="W23" s="89" t="str">
        <f t="shared" si="17"/>
        <v/>
      </c>
      <c r="X23" s="272"/>
      <c r="Y23" s="89" t="str">
        <f t="shared" si="19"/>
        <v/>
      </c>
      <c r="Z23" s="464" t="str">
        <f t="shared" si="7"/>
        <v/>
      </c>
      <c r="AA23" s="89" t="str">
        <f t="shared" si="20"/>
        <v/>
      </c>
      <c r="AB23" s="397" t="str">
        <f t="shared" si="8"/>
        <v/>
      </c>
      <c r="AC23" s="397" t="str">
        <f t="shared" si="9"/>
        <v/>
      </c>
      <c r="AD23" s="397" t="str">
        <f t="shared" si="10"/>
        <v/>
      </c>
      <c r="AE23" s="12"/>
      <c r="AF23" s="7"/>
      <c r="AG23" s="7"/>
      <c r="AH23" s="193" t="str">
        <f t="shared" si="5"/>
        <v/>
      </c>
      <c r="AJ23" s="592">
        <f t="shared" si="11"/>
        <v>0</v>
      </c>
      <c r="AK23" s="592">
        <f t="shared" si="12"/>
        <v>0</v>
      </c>
      <c r="AL23" s="592">
        <f t="shared" si="13"/>
        <v>0</v>
      </c>
      <c r="AM23" s="592">
        <f t="shared" si="14"/>
        <v>0</v>
      </c>
      <c r="AN23" s="592">
        <f t="shared" si="15"/>
        <v>0</v>
      </c>
    </row>
    <row r="24" spans="1:45" s="103" customFormat="1" ht="15" customHeight="1" x14ac:dyDescent="0.2">
      <c r="A24" s="1"/>
      <c r="B24" s="10"/>
      <c r="C24" s="16">
        <v>13</v>
      </c>
      <c r="D24" s="28"/>
      <c r="E24" s="29"/>
      <c r="F24" s="274"/>
      <c r="G24" s="467"/>
      <c r="H24" s="169"/>
      <c r="I24" s="169"/>
      <c r="J24" s="272"/>
      <c r="K24" s="467"/>
      <c r="L24" s="307"/>
      <c r="M24" s="307"/>
      <c r="N24" s="438" t="str">
        <f t="shared" si="3"/>
        <v/>
      </c>
      <c r="O24" s="436"/>
      <c r="P24" s="437"/>
      <c r="Q24" s="437"/>
      <c r="R24" s="124">
        <f t="shared" si="16"/>
        <v>0</v>
      </c>
      <c r="S24" s="124">
        <f t="shared" si="6"/>
        <v>0</v>
      </c>
      <c r="T24" s="13" t="str">
        <f>IF(J24="","",IF(G24="電算室用",2700,メイン_入力!$Y$32))</f>
        <v/>
      </c>
      <c r="U24" s="13" t="str">
        <f>IF(J24="","",IF(G24="電算室用",0,メイン_入力!$Z$32))</f>
        <v/>
      </c>
      <c r="V24" s="464" t="str">
        <f t="shared" si="4"/>
        <v/>
      </c>
      <c r="W24" s="89" t="str">
        <f t="shared" ref="W24:W41" si="21">IF($K24="","",IF($K24="電気","kWh/年",IF(OR(K24="低圧ｶﾞｽ",K24="中圧ｶﾞｽ"),"Nm3/年",IF($K24="LPG","kg/年",IF(OR($K24="A重油",$K24="灯油"),"ℓ/年","MJ/年")))))</f>
        <v/>
      </c>
      <c r="X24" s="272"/>
      <c r="Y24" s="89" t="str">
        <f t="shared" si="19"/>
        <v/>
      </c>
      <c r="Z24" s="464" t="str">
        <f t="shared" si="7"/>
        <v/>
      </c>
      <c r="AA24" s="89" t="str">
        <f>IF($K24="","",W24)</f>
        <v/>
      </c>
      <c r="AB24" s="397" t="str">
        <f t="shared" si="8"/>
        <v/>
      </c>
      <c r="AC24" s="397" t="str">
        <f t="shared" si="9"/>
        <v/>
      </c>
      <c r="AD24" s="397" t="str">
        <f t="shared" si="10"/>
        <v/>
      </c>
      <c r="AE24" s="12"/>
      <c r="AF24" s="7"/>
      <c r="AG24" s="7"/>
      <c r="AH24" s="193" t="str">
        <f t="shared" si="5"/>
        <v/>
      </c>
      <c r="AJ24" s="592">
        <f t="shared" si="11"/>
        <v>0</v>
      </c>
      <c r="AK24" s="592">
        <f t="shared" si="12"/>
        <v>0</v>
      </c>
      <c r="AL24" s="592">
        <f t="shared" si="13"/>
        <v>0</v>
      </c>
      <c r="AM24" s="592">
        <f t="shared" si="14"/>
        <v>0</v>
      </c>
      <c r="AN24" s="592">
        <f t="shared" si="15"/>
        <v>0</v>
      </c>
    </row>
    <row r="25" spans="1:45" s="103" customFormat="1" ht="15" customHeight="1" x14ac:dyDescent="0.2">
      <c r="A25" s="1"/>
      <c r="B25" s="10"/>
      <c r="C25" s="16">
        <v>14</v>
      </c>
      <c r="D25" s="28"/>
      <c r="E25" s="29"/>
      <c r="F25" s="274"/>
      <c r="G25" s="467"/>
      <c r="H25" s="169"/>
      <c r="I25" s="169"/>
      <c r="J25" s="272"/>
      <c r="K25" s="467"/>
      <c r="L25" s="307"/>
      <c r="M25" s="307"/>
      <c r="N25" s="438" t="str">
        <f t="shared" si="3"/>
        <v/>
      </c>
      <c r="O25" s="436"/>
      <c r="P25" s="437"/>
      <c r="Q25" s="437"/>
      <c r="R25" s="124">
        <f t="shared" si="16"/>
        <v>0</v>
      </c>
      <c r="S25" s="124">
        <f t="shared" si="6"/>
        <v>0</v>
      </c>
      <c r="T25" s="13" t="str">
        <f>IF(J25="","",IF(G25="電算室用",2700,メイン_入力!$Y$32))</f>
        <v/>
      </c>
      <c r="U25" s="13" t="str">
        <f>IF(J25="","",IF(G25="電算室用",0,メイン_入力!$Z$32))</f>
        <v/>
      </c>
      <c r="V25" s="464" t="str">
        <f t="shared" si="4"/>
        <v/>
      </c>
      <c r="W25" s="89" t="str">
        <f t="shared" si="21"/>
        <v/>
      </c>
      <c r="X25" s="272"/>
      <c r="Y25" s="89" t="str">
        <f t="shared" si="19"/>
        <v/>
      </c>
      <c r="Z25" s="464" t="str">
        <f t="shared" si="7"/>
        <v/>
      </c>
      <c r="AA25" s="89" t="str">
        <f t="shared" ref="AA25:AA41" si="22">IF($K25="","",W25)</f>
        <v/>
      </c>
      <c r="AB25" s="397" t="str">
        <f t="shared" si="8"/>
        <v/>
      </c>
      <c r="AC25" s="397" t="str">
        <f t="shared" si="9"/>
        <v/>
      </c>
      <c r="AD25" s="397" t="str">
        <f t="shared" si="10"/>
        <v/>
      </c>
      <c r="AE25" s="12"/>
      <c r="AF25" s="7"/>
      <c r="AG25" s="7"/>
      <c r="AH25" s="193" t="str">
        <f t="shared" si="5"/>
        <v/>
      </c>
      <c r="AJ25" s="592">
        <f t="shared" si="11"/>
        <v>0</v>
      </c>
      <c r="AK25" s="592">
        <f t="shared" si="12"/>
        <v>0</v>
      </c>
      <c r="AL25" s="592">
        <f t="shared" si="13"/>
        <v>0</v>
      </c>
      <c r="AM25" s="592">
        <f t="shared" si="14"/>
        <v>0</v>
      </c>
      <c r="AN25" s="592">
        <f t="shared" si="15"/>
        <v>0</v>
      </c>
    </row>
    <row r="26" spans="1:45" s="103" customFormat="1" ht="15" customHeight="1" x14ac:dyDescent="0.2">
      <c r="A26" s="1"/>
      <c r="B26" s="10"/>
      <c r="C26" s="16">
        <v>15</v>
      </c>
      <c r="D26" s="28"/>
      <c r="E26" s="29"/>
      <c r="F26" s="274"/>
      <c r="G26" s="467"/>
      <c r="H26" s="169"/>
      <c r="I26" s="169"/>
      <c r="J26" s="272"/>
      <c r="K26" s="467"/>
      <c r="L26" s="307"/>
      <c r="M26" s="307"/>
      <c r="N26" s="438" t="str">
        <f t="shared" si="3"/>
        <v/>
      </c>
      <c r="O26" s="436"/>
      <c r="P26" s="437"/>
      <c r="Q26" s="437"/>
      <c r="R26" s="124">
        <f t="shared" si="16"/>
        <v>0</v>
      </c>
      <c r="S26" s="124">
        <f t="shared" si="6"/>
        <v>0</v>
      </c>
      <c r="T26" s="13" t="str">
        <f>IF(J26="","",IF(G26="電算室用",2700,メイン_入力!$Y$32))</f>
        <v/>
      </c>
      <c r="U26" s="13" t="str">
        <f>IF(J26="","",IF(G26="電算室用",0,メイン_入力!$Z$32))</f>
        <v/>
      </c>
      <c r="V26" s="464" t="str">
        <f t="shared" si="4"/>
        <v/>
      </c>
      <c r="W26" s="89" t="str">
        <f t="shared" si="21"/>
        <v/>
      </c>
      <c r="X26" s="272"/>
      <c r="Y26" s="89" t="str">
        <f t="shared" si="19"/>
        <v/>
      </c>
      <c r="Z26" s="464" t="str">
        <f t="shared" si="7"/>
        <v/>
      </c>
      <c r="AA26" s="89" t="str">
        <f t="shared" si="22"/>
        <v/>
      </c>
      <c r="AB26" s="397" t="str">
        <f t="shared" si="8"/>
        <v/>
      </c>
      <c r="AC26" s="397" t="str">
        <f t="shared" si="9"/>
        <v/>
      </c>
      <c r="AD26" s="397" t="str">
        <f t="shared" si="10"/>
        <v/>
      </c>
      <c r="AE26" s="12"/>
      <c r="AF26" s="7"/>
      <c r="AG26" s="7"/>
      <c r="AH26" s="193" t="str">
        <f t="shared" si="5"/>
        <v/>
      </c>
      <c r="AJ26" s="592">
        <f t="shared" si="11"/>
        <v>0</v>
      </c>
      <c r="AK26" s="592">
        <f t="shared" si="12"/>
        <v>0</v>
      </c>
      <c r="AL26" s="592">
        <f t="shared" si="13"/>
        <v>0</v>
      </c>
      <c r="AM26" s="592">
        <f t="shared" si="14"/>
        <v>0</v>
      </c>
      <c r="AN26" s="592">
        <f t="shared" si="15"/>
        <v>0</v>
      </c>
    </row>
    <row r="27" spans="1:45" s="103" customFormat="1" ht="15" customHeight="1" x14ac:dyDescent="0.2">
      <c r="A27" s="1"/>
      <c r="B27" s="10"/>
      <c r="C27" s="16">
        <v>16</v>
      </c>
      <c r="D27" s="28"/>
      <c r="E27" s="29"/>
      <c r="F27" s="274"/>
      <c r="G27" s="467"/>
      <c r="H27" s="169"/>
      <c r="I27" s="169"/>
      <c r="J27" s="272"/>
      <c r="K27" s="467"/>
      <c r="L27" s="307"/>
      <c r="M27" s="307"/>
      <c r="N27" s="438" t="str">
        <f t="shared" si="3"/>
        <v/>
      </c>
      <c r="O27" s="436"/>
      <c r="P27" s="437"/>
      <c r="Q27" s="437"/>
      <c r="R27" s="124">
        <f t="shared" si="16"/>
        <v>0</v>
      </c>
      <c r="S27" s="124">
        <f t="shared" si="6"/>
        <v>0</v>
      </c>
      <c r="T27" s="13" t="str">
        <f>IF(J27="","",IF(G27="電算室用",2700,メイン_入力!$Y$32))</f>
        <v/>
      </c>
      <c r="U27" s="13" t="str">
        <f>IF(J27="","",IF(G27="電算室用",0,メイン_入力!$Z$32))</f>
        <v/>
      </c>
      <c r="V27" s="464" t="str">
        <f t="shared" si="4"/>
        <v/>
      </c>
      <c r="W27" s="89" t="str">
        <f t="shared" si="21"/>
        <v/>
      </c>
      <c r="X27" s="272"/>
      <c r="Y27" s="89" t="str">
        <f t="shared" si="19"/>
        <v/>
      </c>
      <c r="Z27" s="464" t="str">
        <f t="shared" si="7"/>
        <v/>
      </c>
      <c r="AA27" s="89" t="str">
        <f t="shared" si="22"/>
        <v/>
      </c>
      <c r="AB27" s="397" t="str">
        <f t="shared" si="8"/>
        <v/>
      </c>
      <c r="AC27" s="397" t="str">
        <f t="shared" si="9"/>
        <v/>
      </c>
      <c r="AD27" s="397" t="str">
        <f t="shared" si="10"/>
        <v/>
      </c>
      <c r="AE27" s="12"/>
      <c r="AF27" s="7"/>
      <c r="AG27" s="7"/>
      <c r="AH27" s="193" t="str">
        <f t="shared" si="5"/>
        <v/>
      </c>
      <c r="AJ27" s="592">
        <f t="shared" si="11"/>
        <v>0</v>
      </c>
      <c r="AK27" s="592">
        <f t="shared" si="12"/>
        <v>0</v>
      </c>
      <c r="AL27" s="592">
        <f t="shared" si="13"/>
        <v>0</v>
      </c>
      <c r="AM27" s="592">
        <f t="shared" si="14"/>
        <v>0</v>
      </c>
      <c r="AN27" s="592">
        <f t="shared" si="15"/>
        <v>0</v>
      </c>
    </row>
    <row r="28" spans="1:45" s="103" customFormat="1" ht="15" customHeight="1" x14ac:dyDescent="0.2">
      <c r="A28" s="1"/>
      <c r="B28" s="10"/>
      <c r="C28" s="16">
        <v>17</v>
      </c>
      <c r="D28" s="28"/>
      <c r="E28" s="29"/>
      <c r="F28" s="274"/>
      <c r="G28" s="467"/>
      <c r="H28" s="169"/>
      <c r="I28" s="169"/>
      <c r="J28" s="272"/>
      <c r="K28" s="30"/>
      <c r="L28" s="307"/>
      <c r="M28" s="307"/>
      <c r="N28" s="438" t="str">
        <f t="shared" ref="N28" si="23">IF(OR(J28="",AND(L28="",M28="")),"",(IF(L28=0,0,H28/L28)+IF(M28=0,0,I28/M28))/(SIGN(L28)+SIGN(M28)))</f>
        <v/>
      </c>
      <c r="O28" s="436"/>
      <c r="P28" s="437"/>
      <c r="Q28" s="437"/>
      <c r="R28" s="124">
        <f t="shared" si="16"/>
        <v>0</v>
      </c>
      <c r="S28" s="124">
        <f t="shared" si="6"/>
        <v>0</v>
      </c>
      <c r="T28" s="13" t="str">
        <f>IF(J28="","",IF(G28="電算室用",2700,メイン_入力!$Y$32))</f>
        <v/>
      </c>
      <c r="U28" s="13" t="str">
        <f>IF(J28="","",IF(G28="電算室用",0,メイン_入力!$Z$32))</f>
        <v/>
      </c>
      <c r="V28" s="464" t="str">
        <f t="shared" si="4"/>
        <v/>
      </c>
      <c r="W28" s="89" t="str">
        <f t="shared" si="21"/>
        <v/>
      </c>
      <c r="X28" s="272"/>
      <c r="Y28" s="89" t="str">
        <f t="shared" si="19"/>
        <v/>
      </c>
      <c r="Z28" s="464" t="str">
        <f t="shared" si="7"/>
        <v/>
      </c>
      <c r="AA28" s="89" t="str">
        <f t="shared" si="22"/>
        <v/>
      </c>
      <c r="AB28" s="397" t="str">
        <f t="shared" si="8"/>
        <v/>
      </c>
      <c r="AC28" s="397" t="str">
        <f t="shared" si="9"/>
        <v/>
      </c>
      <c r="AD28" s="397" t="str">
        <f t="shared" si="10"/>
        <v/>
      </c>
      <c r="AE28" s="12"/>
      <c r="AF28" s="7"/>
      <c r="AG28" s="7"/>
      <c r="AH28" s="193" t="str">
        <f t="shared" si="5"/>
        <v/>
      </c>
      <c r="AJ28" s="592">
        <f t="shared" si="11"/>
        <v>0</v>
      </c>
      <c r="AK28" s="592">
        <f t="shared" si="12"/>
        <v>0</v>
      </c>
      <c r="AL28" s="592">
        <f t="shared" si="13"/>
        <v>0</v>
      </c>
      <c r="AM28" s="592">
        <f t="shared" si="14"/>
        <v>0</v>
      </c>
      <c r="AN28" s="592">
        <f t="shared" si="15"/>
        <v>0</v>
      </c>
    </row>
    <row r="29" spans="1:45" s="103" customFormat="1" ht="15" customHeight="1" x14ac:dyDescent="0.2">
      <c r="A29" s="1"/>
      <c r="B29" s="10"/>
      <c r="C29" s="16">
        <v>18</v>
      </c>
      <c r="D29" s="28"/>
      <c r="E29" s="29"/>
      <c r="F29" s="274"/>
      <c r="G29" s="467"/>
      <c r="H29" s="169"/>
      <c r="I29" s="169"/>
      <c r="J29" s="272"/>
      <c r="K29" s="467"/>
      <c r="L29" s="307"/>
      <c r="M29" s="307"/>
      <c r="N29" s="438" t="str">
        <f t="shared" ref="N29:N41" si="24">IF(OR(J29="",AND(L29="",M29="")),"",(IF(L29=0,0,H29/L29)+IF(M29=0,0,I29/M29))/(SIGN(L29)+SIGN(M29)))</f>
        <v/>
      </c>
      <c r="O29" s="436"/>
      <c r="P29" s="437"/>
      <c r="Q29" s="437"/>
      <c r="R29" s="124">
        <f t="shared" si="16"/>
        <v>0</v>
      </c>
      <c r="S29" s="124">
        <f t="shared" si="6"/>
        <v>0</v>
      </c>
      <c r="T29" s="13" t="str">
        <f>IF(J29="","",IF(G29="電算室用",2700,メイン_入力!$Y$32))</f>
        <v/>
      </c>
      <c r="U29" s="13" t="str">
        <f>IF(J29="","",IF(G29="電算室用",0,メイン_入力!$Z$32))</f>
        <v/>
      </c>
      <c r="V29" s="464" t="str">
        <f t="shared" si="4"/>
        <v/>
      </c>
      <c r="W29" s="89" t="str">
        <f t="shared" si="21"/>
        <v/>
      </c>
      <c r="X29" s="272"/>
      <c r="Y29" s="89" t="str">
        <f t="shared" si="19"/>
        <v/>
      </c>
      <c r="Z29" s="464" t="str">
        <f t="shared" si="7"/>
        <v/>
      </c>
      <c r="AA29" s="89" t="str">
        <f t="shared" si="22"/>
        <v/>
      </c>
      <c r="AB29" s="397" t="str">
        <f t="shared" si="8"/>
        <v/>
      </c>
      <c r="AC29" s="397" t="str">
        <f t="shared" si="9"/>
        <v/>
      </c>
      <c r="AD29" s="397" t="str">
        <f t="shared" si="10"/>
        <v/>
      </c>
      <c r="AE29" s="12"/>
      <c r="AF29" s="7"/>
      <c r="AG29" s="7"/>
      <c r="AH29" s="193" t="str">
        <f t="shared" si="5"/>
        <v/>
      </c>
      <c r="AJ29" s="592">
        <f t="shared" si="11"/>
        <v>0</v>
      </c>
      <c r="AK29" s="592">
        <f t="shared" si="12"/>
        <v>0</v>
      </c>
      <c r="AL29" s="592">
        <f t="shared" si="13"/>
        <v>0</v>
      </c>
      <c r="AM29" s="592">
        <f t="shared" si="14"/>
        <v>0</v>
      </c>
      <c r="AN29" s="592">
        <f t="shared" si="15"/>
        <v>0</v>
      </c>
    </row>
    <row r="30" spans="1:45" s="103" customFormat="1" ht="15" customHeight="1" x14ac:dyDescent="0.2">
      <c r="A30" s="1"/>
      <c r="B30" s="10"/>
      <c r="C30" s="16">
        <v>19</v>
      </c>
      <c r="D30" s="28"/>
      <c r="E30" s="29"/>
      <c r="F30" s="274"/>
      <c r="G30" s="467"/>
      <c r="H30" s="169"/>
      <c r="I30" s="169"/>
      <c r="J30" s="272"/>
      <c r="K30" s="467"/>
      <c r="L30" s="307"/>
      <c r="M30" s="307"/>
      <c r="N30" s="438" t="str">
        <f t="shared" si="24"/>
        <v/>
      </c>
      <c r="O30" s="436"/>
      <c r="P30" s="437"/>
      <c r="Q30" s="437"/>
      <c r="R30" s="124">
        <f t="shared" si="16"/>
        <v>0</v>
      </c>
      <c r="S30" s="124">
        <f t="shared" si="6"/>
        <v>0</v>
      </c>
      <c r="T30" s="13" t="str">
        <f>IF(J30="","",IF(G30="電算室用",2700,メイン_入力!$Y$32))</f>
        <v/>
      </c>
      <c r="U30" s="13" t="str">
        <f>IF(J30="","",IF(G30="電算室用",0,メイン_入力!$Z$32))</f>
        <v/>
      </c>
      <c r="V30" s="464" t="str">
        <f t="shared" si="4"/>
        <v/>
      </c>
      <c r="W30" s="89" t="str">
        <f t="shared" si="21"/>
        <v/>
      </c>
      <c r="X30" s="272"/>
      <c r="Y30" s="89" t="str">
        <f t="shared" si="19"/>
        <v/>
      </c>
      <c r="Z30" s="464" t="str">
        <f t="shared" si="7"/>
        <v/>
      </c>
      <c r="AA30" s="89" t="str">
        <f t="shared" si="22"/>
        <v/>
      </c>
      <c r="AB30" s="397" t="str">
        <f t="shared" si="8"/>
        <v/>
      </c>
      <c r="AC30" s="397" t="str">
        <f t="shared" si="9"/>
        <v/>
      </c>
      <c r="AD30" s="397" t="str">
        <f t="shared" si="10"/>
        <v/>
      </c>
      <c r="AE30" s="12"/>
      <c r="AF30" s="7"/>
      <c r="AG30" s="7"/>
      <c r="AH30" s="193" t="str">
        <f t="shared" si="5"/>
        <v/>
      </c>
      <c r="AJ30" s="592">
        <f t="shared" si="11"/>
        <v>0</v>
      </c>
      <c r="AK30" s="592">
        <f t="shared" si="12"/>
        <v>0</v>
      </c>
      <c r="AL30" s="592">
        <f t="shared" si="13"/>
        <v>0</v>
      </c>
      <c r="AM30" s="592">
        <f t="shared" si="14"/>
        <v>0</v>
      </c>
      <c r="AN30" s="592">
        <f t="shared" si="15"/>
        <v>0</v>
      </c>
    </row>
    <row r="31" spans="1:45" s="103" customFormat="1" ht="15" customHeight="1" x14ac:dyDescent="0.2">
      <c r="A31" s="1"/>
      <c r="B31" s="10"/>
      <c r="C31" s="16">
        <v>20</v>
      </c>
      <c r="D31" s="28"/>
      <c r="E31" s="29"/>
      <c r="F31" s="274"/>
      <c r="G31" s="467"/>
      <c r="H31" s="169"/>
      <c r="I31" s="169"/>
      <c r="J31" s="272"/>
      <c r="K31" s="467"/>
      <c r="L31" s="307"/>
      <c r="M31" s="307"/>
      <c r="N31" s="438" t="str">
        <f t="shared" si="24"/>
        <v/>
      </c>
      <c r="O31" s="436"/>
      <c r="P31" s="437"/>
      <c r="Q31" s="437"/>
      <c r="R31" s="124">
        <f t="shared" si="16"/>
        <v>0</v>
      </c>
      <c r="S31" s="124">
        <f t="shared" si="6"/>
        <v>0</v>
      </c>
      <c r="T31" s="13" t="str">
        <f>IF(J31="","",IF(G31="電算室用",2700,メイン_入力!$Y$32))</f>
        <v/>
      </c>
      <c r="U31" s="13" t="str">
        <f>IF(J31="","",IF(G31="電算室用",0,メイン_入力!$Z$32))</f>
        <v/>
      </c>
      <c r="V31" s="464" t="str">
        <f t="shared" si="4"/>
        <v/>
      </c>
      <c r="W31" s="89" t="str">
        <f t="shared" si="21"/>
        <v/>
      </c>
      <c r="X31" s="272"/>
      <c r="Y31" s="89" t="str">
        <f t="shared" si="19"/>
        <v/>
      </c>
      <c r="Z31" s="464" t="str">
        <f t="shared" si="7"/>
        <v/>
      </c>
      <c r="AA31" s="89" t="str">
        <f t="shared" si="22"/>
        <v/>
      </c>
      <c r="AB31" s="397" t="str">
        <f t="shared" si="8"/>
        <v/>
      </c>
      <c r="AC31" s="397" t="str">
        <f t="shared" si="9"/>
        <v/>
      </c>
      <c r="AD31" s="397" t="str">
        <f t="shared" si="10"/>
        <v/>
      </c>
      <c r="AE31" s="12"/>
      <c r="AF31" s="7"/>
      <c r="AG31" s="7"/>
      <c r="AH31" s="193" t="str">
        <f t="shared" ref="AH31:AH41" si="25">IF(H31="","",INDEX($AT$3:$AX$5,MATCH(H31,$AS$3:$AS$5),MATCH(G31,$AT$2:$AX$2,0)))</f>
        <v/>
      </c>
      <c r="AJ31" s="592">
        <f t="shared" si="11"/>
        <v>0</v>
      </c>
      <c r="AK31" s="592">
        <f t="shared" si="12"/>
        <v>0</v>
      </c>
      <c r="AL31" s="592">
        <f t="shared" si="13"/>
        <v>0</v>
      </c>
      <c r="AM31" s="592">
        <f t="shared" si="14"/>
        <v>0</v>
      </c>
      <c r="AN31" s="592">
        <f t="shared" si="15"/>
        <v>0</v>
      </c>
    </row>
    <row r="32" spans="1:45" s="103" customFormat="1" ht="15" customHeight="1" x14ac:dyDescent="0.2">
      <c r="A32" s="1"/>
      <c r="B32" s="10"/>
      <c r="C32" s="16">
        <v>21</v>
      </c>
      <c r="D32" s="28"/>
      <c r="E32" s="29"/>
      <c r="F32" s="274"/>
      <c r="G32" s="467"/>
      <c r="H32" s="169"/>
      <c r="I32" s="169"/>
      <c r="J32" s="272"/>
      <c r="K32" s="467"/>
      <c r="L32" s="307"/>
      <c r="M32" s="307"/>
      <c r="N32" s="438" t="str">
        <f t="shared" si="24"/>
        <v/>
      </c>
      <c r="O32" s="436"/>
      <c r="P32" s="437"/>
      <c r="Q32" s="437"/>
      <c r="R32" s="124">
        <f t="shared" si="16"/>
        <v>0</v>
      </c>
      <c r="S32" s="124">
        <f t="shared" si="6"/>
        <v>0</v>
      </c>
      <c r="T32" s="13" t="str">
        <f>IF(J32="","",IF(G32="電算室用",2700,メイン_入力!$Y$32))</f>
        <v/>
      </c>
      <c r="U32" s="13" t="str">
        <f>IF(J32="","",IF(G32="電算室用",0,メイン_入力!$Z$32))</f>
        <v/>
      </c>
      <c r="V32" s="464" t="str">
        <f t="shared" si="4"/>
        <v/>
      </c>
      <c r="W32" s="89" t="str">
        <f t="shared" si="21"/>
        <v/>
      </c>
      <c r="X32" s="272"/>
      <c r="Y32" s="89" t="str">
        <f t="shared" si="19"/>
        <v/>
      </c>
      <c r="Z32" s="464" t="str">
        <f t="shared" si="7"/>
        <v/>
      </c>
      <c r="AA32" s="89" t="str">
        <f t="shared" si="22"/>
        <v/>
      </c>
      <c r="AB32" s="397" t="str">
        <f t="shared" si="8"/>
        <v/>
      </c>
      <c r="AC32" s="397" t="str">
        <f t="shared" si="9"/>
        <v/>
      </c>
      <c r="AD32" s="397" t="str">
        <f t="shared" si="10"/>
        <v/>
      </c>
      <c r="AE32" s="12"/>
      <c r="AF32" s="7"/>
      <c r="AG32" s="7"/>
      <c r="AH32" s="193" t="str">
        <f t="shared" si="25"/>
        <v/>
      </c>
      <c r="AJ32" s="592">
        <f t="shared" si="11"/>
        <v>0</v>
      </c>
      <c r="AK32" s="592">
        <f t="shared" si="12"/>
        <v>0</v>
      </c>
      <c r="AL32" s="592">
        <f t="shared" si="13"/>
        <v>0</v>
      </c>
      <c r="AM32" s="592">
        <f t="shared" si="14"/>
        <v>0</v>
      </c>
      <c r="AN32" s="592">
        <f t="shared" si="15"/>
        <v>0</v>
      </c>
    </row>
    <row r="33" spans="1:40" s="103" customFormat="1" ht="15" customHeight="1" x14ac:dyDescent="0.2">
      <c r="A33" s="1"/>
      <c r="B33" s="10"/>
      <c r="C33" s="16">
        <v>22</v>
      </c>
      <c r="D33" s="28"/>
      <c r="E33" s="29"/>
      <c r="F33" s="274"/>
      <c r="G33" s="467"/>
      <c r="H33" s="169"/>
      <c r="I33" s="169"/>
      <c r="J33" s="272"/>
      <c r="K33" s="467"/>
      <c r="L33" s="307"/>
      <c r="M33" s="307"/>
      <c r="N33" s="438" t="str">
        <f t="shared" si="24"/>
        <v/>
      </c>
      <c r="O33" s="436"/>
      <c r="P33" s="437"/>
      <c r="Q33" s="437"/>
      <c r="R33" s="124">
        <f t="shared" si="16"/>
        <v>0</v>
      </c>
      <c r="S33" s="124">
        <f t="shared" si="6"/>
        <v>0</v>
      </c>
      <c r="T33" s="13" t="str">
        <f>IF(J33="","",IF(G33="電算室用",2700,メイン_入力!$Y$32))</f>
        <v/>
      </c>
      <c r="U33" s="13" t="str">
        <f>IF(J33="","",IF(G33="電算室用",0,メイン_入力!$Z$32))</f>
        <v/>
      </c>
      <c r="V33" s="464" t="str">
        <f t="shared" si="4"/>
        <v/>
      </c>
      <c r="W33" s="89" t="str">
        <f t="shared" si="21"/>
        <v/>
      </c>
      <c r="X33" s="272"/>
      <c r="Y33" s="89" t="str">
        <f t="shared" si="19"/>
        <v/>
      </c>
      <c r="Z33" s="464" t="str">
        <f t="shared" si="7"/>
        <v/>
      </c>
      <c r="AA33" s="89" t="str">
        <f t="shared" si="22"/>
        <v/>
      </c>
      <c r="AB33" s="397" t="str">
        <f t="shared" si="8"/>
        <v/>
      </c>
      <c r="AC33" s="397" t="str">
        <f t="shared" si="9"/>
        <v/>
      </c>
      <c r="AD33" s="397" t="str">
        <f t="shared" si="10"/>
        <v/>
      </c>
      <c r="AE33" s="12"/>
      <c r="AF33" s="7"/>
      <c r="AG33" s="7"/>
      <c r="AH33" s="193" t="str">
        <f t="shared" si="25"/>
        <v/>
      </c>
      <c r="AJ33" s="592">
        <f t="shared" si="11"/>
        <v>0</v>
      </c>
      <c r="AK33" s="592">
        <f t="shared" si="12"/>
        <v>0</v>
      </c>
      <c r="AL33" s="592">
        <f t="shared" si="13"/>
        <v>0</v>
      </c>
      <c r="AM33" s="592">
        <f t="shared" si="14"/>
        <v>0</v>
      </c>
      <c r="AN33" s="592">
        <f t="shared" si="15"/>
        <v>0</v>
      </c>
    </row>
    <row r="34" spans="1:40" s="103" customFormat="1" ht="15" customHeight="1" x14ac:dyDescent="0.2">
      <c r="A34" s="1"/>
      <c r="B34" s="10"/>
      <c r="C34" s="16">
        <v>23</v>
      </c>
      <c r="D34" s="28"/>
      <c r="E34" s="29"/>
      <c r="F34" s="274"/>
      <c r="G34" s="467"/>
      <c r="H34" s="169"/>
      <c r="I34" s="169"/>
      <c r="J34" s="272"/>
      <c r="K34" s="467"/>
      <c r="L34" s="307"/>
      <c r="M34" s="307"/>
      <c r="N34" s="438" t="str">
        <f t="shared" si="24"/>
        <v/>
      </c>
      <c r="O34" s="436"/>
      <c r="P34" s="437"/>
      <c r="Q34" s="437"/>
      <c r="R34" s="124">
        <f t="shared" si="16"/>
        <v>0</v>
      </c>
      <c r="S34" s="124">
        <f t="shared" si="6"/>
        <v>0</v>
      </c>
      <c r="T34" s="13" t="str">
        <f>IF(J34="","",IF(G34="電算室用",2700,メイン_入力!$Y$32))</f>
        <v/>
      </c>
      <c r="U34" s="13" t="str">
        <f>IF(J34="","",IF(G34="電算室用",0,メイン_入力!$Z$32))</f>
        <v/>
      </c>
      <c r="V34" s="464" t="str">
        <f t="shared" si="4"/>
        <v/>
      </c>
      <c r="W34" s="89" t="str">
        <f t="shared" si="21"/>
        <v/>
      </c>
      <c r="X34" s="272"/>
      <c r="Y34" s="89" t="str">
        <f t="shared" si="19"/>
        <v/>
      </c>
      <c r="Z34" s="464" t="str">
        <f t="shared" si="7"/>
        <v/>
      </c>
      <c r="AA34" s="89" t="str">
        <f t="shared" si="22"/>
        <v/>
      </c>
      <c r="AB34" s="397" t="str">
        <f t="shared" si="8"/>
        <v/>
      </c>
      <c r="AC34" s="397" t="str">
        <f t="shared" si="9"/>
        <v/>
      </c>
      <c r="AD34" s="397" t="str">
        <f t="shared" si="10"/>
        <v/>
      </c>
      <c r="AE34" s="12"/>
      <c r="AF34" s="7"/>
      <c r="AG34" s="7"/>
      <c r="AH34" s="193" t="str">
        <f t="shared" si="25"/>
        <v/>
      </c>
      <c r="AJ34" s="592">
        <f t="shared" si="11"/>
        <v>0</v>
      </c>
      <c r="AK34" s="592">
        <f t="shared" si="12"/>
        <v>0</v>
      </c>
      <c r="AL34" s="592">
        <f t="shared" si="13"/>
        <v>0</v>
      </c>
      <c r="AM34" s="592">
        <f t="shared" si="14"/>
        <v>0</v>
      </c>
      <c r="AN34" s="592">
        <f t="shared" si="15"/>
        <v>0</v>
      </c>
    </row>
    <row r="35" spans="1:40" s="103" customFormat="1" ht="15" customHeight="1" x14ac:dyDescent="0.2">
      <c r="A35" s="1"/>
      <c r="B35" s="10"/>
      <c r="C35" s="16">
        <v>24</v>
      </c>
      <c r="D35" s="28"/>
      <c r="E35" s="29"/>
      <c r="F35" s="274"/>
      <c r="G35" s="467"/>
      <c r="H35" s="169"/>
      <c r="I35" s="169"/>
      <c r="J35" s="272"/>
      <c r="K35" s="467"/>
      <c r="L35" s="307"/>
      <c r="M35" s="307"/>
      <c r="N35" s="438" t="str">
        <f t="shared" si="24"/>
        <v/>
      </c>
      <c r="O35" s="436"/>
      <c r="P35" s="437"/>
      <c r="Q35" s="437"/>
      <c r="R35" s="124">
        <f t="shared" si="16"/>
        <v>0</v>
      </c>
      <c r="S35" s="124">
        <f t="shared" si="6"/>
        <v>0</v>
      </c>
      <c r="T35" s="13" t="str">
        <f>IF(J35="","",IF(G35="電算室用",2700,メイン_入力!$Y$32))</f>
        <v/>
      </c>
      <c r="U35" s="13" t="str">
        <f>IF(J35="","",IF(G35="電算室用",0,メイン_入力!$Z$32))</f>
        <v/>
      </c>
      <c r="V35" s="464" t="str">
        <f t="shared" si="4"/>
        <v/>
      </c>
      <c r="W35" s="89" t="str">
        <f t="shared" si="21"/>
        <v/>
      </c>
      <c r="X35" s="272"/>
      <c r="Y35" s="89" t="str">
        <f t="shared" si="19"/>
        <v/>
      </c>
      <c r="Z35" s="464" t="str">
        <f t="shared" si="7"/>
        <v/>
      </c>
      <c r="AA35" s="89" t="str">
        <f t="shared" si="22"/>
        <v/>
      </c>
      <c r="AB35" s="397" t="str">
        <f t="shared" si="8"/>
        <v/>
      </c>
      <c r="AC35" s="397" t="str">
        <f t="shared" si="9"/>
        <v/>
      </c>
      <c r="AD35" s="397" t="str">
        <f t="shared" si="10"/>
        <v/>
      </c>
      <c r="AE35" s="12"/>
      <c r="AF35" s="7"/>
      <c r="AG35" s="7"/>
      <c r="AH35" s="193" t="str">
        <f t="shared" si="25"/>
        <v/>
      </c>
      <c r="AJ35" s="592">
        <f t="shared" si="11"/>
        <v>0</v>
      </c>
      <c r="AK35" s="592">
        <f t="shared" si="12"/>
        <v>0</v>
      </c>
      <c r="AL35" s="592">
        <f t="shared" si="13"/>
        <v>0</v>
      </c>
      <c r="AM35" s="592">
        <f t="shared" si="14"/>
        <v>0</v>
      </c>
      <c r="AN35" s="592">
        <f t="shared" si="15"/>
        <v>0</v>
      </c>
    </row>
    <row r="36" spans="1:40" s="103" customFormat="1" ht="15" customHeight="1" x14ac:dyDescent="0.2">
      <c r="A36" s="1"/>
      <c r="B36" s="10"/>
      <c r="C36" s="16">
        <v>25</v>
      </c>
      <c r="D36" s="28"/>
      <c r="E36" s="29"/>
      <c r="F36" s="274"/>
      <c r="G36" s="467"/>
      <c r="H36" s="169"/>
      <c r="I36" s="169"/>
      <c r="J36" s="272"/>
      <c r="K36" s="467"/>
      <c r="L36" s="307"/>
      <c r="M36" s="307"/>
      <c r="N36" s="438" t="str">
        <f t="shared" si="24"/>
        <v/>
      </c>
      <c r="O36" s="436"/>
      <c r="P36" s="437"/>
      <c r="Q36" s="437"/>
      <c r="R36" s="124">
        <f t="shared" si="16"/>
        <v>0</v>
      </c>
      <c r="S36" s="124">
        <f t="shared" si="6"/>
        <v>0</v>
      </c>
      <c r="T36" s="13" t="str">
        <f>IF(J36="","",IF(G36="電算室用",2700,メイン_入力!$Y$32))</f>
        <v/>
      </c>
      <c r="U36" s="13" t="str">
        <f>IF(J36="","",IF(G36="電算室用",0,メイン_入力!$Z$32))</f>
        <v/>
      </c>
      <c r="V36" s="464" t="str">
        <f t="shared" si="4"/>
        <v/>
      </c>
      <c r="W36" s="89" t="str">
        <f t="shared" si="21"/>
        <v/>
      </c>
      <c r="X36" s="272"/>
      <c r="Y36" s="89" t="str">
        <f t="shared" si="19"/>
        <v/>
      </c>
      <c r="Z36" s="464" t="str">
        <f t="shared" si="7"/>
        <v/>
      </c>
      <c r="AA36" s="89" t="str">
        <f t="shared" si="22"/>
        <v/>
      </c>
      <c r="AB36" s="397" t="str">
        <f t="shared" si="8"/>
        <v/>
      </c>
      <c r="AC36" s="397" t="str">
        <f t="shared" si="9"/>
        <v/>
      </c>
      <c r="AD36" s="397" t="str">
        <f t="shared" si="10"/>
        <v/>
      </c>
      <c r="AE36" s="12"/>
      <c r="AF36" s="7"/>
      <c r="AG36" s="7"/>
      <c r="AH36" s="193" t="str">
        <f t="shared" si="25"/>
        <v/>
      </c>
      <c r="AJ36" s="592">
        <f t="shared" si="11"/>
        <v>0</v>
      </c>
      <c r="AK36" s="592">
        <f t="shared" si="12"/>
        <v>0</v>
      </c>
      <c r="AL36" s="592">
        <f t="shared" si="13"/>
        <v>0</v>
      </c>
      <c r="AM36" s="592">
        <f t="shared" si="14"/>
        <v>0</v>
      </c>
      <c r="AN36" s="592">
        <f t="shared" si="15"/>
        <v>0</v>
      </c>
    </row>
    <row r="37" spans="1:40" s="103" customFormat="1" ht="15" customHeight="1" x14ac:dyDescent="0.2">
      <c r="A37" s="1"/>
      <c r="B37" s="10"/>
      <c r="C37" s="16">
        <v>26</v>
      </c>
      <c r="D37" s="28"/>
      <c r="E37" s="29"/>
      <c r="F37" s="274"/>
      <c r="G37" s="467"/>
      <c r="H37" s="169"/>
      <c r="I37" s="169"/>
      <c r="J37" s="272"/>
      <c r="K37" s="467"/>
      <c r="L37" s="307"/>
      <c r="M37" s="307"/>
      <c r="N37" s="438" t="str">
        <f t="shared" si="24"/>
        <v/>
      </c>
      <c r="O37" s="436"/>
      <c r="P37" s="437"/>
      <c r="Q37" s="437"/>
      <c r="R37" s="124">
        <f t="shared" si="16"/>
        <v>0</v>
      </c>
      <c r="S37" s="124">
        <f t="shared" si="6"/>
        <v>0</v>
      </c>
      <c r="T37" s="13" t="str">
        <f>IF(J37="","",IF(G37="電算室用",2700,メイン_入力!$Y$32))</f>
        <v/>
      </c>
      <c r="U37" s="13" t="str">
        <f>IF(J37="","",IF(G37="電算室用",0,メイン_入力!$Z$32))</f>
        <v/>
      </c>
      <c r="V37" s="464" t="str">
        <f t="shared" si="4"/>
        <v/>
      </c>
      <c r="W37" s="89" t="str">
        <f t="shared" si="21"/>
        <v/>
      </c>
      <c r="X37" s="272"/>
      <c r="Y37" s="89" t="str">
        <f t="shared" si="19"/>
        <v/>
      </c>
      <c r="Z37" s="464" t="str">
        <f t="shared" si="7"/>
        <v/>
      </c>
      <c r="AA37" s="89" t="str">
        <f t="shared" si="22"/>
        <v/>
      </c>
      <c r="AB37" s="397" t="str">
        <f t="shared" si="8"/>
        <v/>
      </c>
      <c r="AC37" s="397" t="str">
        <f t="shared" si="9"/>
        <v/>
      </c>
      <c r="AD37" s="397" t="str">
        <f t="shared" si="10"/>
        <v/>
      </c>
      <c r="AE37" s="12"/>
      <c r="AF37" s="7"/>
      <c r="AG37" s="7"/>
      <c r="AH37" s="193" t="str">
        <f t="shared" si="25"/>
        <v/>
      </c>
      <c r="AJ37" s="592">
        <f t="shared" si="11"/>
        <v>0</v>
      </c>
      <c r="AK37" s="592">
        <f t="shared" si="12"/>
        <v>0</v>
      </c>
      <c r="AL37" s="592">
        <f t="shared" si="13"/>
        <v>0</v>
      </c>
      <c r="AM37" s="592">
        <f t="shared" si="14"/>
        <v>0</v>
      </c>
      <c r="AN37" s="592">
        <f t="shared" si="15"/>
        <v>0</v>
      </c>
    </row>
    <row r="38" spans="1:40" s="103" customFormat="1" ht="15" customHeight="1" x14ac:dyDescent="0.2">
      <c r="A38" s="1"/>
      <c r="B38" s="10"/>
      <c r="C38" s="16">
        <v>27</v>
      </c>
      <c r="D38" s="28"/>
      <c r="E38" s="29"/>
      <c r="F38" s="274"/>
      <c r="G38" s="467"/>
      <c r="H38" s="169"/>
      <c r="I38" s="169"/>
      <c r="J38" s="272"/>
      <c r="K38" s="467"/>
      <c r="L38" s="307"/>
      <c r="M38" s="307"/>
      <c r="N38" s="438" t="str">
        <f t="shared" si="24"/>
        <v/>
      </c>
      <c r="O38" s="436"/>
      <c r="P38" s="437"/>
      <c r="Q38" s="437"/>
      <c r="R38" s="124">
        <f t="shared" si="16"/>
        <v>0</v>
      </c>
      <c r="S38" s="124">
        <f t="shared" si="6"/>
        <v>0</v>
      </c>
      <c r="T38" s="13" t="str">
        <f>IF(J38="","",IF(G38="電算室用",2700,メイン_入力!$Y$32))</f>
        <v/>
      </c>
      <c r="U38" s="13" t="str">
        <f>IF(J38="","",IF(G38="電算室用",0,メイン_入力!$Z$32))</f>
        <v/>
      </c>
      <c r="V38" s="464" t="str">
        <f t="shared" si="4"/>
        <v/>
      </c>
      <c r="W38" s="89" t="str">
        <f t="shared" si="21"/>
        <v/>
      </c>
      <c r="X38" s="272"/>
      <c r="Y38" s="89" t="str">
        <f t="shared" si="19"/>
        <v/>
      </c>
      <c r="Z38" s="464" t="str">
        <f t="shared" si="7"/>
        <v/>
      </c>
      <c r="AA38" s="89" t="str">
        <f t="shared" si="22"/>
        <v/>
      </c>
      <c r="AB38" s="397" t="str">
        <f t="shared" si="8"/>
        <v/>
      </c>
      <c r="AC38" s="397" t="str">
        <f t="shared" si="9"/>
        <v/>
      </c>
      <c r="AD38" s="397" t="str">
        <f t="shared" si="10"/>
        <v/>
      </c>
      <c r="AE38" s="12"/>
      <c r="AF38" s="7"/>
      <c r="AG38" s="7"/>
      <c r="AH38" s="193" t="str">
        <f t="shared" si="25"/>
        <v/>
      </c>
      <c r="AJ38" s="592">
        <f t="shared" si="11"/>
        <v>0</v>
      </c>
      <c r="AK38" s="592">
        <f t="shared" si="12"/>
        <v>0</v>
      </c>
      <c r="AL38" s="592">
        <f t="shared" si="13"/>
        <v>0</v>
      </c>
      <c r="AM38" s="592">
        <f t="shared" si="14"/>
        <v>0</v>
      </c>
      <c r="AN38" s="592">
        <f t="shared" si="15"/>
        <v>0</v>
      </c>
    </row>
    <row r="39" spans="1:40" s="103" customFormat="1" ht="15" customHeight="1" x14ac:dyDescent="0.2">
      <c r="A39" s="1"/>
      <c r="B39" s="10"/>
      <c r="C39" s="16">
        <v>28</v>
      </c>
      <c r="D39" s="28"/>
      <c r="E39" s="29"/>
      <c r="F39" s="274"/>
      <c r="G39" s="467"/>
      <c r="H39" s="169"/>
      <c r="I39" s="169"/>
      <c r="J39" s="272"/>
      <c r="K39" s="467"/>
      <c r="L39" s="307"/>
      <c r="M39" s="307"/>
      <c r="N39" s="438" t="str">
        <f t="shared" si="24"/>
        <v/>
      </c>
      <c r="O39" s="436"/>
      <c r="P39" s="437"/>
      <c r="Q39" s="437"/>
      <c r="R39" s="124">
        <f t="shared" si="16"/>
        <v>0</v>
      </c>
      <c r="S39" s="124">
        <f t="shared" si="6"/>
        <v>0</v>
      </c>
      <c r="T39" s="13" t="str">
        <f>IF(J39="","",IF(G39="電算室用",2700,メイン_入力!$Y$32))</f>
        <v/>
      </c>
      <c r="U39" s="13" t="str">
        <f>IF(J39="","",IF(G39="電算室用",0,メイン_入力!$Z$32))</f>
        <v/>
      </c>
      <c r="V39" s="464" t="str">
        <f t="shared" si="4"/>
        <v/>
      </c>
      <c r="W39" s="89" t="str">
        <f t="shared" si="21"/>
        <v/>
      </c>
      <c r="X39" s="272"/>
      <c r="Y39" s="89" t="str">
        <f t="shared" si="19"/>
        <v/>
      </c>
      <c r="Z39" s="464" t="str">
        <f t="shared" si="7"/>
        <v/>
      </c>
      <c r="AA39" s="89" t="str">
        <f t="shared" si="22"/>
        <v/>
      </c>
      <c r="AB39" s="397" t="str">
        <f t="shared" si="8"/>
        <v/>
      </c>
      <c r="AC39" s="397" t="str">
        <f t="shared" si="9"/>
        <v/>
      </c>
      <c r="AD39" s="397" t="str">
        <f t="shared" si="10"/>
        <v/>
      </c>
      <c r="AE39" s="12"/>
      <c r="AF39" s="7"/>
      <c r="AG39" s="7"/>
      <c r="AH39" s="193" t="str">
        <f t="shared" si="25"/>
        <v/>
      </c>
      <c r="AJ39" s="592">
        <f t="shared" si="11"/>
        <v>0</v>
      </c>
      <c r="AK39" s="592">
        <f t="shared" si="12"/>
        <v>0</v>
      </c>
      <c r="AL39" s="592">
        <f t="shared" si="13"/>
        <v>0</v>
      </c>
      <c r="AM39" s="592">
        <f t="shared" si="14"/>
        <v>0</v>
      </c>
      <c r="AN39" s="592">
        <f t="shared" si="15"/>
        <v>0</v>
      </c>
    </row>
    <row r="40" spans="1:40" s="103" customFormat="1" ht="15" customHeight="1" x14ac:dyDescent="0.2">
      <c r="A40" s="1"/>
      <c r="B40" s="10"/>
      <c r="C40" s="16">
        <v>29</v>
      </c>
      <c r="D40" s="28"/>
      <c r="E40" s="29"/>
      <c r="F40" s="274"/>
      <c r="G40" s="467"/>
      <c r="H40" s="169"/>
      <c r="I40" s="169"/>
      <c r="J40" s="272"/>
      <c r="K40" s="467"/>
      <c r="L40" s="307"/>
      <c r="M40" s="307"/>
      <c r="N40" s="438" t="str">
        <f t="shared" si="24"/>
        <v/>
      </c>
      <c r="O40" s="436"/>
      <c r="P40" s="437"/>
      <c r="Q40" s="437"/>
      <c r="R40" s="124">
        <f t="shared" si="16"/>
        <v>0</v>
      </c>
      <c r="S40" s="124">
        <f t="shared" si="6"/>
        <v>0</v>
      </c>
      <c r="T40" s="13" t="str">
        <f>IF(J40="","",IF(G40="電算室用",2700,メイン_入力!$Y$32))</f>
        <v/>
      </c>
      <c r="U40" s="13" t="str">
        <f>IF(J40="","",IF(G40="電算室用",0,メイン_入力!$Z$32))</f>
        <v/>
      </c>
      <c r="V40" s="464" t="str">
        <f t="shared" si="4"/>
        <v/>
      </c>
      <c r="W40" s="89" t="str">
        <f t="shared" si="21"/>
        <v/>
      </c>
      <c r="X40" s="272"/>
      <c r="Y40" s="89" t="str">
        <f t="shared" si="19"/>
        <v/>
      </c>
      <c r="Z40" s="464" t="str">
        <f t="shared" si="7"/>
        <v/>
      </c>
      <c r="AA40" s="89" t="str">
        <f t="shared" si="22"/>
        <v/>
      </c>
      <c r="AB40" s="397" t="str">
        <f t="shared" si="8"/>
        <v/>
      </c>
      <c r="AC40" s="397" t="str">
        <f t="shared" si="9"/>
        <v/>
      </c>
      <c r="AD40" s="397" t="str">
        <f t="shared" si="10"/>
        <v/>
      </c>
      <c r="AE40" s="12"/>
      <c r="AF40" s="7"/>
      <c r="AG40" s="7"/>
      <c r="AH40" s="193" t="str">
        <f t="shared" si="25"/>
        <v/>
      </c>
      <c r="AJ40" s="592">
        <f t="shared" si="11"/>
        <v>0</v>
      </c>
      <c r="AK40" s="592">
        <f t="shared" si="12"/>
        <v>0</v>
      </c>
      <c r="AL40" s="592">
        <f t="shared" si="13"/>
        <v>0</v>
      </c>
      <c r="AM40" s="592">
        <f t="shared" si="14"/>
        <v>0</v>
      </c>
      <c r="AN40" s="592">
        <f t="shared" si="15"/>
        <v>0</v>
      </c>
    </row>
    <row r="41" spans="1:40" s="103" customFormat="1" ht="15" customHeight="1" x14ac:dyDescent="0.2">
      <c r="A41" s="1"/>
      <c r="B41" s="10"/>
      <c r="C41" s="16">
        <v>30</v>
      </c>
      <c r="D41" s="28"/>
      <c r="E41" s="29"/>
      <c r="F41" s="274"/>
      <c r="G41" s="467"/>
      <c r="H41" s="169"/>
      <c r="I41" s="169"/>
      <c r="J41" s="272"/>
      <c r="K41" s="467"/>
      <c r="L41" s="307"/>
      <c r="M41" s="307"/>
      <c r="N41" s="438" t="str">
        <f t="shared" si="24"/>
        <v/>
      </c>
      <c r="O41" s="436"/>
      <c r="P41" s="437"/>
      <c r="Q41" s="437"/>
      <c r="R41" s="124">
        <f t="shared" si="16"/>
        <v>0</v>
      </c>
      <c r="S41" s="124">
        <f t="shared" si="6"/>
        <v>0</v>
      </c>
      <c r="T41" s="13" t="str">
        <f>IF(J41="","",IF(G41="電算室用",2700,メイン_入力!$Y$32))</f>
        <v/>
      </c>
      <c r="U41" s="13" t="str">
        <f>IF(J41="","",IF(G41="電算室用",0,メイン_入力!$Z$32))</f>
        <v/>
      </c>
      <c r="V41" s="464" t="str">
        <f t="shared" si="4"/>
        <v/>
      </c>
      <c r="W41" s="89" t="str">
        <f t="shared" si="21"/>
        <v/>
      </c>
      <c r="X41" s="272"/>
      <c r="Y41" s="89" t="str">
        <f t="shared" si="19"/>
        <v/>
      </c>
      <c r="Z41" s="464" t="str">
        <f t="shared" si="7"/>
        <v/>
      </c>
      <c r="AA41" s="89" t="str">
        <f t="shared" si="22"/>
        <v/>
      </c>
      <c r="AB41" s="397" t="str">
        <f t="shared" si="8"/>
        <v/>
      </c>
      <c r="AC41" s="397" t="str">
        <f t="shared" si="9"/>
        <v/>
      </c>
      <c r="AD41" s="397" t="str">
        <f t="shared" si="10"/>
        <v/>
      </c>
      <c r="AE41" s="12"/>
      <c r="AF41" s="7"/>
      <c r="AG41" s="7"/>
      <c r="AH41" s="194" t="str">
        <f t="shared" si="25"/>
        <v/>
      </c>
      <c r="AJ41" s="593">
        <f t="shared" si="11"/>
        <v>0</v>
      </c>
      <c r="AK41" s="593">
        <f t="shared" si="12"/>
        <v>0</v>
      </c>
      <c r="AL41" s="593">
        <f t="shared" si="13"/>
        <v>0</v>
      </c>
      <c r="AM41" s="593">
        <f t="shared" si="14"/>
        <v>0</v>
      </c>
      <c r="AN41" s="593">
        <f t="shared" si="15"/>
        <v>0</v>
      </c>
    </row>
    <row r="42" spans="1:40" ht="15" customHeight="1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308"/>
      <c r="M42" s="308"/>
      <c r="N42" s="385"/>
      <c r="O42" s="388"/>
      <c r="P42" s="413"/>
      <c r="Q42" s="413"/>
      <c r="R42" s="417"/>
      <c r="S42" s="417"/>
      <c r="T42" s="114"/>
      <c r="U42" s="114"/>
      <c r="V42" s="114"/>
      <c r="W42" s="114"/>
      <c r="X42" s="114"/>
      <c r="Y42" s="114"/>
      <c r="Z42" s="197"/>
      <c r="AA42" s="114"/>
      <c r="AB42" s="399"/>
      <c r="AC42" s="399"/>
      <c r="AD42" s="399"/>
      <c r="AE42" s="115"/>
    </row>
    <row r="43" spans="1:40" s="155" customFormat="1" ht="15.6" x14ac:dyDescent="0.2">
      <c r="A43" s="1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309"/>
      <c r="M43" s="309"/>
      <c r="N43" s="386"/>
      <c r="O43" s="398"/>
      <c r="P43" s="414"/>
      <c r="Q43" s="444"/>
      <c r="R43" s="416"/>
      <c r="S43" s="416"/>
      <c r="T43" s="108"/>
      <c r="U43" s="108"/>
      <c r="V43" s="108"/>
      <c r="W43" s="108"/>
      <c r="X43" s="108"/>
      <c r="Y43" s="108"/>
      <c r="Z43" s="383"/>
      <c r="AA43" s="122"/>
      <c r="AB43" s="594"/>
      <c r="AC43" s="400"/>
      <c r="AD43" s="400"/>
      <c r="AE43" s="174" t="s">
        <v>916</v>
      </c>
    </row>
    <row r="44" spans="1:40" s="103" customFormat="1" ht="15.6" x14ac:dyDescent="0.2">
      <c r="A44" s="1"/>
      <c r="B44" s="10"/>
      <c r="C44" s="16">
        <v>31</v>
      </c>
      <c r="D44" s="28"/>
      <c r="E44" s="29"/>
      <c r="F44" s="274"/>
      <c r="G44" s="467"/>
      <c r="H44" s="169"/>
      <c r="I44" s="169"/>
      <c r="J44" s="272"/>
      <c r="K44" s="467"/>
      <c r="L44" s="307"/>
      <c r="M44" s="307"/>
      <c r="N44" s="438" t="str">
        <f t="shared" ref="N44:N73" si="26">IF(OR(J44="",AND(L44="",M44="")),"",(IF(L44=0,0,H44/L44)+IF(M44=0,0,I44/M44))/(SIGN(L44)+SIGN(M44)))</f>
        <v/>
      </c>
      <c r="O44" s="436"/>
      <c r="P44" s="437"/>
      <c r="Q44" s="437"/>
      <c r="R44" s="124">
        <f t="shared" ref="R44:R73" si="27">AM44</f>
        <v>0</v>
      </c>
      <c r="S44" s="124">
        <f t="shared" ref="S44:S73" si="28">AN44</f>
        <v>0</v>
      </c>
      <c r="T44" s="13" t="str">
        <f>IF(J44="","",IF(G44="電算室用",2700,メイン_入力!$Y$32))</f>
        <v/>
      </c>
      <c r="U44" s="13" t="str">
        <f>IF(J44="","",IF(G44="電算室用",0,メイン_入力!$Z$32))</f>
        <v/>
      </c>
      <c r="V44" s="464" t="str">
        <f t="shared" ref="V44:V73" si="29">IF(OR(J44="",AND(L44="",M44="")),"",(L44*J44*T44+M44*J44*U44)*IF(K44="電気",1,3.6/HLOOKUP(K44,$AZ$2:$BC$3,2,0)))</f>
        <v/>
      </c>
      <c r="W44" s="89" t="str">
        <f>IF($K44="","",IF($K44="電気","kWh/年",IF(OR($K44="低圧ｶﾞｽ",$K44="中圧ｶﾞｽ"),"Nm3/年",IF($K44="LPG","kg/年",IF(OR($K44="A重油",$K44="灯油"),"ℓ/年","MJ/年")))))</f>
        <v/>
      </c>
      <c r="X44" s="272"/>
      <c r="Y44" s="89" t="str">
        <f>IF($K44="","",IF($K44="電気","kWh/年",IF(OR($K44="低圧ｶﾞｽ",$K44="中圧ｶﾞｽ"),"m3/年",IF($K44="LPG","kg/年",IF(OR($K44="A重油",$K44="灯油"),"ℓ/年","MJ/年")))))</f>
        <v/>
      </c>
      <c r="Z44" s="464" t="str">
        <f t="shared" ref="Z44:Z73" si="30">IF(OR(AND(R44=0,S44=0),E44="",AND(N44&lt;AH44,P44="")),"",IF(NOT(N(X44)=0),X44*HLOOKUP(K44,$AZ$6:$BC$7,2,0),V44)*(L44*T44/(L44*T44+M44*U44)*R44/(1-R44)+(1-L44*T44/(L44*T44+M44*U44))*S44/(1-S44)))</f>
        <v/>
      </c>
      <c r="AA44" s="89" t="str">
        <f>IF($J44="","",W44)</f>
        <v/>
      </c>
      <c r="AB44" s="397" t="str">
        <f>IF(ISERROR($Z44),"",IF($Z44="","",$Z44*INDEX($BF$3:$BI$5,1,MATCH($K44,$BF$2:$BI$2,0))/1000))</f>
        <v/>
      </c>
      <c r="AC44" s="397" t="str">
        <f>IF(ISERROR($Z44),"",IF($Z44="","",$Z44*INDEX($BF$3:$BI$5,2,MATCH($K44,$BF$2:$BI$2,0))/1000))</f>
        <v/>
      </c>
      <c r="AD44" s="397" t="str">
        <f>IF(ISERROR($Z44),"",IF($Z44="","",$Z44*INDEX($BF$3:$BI$5,3,MATCH($K44,$BF$2:$BI$2,0))/1000))</f>
        <v/>
      </c>
      <c r="AE44" s="12"/>
      <c r="AF44" s="7"/>
      <c r="AG44" s="7"/>
      <c r="AH44" s="192" t="str">
        <f t="shared" ref="AH44:AH73" si="31">IF(H44="","",INDEX($AT$3:$AX$5,MATCH(H44,$AS$3:$AS$5),MATCH(G44,$AT$2:$AX$2,0)))</f>
        <v/>
      </c>
      <c r="AJ44" s="591">
        <f t="shared" ref="AJ44:AJ73" si="32">IF(AND(O44&gt;0,P44="○"),IF(OR(J44="",N(L44)=0),0,IF(G44&lt;&gt;"GHP",1-($AT$10)*(9.76/3.6)/O44,1-($AT$10)/O44)),IF(OR(J44="",N(L44)=0),0,1-(IF(G44="電算室用",$AV$9,$AT$9)*IF(K44="電気",9.76/3.6,1))/(H44/L44)))</f>
        <v>0</v>
      </c>
      <c r="AK44" s="591">
        <f t="shared" ref="AK44:AK73" si="33">IF(AND(O44&gt;0,P44="○"),IF(OR(J44="",N(M44)=0),0,IF(G44&lt;&gt;"GHP",1-($AT$10)*(9.76/3.6)/O44,1-($AT$10)/O44)),IF(OR(J44="",N(M44)=0,G44="電算室用"),0,1-($AT$9*IF(K44="電気",9.76/3.6,1))/(I44/M44)))</f>
        <v>0</v>
      </c>
      <c r="AL44" s="591">
        <f t="shared" ref="AL44:AL73" si="34">IF(Q44="○",$AZ$10,0)</f>
        <v>0</v>
      </c>
      <c r="AM44" s="591">
        <f t="shared" ref="AM44:AM73" si="35">AJ44+(1-AJ44)*$AL44</f>
        <v>0</v>
      </c>
      <c r="AN44" s="591">
        <f t="shared" ref="AN44:AN73" si="36">AK44+(1-AK44)*$AL44</f>
        <v>0</v>
      </c>
    </row>
    <row r="45" spans="1:40" s="103" customFormat="1" ht="15.6" x14ac:dyDescent="0.2">
      <c r="A45" s="1"/>
      <c r="B45" s="10"/>
      <c r="C45" s="16">
        <v>32</v>
      </c>
      <c r="D45" s="28"/>
      <c r="E45" s="29"/>
      <c r="F45" s="274"/>
      <c r="G45" s="467"/>
      <c r="H45" s="169"/>
      <c r="I45" s="169"/>
      <c r="J45" s="272"/>
      <c r="K45" s="467"/>
      <c r="L45" s="307"/>
      <c r="M45" s="307"/>
      <c r="N45" s="438" t="str">
        <f t="shared" si="26"/>
        <v/>
      </c>
      <c r="O45" s="436"/>
      <c r="P45" s="437"/>
      <c r="Q45" s="437"/>
      <c r="R45" s="124">
        <f t="shared" si="27"/>
        <v>0</v>
      </c>
      <c r="S45" s="124">
        <f t="shared" si="28"/>
        <v>0</v>
      </c>
      <c r="T45" s="13" t="str">
        <f>IF(J45="","",IF(G45="電算室用",2700,メイン_入力!$Y$32))</f>
        <v/>
      </c>
      <c r="U45" s="13" t="str">
        <f>IF(J45="","",IF(G45="電算室用",0,メイン_入力!$Z$32))</f>
        <v/>
      </c>
      <c r="V45" s="464" t="str">
        <f t="shared" si="29"/>
        <v/>
      </c>
      <c r="W45" s="89" t="str">
        <f t="shared" ref="W45:W73" si="37">IF($K45="","",IF($K45="電気","kWh/年",IF(OR(K45="低圧ｶﾞｽ",K45="中圧ｶﾞｽ"),"Nm3/年",IF($K45="LPG","kg/年",IF(OR($K45="A重油",$K45="灯油"),"ℓ/年","MJ/年")))))</f>
        <v/>
      </c>
      <c r="X45" s="272"/>
      <c r="Y45" s="89" t="str">
        <f t="shared" ref="Y45:Y73" si="38">IF($K45="","",IF($K45="電気","kWh/年",IF(OR($K45="低圧ｶﾞｽ",$K45="中圧ｶﾞｽ"),"m3/年",IF($K45="LPG","kg/年",IF(OR($K45="A重油",$K45="灯油"),"ℓ/年","MJ/年")))))</f>
        <v/>
      </c>
      <c r="Z45" s="464" t="str">
        <f t="shared" si="30"/>
        <v/>
      </c>
      <c r="AA45" s="89" t="str">
        <f>IF($K45="","",W45)</f>
        <v/>
      </c>
      <c r="AB45" s="397" t="str">
        <f t="shared" ref="AB45:AB73" si="39">IF(ISERROR($Z45),"",IF($Z45="","",$Z45*INDEX($BF$3:$BI$5,1,MATCH($K45,$BF$2:$BI$2,0))/1000))</f>
        <v/>
      </c>
      <c r="AC45" s="397" t="str">
        <f t="shared" ref="AC45:AC73" si="40">IF(ISERROR($Z45),"",IF($Z45="","",$Z45*INDEX($BF$3:$BI$5,2,MATCH($K45,$BF$2:$BI$2,0))/1000))</f>
        <v/>
      </c>
      <c r="AD45" s="397" t="str">
        <f t="shared" ref="AD45:AD73" si="41">IF(ISERROR($Z45),"",IF($Z45="","",$Z45*INDEX($BF$3:$BI$5,3,MATCH($K45,$BF$2:$BI$2,0))/1000))</f>
        <v/>
      </c>
      <c r="AE45" s="12"/>
      <c r="AF45" s="7"/>
      <c r="AG45" s="7"/>
      <c r="AH45" s="193" t="str">
        <f t="shared" si="31"/>
        <v/>
      </c>
      <c r="AJ45" s="592">
        <f t="shared" si="32"/>
        <v>0</v>
      </c>
      <c r="AK45" s="592">
        <f t="shared" si="33"/>
        <v>0</v>
      </c>
      <c r="AL45" s="592">
        <f t="shared" si="34"/>
        <v>0</v>
      </c>
      <c r="AM45" s="592">
        <f t="shared" si="35"/>
        <v>0</v>
      </c>
      <c r="AN45" s="592">
        <f t="shared" si="36"/>
        <v>0</v>
      </c>
    </row>
    <row r="46" spans="1:40" s="103" customFormat="1" ht="15.6" x14ac:dyDescent="0.2">
      <c r="A46" s="1"/>
      <c r="B46" s="10"/>
      <c r="C46" s="16">
        <v>33</v>
      </c>
      <c r="D46" s="28"/>
      <c r="E46" s="29"/>
      <c r="F46" s="274"/>
      <c r="G46" s="467"/>
      <c r="H46" s="169"/>
      <c r="I46" s="169"/>
      <c r="J46" s="272"/>
      <c r="K46" s="467"/>
      <c r="L46" s="307"/>
      <c r="M46" s="307"/>
      <c r="N46" s="438" t="str">
        <f t="shared" si="26"/>
        <v/>
      </c>
      <c r="O46" s="436"/>
      <c r="P46" s="437"/>
      <c r="Q46" s="437"/>
      <c r="R46" s="124">
        <f t="shared" si="27"/>
        <v>0</v>
      </c>
      <c r="S46" s="124">
        <f t="shared" si="28"/>
        <v>0</v>
      </c>
      <c r="T46" s="13" t="str">
        <f>IF(J46="","",IF(G46="電算室用",2700,メイン_入力!$Y$32))</f>
        <v/>
      </c>
      <c r="U46" s="13" t="str">
        <f>IF(J46="","",IF(G46="電算室用",0,メイン_入力!$Z$32))</f>
        <v/>
      </c>
      <c r="V46" s="464" t="str">
        <f t="shared" si="29"/>
        <v/>
      </c>
      <c r="W46" s="89" t="str">
        <f t="shared" si="37"/>
        <v/>
      </c>
      <c r="X46" s="272"/>
      <c r="Y46" s="89" t="str">
        <f t="shared" si="38"/>
        <v/>
      </c>
      <c r="Z46" s="464" t="str">
        <f t="shared" si="30"/>
        <v/>
      </c>
      <c r="AA46" s="89" t="str">
        <f>IF($K46="","",W46)</f>
        <v/>
      </c>
      <c r="AB46" s="397" t="str">
        <f t="shared" si="39"/>
        <v/>
      </c>
      <c r="AC46" s="397" t="str">
        <f t="shared" si="40"/>
        <v/>
      </c>
      <c r="AD46" s="397" t="str">
        <f t="shared" si="41"/>
        <v/>
      </c>
      <c r="AE46" s="12"/>
      <c r="AF46" s="7"/>
      <c r="AG46" s="7"/>
      <c r="AH46" s="193" t="str">
        <f t="shared" si="31"/>
        <v/>
      </c>
      <c r="AJ46" s="592">
        <f t="shared" si="32"/>
        <v>0</v>
      </c>
      <c r="AK46" s="592">
        <f t="shared" si="33"/>
        <v>0</v>
      </c>
      <c r="AL46" s="592">
        <f t="shared" si="34"/>
        <v>0</v>
      </c>
      <c r="AM46" s="592">
        <f t="shared" si="35"/>
        <v>0</v>
      </c>
      <c r="AN46" s="592">
        <f t="shared" si="36"/>
        <v>0</v>
      </c>
    </row>
    <row r="47" spans="1:40" s="103" customFormat="1" ht="15.6" x14ac:dyDescent="0.2">
      <c r="A47" s="1"/>
      <c r="B47" s="10"/>
      <c r="C47" s="16">
        <v>34</v>
      </c>
      <c r="D47" s="28"/>
      <c r="E47" s="29"/>
      <c r="F47" s="274"/>
      <c r="G47" s="467"/>
      <c r="H47" s="169"/>
      <c r="I47" s="169"/>
      <c r="J47" s="272"/>
      <c r="K47" s="467"/>
      <c r="L47" s="307"/>
      <c r="M47" s="307"/>
      <c r="N47" s="438" t="str">
        <f t="shared" si="26"/>
        <v/>
      </c>
      <c r="O47" s="436"/>
      <c r="P47" s="437"/>
      <c r="Q47" s="437"/>
      <c r="R47" s="124">
        <f t="shared" si="27"/>
        <v>0</v>
      </c>
      <c r="S47" s="124">
        <f t="shared" si="28"/>
        <v>0</v>
      </c>
      <c r="T47" s="13" t="str">
        <f>IF(J47="","",IF(G47="電算室用",2700,メイン_入力!$Y$32))</f>
        <v/>
      </c>
      <c r="U47" s="13" t="str">
        <f>IF(J47="","",IF(G47="電算室用",0,メイン_入力!$Z$32))</f>
        <v/>
      </c>
      <c r="V47" s="464" t="str">
        <f t="shared" si="29"/>
        <v/>
      </c>
      <c r="W47" s="89" t="str">
        <f t="shared" si="37"/>
        <v/>
      </c>
      <c r="X47" s="272"/>
      <c r="Y47" s="89" t="str">
        <f t="shared" si="38"/>
        <v/>
      </c>
      <c r="Z47" s="464" t="str">
        <f t="shared" si="30"/>
        <v/>
      </c>
      <c r="AA47" s="89" t="str">
        <f t="shared" ref="AA47:AA73" si="42">IF($K47="","",W47)</f>
        <v/>
      </c>
      <c r="AB47" s="397" t="str">
        <f t="shared" si="39"/>
        <v/>
      </c>
      <c r="AC47" s="397" t="str">
        <f t="shared" si="40"/>
        <v/>
      </c>
      <c r="AD47" s="397" t="str">
        <f t="shared" si="41"/>
        <v/>
      </c>
      <c r="AE47" s="12"/>
      <c r="AF47" s="7"/>
      <c r="AG47" s="7"/>
      <c r="AH47" s="193" t="str">
        <f t="shared" si="31"/>
        <v/>
      </c>
      <c r="AJ47" s="592">
        <f t="shared" si="32"/>
        <v>0</v>
      </c>
      <c r="AK47" s="592">
        <f t="shared" si="33"/>
        <v>0</v>
      </c>
      <c r="AL47" s="592">
        <f t="shared" si="34"/>
        <v>0</v>
      </c>
      <c r="AM47" s="592">
        <f t="shared" si="35"/>
        <v>0</v>
      </c>
      <c r="AN47" s="592">
        <f t="shared" si="36"/>
        <v>0</v>
      </c>
    </row>
    <row r="48" spans="1:40" s="103" customFormat="1" ht="15.6" x14ac:dyDescent="0.2">
      <c r="A48" s="1"/>
      <c r="B48" s="10"/>
      <c r="C48" s="16">
        <v>35</v>
      </c>
      <c r="D48" s="28"/>
      <c r="E48" s="29"/>
      <c r="F48" s="274"/>
      <c r="G48" s="467"/>
      <c r="H48" s="169"/>
      <c r="I48" s="169"/>
      <c r="J48" s="272"/>
      <c r="K48" s="467"/>
      <c r="L48" s="307"/>
      <c r="M48" s="307"/>
      <c r="N48" s="438" t="str">
        <f t="shared" si="26"/>
        <v/>
      </c>
      <c r="O48" s="436"/>
      <c r="P48" s="437"/>
      <c r="Q48" s="437"/>
      <c r="R48" s="124">
        <f t="shared" si="27"/>
        <v>0</v>
      </c>
      <c r="S48" s="124">
        <f t="shared" si="28"/>
        <v>0</v>
      </c>
      <c r="T48" s="13" t="str">
        <f>IF(J48="","",IF(G48="電算室用",2700,メイン_入力!$Y$32))</f>
        <v/>
      </c>
      <c r="U48" s="13" t="str">
        <f>IF(J48="","",IF(G48="電算室用",0,メイン_入力!$Z$32))</f>
        <v/>
      </c>
      <c r="V48" s="464" t="str">
        <f t="shared" si="29"/>
        <v/>
      </c>
      <c r="W48" s="89" t="str">
        <f t="shared" si="37"/>
        <v/>
      </c>
      <c r="X48" s="272"/>
      <c r="Y48" s="89" t="str">
        <f t="shared" si="38"/>
        <v/>
      </c>
      <c r="Z48" s="464" t="str">
        <f t="shared" si="30"/>
        <v/>
      </c>
      <c r="AA48" s="89" t="str">
        <f t="shared" si="42"/>
        <v/>
      </c>
      <c r="AB48" s="397" t="str">
        <f t="shared" si="39"/>
        <v/>
      </c>
      <c r="AC48" s="397" t="str">
        <f t="shared" si="40"/>
        <v/>
      </c>
      <c r="AD48" s="397" t="str">
        <f t="shared" si="41"/>
        <v/>
      </c>
      <c r="AE48" s="12"/>
      <c r="AF48" s="7"/>
      <c r="AG48" s="7"/>
      <c r="AH48" s="193" t="str">
        <f t="shared" si="31"/>
        <v/>
      </c>
      <c r="AJ48" s="592">
        <f t="shared" si="32"/>
        <v>0</v>
      </c>
      <c r="AK48" s="592">
        <f t="shared" si="33"/>
        <v>0</v>
      </c>
      <c r="AL48" s="592">
        <f t="shared" si="34"/>
        <v>0</v>
      </c>
      <c r="AM48" s="592">
        <f t="shared" si="35"/>
        <v>0</v>
      </c>
      <c r="AN48" s="592">
        <f t="shared" si="36"/>
        <v>0</v>
      </c>
    </row>
    <row r="49" spans="1:40" s="103" customFormat="1" ht="15.6" x14ac:dyDescent="0.2">
      <c r="A49" s="1"/>
      <c r="B49" s="10"/>
      <c r="C49" s="16">
        <v>36</v>
      </c>
      <c r="D49" s="28"/>
      <c r="E49" s="29"/>
      <c r="F49" s="274"/>
      <c r="G49" s="467"/>
      <c r="H49" s="169"/>
      <c r="I49" s="169"/>
      <c r="J49" s="272"/>
      <c r="K49" s="467"/>
      <c r="L49" s="307"/>
      <c r="M49" s="307"/>
      <c r="N49" s="438" t="str">
        <f t="shared" si="26"/>
        <v/>
      </c>
      <c r="O49" s="436"/>
      <c r="P49" s="437"/>
      <c r="Q49" s="437"/>
      <c r="R49" s="124">
        <f t="shared" si="27"/>
        <v>0</v>
      </c>
      <c r="S49" s="124">
        <f t="shared" si="28"/>
        <v>0</v>
      </c>
      <c r="T49" s="13" t="str">
        <f>IF(J49="","",IF(G49="電算室用",2700,メイン_入力!$Y$32))</f>
        <v/>
      </c>
      <c r="U49" s="13" t="str">
        <f>IF(J49="","",IF(G49="電算室用",0,メイン_入力!$Z$32))</f>
        <v/>
      </c>
      <c r="V49" s="464" t="str">
        <f t="shared" si="29"/>
        <v/>
      </c>
      <c r="W49" s="89" t="str">
        <f t="shared" si="37"/>
        <v/>
      </c>
      <c r="X49" s="272"/>
      <c r="Y49" s="89" t="str">
        <f t="shared" si="38"/>
        <v/>
      </c>
      <c r="Z49" s="464" t="str">
        <f t="shared" si="30"/>
        <v/>
      </c>
      <c r="AA49" s="89" t="str">
        <f t="shared" si="42"/>
        <v/>
      </c>
      <c r="AB49" s="397" t="str">
        <f t="shared" si="39"/>
        <v/>
      </c>
      <c r="AC49" s="397" t="str">
        <f t="shared" si="40"/>
        <v/>
      </c>
      <c r="AD49" s="397" t="str">
        <f t="shared" si="41"/>
        <v/>
      </c>
      <c r="AE49" s="12"/>
      <c r="AF49" s="7"/>
      <c r="AG49" s="7"/>
      <c r="AH49" s="193" t="str">
        <f t="shared" si="31"/>
        <v/>
      </c>
      <c r="AJ49" s="592">
        <f t="shared" si="32"/>
        <v>0</v>
      </c>
      <c r="AK49" s="592">
        <f t="shared" si="33"/>
        <v>0</v>
      </c>
      <c r="AL49" s="592">
        <f t="shared" si="34"/>
        <v>0</v>
      </c>
      <c r="AM49" s="592">
        <f t="shared" si="35"/>
        <v>0</v>
      </c>
      <c r="AN49" s="592">
        <f t="shared" si="36"/>
        <v>0</v>
      </c>
    </row>
    <row r="50" spans="1:40" s="103" customFormat="1" ht="15.6" x14ac:dyDescent="0.2">
      <c r="A50" s="1"/>
      <c r="B50" s="10"/>
      <c r="C50" s="16">
        <v>37</v>
      </c>
      <c r="D50" s="28"/>
      <c r="E50" s="29"/>
      <c r="F50" s="274"/>
      <c r="G50" s="467"/>
      <c r="H50" s="169"/>
      <c r="I50" s="169"/>
      <c r="J50" s="272"/>
      <c r="K50" s="467"/>
      <c r="L50" s="307"/>
      <c r="M50" s="307"/>
      <c r="N50" s="438" t="str">
        <f t="shared" si="26"/>
        <v/>
      </c>
      <c r="O50" s="436"/>
      <c r="P50" s="437"/>
      <c r="Q50" s="437"/>
      <c r="R50" s="124">
        <f t="shared" si="27"/>
        <v>0</v>
      </c>
      <c r="S50" s="124">
        <f t="shared" si="28"/>
        <v>0</v>
      </c>
      <c r="T50" s="13" t="str">
        <f>IF(J50="","",IF(G50="電算室用",2700,メイン_入力!$Y$32))</f>
        <v/>
      </c>
      <c r="U50" s="13" t="str">
        <f>IF(J50="","",IF(G50="電算室用",0,メイン_入力!$Z$32))</f>
        <v/>
      </c>
      <c r="V50" s="464" t="str">
        <f t="shared" si="29"/>
        <v/>
      </c>
      <c r="W50" s="89" t="str">
        <f t="shared" si="37"/>
        <v/>
      </c>
      <c r="X50" s="272"/>
      <c r="Y50" s="89" t="str">
        <f t="shared" si="38"/>
        <v/>
      </c>
      <c r="Z50" s="464" t="str">
        <f t="shared" si="30"/>
        <v/>
      </c>
      <c r="AA50" s="89" t="str">
        <f t="shared" si="42"/>
        <v/>
      </c>
      <c r="AB50" s="397" t="str">
        <f t="shared" si="39"/>
        <v/>
      </c>
      <c r="AC50" s="397" t="str">
        <f t="shared" si="40"/>
        <v/>
      </c>
      <c r="AD50" s="397" t="str">
        <f t="shared" si="41"/>
        <v/>
      </c>
      <c r="AE50" s="12"/>
      <c r="AF50" s="7"/>
      <c r="AG50" s="7"/>
      <c r="AH50" s="193" t="str">
        <f t="shared" si="31"/>
        <v/>
      </c>
      <c r="AJ50" s="592">
        <f t="shared" si="32"/>
        <v>0</v>
      </c>
      <c r="AK50" s="592">
        <f t="shared" si="33"/>
        <v>0</v>
      </c>
      <c r="AL50" s="592">
        <f t="shared" si="34"/>
        <v>0</v>
      </c>
      <c r="AM50" s="592">
        <f t="shared" si="35"/>
        <v>0</v>
      </c>
      <c r="AN50" s="592">
        <f t="shared" si="36"/>
        <v>0</v>
      </c>
    </row>
    <row r="51" spans="1:40" s="103" customFormat="1" ht="15.6" x14ac:dyDescent="0.2">
      <c r="A51" s="1"/>
      <c r="B51" s="10"/>
      <c r="C51" s="16">
        <v>38</v>
      </c>
      <c r="D51" s="28"/>
      <c r="E51" s="29"/>
      <c r="F51" s="274"/>
      <c r="G51" s="467"/>
      <c r="H51" s="169"/>
      <c r="I51" s="169"/>
      <c r="J51" s="272"/>
      <c r="K51" s="467"/>
      <c r="L51" s="307"/>
      <c r="M51" s="307"/>
      <c r="N51" s="438" t="str">
        <f t="shared" si="26"/>
        <v/>
      </c>
      <c r="O51" s="436"/>
      <c r="P51" s="437"/>
      <c r="Q51" s="437"/>
      <c r="R51" s="124">
        <f t="shared" si="27"/>
        <v>0</v>
      </c>
      <c r="S51" s="124">
        <f t="shared" si="28"/>
        <v>0</v>
      </c>
      <c r="T51" s="13" t="str">
        <f>IF(J51="","",IF(G51="電算室用",2700,メイン_入力!$Y$32))</f>
        <v/>
      </c>
      <c r="U51" s="13" t="str">
        <f>IF(J51="","",IF(G51="電算室用",0,メイン_入力!$Z$32))</f>
        <v/>
      </c>
      <c r="V51" s="464" t="str">
        <f t="shared" si="29"/>
        <v/>
      </c>
      <c r="W51" s="89" t="str">
        <f t="shared" si="37"/>
        <v/>
      </c>
      <c r="X51" s="272"/>
      <c r="Y51" s="89" t="str">
        <f t="shared" si="38"/>
        <v/>
      </c>
      <c r="Z51" s="464" t="str">
        <f t="shared" si="30"/>
        <v/>
      </c>
      <c r="AA51" s="89" t="str">
        <f t="shared" si="42"/>
        <v/>
      </c>
      <c r="AB51" s="397" t="str">
        <f t="shared" si="39"/>
        <v/>
      </c>
      <c r="AC51" s="397" t="str">
        <f t="shared" si="40"/>
        <v/>
      </c>
      <c r="AD51" s="397" t="str">
        <f t="shared" si="41"/>
        <v/>
      </c>
      <c r="AE51" s="12"/>
      <c r="AF51" s="7"/>
      <c r="AG51" s="7"/>
      <c r="AH51" s="193" t="str">
        <f t="shared" si="31"/>
        <v/>
      </c>
      <c r="AJ51" s="592">
        <f t="shared" si="32"/>
        <v>0</v>
      </c>
      <c r="AK51" s="592">
        <f t="shared" si="33"/>
        <v>0</v>
      </c>
      <c r="AL51" s="592">
        <f t="shared" si="34"/>
        <v>0</v>
      </c>
      <c r="AM51" s="592">
        <f t="shared" si="35"/>
        <v>0</v>
      </c>
      <c r="AN51" s="592">
        <f t="shared" si="36"/>
        <v>0</v>
      </c>
    </row>
    <row r="52" spans="1:40" s="103" customFormat="1" ht="15.6" x14ac:dyDescent="0.2">
      <c r="A52" s="1"/>
      <c r="B52" s="10"/>
      <c r="C52" s="16">
        <v>39</v>
      </c>
      <c r="D52" s="28"/>
      <c r="E52" s="29"/>
      <c r="F52" s="274"/>
      <c r="G52" s="467"/>
      <c r="H52" s="169"/>
      <c r="I52" s="169"/>
      <c r="J52" s="272"/>
      <c r="K52" s="467"/>
      <c r="L52" s="307"/>
      <c r="M52" s="307"/>
      <c r="N52" s="438" t="str">
        <f t="shared" si="26"/>
        <v/>
      </c>
      <c r="O52" s="436"/>
      <c r="P52" s="437"/>
      <c r="Q52" s="437"/>
      <c r="R52" s="124">
        <f t="shared" si="27"/>
        <v>0</v>
      </c>
      <c r="S52" s="124">
        <f t="shared" si="28"/>
        <v>0</v>
      </c>
      <c r="T52" s="13" t="str">
        <f>IF(J52="","",IF(G52="電算室用",2700,メイン_入力!$Y$32))</f>
        <v/>
      </c>
      <c r="U52" s="13" t="str">
        <f>IF(J52="","",IF(G52="電算室用",0,メイン_入力!$Z$32))</f>
        <v/>
      </c>
      <c r="V52" s="464" t="str">
        <f t="shared" si="29"/>
        <v/>
      </c>
      <c r="W52" s="89" t="str">
        <f t="shared" si="37"/>
        <v/>
      </c>
      <c r="X52" s="272"/>
      <c r="Y52" s="89" t="str">
        <f t="shared" si="38"/>
        <v/>
      </c>
      <c r="Z52" s="464" t="str">
        <f t="shared" si="30"/>
        <v/>
      </c>
      <c r="AA52" s="89" t="str">
        <f t="shared" si="42"/>
        <v/>
      </c>
      <c r="AB52" s="397" t="str">
        <f t="shared" si="39"/>
        <v/>
      </c>
      <c r="AC52" s="397" t="str">
        <f t="shared" si="40"/>
        <v/>
      </c>
      <c r="AD52" s="397" t="str">
        <f t="shared" si="41"/>
        <v/>
      </c>
      <c r="AE52" s="12"/>
      <c r="AF52" s="7"/>
      <c r="AG52" s="7"/>
      <c r="AH52" s="193" t="str">
        <f t="shared" si="31"/>
        <v/>
      </c>
      <c r="AJ52" s="592">
        <f t="shared" si="32"/>
        <v>0</v>
      </c>
      <c r="AK52" s="592">
        <f t="shared" si="33"/>
        <v>0</v>
      </c>
      <c r="AL52" s="592">
        <f t="shared" si="34"/>
        <v>0</v>
      </c>
      <c r="AM52" s="592">
        <f t="shared" si="35"/>
        <v>0</v>
      </c>
      <c r="AN52" s="592">
        <f t="shared" si="36"/>
        <v>0</v>
      </c>
    </row>
    <row r="53" spans="1:40" s="103" customFormat="1" ht="15.6" x14ac:dyDescent="0.2">
      <c r="A53" s="1"/>
      <c r="B53" s="10"/>
      <c r="C53" s="16">
        <v>40</v>
      </c>
      <c r="D53" s="28"/>
      <c r="E53" s="29"/>
      <c r="F53" s="274"/>
      <c r="G53" s="467"/>
      <c r="H53" s="169"/>
      <c r="I53" s="169"/>
      <c r="J53" s="272"/>
      <c r="K53" s="467"/>
      <c r="L53" s="307"/>
      <c r="M53" s="307"/>
      <c r="N53" s="438" t="str">
        <f t="shared" si="26"/>
        <v/>
      </c>
      <c r="O53" s="436"/>
      <c r="P53" s="437"/>
      <c r="Q53" s="437"/>
      <c r="R53" s="124">
        <f t="shared" si="27"/>
        <v>0</v>
      </c>
      <c r="S53" s="124">
        <f t="shared" si="28"/>
        <v>0</v>
      </c>
      <c r="T53" s="13" t="str">
        <f>IF(J53="","",IF(G53="電算室用",2700,メイン_入力!$Y$32))</f>
        <v/>
      </c>
      <c r="U53" s="13" t="str">
        <f>IF(J53="","",IF(G53="電算室用",0,メイン_入力!$Z$32))</f>
        <v/>
      </c>
      <c r="V53" s="464" t="str">
        <f t="shared" si="29"/>
        <v/>
      </c>
      <c r="W53" s="89" t="str">
        <f t="shared" si="37"/>
        <v/>
      </c>
      <c r="X53" s="272"/>
      <c r="Y53" s="89" t="str">
        <f t="shared" si="38"/>
        <v/>
      </c>
      <c r="Z53" s="464" t="str">
        <f t="shared" si="30"/>
        <v/>
      </c>
      <c r="AA53" s="89" t="str">
        <f t="shared" si="42"/>
        <v/>
      </c>
      <c r="AB53" s="397" t="str">
        <f t="shared" si="39"/>
        <v/>
      </c>
      <c r="AC53" s="397" t="str">
        <f t="shared" si="40"/>
        <v/>
      </c>
      <c r="AD53" s="397" t="str">
        <f t="shared" si="41"/>
        <v/>
      </c>
      <c r="AE53" s="12"/>
      <c r="AF53" s="7"/>
      <c r="AG53" s="7"/>
      <c r="AH53" s="193" t="str">
        <f t="shared" si="31"/>
        <v/>
      </c>
      <c r="AJ53" s="592">
        <f t="shared" si="32"/>
        <v>0</v>
      </c>
      <c r="AK53" s="592">
        <f t="shared" si="33"/>
        <v>0</v>
      </c>
      <c r="AL53" s="592">
        <f t="shared" si="34"/>
        <v>0</v>
      </c>
      <c r="AM53" s="592">
        <f t="shared" si="35"/>
        <v>0</v>
      </c>
      <c r="AN53" s="592">
        <f t="shared" si="36"/>
        <v>0</v>
      </c>
    </row>
    <row r="54" spans="1:40" s="103" customFormat="1" ht="15.6" x14ac:dyDescent="0.2">
      <c r="A54" s="1"/>
      <c r="B54" s="10"/>
      <c r="C54" s="16">
        <v>41</v>
      </c>
      <c r="D54" s="28"/>
      <c r="E54" s="29"/>
      <c r="F54" s="274"/>
      <c r="G54" s="467"/>
      <c r="H54" s="169"/>
      <c r="I54" s="169"/>
      <c r="J54" s="272"/>
      <c r="K54" s="467"/>
      <c r="L54" s="307"/>
      <c r="M54" s="307"/>
      <c r="N54" s="438" t="str">
        <f t="shared" si="26"/>
        <v/>
      </c>
      <c r="O54" s="436"/>
      <c r="P54" s="437"/>
      <c r="Q54" s="437"/>
      <c r="R54" s="124">
        <f t="shared" si="27"/>
        <v>0</v>
      </c>
      <c r="S54" s="124">
        <f t="shared" si="28"/>
        <v>0</v>
      </c>
      <c r="T54" s="13" t="str">
        <f>IF(J54="","",IF(G54="電算室用",2700,メイン_入力!$Y$32))</f>
        <v/>
      </c>
      <c r="U54" s="13" t="str">
        <f>IF(J54="","",IF(G54="電算室用",0,メイン_入力!$Z$32))</f>
        <v/>
      </c>
      <c r="V54" s="464" t="str">
        <f t="shared" si="29"/>
        <v/>
      </c>
      <c r="W54" s="89" t="str">
        <f t="shared" si="37"/>
        <v/>
      </c>
      <c r="X54" s="272"/>
      <c r="Y54" s="89" t="str">
        <f t="shared" si="38"/>
        <v/>
      </c>
      <c r="Z54" s="464" t="str">
        <f t="shared" si="30"/>
        <v/>
      </c>
      <c r="AA54" s="89" t="str">
        <f t="shared" si="42"/>
        <v/>
      </c>
      <c r="AB54" s="397" t="str">
        <f t="shared" si="39"/>
        <v/>
      </c>
      <c r="AC54" s="397" t="str">
        <f t="shared" si="40"/>
        <v/>
      </c>
      <c r="AD54" s="397" t="str">
        <f t="shared" si="41"/>
        <v/>
      </c>
      <c r="AE54" s="12"/>
      <c r="AF54" s="7"/>
      <c r="AG54" s="7"/>
      <c r="AH54" s="193" t="str">
        <f t="shared" si="31"/>
        <v/>
      </c>
      <c r="AJ54" s="592">
        <f t="shared" si="32"/>
        <v>0</v>
      </c>
      <c r="AK54" s="592">
        <f t="shared" si="33"/>
        <v>0</v>
      </c>
      <c r="AL54" s="592">
        <f t="shared" si="34"/>
        <v>0</v>
      </c>
      <c r="AM54" s="592">
        <f t="shared" si="35"/>
        <v>0</v>
      </c>
      <c r="AN54" s="592">
        <f t="shared" si="36"/>
        <v>0</v>
      </c>
    </row>
    <row r="55" spans="1:40" s="103" customFormat="1" ht="15.6" x14ac:dyDescent="0.2">
      <c r="A55" s="1"/>
      <c r="B55" s="10"/>
      <c r="C55" s="16">
        <v>42</v>
      </c>
      <c r="D55" s="28"/>
      <c r="E55" s="29"/>
      <c r="F55" s="274"/>
      <c r="G55" s="467"/>
      <c r="H55" s="169"/>
      <c r="I55" s="169"/>
      <c r="J55" s="272"/>
      <c r="K55" s="467"/>
      <c r="L55" s="307"/>
      <c r="M55" s="307"/>
      <c r="N55" s="438" t="str">
        <f t="shared" si="26"/>
        <v/>
      </c>
      <c r="O55" s="436"/>
      <c r="P55" s="437"/>
      <c r="Q55" s="437"/>
      <c r="R55" s="124">
        <f t="shared" si="27"/>
        <v>0</v>
      </c>
      <c r="S55" s="124">
        <f t="shared" si="28"/>
        <v>0</v>
      </c>
      <c r="T55" s="13" t="str">
        <f>IF(J55="","",IF(G55="電算室用",2700,メイン_入力!$Y$32))</f>
        <v/>
      </c>
      <c r="U55" s="13" t="str">
        <f>IF(J55="","",IF(G55="電算室用",0,メイン_入力!$Z$32))</f>
        <v/>
      </c>
      <c r="V55" s="464" t="str">
        <f t="shared" si="29"/>
        <v/>
      </c>
      <c r="W55" s="89" t="str">
        <f t="shared" si="37"/>
        <v/>
      </c>
      <c r="X55" s="272"/>
      <c r="Y55" s="89" t="str">
        <f t="shared" si="38"/>
        <v/>
      </c>
      <c r="Z55" s="464" t="str">
        <f t="shared" si="30"/>
        <v/>
      </c>
      <c r="AA55" s="89" t="str">
        <f t="shared" si="42"/>
        <v/>
      </c>
      <c r="AB55" s="397" t="str">
        <f t="shared" si="39"/>
        <v/>
      </c>
      <c r="AC55" s="397" t="str">
        <f t="shared" si="40"/>
        <v/>
      </c>
      <c r="AD55" s="397" t="str">
        <f t="shared" si="41"/>
        <v/>
      </c>
      <c r="AE55" s="12"/>
      <c r="AF55" s="7"/>
      <c r="AG55" s="7"/>
      <c r="AH55" s="193" t="str">
        <f t="shared" si="31"/>
        <v/>
      </c>
      <c r="AJ55" s="592">
        <f t="shared" si="32"/>
        <v>0</v>
      </c>
      <c r="AK55" s="592">
        <f t="shared" si="33"/>
        <v>0</v>
      </c>
      <c r="AL55" s="592">
        <f t="shared" si="34"/>
        <v>0</v>
      </c>
      <c r="AM55" s="592">
        <f t="shared" si="35"/>
        <v>0</v>
      </c>
      <c r="AN55" s="592">
        <f t="shared" si="36"/>
        <v>0</v>
      </c>
    </row>
    <row r="56" spans="1:40" s="103" customFormat="1" ht="15.6" x14ac:dyDescent="0.2">
      <c r="A56" s="1"/>
      <c r="B56" s="10"/>
      <c r="C56" s="16">
        <v>43</v>
      </c>
      <c r="D56" s="28"/>
      <c r="E56" s="29"/>
      <c r="F56" s="274"/>
      <c r="G56" s="467"/>
      <c r="H56" s="169"/>
      <c r="I56" s="169"/>
      <c r="J56" s="272"/>
      <c r="K56" s="467"/>
      <c r="L56" s="307"/>
      <c r="M56" s="307"/>
      <c r="N56" s="438" t="str">
        <f t="shared" si="26"/>
        <v/>
      </c>
      <c r="O56" s="436"/>
      <c r="P56" s="437"/>
      <c r="Q56" s="437"/>
      <c r="R56" s="124">
        <f t="shared" si="27"/>
        <v>0</v>
      </c>
      <c r="S56" s="124">
        <f t="shared" si="28"/>
        <v>0</v>
      </c>
      <c r="T56" s="13" t="str">
        <f>IF(J56="","",IF(G56="電算室用",2700,メイン_入力!$Y$32))</f>
        <v/>
      </c>
      <c r="U56" s="13" t="str">
        <f>IF(J56="","",IF(G56="電算室用",0,メイン_入力!$Z$32))</f>
        <v/>
      </c>
      <c r="V56" s="464" t="str">
        <f t="shared" si="29"/>
        <v/>
      </c>
      <c r="W56" s="89" t="str">
        <f t="shared" si="37"/>
        <v/>
      </c>
      <c r="X56" s="272"/>
      <c r="Y56" s="89" t="str">
        <f t="shared" si="38"/>
        <v/>
      </c>
      <c r="Z56" s="464" t="str">
        <f t="shared" si="30"/>
        <v/>
      </c>
      <c r="AA56" s="89" t="str">
        <f t="shared" si="42"/>
        <v/>
      </c>
      <c r="AB56" s="397" t="str">
        <f t="shared" si="39"/>
        <v/>
      </c>
      <c r="AC56" s="397" t="str">
        <f t="shared" si="40"/>
        <v/>
      </c>
      <c r="AD56" s="397" t="str">
        <f t="shared" si="41"/>
        <v/>
      </c>
      <c r="AE56" s="12"/>
      <c r="AF56" s="7"/>
      <c r="AG56" s="7"/>
      <c r="AH56" s="193" t="str">
        <f t="shared" si="31"/>
        <v/>
      </c>
      <c r="AJ56" s="592">
        <f t="shared" si="32"/>
        <v>0</v>
      </c>
      <c r="AK56" s="592">
        <f t="shared" si="33"/>
        <v>0</v>
      </c>
      <c r="AL56" s="592">
        <f t="shared" si="34"/>
        <v>0</v>
      </c>
      <c r="AM56" s="592">
        <f t="shared" si="35"/>
        <v>0</v>
      </c>
      <c r="AN56" s="592">
        <f t="shared" si="36"/>
        <v>0</v>
      </c>
    </row>
    <row r="57" spans="1:40" s="103" customFormat="1" ht="15.6" x14ac:dyDescent="0.2">
      <c r="A57" s="1"/>
      <c r="B57" s="10"/>
      <c r="C57" s="16">
        <v>44</v>
      </c>
      <c r="D57" s="28"/>
      <c r="E57" s="29"/>
      <c r="F57" s="274"/>
      <c r="G57" s="467"/>
      <c r="H57" s="169"/>
      <c r="I57" s="169"/>
      <c r="J57" s="272"/>
      <c r="K57" s="467"/>
      <c r="L57" s="307"/>
      <c r="M57" s="307"/>
      <c r="N57" s="438" t="str">
        <f t="shared" si="26"/>
        <v/>
      </c>
      <c r="O57" s="436"/>
      <c r="P57" s="437"/>
      <c r="Q57" s="437"/>
      <c r="R57" s="124">
        <f t="shared" si="27"/>
        <v>0</v>
      </c>
      <c r="S57" s="124">
        <f t="shared" si="28"/>
        <v>0</v>
      </c>
      <c r="T57" s="13" t="str">
        <f>IF(J57="","",IF(G57="電算室用",2700,メイン_入力!$Y$32))</f>
        <v/>
      </c>
      <c r="U57" s="13" t="str">
        <f>IF(J57="","",IF(G57="電算室用",0,メイン_入力!$Z$32))</f>
        <v/>
      </c>
      <c r="V57" s="464" t="str">
        <f t="shared" si="29"/>
        <v/>
      </c>
      <c r="W57" s="89" t="str">
        <f t="shared" si="37"/>
        <v/>
      </c>
      <c r="X57" s="272"/>
      <c r="Y57" s="89" t="str">
        <f t="shared" si="38"/>
        <v/>
      </c>
      <c r="Z57" s="464" t="str">
        <f t="shared" si="30"/>
        <v/>
      </c>
      <c r="AA57" s="89" t="str">
        <f t="shared" si="42"/>
        <v/>
      </c>
      <c r="AB57" s="397" t="str">
        <f t="shared" si="39"/>
        <v/>
      </c>
      <c r="AC57" s="397" t="str">
        <f t="shared" si="40"/>
        <v/>
      </c>
      <c r="AD57" s="397" t="str">
        <f t="shared" si="41"/>
        <v/>
      </c>
      <c r="AE57" s="12"/>
      <c r="AF57" s="7"/>
      <c r="AG57" s="7"/>
      <c r="AH57" s="193" t="str">
        <f t="shared" si="31"/>
        <v/>
      </c>
      <c r="AJ57" s="592">
        <f t="shared" si="32"/>
        <v>0</v>
      </c>
      <c r="AK57" s="592">
        <f t="shared" si="33"/>
        <v>0</v>
      </c>
      <c r="AL57" s="592">
        <f t="shared" si="34"/>
        <v>0</v>
      </c>
      <c r="AM57" s="592">
        <f t="shared" si="35"/>
        <v>0</v>
      </c>
      <c r="AN57" s="592">
        <f t="shared" si="36"/>
        <v>0</v>
      </c>
    </row>
    <row r="58" spans="1:40" s="103" customFormat="1" ht="15.6" x14ac:dyDescent="0.2">
      <c r="A58" s="1"/>
      <c r="B58" s="10"/>
      <c r="C58" s="16">
        <v>45</v>
      </c>
      <c r="D58" s="28"/>
      <c r="E58" s="29"/>
      <c r="F58" s="274"/>
      <c r="G58" s="467"/>
      <c r="H58" s="169"/>
      <c r="I58" s="169"/>
      <c r="J58" s="272"/>
      <c r="K58" s="467"/>
      <c r="L58" s="307"/>
      <c r="M58" s="307"/>
      <c r="N58" s="438" t="str">
        <f t="shared" si="26"/>
        <v/>
      </c>
      <c r="O58" s="436"/>
      <c r="P58" s="437"/>
      <c r="Q58" s="437"/>
      <c r="R58" s="124">
        <f t="shared" si="27"/>
        <v>0</v>
      </c>
      <c r="S58" s="124">
        <f t="shared" si="28"/>
        <v>0</v>
      </c>
      <c r="T58" s="13" t="str">
        <f>IF(J58="","",IF(G58="電算室用",2700,メイン_入力!$Y$32))</f>
        <v/>
      </c>
      <c r="U58" s="13" t="str">
        <f>IF(J58="","",IF(G58="電算室用",0,メイン_入力!$Z$32))</f>
        <v/>
      </c>
      <c r="V58" s="464" t="str">
        <f t="shared" si="29"/>
        <v/>
      </c>
      <c r="W58" s="89" t="str">
        <f t="shared" si="37"/>
        <v/>
      </c>
      <c r="X58" s="272"/>
      <c r="Y58" s="89" t="str">
        <f t="shared" si="38"/>
        <v/>
      </c>
      <c r="Z58" s="464" t="str">
        <f t="shared" si="30"/>
        <v/>
      </c>
      <c r="AA58" s="89" t="str">
        <f t="shared" si="42"/>
        <v/>
      </c>
      <c r="AB58" s="397" t="str">
        <f t="shared" si="39"/>
        <v/>
      </c>
      <c r="AC58" s="397" t="str">
        <f t="shared" si="40"/>
        <v/>
      </c>
      <c r="AD58" s="397" t="str">
        <f t="shared" si="41"/>
        <v/>
      </c>
      <c r="AE58" s="12"/>
      <c r="AF58" s="7"/>
      <c r="AG58" s="7"/>
      <c r="AH58" s="193" t="str">
        <f t="shared" si="31"/>
        <v/>
      </c>
      <c r="AJ58" s="592">
        <f t="shared" si="32"/>
        <v>0</v>
      </c>
      <c r="AK58" s="592">
        <f t="shared" si="33"/>
        <v>0</v>
      </c>
      <c r="AL58" s="592">
        <f t="shared" si="34"/>
        <v>0</v>
      </c>
      <c r="AM58" s="592">
        <f t="shared" si="35"/>
        <v>0</v>
      </c>
      <c r="AN58" s="592">
        <f t="shared" si="36"/>
        <v>0</v>
      </c>
    </row>
    <row r="59" spans="1:40" s="103" customFormat="1" ht="15.6" x14ac:dyDescent="0.2">
      <c r="A59" s="1"/>
      <c r="B59" s="10"/>
      <c r="C59" s="16">
        <v>46</v>
      </c>
      <c r="D59" s="28"/>
      <c r="E59" s="29"/>
      <c r="F59" s="274"/>
      <c r="G59" s="467"/>
      <c r="H59" s="169"/>
      <c r="I59" s="169"/>
      <c r="J59" s="272"/>
      <c r="K59" s="467"/>
      <c r="L59" s="307"/>
      <c r="M59" s="307"/>
      <c r="N59" s="438" t="str">
        <f t="shared" si="26"/>
        <v/>
      </c>
      <c r="O59" s="436"/>
      <c r="P59" s="437"/>
      <c r="Q59" s="437"/>
      <c r="R59" s="124">
        <f t="shared" si="27"/>
        <v>0</v>
      </c>
      <c r="S59" s="124">
        <f t="shared" si="28"/>
        <v>0</v>
      </c>
      <c r="T59" s="13" t="str">
        <f>IF(J59="","",IF(G59="電算室用",2700,メイン_入力!$Y$32))</f>
        <v/>
      </c>
      <c r="U59" s="13" t="str">
        <f>IF(J59="","",IF(G59="電算室用",0,メイン_入力!$Z$32))</f>
        <v/>
      </c>
      <c r="V59" s="464" t="str">
        <f t="shared" si="29"/>
        <v/>
      </c>
      <c r="W59" s="89" t="str">
        <f t="shared" si="37"/>
        <v/>
      </c>
      <c r="X59" s="272"/>
      <c r="Y59" s="89" t="str">
        <f t="shared" si="38"/>
        <v/>
      </c>
      <c r="Z59" s="464" t="str">
        <f t="shared" si="30"/>
        <v/>
      </c>
      <c r="AA59" s="89" t="str">
        <f t="shared" si="42"/>
        <v/>
      </c>
      <c r="AB59" s="397" t="str">
        <f t="shared" si="39"/>
        <v/>
      </c>
      <c r="AC59" s="397" t="str">
        <f t="shared" si="40"/>
        <v/>
      </c>
      <c r="AD59" s="397" t="str">
        <f t="shared" si="41"/>
        <v/>
      </c>
      <c r="AE59" s="12"/>
      <c r="AF59" s="7"/>
      <c r="AG59" s="7"/>
      <c r="AH59" s="193" t="str">
        <f t="shared" si="31"/>
        <v/>
      </c>
      <c r="AJ59" s="592">
        <f t="shared" si="32"/>
        <v>0</v>
      </c>
      <c r="AK59" s="592">
        <f t="shared" si="33"/>
        <v>0</v>
      </c>
      <c r="AL59" s="592">
        <f t="shared" si="34"/>
        <v>0</v>
      </c>
      <c r="AM59" s="592">
        <f t="shared" si="35"/>
        <v>0</v>
      </c>
      <c r="AN59" s="592">
        <f t="shared" si="36"/>
        <v>0</v>
      </c>
    </row>
    <row r="60" spans="1:40" s="103" customFormat="1" ht="15.6" x14ac:dyDescent="0.2">
      <c r="A60" s="1"/>
      <c r="B60" s="10"/>
      <c r="C60" s="16">
        <v>47</v>
      </c>
      <c r="D60" s="28"/>
      <c r="E60" s="29"/>
      <c r="F60" s="274"/>
      <c r="G60" s="467"/>
      <c r="H60" s="169"/>
      <c r="I60" s="169"/>
      <c r="J60" s="272"/>
      <c r="K60" s="467"/>
      <c r="L60" s="307"/>
      <c r="M60" s="307"/>
      <c r="N60" s="438" t="str">
        <f t="shared" si="26"/>
        <v/>
      </c>
      <c r="O60" s="436"/>
      <c r="P60" s="437"/>
      <c r="Q60" s="437"/>
      <c r="R60" s="124">
        <f t="shared" si="27"/>
        <v>0</v>
      </c>
      <c r="S60" s="124">
        <f t="shared" si="28"/>
        <v>0</v>
      </c>
      <c r="T60" s="13" t="str">
        <f>IF(J60="","",IF(G60="電算室用",2700,メイン_入力!$Y$32))</f>
        <v/>
      </c>
      <c r="U60" s="13" t="str">
        <f>IF(J60="","",IF(G60="電算室用",0,メイン_入力!$Z$32))</f>
        <v/>
      </c>
      <c r="V60" s="464" t="str">
        <f t="shared" si="29"/>
        <v/>
      </c>
      <c r="W60" s="89" t="str">
        <f t="shared" si="37"/>
        <v/>
      </c>
      <c r="X60" s="272"/>
      <c r="Y60" s="89" t="str">
        <f t="shared" si="38"/>
        <v/>
      </c>
      <c r="Z60" s="464" t="str">
        <f t="shared" si="30"/>
        <v/>
      </c>
      <c r="AA60" s="89" t="str">
        <f t="shared" si="42"/>
        <v/>
      </c>
      <c r="AB60" s="397" t="str">
        <f t="shared" si="39"/>
        <v/>
      </c>
      <c r="AC60" s="397" t="str">
        <f t="shared" si="40"/>
        <v/>
      </c>
      <c r="AD60" s="397" t="str">
        <f t="shared" si="41"/>
        <v/>
      </c>
      <c r="AE60" s="12"/>
      <c r="AF60" s="7"/>
      <c r="AG60" s="7"/>
      <c r="AH60" s="193" t="str">
        <f t="shared" si="31"/>
        <v/>
      </c>
      <c r="AJ60" s="592">
        <f t="shared" si="32"/>
        <v>0</v>
      </c>
      <c r="AK60" s="592">
        <f t="shared" si="33"/>
        <v>0</v>
      </c>
      <c r="AL60" s="592">
        <f t="shared" si="34"/>
        <v>0</v>
      </c>
      <c r="AM60" s="592">
        <f t="shared" si="35"/>
        <v>0</v>
      </c>
      <c r="AN60" s="592">
        <f t="shared" si="36"/>
        <v>0</v>
      </c>
    </row>
    <row r="61" spans="1:40" s="103" customFormat="1" ht="15.6" x14ac:dyDescent="0.2">
      <c r="A61" s="1"/>
      <c r="B61" s="10"/>
      <c r="C61" s="16">
        <v>48</v>
      </c>
      <c r="D61" s="28"/>
      <c r="E61" s="29"/>
      <c r="F61" s="274"/>
      <c r="G61" s="467"/>
      <c r="H61" s="169"/>
      <c r="I61" s="169"/>
      <c r="J61" s="272"/>
      <c r="K61" s="467"/>
      <c r="L61" s="307"/>
      <c r="M61" s="307"/>
      <c r="N61" s="438" t="str">
        <f t="shared" si="26"/>
        <v/>
      </c>
      <c r="O61" s="436"/>
      <c r="P61" s="437"/>
      <c r="Q61" s="437"/>
      <c r="R61" s="124">
        <f t="shared" si="27"/>
        <v>0</v>
      </c>
      <c r="S61" s="124">
        <f t="shared" si="28"/>
        <v>0</v>
      </c>
      <c r="T61" s="13" t="str">
        <f>IF(J61="","",IF(G61="電算室用",2700,メイン_入力!$Y$32))</f>
        <v/>
      </c>
      <c r="U61" s="13" t="str">
        <f>IF(J61="","",IF(G61="電算室用",0,メイン_入力!$Z$32))</f>
        <v/>
      </c>
      <c r="V61" s="464" t="str">
        <f t="shared" si="29"/>
        <v/>
      </c>
      <c r="W61" s="89" t="str">
        <f t="shared" si="37"/>
        <v/>
      </c>
      <c r="X61" s="272"/>
      <c r="Y61" s="89" t="str">
        <f t="shared" si="38"/>
        <v/>
      </c>
      <c r="Z61" s="464" t="str">
        <f t="shared" si="30"/>
        <v/>
      </c>
      <c r="AA61" s="89" t="str">
        <f t="shared" si="42"/>
        <v/>
      </c>
      <c r="AB61" s="397" t="str">
        <f t="shared" si="39"/>
        <v/>
      </c>
      <c r="AC61" s="397" t="str">
        <f t="shared" si="40"/>
        <v/>
      </c>
      <c r="AD61" s="397" t="str">
        <f t="shared" si="41"/>
        <v/>
      </c>
      <c r="AE61" s="12"/>
      <c r="AF61" s="7"/>
      <c r="AG61" s="7"/>
      <c r="AH61" s="193" t="str">
        <f t="shared" si="31"/>
        <v/>
      </c>
      <c r="AJ61" s="592">
        <f t="shared" si="32"/>
        <v>0</v>
      </c>
      <c r="AK61" s="592">
        <f t="shared" si="33"/>
        <v>0</v>
      </c>
      <c r="AL61" s="592">
        <f t="shared" si="34"/>
        <v>0</v>
      </c>
      <c r="AM61" s="592">
        <f t="shared" si="35"/>
        <v>0</v>
      </c>
      <c r="AN61" s="592">
        <f t="shared" si="36"/>
        <v>0</v>
      </c>
    </row>
    <row r="62" spans="1:40" s="103" customFormat="1" ht="15.6" x14ac:dyDescent="0.2">
      <c r="A62" s="1"/>
      <c r="B62" s="10"/>
      <c r="C62" s="16">
        <v>49</v>
      </c>
      <c r="D62" s="28"/>
      <c r="E62" s="29"/>
      <c r="F62" s="274"/>
      <c r="G62" s="467"/>
      <c r="H62" s="169"/>
      <c r="I62" s="169"/>
      <c r="J62" s="272"/>
      <c r="K62" s="467"/>
      <c r="L62" s="307"/>
      <c r="M62" s="307"/>
      <c r="N62" s="438" t="str">
        <f t="shared" si="26"/>
        <v/>
      </c>
      <c r="O62" s="436"/>
      <c r="P62" s="437"/>
      <c r="Q62" s="437"/>
      <c r="R62" s="124">
        <f t="shared" si="27"/>
        <v>0</v>
      </c>
      <c r="S62" s="124">
        <f t="shared" si="28"/>
        <v>0</v>
      </c>
      <c r="T62" s="13" t="str">
        <f>IF(J62="","",IF(G62="電算室用",2700,メイン_入力!$Y$32))</f>
        <v/>
      </c>
      <c r="U62" s="13" t="str">
        <f>IF(J62="","",IF(G62="電算室用",0,メイン_入力!$Z$32))</f>
        <v/>
      </c>
      <c r="V62" s="464" t="str">
        <f t="shared" si="29"/>
        <v/>
      </c>
      <c r="W62" s="89" t="str">
        <f t="shared" si="37"/>
        <v/>
      </c>
      <c r="X62" s="272"/>
      <c r="Y62" s="89" t="str">
        <f t="shared" si="38"/>
        <v/>
      </c>
      <c r="Z62" s="464" t="str">
        <f t="shared" si="30"/>
        <v/>
      </c>
      <c r="AA62" s="89" t="str">
        <f t="shared" si="42"/>
        <v/>
      </c>
      <c r="AB62" s="397" t="str">
        <f t="shared" si="39"/>
        <v/>
      </c>
      <c r="AC62" s="397" t="str">
        <f t="shared" si="40"/>
        <v/>
      </c>
      <c r="AD62" s="397" t="str">
        <f t="shared" si="41"/>
        <v/>
      </c>
      <c r="AE62" s="12"/>
      <c r="AF62" s="7"/>
      <c r="AG62" s="7"/>
      <c r="AH62" s="193" t="str">
        <f t="shared" si="31"/>
        <v/>
      </c>
      <c r="AJ62" s="592">
        <f t="shared" si="32"/>
        <v>0</v>
      </c>
      <c r="AK62" s="592">
        <f t="shared" si="33"/>
        <v>0</v>
      </c>
      <c r="AL62" s="592">
        <f t="shared" si="34"/>
        <v>0</v>
      </c>
      <c r="AM62" s="592">
        <f t="shared" si="35"/>
        <v>0</v>
      </c>
      <c r="AN62" s="592">
        <f t="shared" si="36"/>
        <v>0</v>
      </c>
    </row>
    <row r="63" spans="1:40" s="103" customFormat="1" ht="15.6" x14ac:dyDescent="0.2">
      <c r="A63" s="1"/>
      <c r="B63" s="10"/>
      <c r="C63" s="16">
        <v>50</v>
      </c>
      <c r="D63" s="28"/>
      <c r="E63" s="29"/>
      <c r="F63" s="274"/>
      <c r="G63" s="467"/>
      <c r="H63" s="169"/>
      <c r="I63" s="169"/>
      <c r="J63" s="272"/>
      <c r="K63" s="467"/>
      <c r="L63" s="307"/>
      <c r="M63" s="307"/>
      <c r="N63" s="438" t="str">
        <f t="shared" si="26"/>
        <v/>
      </c>
      <c r="O63" s="436"/>
      <c r="P63" s="437"/>
      <c r="Q63" s="437"/>
      <c r="R63" s="124">
        <f t="shared" si="27"/>
        <v>0</v>
      </c>
      <c r="S63" s="124">
        <f t="shared" si="28"/>
        <v>0</v>
      </c>
      <c r="T63" s="13" t="str">
        <f>IF(J63="","",IF(G63="電算室用",2700,メイン_入力!$Y$32))</f>
        <v/>
      </c>
      <c r="U63" s="13" t="str">
        <f>IF(J63="","",IF(G63="電算室用",0,メイン_入力!$Z$32))</f>
        <v/>
      </c>
      <c r="V63" s="464" t="str">
        <f t="shared" si="29"/>
        <v/>
      </c>
      <c r="W63" s="89" t="str">
        <f t="shared" si="37"/>
        <v/>
      </c>
      <c r="X63" s="272"/>
      <c r="Y63" s="89" t="str">
        <f t="shared" si="38"/>
        <v/>
      </c>
      <c r="Z63" s="464" t="str">
        <f t="shared" si="30"/>
        <v/>
      </c>
      <c r="AA63" s="89" t="str">
        <f t="shared" si="42"/>
        <v/>
      </c>
      <c r="AB63" s="397" t="str">
        <f t="shared" si="39"/>
        <v/>
      </c>
      <c r="AC63" s="397" t="str">
        <f t="shared" si="40"/>
        <v/>
      </c>
      <c r="AD63" s="397" t="str">
        <f t="shared" si="41"/>
        <v/>
      </c>
      <c r="AE63" s="12"/>
      <c r="AF63" s="7"/>
      <c r="AG63" s="7"/>
      <c r="AH63" s="193" t="str">
        <f t="shared" si="31"/>
        <v/>
      </c>
      <c r="AJ63" s="592">
        <f t="shared" si="32"/>
        <v>0</v>
      </c>
      <c r="AK63" s="592">
        <f t="shared" si="33"/>
        <v>0</v>
      </c>
      <c r="AL63" s="592">
        <f t="shared" si="34"/>
        <v>0</v>
      </c>
      <c r="AM63" s="592">
        <f t="shared" si="35"/>
        <v>0</v>
      </c>
      <c r="AN63" s="592">
        <f t="shared" si="36"/>
        <v>0</v>
      </c>
    </row>
    <row r="64" spans="1:40" s="103" customFormat="1" ht="15.6" x14ac:dyDescent="0.2">
      <c r="A64" s="1"/>
      <c r="B64" s="10"/>
      <c r="C64" s="16">
        <v>51</v>
      </c>
      <c r="D64" s="28"/>
      <c r="E64" s="29"/>
      <c r="F64" s="274"/>
      <c r="G64" s="467"/>
      <c r="H64" s="169"/>
      <c r="I64" s="169"/>
      <c r="J64" s="272"/>
      <c r="K64" s="467"/>
      <c r="L64" s="307"/>
      <c r="M64" s="307"/>
      <c r="N64" s="438" t="str">
        <f t="shared" si="26"/>
        <v/>
      </c>
      <c r="O64" s="436"/>
      <c r="P64" s="437"/>
      <c r="Q64" s="437"/>
      <c r="R64" s="124">
        <f t="shared" si="27"/>
        <v>0</v>
      </c>
      <c r="S64" s="124">
        <f t="shared" si="28"/>
        <v>0</v>
      </c>
      <c r="T64" s="13" t="str">
        <f>IF(J64="","",IF(G64="電算室用",2700,メイン_入力!$Y$32))</f>
        <v/>
      </c>
      <c r="U64" s="13" t="str">
        <f>IF(J64="","",IF(G64="電算室用",0,メイン_入力!$Z$32))</f>
        <v/>
      </c>
      <c r="V64" s="464" t="str">
        <f t="shared" si="29"/>
        <v/>
      </c>
      <c r="W64" s="89" t="str">
        <f t="shared" si="37"/>
        <v/>
      </c>
      <c r="X64" s="272"/>
      <c r="Y64" s="89" t="str">
        <f t="shared" si="38"/>
        <v/>
      </c>
      <c r="Z64" s="464" t="str">
        <f t="shared" si="30"/>
        <v/>
      </c>
      <c r="AA64" s="89" t="str">
        <f t="shared" si="42"/>
        <v/>
      </c>
      <c r="AB64" s="397" t="str">
        <f t="shared" si="39"/>
        <v/>
      </c>
      <c r="AC64" s="397" t="str">
        <f t="shared" si="40"/>
        <v/>
      </c>
      <c r="AD64" s="397" t="str">
        <f t="shared" si="41"/>
        <v/>
      </c>
      <c r="AE64" s="12"/>
      <c r="AF64" s="7"/>
      <c r="AG64" s="7"/>
      <c r="AH64" s="193" t="str">
        <f t="shared" si="31"/>
        <v/>
      </c>
      <c r="AJ64" s="592">
        <f t="shared" si="32"/>
        <v>0</v>
      </c>
      <c r="AK64" s="592">
        <f t="shared" si="33"/>
        <v>0</v>
      </c>
      <c r="AL64" s="592">
        <f t="shared" si="34"/>
        <v>0</v>
      </c>
      <c r="AM64" s="592">
        <f t="shared" si="35"/>
        <v>0</v>
      </c>
      <c r="AN64" s="592">
        <f t="shared" si="36"/>
        <v>0</v>
      </c>
    </row>
    <row r="65" spans="1:40" s="103" customFormat="1" ht="15.6" x14ac:dyDescent="0.2">
      <c r="A65" s="1"/>
      <c r="B65" s="10"/>
      <c r="C65" s="16">
        <v>52</v>
      </c>
      <c r="D65" s="28"/>
      <c r="E65" s="29"/>
      <c r="F65" s="274"/>
      <c r="G65" s="467"/>
      <c r="H65" s="169"/>
      <c r="I65" s="169"/>
      <c r="J65" s="272"/>
      <c r="K65" s="467"/>
      <c r="L65" s="307"/>
      <c r="M65" s="307"/>
      <c r="N65" s="438" t="str">
        <f t="shared" si="26"/>
        <v/>
      </c>
      <c r="O65" s="436"/>
      <c r="P65" s="437"/>
      <c r="Q65" s="437"/>
      <c r="R65" s="124">
        <f t="shared" si="27"/>
        <v>0</v>
      </c>
      <c r="S65" s="124">
        <f t="shared" si="28"/>
        <v>0</v>
      </c>
      <c r="T65" s="13" t="str">
        <f>IF(J65="","",IF(G65="電算室用",2700,メイン_入力!$Y$32))</f>
        <v/>
      </c>
      <c r="U65" s="13" t="str">
        <f>IF(J65="","",IF(G65="電算室用",0,メイン_入力!$Z$32))</f>
        <v/>
      </c>
      <c r="V65" s="464" t="str">
        <f t="shared" si="29"/>
        <v/>
      </c>
      <c r="W65" s="89" t="str">
        <f t="shared" si="37"/>
        <v/>
      </c>
      <c r="X65" s="272"/>
      <c r="Y65" s="89" t="str">
        <f t="shared" si="38"/>
        <v/>
      </c>
      <c r="Z65" s="464" t="str">
        <f t="shared" si="30"/>
        <v/>
      </c>
      <c r="AA65" s="89" t="str">
        <f t="shared" si="42"/>
        <v/>
      </c>
      <c r="AB65" s="397" t="str">
        <f t="shared" si="39"/>
        <v/>
      </c>
      <c r="AC65" s="397" t="str">
        <f t="shared" si="40"/>
        <v/>
      </c>
      <c r="AD65" s="397" t="str">
        <f t="shared" si="41"/>
        <v/>
      </c>
      <c r="AE65" s="12"/>
      <c r="AF65" s="7"/>
      <c r="AG65" s="7"/>
      <c r="AH65" s="193" t="str">
        <f t="shared" si="31"/>
        <v/>
      </c>
      <c r="AJ65" s="592">
        <f t="shared" si="32"/>
        <v>0</v>
      </c>
      <c r="AK65" s="592">
        <f t="shared" si="33"/>
        <v>0</v>
      </c>
      <c r="AL65" s="592">
        <f t="shared" si="34"/>
        <v>0</v>
      </c>
      <c r="AM65" s="592">
        <f t="shared" si="35"/>
        <v>0</v>
      </c>
      <c r="AN65" s="592">
        <f t="shared" si="36"/>
        <v>0</v>
      </c>
    </row>
    <row r="66" spans="1:40" s="103" customFormat="1" ht="15.6" x14ac:dyDescent="0.2">
      <c r="A66" s="1"/>
      <c r="B66" s="10"/>
      <c r="C66" s="16">
        <v>53</v>
      </c>
      <c r="D66" s="28"/>
      <c r="E66" s="29"/>
      <c r="F66" s="274"/>
      <c r="G66" s="467"/>
      <c r="H66" s="169"/>
      <c r="I66" s="169"/>
      <c r="J66" s="272"/>
      <c r="K66" s="467"/>
      <c r="L66" s="307"/>
      <c r="M66" s="307"/>
      <c r="N66" s="438" t="str">
        <f t="shared" si="26"/>
        <v/>
      </c>
      <c r="O66" s="436"/>
      <c r="P66" s="437"/>
      <c r="Q66" s="437"/>
      <c r="R66" s="124">
        <f t="shared" si="27"/>
        <v>0</v>
      </c>
      <c r="S66" s="124">
        <f t="shared" si="28"/>
        <v>0</v>
      </c>
      <c r="T66" s="13" t="str">
        <f>IF(J66="","",IF(G66="電算室用",2700,メイン_入力!$Y$32))</f>
        <v/>
      </c>
      <c r="U66" s="13" t="str">
        <f>IF(J66="","",IF(G66="電算室用",0,メイン_入力!$Z$32))</f>
        <v/>
      </c>
      <c r="V66" s="464" t="str">
        <f t="shared" si="29"/>
        <v/>
      </c>
      <c r="W66" s="89" t="str">
        <f t="shared" si="37"/>
        <v/>
      </c>
      <c r="X66" s="272"/>
      <c r="Y66" s="89" t="str">
        <f t="shared" si="38"/>
        <v/>
      </c>
      <c r="Z66" s="464" t="str">
        <f t="shared" si="30"/>
        <v/>
      </c>
      <c r="AA66" s="89" t="str">
        <f t="shared" si="42"/>
        <v/>
      </c>
      <c r="AB66" s="397" t="str">
        <f t="shared" si="39"/>
        <v/>
      </c>
      <c r="AC66" s="397" t="str">
        <f t="shared" si="40"/>
        <v/>
      </c>
      <c r="AD66" s="397" t="str">
        <f t="shared" si="41"/>
        <v/>
      </c>
      <c r="AE66" s="12"/>
      <c r="AF66" s="7"/>
      <c r="AG66" s="7"/>
      <c r="AH66" s="193" t="str">
        <f t="shared" si="31"/>
        <v/>
      </c>
      <c r="AJ66" s="592">
        <f t="shared" si="32"/>
        <v>0</v>
      </c>
      <c r="AK66" s="592">
        <f t="shared" si="33"/>
        <v>0</v>
      </c>
      <c r="AL66" s="592">
        <f t="shared" si="34"/>
        <v>0</v>
      </c>
      <c r="AM66" s="592">
        <f t="shared" si="35"/>
        <v>0</v>
      </c>
      <c r="AN66" s="592">
        <f t="shared" si="36"/>
        <v>0</v>
      </c>
    </row>
    <row r="67" spans="1:40" s="103" customFormat="1" ht="15.6" x14ac:dyDescent="0.2">
      <c r="A67" s="1"/>
      <c r="B67" s="10"/>
      <c r="C67" s="16">
        <v>54</v>
      </c>
      <c r="D67" s="28"/>
      <c r="E67" s="29"/>
      <c r="F67" s="274"/>
      <c r="G67" s="467"/>
      <c r="H67" s="169"/>
      <c r="I67" s="169"/>
      <c r="J67" s="272"/>
      <c r="K67" s="467"/>
      <c r="L67" s="307"/>
      <c r="M67" s="307"/>
      <c r="N67" s="438" t="str">
        <f t="shared" si="26"/>
        <v/>
      </c>
      <c r="O67" s="436"/>
      <c r="P67" s="437"/>
      <c r="Q67" s="437"/>
      <c r="R67" s="124">
        <f t="shared" si="27"/>
        <v>0</v>
      </c>
      <c r="S67" s="124">
        <f t="shared" si="28"/>
        <v>0</v>
      </c>
      <c r="T67" s="13" t="str">
        <f>IF(J67="","",IF(G67="電算室用",2700,メイン_入力!$Y$32))</f>
        <v/>
      </c>
      <c r="U67" s="13" t="str">
        <f>IF(J67="","",IF(G67="電算室用",0,メイン_入力!$Z$32))</f>
        <v/>
      </c>
      <c r="V67" s="464" t="str">
        <f t="shared" si="29"/>
        <v/>
      </c>
      <c r="W67" s="89" t="str">
        <f t="shared" si="37"/>
        <v/>
      </c>
      <c r="X67" s="272"/>
      <c r="Y67" s="89" t="str">
        <f t="shared" si="38"/>
        <v/>
      </c>
      <c r="Z67" s="464" t="str">
        <f t="shared" si="30"/>
        <v/>
      </c>
      <c r="AA67" s="89" t="str">
        <f t="shared" si="42"/>
        <v/>
      </c>
      <c r="AB67" s="397" t="str">
        <f t="shared" si="39"/>
        <v/>
      </c>
      <c r="AC67" s="397" t="str">
        <f t="shared" si="40"/>
        <v/>
      </c>
      <c r="AD67" s="397" t="str">
        <f t="shared" si="41"/>
        <v/>
      </c>
      <c r="AE67" s="12"/>
      <c r="AF67" s="7"/>
      <c r="AG67" s="7"/>
      <c r="AH67" s="193" t="str">
        <f t="shared" si="31"/>
        <v/>
      </c>
      <c r="AJ67" s="592">
        <f t="shared" si="32"/>
        <v>0</v>
      </c>
      <c r="AK67" s="592">
        <f t="shared" si="33"/>
        <v>0</v>
      </c>
      <c r="AL67" s="592">
        <f t="shared" si="34"/>
        <v>0</v>
      </c>
      <c r="AM67" s="592">
        <f t="shared" si="35"/>
        <v>0</v>
      </c>
      <c r="AN67" s="592">
        <f t="shared" si="36"/>
        <v>0</v>
      </c>
    </row>
    <row r="68" spans="1:40" s="103" customFormat="1" ht="15.6" x14ac:dyDescent="0.2">
      <c r="A68" s="1"/>
      <c r="B68" s="10"/>
      <c r="C68" s="16">
        <v>55</v>
      </c>
      <c r="D68" s="28"/>
      <c r="E68" s="29"/>
      <c r="F68" s="274"/>
      <c r="G68" s="467"/>
      <c r="H68" s="169"/>
      <c r="I68" s="169"/>
      <c r="J68" s="272"/>
      <c r="K68" s="467"/>
      <c r="L68" s="307"/>
      <c r="M68" s="307"/>
      <c r="N68" s="438" t="str">
        <f t="shared" si="26"/>
        <v/>
      </c>
      <c r="O68" s="436"/>
      <c r="P68" s="437"/>
      <c r="Q68" s="437"/>
      <c r="R68" s="124">
        <f t="shared" si="27"/>
        <v>0</v>
      </c>
      <c r="S68" s="124">
        <f t="shared" si="28"/>
        <v>0</v>
      </c>
      <c r="T68" s="13" t="str">
        <f>IF(J68="","",IF(G68="電算室用",2700,メイン_入力!$Y$32))</f>
        <v/>
      </c>
      <c r="U68" s="13" t="str">
        <f>IF(J68="","",IF(G68="電算室用",0,メイン_入力!$Z$32))</f>
        <v/>
      </c>
      <c r="V68" s="464" t="str">
        <f t="shared" si="29"/>
        <v/>
      </c>
      <c r="W68" s="89" t="str">
        <f t="shared" si="37"/>
        <v/>
      </c>
      <c r="X68" s="272"/>
      <c r="Y68" s="89" t="str">
        <f t="shared" si="38"/>
        <v/>
      </c>
      <c r="Z68" s="464" t="str">
        <f t="shared" si="30"/>
        <v/>
      </c>
      <c r="AA68" s="89" t="str">
        <f t="shared" si="42"/>
        <v/>
      </c>
      <c r="AB68" s="397" t="str">
        <f t="shared" si="39"/>
        <v/>
      </c>
      <c r="AC68" s="397" t="str">
        <f t="shared" si="40"/>
        <v/>
      </c>
      <c r="AD68" s="397" t="str">
        <f t="shared" si="41"/>
        <v/>
      </c>
      <c r="AE68" s="12"/>
      <c r="AF68" s="7"/>
      <c r="AG68" s="7"/>
      <c r="AH68" s="193" t="str">
        <f t="shared" si="31"/>
        <v/>
      </c>
      <c r="AJ68" s="592">
        <f t="shared" si="32"/>
        <v>0</v>
      </c>
      <c r="AK68" s="592">
        <f t="shared" si="33"/>
        <v>0</v>
      </c>
      <c r="AL68" s="592">
        <f t="shared" si="34"/>
        <v>0</v>
      </c>
      <c r="AM68" s="592">
        <f t="shared" si="35"/>
        <v>0</v>
      </c>
      <c r="AN68" s="592">
        <f t="shared" si="36"/>
        <v>0</v>
      </c>
    </row>
    <row r="69" spans="1:40" s="103" customFormat="1" ht="15.6" x14ac:dyDescent="0.2">
      <c r="A69" s="1"/>
      <c r="B69" s="10"/>
      <c r="C69" s="16">
        <v>56</v>
      </c>
      <c r="D69" s="28"/>
      <c r="E69" s="29"/>
      <c r="F69" s="274"/>
      <c r="G69" s="467"/>
      <c r="H69" s="169"/>
      <c r="I69" s="169"/>
      <c r="J69" s="272"/>
      <c r="K69" s="467"/>
      <c r="L69" s="307"/>
      <c r="M69" s="307"/>
      <c r="N69" s="438" t="str">
        <f t="shared" si="26"/>
        <v/>
      </c>
      <c r="O69" s="436"/>
      <c r="P69" s="437"/>
      <c r="Q69" s="437"/>
      <c r="R69" s="124">
        <f t="shared" si="27"/>
        <v>0</v>
      </c>
      <c r="S69" s="124">
        <f t="shared" si="28"/>
        <v>0</v>
      </c>
      <c r="T69" s="13" t="str">
        <f>IF(J69="","",IF(G69="電算室用",2700,メイン_入力!$Y$32))</f>
        <v/>
      </c>
      <c r="U69" s="13" t="str">
        <f>IF(J69="","",IF(G69="電算室用",0,メイン_入力!$Z$32))</f>
        <v/>
      </c>
      <c r="V69" s="464" t="str">
        <f t="shared" si="29"/>
        <v/>
      </c>
      <c r="W69" s="89" t="str">
        <f t="shared" si="37"/>
        <v/>
      </c>
      <c r="X69" s="272"/>
      <c r="Y69" s="89" t="str">
        <f t="shared" si="38"/>
        <v/>
      </c>
      <c r="Z69" s="464" t="str">
        <f t="shared" si="30"/>
        <v/>
      </c>
      <c r="AA69" s="89" t="str">
        <f t="shared" si="42"/>
        <v/>
      </c>
      <c r="AB69" s="397" t="str">
        <f t="shared" si="39"/>
        <v/>
      </c>
      <c r="AC69" s="397" t="str">
        <f t="shared" si="40"/>
        <v/>
      </c>
      <c r="AD69" s="397" t="str">
        <f t="shared" si="41"/>
        <v/>
      </c>
      <c r="AE69" s="12"/>
      <c r="AF69" s="7"/>
      <c r="AG69" s="7"/>
      <c r="AH69" s="193" t="str">
        <f t="shared" si="31"/>
        <v/>
      </c>
      <c r="AJ69" s="592">
        <f t="shared" si="32"/>
        <v>0</v>
      </c>
      <c r="AK69" s="592">
        <f t="shared" si="33"/>
        <v>0</v>
      </c>
      <c r="AL69" s="592">
        <f t="shared" si="34"/>
        <v>0</v>
      </c>
      <c r="AM69" s="592">
        <f t="shared" si="35"/>
        <v>0</v>
      </c>
      <c r="AN69" s="592">
        <f t="shared" si="36"/>
        <v>0</v>
      </c>
    </row>
    <row r="70" spans="1:40" s="103" customFormat="1" ht="15.6" x14ac:dyDescent="0.2">
      <c r="A70" s="1"/>
      <c r="B70" s="10"/>
      <c r="C70" s="16">
        <v>57</v>
      </c>
      <c r="D70" s="28"/>
      <c r="E70" s="29"/>
      <c r="F70" s="274"/>
      <c r="G70" s="467"/>
      <c r="H70" s="169"/>
      <c r="I70" s="169"/>
      <c r="J70" s="272"/>
      <c r="K70" s="467"/>
      <c r="L70" s="307"/>
      <c r="M70" s="307"/>
      <c r="N70" s="438" t="str">
        <f t="shared" si="26"/>
        <v/>
      </c>
      <c r="O70" s="436"/>
      <c r="P70" s="437"/>
      <c r="Q70" s="437"/>
      <c r="R70" s="124">
        <f t="shared" si="27"/>
        <v>0</v>
      </c>
      <c r="S70" s="124">
        <f t="shared" si="28"/>
        <v>0</v>
      </c>
      <c r="T70" s="13" t="str">
        <f>IF(J70="","",IF(G70="電算室用",2700,メイン_入力!$Y$32))</f>
        <v/>
      </c>
      <c r="U70" s="13" t="str">
        <f>IF(J70="","",IF(G70="電算室用",0,メイン_入力!$Z$32))</f>
        <v/>
      </c>
      <c r="V70" s="464" t="str">
        <f t="shared" si="29"/>
        <v/>
      </c>
      <c r="W70" s="89" t="str">
        <f t="shared" si="37"/>
        <v/>
      </c>
      <c r="X70" s="272"/>
      <c r="Y70" s="89" t="str">
        <f t="shared" si="38"/>
        <v/>
      </c>
      <c r="Z70" s="464" t="str">
        <f t="shared" si="30"/>
        <v/>
      </c>
      <c r="AA70" s="89" t="str">
        <f t="shared" si="42"/>
        <v/>
      </c>
      <c r="AB70" s="397" t="str">
        <f t="shared" si="39"/>
        <v/>
      </c>
      <c r="AC70" s="397" t="str">
        <f t="shared" si="40"/>
        <v/>
      </c>
      <c r="AD70" s="397" t="str">
        <f t="shared" si="41"/>
        <v/>
      </c>
      <c r="AE70" s="12"/>
      <c r="AF70" s="7"/>
      <c r="AG70" s="7"/>
      <c r="AH70" s="193" t="str">
        <f t="shared" si="31"/>
        <v/>
      </c>
      <c r="AJ70" s="592">
        <f t="shared" si="32"/>
        <v>0</v>
      </c>
      <c r="AK70" s="592">
        <f t="shared" si="33"/>
        <v>0</v>
      </c>
      <c r="AL70" s="592">
        <f t="shared" si="34"/>
        <v>0</v>
      </c>
      <c r="AM70" s="592">
        <f t="shared" si="35"/>
        <v>0</v>
      </c>
      <c r="AN70" s="592">
        <f t="shared" si="36"/>
        <v>0</v>
      </c>
    </row>
    <row r="71" spans="1:40" s="103" customFormat="1" ht="15.6" x14ac:dyDescent="0.2">
      <c r="A71" s="1"/>
      <c r="B71" s="10"/>
      <c r="C71" s="16">
        <v>58</v>
      </c>
      <c r="D71" s="28"/>
      <c r="E71" s="29"/>
      <c r="F71" s="274"/>
      <c r="G71" s="467"/>
      <c r="H71" s="169"/>
      <c r="I71" s="169"/>
      <c r="J71" s="272"/>
      <c r="K71" s="467"/>
      <c r="L71" s="307"/>
      <c r="M71" s="307"/>
      <c r="N71" s="438" t="str">
        <f t="shared" si="26"/>
        <v/>
      </c>
      <c r="O71" s="436"/>
      <c r="P71" s="437"/>
      <c r="Q71" s="437"/>
      <c r="R71" s="124">
        <f t="shared" si="27"/>
        <v>0</v>
      </c>
      <c r="S71" s="124">
        <f t="shared" si="28"/>
        <v>0</v>
      </c>
      <c r="T71" s="13" t="str">
        <f>IF(J71="","",IF(G71="電算室用",2700,メイン_入力!$Y$32))</f>
        <v/>
      </c>
      <c r="U71" s="13" t="str">
        <f>IF(J71="","",IF(G71="電算室用",0,メイン_入力!$Z$32))</f>
        <v/>
      </c>
      <c r="V71" s="464" t="str">
        <f t="shared" si="29"/>
        <v/>
      </c>
      <c r="W71" s="89" t="str">
        <f t="shared" si="37"/>
        <v/>
      </c>
      <c r="X71" s="272"/>
      <c r="Y71" s="89" t="str">
        <f t="shared" si="38"/>
        <v/>
      </c>
      <c r="Z71" s="464" t="str">
        <f t="shared" si="30"/>
        <v/>
      </c>
      <c r="AA71" s="89" t="str">
        <f t="shared" si="42"/>
        <v/>
      </c>
      <c r="AB71" s="397" t="str">
        <f t="shared" si="39"/>
        <v/>
      </c>
      <c r="AC71" s="397" t="str">
        <f t="shared" si="40"/>
        <v/>
      </c>
      <c r="AD71" s="397" t="str">
        <f t="shared" si="41"/>
        <v/>
      </c>
      <c r="AE71" s="12"/>
      <c r="AF71" s="7"/>
      <c r="AG71" s="7"/>
      <c r="AH71" s="193" t="str">
        <f t="shared" si="31"/>
        <v/>
      </c>
      <c r="AJ71" s="592">
        <f t="shared" si="32"/>
        <v>0</v>
      </c>
      <c r="AK71" s="592">
        <f t="shared" si="33"/>
        <v>0</v>
      </c>
      <c r="AL71" s="592">
        <f t="shared" si="34"/>
        <v>0</v>
      </c>
      <c r="AM71" s="592">
        <f t="shared" si="35"/>
        <v>0</v>
      </c>
      <c r="AN71" s="592">
        <f t="shared" si="36"/>
        <v>0</v>
      </c>
    </row>
    <row r="72" spans="1:40" s="103" customFormat="1" ht="15.6" x14ac:dyDescent="0.2">
      <c r="A72" s="1"/>
      <c r="B72" s="10"/>
      <c r="C72" s="16">
        <v>59</v>
      </c>
      <c r="D72" s="28"/>
      <c r="E72" s="29"/>
      <c r="F72" s="274"/>
      <c r="G72" s="467"/>
      <c r="H72" s="169"/>
      <c r="I72" s="169"/>
      <c r="J72" s="272"/>
      <c r="K72" s="467"/>
      <c r="L72" s="307"/>
      <c r="M72" s="307"/>
      <c r="N72" s="438" t="str">
        <f t="shared" si="26"/>
        <v/>
      </c>
      <c r="O72" s="436"/>
      <c r="P72" s="437"/>
      <c r="Q72" s="437"/>
      <c r="R72" s="124">
        <f t="shared" si="27"/>
        <v>0</v>
      </c>
      <c r="S72" s="124">
        <f t="shared" si="28"/>
        <v>0</v>
      </c>
      <c r="T72" s="13" t="str">
        <f>IF(J72="","",IF(G72="電算室用",2700,メイン_入力!$Y$32))</f>
        <v/>
      </c>
      <c r="U72" s="13" t="str">
        <f>IF(J72="","",IF(G72="電算室用",0,メイン_入力!$Z$32))</f>
        <v/>
      </c>
      <c r="V72" s="464" t="str">
        <f t="shared" si="29"/>
        <v/>
      </c>
      <c r="W72" s="89" t="str">
        <f t="shared" si="37"/>
        <v/>
      </c>
      <c r="X72" s="272"/>
      <c r="Y72" s="89" t="str">
        <f t="shared" si="38"/>
        <v/>
      </c>
      <c r="Z72" s="464" t="str">
        <f t="shared" si="30"/>
        <v/>
      </c>
      <c r="AA72" s="89" t="str">
        <f t="shared" si="42"/>
        <v/>
      </c>
      <c r="AB72" s="397" t="str">
        <f t="shared" si="39"/>
        <v/>
      </c>
      <c r="AC72" s="397" t="str">
        <f t="shared" si="40"/>
        <v/>
      </c>
      <c r="AD72" s="397" t="str">
        <f t="shared" si="41"/>
        <v/>
      </c>
      <c r="AE72" s="12"/>
      <c r="AF72" s="7"/>
      <c r="AG72" s="7"/>
      <c r="AH72" s="193" t="str">
        <f t="shared" si="31"/>
        <v/>
      </c>
      <c r="AJ72" s="592">
        <f t="shared" si="32"/>
        <v>0</v>
      </c>
      <c r="AK72" s="592">
        <f t="shared" si="33"/>
        <v>0</v>
      </c>
      <c r="AL72" s="592">
        <f t="shared" si="34"/>
        <v>0</v>
      </c>
      <c r="AM72" s="592">
        <f t="shared" si="35"/>
        <v>0</v>
      </c>
      <c r="AN72" s="592">
        <f t="shared" si="36"/>
        <v>0</v>
      </c>
    </row>
    <row r="73" spans="1:40" s="103" customFormat="1" ht="15.6" x14ac:dyDescent="0.2">
      <c r="A73" s="1"/>
      <c r="B73" s="10"/>
      <c r="C73" s="16">
        <v>60</v>
      </c>
      <c r="D73" s="28"/>
      <c r="E73" s="29"/>
      <c r="F73" s="274"/>
      <c r="G73" s="467"/>
      <c r="H73" s="169"/>
      <c r="I73" s="169"/>
      <c r="J73" s="272"/>
      <c r="K73" s="467"/>
      <c r="L73" s="307"/>
      <c r="M73" s="307"/>
      <c r="N73" s="438" t="str">
        <f t="shared" si="26"/>
        <v/>
      </c>
      <c r="O73" s="436"/>
      <c r="P73" s="437"/>
      <c r="Q73" s="437"/>
      <c r="R73" s="124">
        <f t="shared" si="27"/>
        <v>0</v>
      </c>
      <c r="S73" s="124">
        <f t="shared" si="28"/>
        <v>0</v>
      </c>
      <c r="T73" s="13" t="str">
        <f>IF(J73="","",IF(G73="電算室用",2700,メイン_入力!$Y$32))</f>
        <v/>
      </c>
      <c r="U73" s="13" t="str">
        <f>IF(J73="","",IF(G73="電算室用",0,メイン_入力!$Z$32))</f>
        <v/>
      </c>
      <c r="V73" s="464" t="str">
        <f t="shared" si="29"/>
        <v/>
      </c>
      <c r="W73" s="89" t="str">
        <f t="shared" si="37"/>
        <v/>
      </c>
      <c r="X73" s="272"/>
      <c r="Y73" s="89" t="str">
        <f t="shared" si="38"/>
        <v/>
      </c>
      <c r="Z73" s="464" t="str">
        <f t="shared" si="30"/>
        <v/>
      </c>
      <c r="AA73" s="89" t="str">
        <f t="shared" si="42"/>
        <v/>
      </c>
      <c r="AB73" s="397" t="str">
        <f t="shared" si="39"/>
        <v/>
      </c>
      <c r="AC73" s="397" t="str">
        <f t="shared" si="40"/>
        <v/>
      </c>
      <c r="AD73" s="397" t="str">
        <f t="shared" si="41"/>
        <v/>
      </c>
      <c r="AE73" s="12"/>
      <c r="AF73" s="7"/>
      <c r="AG73" s="7"/>
      <c r="AH73" s="194" t="str">
        <f t="shared" si="31"/>
        <v/>
      </c>
      <c r="AJ73" s="593">
        <f t="shared" si="32"/>
        <v>0</v>
      </c>
      <c r="AK73" s="593">
        <f t="shared" si="33"/>
        <v>0</v>
      </c>
      <c r="AL73" s="593">
        <f t="shared" si="34"/>
        <v>0</v>
      </c>
      <c r="AM73" s="593">
        <f t="shared" si="35"/>
        <v>0</v>
      </c>
      <c r="AN73" s="593">
        <f t="shared" si="36"/>
        <v>0</v>
      </c>
    </row>
    <row r="74" spans="1:40" s="103" customFormat="1" ht="15.6" x14ac:dyDescent="0.2">
      <c r="A74" s="1"/>
      <c r="B74" s="113"/>
      <c r="C74" s="114"/>
      <c r="D74" s="114"/>
      <c r="E74" s="114"/>
      <c r="F74" s="114"/>
      <c r="G74" s="114"/>
      <c r="H74" s="114"/>
      <c r="I74" s="114"/>
      <c r="J74" s="114"/>
      <c r="K74" s="114"/>
      <c r="L74" s="308"/>
      <c r="M74" s="308"/>
      <c r="N74" s="385"/>
      <c r="O74" s="388"/>
      <c r="P74" s="413"/>
      <c r="Q74" s="413"/>
      <c r="R74" s="417"/>
      <c r="S74" s="417"/>
      <c r="T74" s="122"/>
      <c r="U74" s="114"/>
      <c r="V74" s="114"/>
      <c r="W74" s="114"/>
      <c r="X74" s="114"/>
      <c r="Y74" s="114"/>
      <c r="Z74" s="197"/>
      <c r="AA74" s="181"/>
      <c r="AB74" s="399"/>
      <c r="AC74" s="399"/>
      <c r="AD74" s="399"/>
      <c r="AE74" s="198"/>
    </row>
    <row r="75" spans="1:40" s="155" customFormat="1" ht="15.6" x14ac:dyDescent="0.2">
      <c r="A75" s="1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309"/>
      <c r="M75" s="309"/>
      <c r="N75" s="386"/>
      <c r="O75" s="398"/>
      <c r="P75" s="414"/>
      <c r="Q75" s="444"/>
      <c r="R75" s="416"/>
      <c r="S75" s="416"/>
      <c r="T75" s="201"/>
      <c r="U75" s="108"/>
      <c r="V75" s="108"/>
      <c r="W75" s="108"/>
      <c r="X75" s="108"/>
      <c r="Y75" s="108"/>
      <c r="Z75" s="383"/>
      <c r="AA75" s="122"/>
      <c r="AB75" s="595"/>
      <c r="AC75" s="397"/>
      <c r="AD75" s="397"/>
      <c r="AE75" s="174" t="s">
        <v>916</v>
      </c>
    </row>
    <row r="76" spans="1:40" s="103" customFormat="1" ht="15.6" x14ac:dyDescent="0.2">
      <c r="A76" s="1"/>
      <c r="B76" s="10"/>
      <c r="C76" s="16">
        <v>61</v>
      </c>
      <c r="D76" s="28"/>
      <c r="E76" s="29"/>
      <c r="F76" s="274"/>
      <c r="G76" s="467"/>
      <c r="H76" s="169"/>
      <c r="I76" s="169"/>
      <c r="J76" s="272"/>
      <c r="K76" s="467"/>
      <c r="L76" s="307"/>
      <c r="M76" s="307"/>
      <c r="N76" s="438" t="str">
        <f t="shared" ref="N76:N105" si="43">IF(OR(J76="",AND(L76="",M76="")),"",(IF(L76=0,0,H76/L76)+IF(M76=0,0,I76/M76))/(SIGN(L76)+SIGN(M76)))</f>
        <v/>
      </c>
      <c r="O76" s="436"/>
      <c r="P76" s="437"/>
      <c r="Q76" s="437"/>
      <c r="R76" s="124">
        <f t="shared" ref="R76:R105" si="44">AM76</f>
        <v>0</v>
      </c>
      <c r="S76" s="124">
        <f t="shared" ref="S76:S105" si="45">AN76</f>
        <v>0</v>
      </c>
      <c r="T76" s="13" t="str">
        <f>IF(J76="","",IF(G76="電算室用",2700,メイン_入力!$Y$32))</f>
        <v/>
      </c>
      <c r="U76" s="13" t="str">
        <f>IF(J76="","",IF(G76="電算室用",0,メイン_入力!$Z$32))</f>
        <v/>
      </c>
      <c r="V76" s="464" t="str">
        <f t="shared" ref="V76:V105" si="46">IF(OR(J76="",AND(L76="",M76="")),"",(L76*J76*T76+M76*J76*U76)*IF(K76="電気",1,3.6/HLOOKUP(K76,$AZ$2:$BC$3,2,0)))</f>
        <v/>
      </c>
      <c r="W76" s="89" t="str">
        <f>IF($K76="","",IF($K76="電気","kWh/年",IF(OR($K76="低圧ｶﾞｽ",$K76="中圧ｶﾞｽ"),"Nm3/年",IF($K76="LPG","kg/年",IF(OR($K76="A重油",$K76="灯油"),"ℓ/年","MJ/年")))))</f>
        <v/>
      </c>
      <c r="X76" s="272"/>
      <c r="Y76" s="89" t="str">
        <f>IF($K76="","",IF($K76="電気","kWh/年",IF(OR($K76="低圧ｶﾞｽ",$K76="中圧ｶﾞｽ"),"m3/年",IF($K76="LPG","kg/年",IF(OR($K76="A重油",$K76="灯油"),"ℓ/年","MJ/年")))))</f>
        <v/>
      </c>
      <c r="Z76" s="464" t="str">
        <f t="shared" ref="Z76:Z105" si="47">IF(OR(AND(R76=0,S76=0),E76="",AND(N76&lt;AH76,P76="")),"",IF(NOT(N(X76)=0),X76*HLOOKUP(K76,$AZ$6:$BC$7,2,0),V76)*(L76*T76/(L76*T76+M76*U76)*R76/(1-R76)+(1-L76*T76/(L76*T76+M76*U76))*S76/(1-S76)))</f>
        <v/>
      </c>
      <c r="AA76" s="89" t="str">
        <f>IF($J76="","",W76)</f>
        <v/>
      </c>
      <c r="AB76" s="397" t="str">
        <f>IF(ISERROR($Z76),"",IF($Z76="","",$Z76*INDEX($BF$3:$BI$5,1,MATCH($K76,$BF$2:$BI$2,0))/1000))</f>
        <v/>
      </c>
      <c r="AC76" s="397" t="str">
        <f>IF(ISERROR($Z76),"",IF($Z76="","",$Z76*INDEX($BF$3:$BI$5,2,MATCH($K76,$BF$2:$BI$2,0))/1000))</f>
        <v/>
      </c>
      <c r="AD76" s="397" t="str">
        <f>IF(ISERROR($Z76),"",IF($Z76="","",$Z76*INDEX($BF$3:$BI$5,3,MATCH($K76,$BF$2:$BI$2,0))/1000))</f>
        <v/>
      </c>
      <c r="AE76" s="12"/>
      <c r="AF76" s="7"/>
      <c r="AG76" s="7"/>
      <c r="AH76" s="192" t="str">
        <f t="shared" ref="AH76:AH105" si="48">IF(H76="","",INDEX($AT$3:$AX$5,MATCH(H76,$AS$3:$AS$5),MATCH(G76,$AT$2:$AX$2,0)))</f>
        <v/>
      </c>
      <c r="AJ76" s="591">
        <f t="shared" ref="AJ76:AJ105" si="49">IF(AND(O76&gt;0,P76="○"),IF(OR(J76="",N(L76)=0),0,IF(G76&lt;&gt;"GHP",1-($AT$10)*(9.76/3.6)/O76,1-($AT$10)/O76)),IF(OR(J76="",N(L76)=0),0,1-(IF(G76="電算室用",$AV$9,$AT$9)*IF(K76="電気",9.76/3.6,1))/(H76/L76)))</f>
        <v>0</v>
      </c>
      <c r="AK76" s="591">
        <f t="shared" ref="AK76:AK105" si="50">IF(AND(O76&gt;0,P76="○"),IF(OR(J76="",N(M76)=0),0,IF(G76&lt;&gt;"GHP",1-($AT$10)*(9.76/3.6)/O76,1-($AT$10)/O76)),IF(OR(J76="",N(M76)=0,G76="電算室用"),0,1-($AT$9*IF(K76="電気",9.76/3.6,1))/(I76/M76)))</f>
        <v>0</v>
      </c>
      <c r="AL76" s="591">
        <f t="shared" ref="AL76:AL105" si="51">IF(Q76="○",$AZ$10,0)</f>
        <v>0</v>
      </c>
      <c r="AM76" s="591">
        <f t="shared" ref="AM76:AM105" si="52">AJ76+(1-AJ76)*$AL76</f>
        <v>0</v>
      </c>
      <c r="AN76" s="591">
        <f t="shared" ref="AN76:AN105" si="53">AK76+(1-AK76)*$AL76</f>
        <v>0</v>
      </c>
    </row>
    <row r="77" spans="1:40" s="103" customFormat="1" ht="15.6" x14ac:dyDescent="0.2">
      <c r="A77" s="1"/>
      <c r="B77" s="10"/>
      <c r="C77" s="16">
        <v>62</v>
      </c>
      <c r="D77" s="28"/>
      <c r="E77" s="29"/>
      <c r="F77" s="274"/>
      <c r="G77" s="467"/>
      <c r="H77" s="169"/>
      <c r="I77" s="169"/>
      <c r="J77" s="272"/>
      <c r="K77" s="467"/>
      <c r="L77" s="307"/>
      <c r="M77" s="307"/>
      <c r="N77" s="438" t="str">
        <f t="shared" si="43"/>
        <v/>
      </c>
      <c r="O77" s="436"/>
      <c r="P77" s="437"/>
      <c r="Q77" s="437"/>
      <c r="R77" s="124">
        <f t="shared" si="44"/>
        <v>0</v>
      </c>
      <c r="S77" s="124">
        <f t="shared" si="45"/>
        <v>0</v>
      </c>
      <c r="T77" s="13" t="str">
        <f>IF(J77="","",IF(G77="電算室用",2700,メイン_入力!$Y$32))</f>
        <v/>
      </c>
      <c r="U77" s="13" t="str">
        <f>IF(J77="","",IF(G77="電算室用",0,メイン_入力!$Z$32))</f>
        <v/>
      </c>
      <c r="V77" s="464" t="str">
        <f t="shared" si="46"/>
        <v/>
      </c>
      <c r="W77" s="89" t="str">
        <f t="shared" ref="W77:W105" si="54">IF($K77="","",IF($K77="電気","kWh/年",IF(OR(K77="低圧ｶﾞｽ",K77="中圧ｶﾞｽ"),"Nm3/年",IF($K77="LPG","kg/年",IF(OR($K77="A重油",$K77="灯油"),"ℓ/年","MJ/年")))))</f>
        <v/>
      </c>
      <c r="X77" s="272"/>
      <c r="Y77" s="89" t="str">
        <f t="shared" ref="Y77:Y105" si="55">IF($K77="","",IF($K77="電気","kWh/年",IF(OR($K77="低圧ｶﾞｽ",$K77="中圧ｶﾞｽ"),"m3/年",IF($K77="LPG","kg/年",IF(OR($K77="A重油",$K77="灯油"),"ℓ/年","MJ/年")))))</f>
        <v/>
      </c>
      <c r="Z77" s="464" t="str">
        <f t="shared" si="47"/>
        <v/>
      </c>
      <c r="AA77" s="89" t="str">
        <f>IF($K77="","",W77)</f>
        <v/>
      </c>
      <c r="AB77" s="397" t="str">
        <f t="shared" ref="AB77:AB105" si="56">IF(ISERROR($Z77),"",IF($Z77="","",$Z77*INDEX($BF$3:$BI$5,1,MATCH($K77,$BF$2:$BI$2,0))/1000))</f>
        <v/>
      </c>
      <c r="AC77" s="397" t="str">
        <f t="shared" ref="AC77:AC105" si="57">IF(ISERROR($Z77),"",IF($Z77="","",$Z77*INDEX($BF$3:$BI$5,2,MATCH($K77,$BF$2:$BI$2,0))/1000))</f>
        <v/>
      </c>
      <c r="AD77" s="397" t="str">
        <f t="shared" ref="AD77:AD105" si="58">IF(ISERROR($Z77),"",IF($Z77="","",$Z77*INDEX($BF$3:$BI$5,3,MATCH($K77,$BF$2:$BI$2,0))/1000))</f>
        <v/>
      </c>
      <c r="AE77" s="12"/>
      <c r="AF77" s="7"/>
      <c r="AG77" s="7"/>
      <c r="AH77" s="193" t="str">
        <f t="shared" si="48"/>
        <v/>
      </c>
      <c r="AJ77" s="592">
        <f t="shared" si="49"/>
        <v>0</v>
      </c>
      <c r="AK77" s="592">
        <f t="shared" si="50"/>
        <v>0</v>
      </c>
      <c r="AL77" s="592">
        <f t="shared" si="51"/>
        <v>0</v>
      </c>
      <c r="AM77" s="592">
        <f t="shared" si="52"/>
        <v>0</v>
      </c>
      <c r="AN77" s="592">
        <f t="shared" si="53"/>
        <v>0</v>
      </c>
    </row>
    <row r="78" spans="1:40" s="103" customFormat="1" ht="15.6" x14ac:dyDescent="0.2">
      <c r="A78" s="1"/>
      <c r="B78" s="10"/>
      <c r="C78" s="16">
        <v>63</v>
      </c>
      <c r="D78" s="28"/>
      <c r="E78" s="29"/>
      <c r="F78" s="274"/>
      <c r="G78" s="467"/>
      <c r="H78" s="169"/>
      <c r="I78" s="169"/>
      <c r="J78" s="272"/>
      <c r="K78" s="467"/>
      <c r="L78" s="307"/>
      <c r="M78" s="307"/>
      <c r="N78" s="438" t="str">
        <f t="shared" si="43"/>
        <v/>
      </c>
      <c r="O78" s="436"/>
      <c r="P78" s="437"/>
      <c r="Q78" s="437"/>
      <c r="R78" s="124">
        <f t="shared" si="44"/>
        <v>0</v>
      </c>
      <c r="S78" s="124">
        <f t="shared" si="45"/>
        <v>0</v>
      </c>
      <c r="T78" s="13" t="str">
        <f>IF(J78="","",IF(G78="電算室用",2700,メイン_入力!$Y$32))</f>
        <v/>
      </c>
      <c r="U78" s="13" t="str">
        <f>IF(J78="","",IF(G78="電算室用",0,メイン_入力!$Z$32))</f>
        <v/>
      </c>
      <c r="V78" s="464" t="str">
        <f t="shared" si="46"/>
        <v/>
      </c>
      <c r="W78" s="89" t="str">
        <f t="shared" si="54"/>
        <v/>
      </c>
      <c r="X78" s="272"/>
      <c r="Y78" s="89" t="str">
        <f t="shared" si="55"/>
        <v/>
      </c>
      <c r="Z78" s="464" t="str">
        <f t="shared" si="47"/>
        <v/>
      </c>
      <c r="AA78" s="89" t="str">
        <f>IF($K78="","",W78)</f>
        <v/>
      </c>
      <c r="AB78" s="397" t="str">
        <f t="shared" si="56"/>
        <v/>
      </c>
      <c r="AC78" s="397" t="str">
        <f t="shared" si="57"/>
        <v/>
      </c>
      <c r="AD78" s="397" t="str">
        <f t="shared" si="58"/>
        <v/>
      </c>
      <c r="AE78" s="12"/>
      <c r="AF78" s="7"/>
      <c r="AG78" s="7"/>
      <c r="AH78" s="193" t="str">
        <f t="shared" si="48"/>
        <v/>
      </c>
      <c r="AJ78" s="592">
        <f t="shared" si="49"/>
        <v>0</v>
      </c>
      <c r="AK78" s="592">
        <f t="shared" si="50"/>
        <v>0</v>
      </c>
      <c r="AL78" s="592">
        <f t="shared" si="51"/>
        <v>0</v>
      </c>
      <c r="AM78" s="592">
        <f t="shared" si="52"/>
        <v>0</v>
      </c>
      <c r="AN78" s="592">
        <f t="shared" si="53"/>
        <v>0</v>
      </c>
    </row>
    <row r="79" spans="1:40" s="103" customFormat="1" ht="15.6" x14ac:dyDescent="0.2">
      <c r="A79" s="1"/>
      <c r="B79" s="10"/>
      <c r="C79" s="16">
        <v>64</v>
      </c>
      <c r="D79" s="28"/>
      <c r="E79" s="29"/>
      <c r="F79" s="274"/>
      <c r="G79" s="467"/>
      <c r="H79" s="169"/>
      <c r="I79" s="169"/>
      <c r="J79" s="272"/>
      <c r="K79" s="467"/>
      <c r="L79" s="307"/>
      <c r="M79" s="307"/>
      <c r="N79" s="438" t="str">
        <f t="shared" si="43"/>
        <v/>
      </c>
      <c r="O79" s="436"/>
      <c r="P79" s="437"/>
      <c r="Q79" s="437"/>
      <c r="R79" s="124">
        <f t="shared" si="44"/>
        <v>0</v>
      </c>
      <c r="S79" s="124">
        <f t="shared" si="45"/>
        <v>0</v>
      </c>
      <c r="T79" s="13" t="str">
        <f>IF(J79="","",IF(G79="電算室用",2700,メイン_入力!$Y$32))</f>
        <v/>
      </c>
      <c r="U79" s="13" t="str">
        <f>IF(J79="","",IF(G79="電算室用",0,メイン_入力!$Z$32))</f>
        <v/>
      </c>
      <c r="V79" s="464" t="str">
        <f t="shared" si="46"/>
        <v/>
      </c>
      <c r="W79" s="89" t="str">
        <f t="shared" si="54"/>
        <v/>
      </c>
      <c r="X79" s="272"/>
      <c r="Y79" s="89" t="str">
        <f t="shared" si="55"/>
        <v/>
      </c>
      <c r="Z79" s="464" t="str">
        <f t="shared" si="47"/>
        <v/>
      </c>
      <c r="AA79" s="89" t="str">
        <f t="shared" ref="AA79:AA105" si="59">IF($K79="","",W79)</f>
        <v/>
      </c>
      <c r="AB79" s="397" t="str">
        <f t="shared" si="56"/>
        <v/>
      </c>
      <c r="AC79" s="397" t="str">
        <f t="shared" si="57"/>
        <v/>
      </c>
      <c r="AD79" s="397" t="str">
        <f t="shared" si="58"/>
        <v/>
      </c>
      <c r="AE79" s="12"/>
      <c r="AF79" s="7"/>
      <c r="AG79" s="7"/>
      <c r="AH79" s="193" t="str">
        <f t="shared" si="48"/>
        <v/>
      </c>
      <c r="AJ79" s="592">
        <f t="shared" si="49"/>
        <v>0</v>
      </c>
      <c r="AK79" s="592">
        <f t="shared" si="50"/>
        <v>0</v>
      </c>
      <c r="AL79" s="592">
        <f t="shared" si="51"/>
        <v>0</v>
      </c>
      <c r="AM79" s="592">
        <f t="shared" si="52"/>
        <v>0</v>
      </c>
      <c r="AN79" s="592">
        <f t="shared" si="53"/>
        <v>0</v>
      </c>
    </row>
    <row r="80" spans="1:40" s="103" customFormat="1" ht="15.6" x14ac:dyDescent="0.2">
      <c r="A80" s="1"/>
      <c r="B80" s="10"/>
      <c r="C80" s="16">
        <v>65</v>
      </c>
      <c r="D80" s="28"/>
      <c r="E80" s="29"/>
      <c r="F80" s="274"/>
      <c r="G80" s="467"/>
      <c r="H80" s="169"/>
      <c r="I80" s="169"/>
      <c r="J80" s="272"/>
      <c r="K80" s="467"/>
      <c r="L80" s="307"/>
      <c r="M80" s="307"/>
      <c r="N80" s="438" t="str">
        <f t="shared" si="43"/>
        <v/>
      </c>
      <c r="O80" s="436"/>
      <c r="P80" s="437"/>
      <c r="Q80" s="437"/>
      <c r="R80" s="124">
        <f t="shared" si="44"/>
        <v>0</v>
      </c>
      <c r="S80" s="124">
        <f t="shared" si="45"/>
        <v>0</v>
      </c>
      <c r="T80" s="13" t="str">
        <f>IF(J80="","",IF(G80="電算室用",2700,メイン_入力!$Y$32))</f>
        <v/>
      </c>
      <c r="U80" s="13" t="str">
        <f>IF(J80="","",IF(G80="電算室用",0,メイン_入力!$Z$32))</f>
        <v/>
      </c>
      <c r="V80" s="464" t="str">
        <f t="shared" si="46"/>
        <v/>
      </c>
      <c r="W80" s="89" t="str">
        <f t="shared" si="54"/>
        <v/>
      </c>
      <c r="X80" s="272"/>
      <c r="Y80" s="89" t="str">
        <f t="shared" si="55"/>
        <v/>
      </c>
      <c r="Z80" s="464" t="str">
        <f t="shared" si="47"/>
        <v/>
      </c>
      <c r="AA80" s="89" t="str">
        <f t="shared" si="59"/>
        <v/>
      </c>
      <c r="AB80" s="397" t="str">
        <f t="shared" si="56"/>
        <v/>
      </c>
      <c r="AC80" s="397" t="str">
        <f t="shared" si="57"/>
        <v/>
      </c>
      <c r="AD80" s="397" t="str">
        <f t="shared" si="58"/>
        <v/>
      </c>
      <c r="AE80" s="12"/>
      <c r="AF80" s="7"/>
      <c r="AG80" s="7"/>
      <c r="AH80" s="193" t="str">
        <f t="shared" si="48"/>
        <v/>
      </c>
      <c r="AJ80" s="592">
        <f t="shared" si="49"/>
        <v>0</v>
      </c>
      <c r="AK80" s="592">
        <f t="shared" si="50"/>
        <v>0</v>
      </c>
      <c r="AL80" s="592">
        <f t="shared" si="51"/>
        <v>0</v>
      </c>
      <c r="AM80" s="592">
        <f t="shared" si="52"/>
        <v>0</v>
      </c>
      <c r="AN80" s="592">
        <f t="shared" si="53"/>
        <v>0</v>
      </c>
    </row>
    <row r="81" spans="1:40" s="103" customFormat="1" ht="15.6" x14ac:dyDescent="0.2">
      <c r="A81" s="1"/>
      <c r="B81" s="10"/>
      <c r="C81" s="16">
        <v>66</v>
      </c>
      <c r="D81" s="28"/>
      <c r="E81" s="29"/>
      <c r="F81" s="274"/>
      <c r="G81" s="467"/>
      <c r="H81" s="169"/>
      <c r="I81" s="169"/>
      <c r="J81" s="272"/>
      <c r="K81" s="467"/>
      <c r="L81" s="307"/>
      <c r="M81" s="307"/>
      <c r="N81" s="438" t="str">
        <f t="shared" si="43"/>
        <v/>
      </c>
      <c r="O81" s="436"/>
      <c r="P81" s="437"/>
      <c r="Q81" s="437"/>
      <c r="R81" s="124">
        <f t="shared" si="44"/>
        <v>0</v>
      </c>
      <c r="S81" s="124">
        <f t="shared" si="45"/>
        <v>0</v>
      </c>
      <c r="T81" s="13" t="str">
        <f>IF(J81="","",IF(G81="電算室用",2700,メイン_入力!$Y$32))</f>
        <v/>
      </c>
      <c r="U81" s="13" t="str">
        <f>IF(J81="","",IF(G81="電算室用",0,メイン_入力!$Z$32))</f>
        <v/>
      </c>
      <c r="V81" s="464" t="str">
        <f t="shared" si="46"/>
        <v/>
      </c>
      <c r="W81" s="89" t="str">
        <f t="shared" si="54"/>
        <v/>
      </c>
      <c r="X81" s="272"/>
      <c r="Y81" s="89" t="str">
        <f t="shared" si="55"/>
        <v/>
      </c>
      <c r="Z81" s="464" t="str">
        <f t="shared" si="47"/>
        <v/>
      </c>
      <c r="AA81" s="89" t="str">
        <f t="shared" si="59"/>
        <v/>
      </c>
      <c r="AB81" s="397" t="str">
        <f t="shared" si="56"/>
        <v/>
      </c>
      <c r="AC81" s="397" t="str">
        <f t="shared" si="57"/>
        <v/>
      </c>
      <c r="AD81" s="397" t="str">
        <f t="shared" si="58"/>
        <v/>
      </c>
      <c r="AE81" s="12"/>
      <c r="AF81" s="7"/>
      <c r="AG81" s="7"/>
      <c r="AH81" s="193" t="str">
        <f t="shared" si="48"/>
        <v/>
      </c>
      <c r="AJ81" s="592">
        <f t="shared" si="49"/>
        <v>0</v>
      </c>
      <c r="AK81" s="592">
        <f t="shared" si="50"/>
        <v>0</v>
      </c>
      <c r="AL81" s="592">
        <f t="shared" si="51"/>
        <v>0</v>
      </c>
      <c r="AM81" s="592">
        <f t="shared" si="52"/>
        <v>0</v>
      </c>
      <c r="AN81" s="592">
        <f t="shared" si="53"/>
        <v>0</v>
      </c>
    </row>
    <row r="82" spans="1:40" s="103" customFormat="1" ht="15.6" x14ac:dyDescent="0.2">
      <c r="A82" s="1"/>
      <c r="B82" s="10"/>
      <c r="C82" s="16">
        <v>67</v>
      </c>
      <c r="D82" s="28"/>
      <c r="E82" s="29"/>
      <c r="F82" s="274"/>
      <c r="G82" s="467"/>
      <c r="H82" s="169"/>
      <c r="I82" s="169"/>
      <c r="J82" s="272"/>
      <c r="K82" s="467"/>
      <c r="L82" s="307"/>
      <c r="M82" s="307"/>
      <c r="N82" s="438" t="str">
        <f t="shared" si="43"/>
        <v/>
      </c>
      <c r="O82" s="436"/>
      <c r="P82" s="437"/>
      <c r="Q82" s="437"/>
      <c r="R82" s="124">
        <f t="shared" si="44"/>
        <v>0</v>
      </c>
      <c r="S82" s="124">
        <f t="shared" si="45"/>
        <v>0</v>
      </c>
      <c r="T82" s="13" t="str">
        <f>IF(J82="","",IF(G82="電算室用",2700,メイン_入力!$Y$32))</f>
        <v/>
      </c>
      <c r="U82" s="13" t="str">
        <f>IF(J82="","",IF(G82="電算室用",0,メイン_入力!$Z$32))</f>
        <v/>
      </c>
      <c r="V82" s="464" t="str">
        <f t="shared" si="46"/>
        <v/>
      </c>
      <c r="W82" s="89" t="str">
        <f t="shared" si="54"/>
        <v/>
      </c>
      <c r="X82" s="272"/>
      <c r="Y82" s="89" t="str">
        <f t="shared" si="55"/>
        <v/>
      </c>
      <c r="Z82" s="464" t="str">
        <f t="shared" si="47"/>
        <v/>
      </c>
      <c r="AA82" s="89" t="str">
        <f t="shared" si="59"/>
        <v/>
      </c>
      <c r="AB82" s="397" t="str">
        <f t="shared" si="56"/>
        <v/>
      </c>
      <c r="AC82" s="397" t="str">
        <f t="shared" si="57"/>
        <v/>
      </c>
      <c r="AD82" s="397" t="str">
        <f t="shared" si="58"/>
        <v/>
      </c>
      <c r="AE82" s="12"/>
      <c r="AF82" s="7"/>
      <c r="AG82" s="7"/>
      <c r="AH82" s="193" t="str">
        <f t="shared" si="48"/>
        <v/>
      </c>
      <c r="AJ82" s="592">
        <f t="shared" si="49"/>
        <v>0</v>
      </c>
      <c r="AK82" s="592">
        <f t="shared" si="50"/>
        <v>0</v>
      </c>
      <c r="AL82" s="592">
        <f t="shared" si="51"/>
        <v>0</v>
      </c>
      <c r="AM82" s="592">
        <f t="shared" si="52"/>
        <v>0</v>
      </c>
      <c r="AN82" s="592">
        <f t="shared" si="53"/>
        <v>0</v>
      </c>
    </row>
    <row r="83" spans="1:40" s="103" customFormat="1" ht="15.6" x14ac:dyDescent="0.2">
      <c r="A83" s="1"/>
      <c r="B83" s="10"/>
      <c r="C83" s="16">
        <v>68</v>
      </c>
      <c r="D83" s="28"/>
      <c r="E83" s="29"/>
      <c r="F83" s="274"/>
      <c r="G83" s="467"/>
      <c r="H83" s="169"/>
      <c r="I83" s="169"/>
      <c r="J83" s="272"/>
      <c r="K83" s="467"/>
      <c r="L83" s="307"/>
      <c r="M83" s="307"/>
      <c r="N83" s="438" t="str">
        <f t="shared" si="43"/>
        <v/>
      </c>
      <c r="O83" s="436"/>
      <c r="P83" s="437"/>
      <c r="Q83" s="437"/>
      <c r="R83" s="124">
        <f t="shared" si="44"/>
        <v>0</v>
      </c>
      <c r="S83" s="124">
        <f t="shared" si="45"/>
        <v>0</v>
      </c>
      <c r="T83" s="13" t="str">
        <f>IF(J83="","",IF(G83="電算室用",2700,メイン_入力!$Y$32))</f>
        <v/>
      </c>
      <c r="U83" s="13" t="str">
        <f>IF(J83="","",IF(G83="電算室用",0,メイン_入力!$Z$32))</f>
        <v/>
      </c>
      <c r="V83" s="464" t="str">
        <f t="shared" si="46"/>
        <v/>
      </c>
      <c r="W83" s="89" t="str">
        <f t="shared" si="54"/>
        <v/>
      </c>
      <c r="X83" s="272"/>
      <c r="Y83" s="89" t="str">
        <f t="shared" si="55"/>
        <v/>
      </c>
      <c r="Z83" s="464" t="str">
        <f t="shared" si="47"/>
        <v/>
      </c>
      <c r="AA83" s="89" t="str">
        <f t="shared" si="59"/>
        <v/>
      </c>
      <c r="AB83" s="397" t="str">
        <f t="shared" si="56"/>
        <v/>
      </c>
      <c r="AC83" s="397" t="str">
        <f t="shared" si="57"/>
        <v/>
      </c>
      <c r="AD83" s="397" t="str">
        <f t="shared" si="58"/>
        <v/>
      </c>
      <c r="AE83" s="12"/>
      <c r="AF83" s="7"/>
      <c r="AG83" s="7"/>
      <c r="AH83" s="193" t="str">
        <f t="shared" si="48"/>
        <v/>
      </c>
      <c r="AJ83" s="592">
        <f t="shared" si="49"/>
        <v>0</v>
      </c>
      <c r="AK83" s="592">
        <f t="shared" si="50"/>
        <v>0</v>
      </c>
      <c r="AL83" s="592">
        <f t="shared" si="51"/>
        <v>0</v>
      </c>
      <c r="AM83" s="592">
        <f t="shared" si="52"/>
        <v>0</v>
      </c>
      <c r="AN83" s="592">
        <f t="shared" si="53"/>
        <v>0</v>
      </c>
    </row>
    <row r="84" spans="1:40" s="103" customFormat="1" ht="15.6" x14ac:dyDescent="0.2">
      <c r="A84" s="1"/>
      <c r="B84" s="10"/>
      <c r="C84" s="16">
        <v>69</v>
      </c>
      <c r="D84" s="28"/>
      <c r="E84" s="29"/>
      <c r="F84" s="274"/>
      <c r="G84" s="467"/>
      <c r="H84" s="169"/>
      <c r="I84" s="169"/>
      <c r="J84" s="272"/>
      <c r="K84" s="467"/>
      <c r="L84" s="307"/>
      <c r="M84" s="307"/>
      <c r="N84" s="438" t="str">
        <f t="shared" si="43"/>
        <v/>
      </c>
      <c r="O84" s="436"/>
      <c r="P84" s="437"/>
      <c r="Q84" s="437"/>
      <c r="R84" s="124">
        <f t="shared" si="44"/>
        <v>0</v>
      </c>
      <c r="S84" s="124">
        <f t="shared" si="45"/>
        <v>0</v>
      </c>
      <c r="T84" s="13" t="str">
        <f>IF(J84="","",IF(G84="電算室用",2700,メイン_入力!$Y$32))</f>
        <v/>
      </c>
      <c r="U84" s="13" t="str">
        <f>IF(J84="","",IF(G84="電算室用",0,メイン_入力!$Z$32))</f>
        <v/>
      </c>
      <c r="V84" s="464" t="str">
        <f t="shared" si="46"/>
        <v/>
      </c>
      <c r="W84" s="89" t="str">
        <f t="shared" si="54"/>
        <v/>
      </c>
      <c r="X84" s="272"/>
      <c r="Y84" s="89" t="str">
        <f t="shared" si="55"/>
        <v/>
      </c>
      <c r="Z84" s="464" t="str">
        <f t="shared" si="47"/>
        <v/>
      </c>
      <c r="AA84" s="89" t="str">
        <f t="shared" si="59"/>
        <v/>
      </c>
      <c r="AB84" s="397" t="str">
        <f t="shared" si="56"/>
        <v/>
      </c>
      <c r="AC84" s="397" t="str">
        <f t="shared" si="57"/>
        <v/>
      </c>
      <c r="AD84" s="397" t="str">
        <f t="shared" si="58"/>
        <v/>
      </c>
      <c r="AE84" s="12"/>
      <c r="AF84" s="7"/>
      <c r="AG84" s="7"/>
      <c r="AH84" s="193" t="str">
        <f t="shared" si="48"/>
        <v/>
      </c>
      <c r="AJ84" s="592">
        <f t="shared" si="49"/>
        <v>0</v>
      </c>
      <c r="AK84" s="592">
        <f t="shared" si="50"/>
        <v>0</v>
      </c>
      <c r="AL84" s="592">
        <f t="shared" si="51"/>
        <v>0</v>
      </c>
      <c r="AM84" s="592">
        <f t="shared" si="52"/>
        <v>0</v>
      </c>
      <c r="AN84" s="592">
        <f t="shared" si="53"/>
        <v>0</v>
      </c>
    </row>
    <row r="85" spans="1:40" s="103" customFormat="1" ht="15.6" x14ac:dyDescent="0.2">
      <c r="A85" s="1"/>
      <c r="B85" s="10"/>
      <c r="C85" s="16">
        <v>70</v>
      </c>
      <c r="D85" s="28"/>
      <c r="E85" s="29"/>
      <c r="F85" s="274"/>
      <c r="G85" s="467"/>
      <c r="H85" s="169"/>
      <c r="I85" s="169"/>
      <c r="J85" s="272"/>
      <c r="K85" s="467"/>
      <c r="L85" s="307"/>
      <c r="M85" s="307"/>
      <c r="N85" s="438" t="str">
        <f t="shared" si="43"/>
        <v/>
      </c>
      <c r="O85" s="436"/>
      <c r="P85" s="437"/>
      <c r="Q85" s="437"/>
      <c r="R85" s="124">
        <f t="shared" si="44"/>
        <v>0</v>
      </c>
      <c r="S85" s="124">
        <f t="shared" si="45"/>
        <v>0</v>
      </c>
      <c r="T85" s="13" t="str">
        <f>IF(J85="","",IF(G85="電算室用",2700,メイン_入力!$Y$32))</f>
        <v/>
      </c>
      <c r="U85" s="13" t="str">
        <f>IF(J85="","",IF(G85="電算室用",0,メイン_入力!$Z$32))</f>
        <v/>
      </c>
      <c r="V85" s="464" t="str">
        <f t="shared" si="46"/>
        <v/>
      </c>
      <c r="W85" s="89" t="str">
        <f t="shared" si="54"/>
        <v/>
      </c>
      <c r="X85" s="272"/>
      <c r="Y85" s="89" t="str">
        <f t="shared" si="55"/>
        <v/>
      </c>
      <c r="Z85" s="464" t="str">
        <f t="shared" si="47"/>
        <v/>
      </c>
      <c r="AA85" s="89" t="str">
        <f t="shared" si="59"/>
        <v/>
      </c>
      <c r="AB85" s="397" t="str">
        <f t="shared" si="56"/>
        <v/>
      </c>
      <c r="AC85" s="397" t="str">
        <f t="shared" si="57"/>
        <v/>
      </c>
      <c r="AD85" s="397" t="str">
        <f t="shared" si="58"/>
        <v/>
      </c>
      <c r="AE85" s="12"/>
      <c r="AF85" s="7"/>
      <c r="AG85" s="7"/>
      <c r="AH85" s="193" t="str">
        <f t="shared" si="48"/>
        <v/>
      </c>
      <c r="AJ85" s="592">
        <f t="shared" si="49"/>
        <v>0</v>
      </c>
      <c r="AK85" s="592">
        <f t="shared" si="50"/>
        <v>0</v>
      </c>
      <c r="AL85" s="592">
        <f t="shared" si="51"/>
        <v>0</v>
      </c>
      <c r="AM85" s="592">
        <f t="shared" si="52"/>
        <v>0</v>
      </c>
      <c r="AN85" s="592">
        <f t="shared" si="53"/>
        <v>0</v>
      </c>
    </row>
    <row r="86" spans="1:40" s="103" customFormat="1" ht="15.6" x14ac:dyDescent="0.2">
      <c r="A86" s="1"/>
      <c r="B86" s="10"/>
      <c r="C86" s="16">
        <v>71</v>
      </c>
      <c r="D86" s="28"/>
      <c r="E86" s="29"/>
      <c r="F86" s="274"/>
      <c r="G86" s="467"/>
      <c r="H86" s="169"/>
      <c r="I86" s="169"/>
      <c r="J86" s="272"/>
      <c r="K86" s="467"/>
      <c r="L86" s="307"/>
      <c r="M86" s="307"/>
      <c r="N86" s="438" t="str">
        <f t="shared" si="43"/>
        <v/>
      </c>
      <c r="O86" s="436"/>
      <c r="P86" s="437"/>
      <c r="Q86" s="437"/>
      <c r="R86" s="124">
        <f t="shared" si="44"/>
        <v>0</v>
      </c>
      <c r="S86" s="124">
        <f t="shared" si="45"/>
        <v>0</v>
      </c>
      <c r="T86" s="13" t="str">
        <f>IF(J86="","",IF(G86="電算室用",2700,メイン_入力!$Y$32))</f>
        <v/>
      </c>
      <c r="U86" s="13" t="str">
        <f>IF(J86="","",IF(G86="電算室用",0,メイン_入力!$Z$32))</f>
        <v/>
      </c>
      <c r="V86" s="464" t="str">
        <f t="shared" si="46"/>
        <v/>
      </c>
      <c r="W86" s="89" t="str">
        <f t="shared" si="54"/>
        <v/>
      </c>
      <c r="X86" s="272"/>
      <c r="Y86" s="89" t="str">
        <f t="shared" si="55"/>
        <v/>
      </c>
      <c r="Z86" s="464" t="str">
        <f t="shared" si="47"/>
        <v/>
      </c>
      <c r="AA86" s="89" t="str">
        <f t="shared" si="59"/>
        <v/>
      </c>
      <c r="AB86" s="397" t="str">
        <f t="shared" si="56"/>
        <v/>
      </c>
      <c r="AC86" s="397" t="str">
        <f t="shared" si="57"/>
        <v/>
      </c>
      <c r="AD86" s="397" t="str">
        <f t="shared" si="58"/>
        <v/>
      </c>
      <c r="AE86" s="12"/>
      <c r="AF86" s="7"/>
      <c r="AG86" s="7"/>
      <c r="AH86" s="193" t="str">
        <f t="shared" si="48"/>
        <v/>
      </c>
      <c r="AJ86" s="592">
        <f t="shared" si="49"/>
        <v>0</v>
      </c>
      <c r="AK86" s="592">
        <f t="shared" si="50"/>
        <v>0</v>
      </c>
      <c r="AL86" s="592">
        <f t="shared" si="51"/>
        <v>0</v>
      </c>
      <c r="AM86" s="592">
        <f t="shared" si="52"/>
        <v>0</v>
      </c>
      <c r="AN86" s="592">
        <f t="shared" si="53"/>
        <v>0</v>
      </c>
    </row>
    <row r="87" spans="1:40" s="103" customFormat="1" ht="15.6" x14ac:dyDescent="0.2">
      <c r="A87" s="1"/>
      <c r="B87" s="10"/>
      <c r="C87" s="16">
        <v>72</v>
      </c>
      <c r="D87" s="28"/>
      <c r="E87" s="29"/>
      <c r="F87" s="274"/>
      <c r="G87" s="467"/>
      <c r="H87" s="169"/>
      <c r="I87" s="169"/>
      <c r="J87" s="272"/>
      <c r="K87" s="467"/>
      <c r="L87" s="307"/>
      <c r="M87" s="307"/>
      <c r="N87" s="438" t="str">
        <f t="shared" si="43"/>
        <v/>
      </c>
      <c r="O87" s="436"/>
      <c r="P87" s="437"/>
      <c r="Q87" s="437"/>
      <c r="R87" s="124">
        <f t="shared" si="44"/>
        <v>0</v>
      </c>
      <c r="S87" s="124">
        <f t="shared" si="45"/>
        <v>0</v>
      </c>
      <c r="T87" s="13" t="str">
        <f>IF(J87="","",IF(G87="電算室用",2700,メイン_入力!$Y$32))</f>
        <v/>
      </c>
      <c r="U87" s="13" t="str">
        <f>IF(J87="","",IF(G87="電算室用",0,メイン_入力!$Z$32))</f>
        <v/>
      </c>
      <c r="V87" s="464" t="str">
        <f t="shared" si="46"/>
        <v/>
      </c>
      <c r="W87" s="89" t="str">
        <f t="shared" si="54"/>
        <v/>
      </c>
      <c r="X87" s="272"/>
      <c r="Y87" s="89" t="str">
        <f t="shared" si="55"/>
        <v/>
      </c>
      <c r="Z87" s="464" t="str">
        <f t="shared" si="47"/>
        <v/>
      </c>
      <c r="AA87" s="89" t="str">
        <f t="shared" si="59"/>
        <v/>
      </c>
      <c r="AB87" s="397" t="str">
        <f t="shared" si="56"/>
        <v/>
      </c>
      <c r="AC87" s="397" t="str">
        <f t="shared" si="57"/>
        <v/>
      </c>
      <c r="AD87" s="397" t="str">
        <f t="shared" si="58"/>
        <v/>
      </c>
      <c r="AE87" s="12"/>
      <c r="AF87" s="7"/>
      <c r="AG87" s="7"/>
      <c r="AH87" s="193" t="str">
        <f t="shared" si="48"/>
        <v/>
      </c>
      <c r="AJ87" s="592">
        <f t="shared" si="49"/>
        <v>0</v>
      </c>
      <c r="AK87" s="592">
        <f t="shared" si="50"/>
        <v>0</v>
      </c>
      <c r="AL87" s="592">
        <f t="shared" si="51"/>
        <v>0</v>
      </c>
      <c r="AM87" s="592">
        <f t="shared" si="52"/>
        <v>0</v>
      </c>
      <c r="AN87" s="592">
        <f t="shared" si="53"/>
        <v>0</v>
      </c>
    </row>
    <row r="88" spans="1:40" s="103" customFormat="1" ht="15.6" x14ac:dyDescent="0.2">
      <c r="A88" s="1"/>
      <c r="B88" s="10"/>
      <c r="C88" s="16">
        <v>73</v>
      </c>
      <c r="D88" s="28"/>
      <c r="E88" s="29"/>
      <c r="F88" s="274"/>
      <c r="G88" s="467"/>
      <c r="H88" s="169"/>
      <c r="I88" s="169"/>
      <c r="J88" s="272"/>
      <c r="K88" s="467"/>
      <c r="L88" s="307"/>
      <c r="M88" s="307"/>
      <c r="N88" s="438" t="str">
        <f t="shared" si="43"/>
        <v/>
      </c>
      <c r="O88" s="436"/>
      <c r="P88" s="437"/>
      <c r="Q88" s="437"/>
      <c r="R88" s="124">
        <f t="shared" si="44"/>
        <v>0</v>
      </c>
      <c r="S88" s="124">
        <f t="shared" si="45"/>
        <v>0</v>
      </c>
      <c r="T88" s="13" t="str">
        <f>IF(J88="","",IF(G88="電算室用",2700,メイン_入力!$Y$32))</f>
        <v/>
      </c>
      <c r="U88" s="13" t="str">
        <f>IF(J88="","",IF(G88="電算室用",0,メイン_入力!$Z$32))</f>
        <v/>
      </c>
      <c r="V88" s="464" t="str">
        <f t="shared" si="46"/>
        <v/>
      </c>
      <c r="W88" s="89" t="str">
        <f t="shared" si="54"/>
        <v/>
      </c>
      <c r="X88" s="272"/>
      <c r="Y88" s="89" t="str">
        <f t="shared" si="55"/>
        <v/>
      </c>
      <c r="Z88" s="464" t="str">
        <f t="shared" si="47"/>
        <v/>
      </c>
      <c r="AA88" s="89" t="str">
        <f t="shared" si="59"/>
        <v/>
      </c>
      <c r="AB88" s="397" t="str">
        <f t="shared" si="56"/>
        <v/>
      </c>
      <c r="AC88" s="397" t="str">
        <f t="shared" si="57"/>
        <v/>
      </c>
      <c r="AD88" s="397" t="str">
        <f t="shared" si="58"/>
        <v/>
      </c>
      <c r="AE88" s="12"/>
      <c r="AF88" s="7"/>
      <c r="AG88" s="7"/>
      <c r="AH88" s="193" t="str">
        <f t="shared" si="48"/>
        <v/>
      </c>
      <c r="AJ88" s="592">
        <f t="shared" si="49"/>
        <v>0</v>
      </c>
      <c r="AK88" s="592">
        <f t="shared" si="50"/>
        <v>0</v>
      </c>
      <c r="AL88" s="592">
        <f t="shared" si="51"/>
        <v>0</v>
      </c>
      <c r="AM88" s="592">
        <f t="shared" si="52"/>
        <v>0</v>
      </c>
      <c r="AN88" s="592">
        <f t="shared" si="53"/>
        <v>0</v>
      </c>
    </row>
    <row r="89" spans="1:40" s="103" customFormat="1" ht="15.6" x14ac:dyDescent="0.2">
      <c r="A89" s="1"/>
      <c r="B89" s="10"/>
      <c r="C89" s="16">
        <v>74</v>
      </c>
      <c r="D89" s="28"/>
      <c r="E89" s="29"/>
      <c r="F89" s="274"/>
      <c r="G89" s="467"/>
      <c r="H89" s="169"/>
      <c r="I89" s="169"/>
      <c r="J89" s="272"/>
      <c r="K89" s="467"/>
      <c r="L89" s="307"/>
      <c r="M89" s="307"/>
      <c r="N89" s="438" t="str">
        <f t="shared" si="43"/>
        <v/>
      </c>
      <c r="O89" s="436"/>
      <c r="P89" s="437"/>
      <c r="Q89" s="437"/>
      <c r="R89" s="124">
        <f t="shared" si="44"/>
        <v>0</v>
      </c>
      <c r="S89" s="124">
        <f t="shared" si="45"/>
        <v>0</v>
      </c>
      <c r="T89" s="13" t="str">
        <f>IF(J89="","",IF(G89="電算室用",2700,メイン_入力!$Y$32))</f>
        <v/>
      </c>
      <c r="U89" s="13" t="str">
        <f>IF(J89="","",IF(G89="電算室用",0,メイン_入力!$Z$32))</f>
        <v/>
      </c>
      <c r="V89" s="464" t="str">
        <f t="shared" si="46"/>
        <v/>
      </c>
      <c r="W89" s="89" t="str">
        <f t="shared" si="54"/>
        <v/>
      </c>
      <c r="X89" s="272"/>
      <c r="Y89" s="89" t="str">
        <f t="shared" si="55"/>
        <v/>
      </c>
      <c r="Z89" s="464" t="str">
        <f t="shared" si="47"/>
        <v/>
      </c>
      <c r="AA89" s="89" t="str">
        <f t="shared" si="59"/>
        <v/>
      </c>
      <c r="AB89" s="397" t="str">
        <f t="shared" si="56"/>
        <v/>
      </c>
      <c r="AC89" s="397" t="str">
        <f t="shared" si="57"/>
        <v/>
      </c>
      <c r="AD89" s="397" t="str">
        <f t="shared" si="58"/>
        <v/>
      </c>
      <c r="AE89" s="12"/>
      <c r="AF89" s="7"/>
      <c r="AG89" s="7"/>
      <c r="AH89" s="193" t="str">
        <f t="shared" si="48"/>
        <v/>
      </c>
      <c r="AJ89" s="592">
        <f t="shared" si="49"/>
        <v>0</v>
      </c>
      <c r="AK89" s="592">
        <f t="shared" si="50"/>
        <v>0</v>
      </c>
      <c r="AL89" s="592">
        <f t="shared" si="51"/>
        <v>0</v>
      </c>
      <c r="AM89" s="592">
        <f t="shared" si="52"/>
        <v>0</v>
      </c>
      <c r="AN89" s="592">
        <f t="shared" si="53"/>
        <v>0</v>
      </c>
    </row>
    <row r="90" spans="1:40" s="103" customFormat="1" ht="15.6" x14ac:dyDescent="0.2">
      <c r="A90" s="1"/>
      <c r="B90" s="10"/>
      <c r="C90" s="16">
        <v>75</v>
      </c>
      <c r="D90" s="28"/>
      <c r="E90" s="29"/>
      <c r="F90" s="274"/>
      <c r="G90" s="467"/>
      <c r="H90" s="169"/>
      <c r="I90" s="169"/>
      <c r="J90" s="272"/>
      <c r="K90" s="467"/>
      <c r="L90" s="307"/>
      <c r="M90" s="307"/>
      <c r="N90" s="438" t="str">
        <f t="shared" si="43"/>
        <v/>
      </c>
      <c r="O90" s="436"/>
      <c r="P90" s="437"/>
      <c r="Q90" s="437"/>
      <c r="R90" s="124">
        <f t="shared" si="44"/>
        <v>0</v>
      </c>
      <c r="S90" s="124">
        <f t="shared" si="45"/>
        <v>0</v>
      </c>
      <c r="T90" s="13" t="str">
        <f>IF(J90="","",IF(G90="電算室用",2700,メイン_入力!$Y$32))</f>
        <v/>
      </c>
      <c r="U90" s="13" t="str">
        <f>IF(J90="","",IF(G90="電算室用",0,メイン_入力!$Z$32))</f>
        <v/>
      </c>
      <c r="V90" s="464" t="str">
        <f t="shared" si="46"/>
        <v/>
      </c>
      <c r="W90" s="89" t="str">
        <f t="shared" si="54"/>
        <v/>
      </c>
      <c r="X90" s="272"/>
      <c r="Y90" s="89" t="str">
        <f t="shared" si="55"/>
        <v/>
      </c>
      <c r="Z90" s="464" t="str">
        <f t="shared" si="47"/>
        <v/>
      </c>
      <c r="AA90" s="89" t="str">
        <f t="shared" si="59"/>
        <v/>
      </c>
      <c r="AB90" s="397" t="str">
        <f t="shared" si="56"/>
        <v/>
      </c>
      <c r="AC90" s="397" t="str">
        <f t="shared" si="57"/>
        <v/>
      </c>
      <c r="AD90" s="397" t="str">
        <f t="shared" si="58"/>
        <v/>
      </c>
      <c r="AE90" s="12"/>
      <c r="AF90" s="7"/>
      <c r="AG90" s="7"/>
      <c r="AH90" s="193" t="str">
        <f t="shared" si="48"/>
        <v/>
      </c>
      <c r="AJ90" s="592">
        <f t="shared" si="49"/>
        <v>0</v>
      </c>
      <c r="AK90" s="592">
        <f t="shared" si="50"/>
        <v>0</v>
      </c>
      <c r="AL90" s="592">
        <f t="shared" si="51"/>
        <v>0</v>
      </c>
      <c r="AM90" s="592">
        <f t="shared" si="52"/>
        <v>0</v>
      </c>
      <c r="AN90" s="592">
        <f t="shared" si="53"/>
        <v>0</v>
      </c>
    </row>
    <row r="91" spans="1:40" s="103" customFormat="1" ht="15.6" x14ac:dyDescent="0.2">
      <c r="A91" s="1"/>
      <c r="B91" s="10"/>
      <c r="C91" s="16">
        <v>76</v>
      </c>
      <c r="D91" s="28"/>
      <c r="E91" s="29"/>
      <c r="F91" s="274"/>
      <c r="G91" s="467"/>
      <c r="H91" s="169"/>
      <c r="I91" s="169"/>
      <c r="J91" s="272"/>
      <c r="K91" s="467"/>
      <c r="L91" s="307"/>
      <c r="M91" s="307"/>
      <c r="N91" s="438" t="str">
        <f t="shared" si="43"/>
        <v/>
      </c>
      <c r="O91" s="436"/>
      <c r="P91" s="437"/>
      <c r="Q91" s="437"/>
      <c r="R91" s="124">
        <f t="shared" si="44"/>
        <v>0</v>
      </c>
      <c r="S91" s="124">
        <f t="shared" si="45"/>
        <v>0</v>
      </c>
      <c r="T91" s="13" t="str">
        <f>IF(J91="","",IF(G91="電算室用",2700,メイン_入力!$Y$32))</f>
        <v/>
      </c>
      <c r="U91" s="13" t="str">
        <f>IF(J91="","",IF(G91="電算室用",0,メイン_入力!$Z$32))</f>
        <v/>
      </c>
      <c r="V91" s="464" t="str">
        <f t="shared" si="46"/>
        <v/>
      </c>
      <c r="W91" s="89" t="str">
        <f t="shared" si="54"/>
        <v/>
      </c>
      <c r="X91" s="272"/>
      <c r="Y91" s="89" t="str">
        <f t="shared" si="55"/>
        <v/>
      </c>
      <c r="Z91" s="464" t="str">
        <f t="shared" si="47"/>
        <v/>
      </c>
      <c r="AA91" s="89" t="str">
        <f t="shared" si="59"/>
        <v/>
      </c>
      <c r="AB91" s="397" t="str">
        <f t="shared" si="56"/>
        <v/>
      </c>
      <c r="AC91" s="397" t="str">
        <f t="shared" si="57"/>
        <v/>
      </c>
      <c r="AD91" s="397" t="str">
        <f t="shared" si="58"/>
        <v/>
      </c>
      <c r="AE91" s="12"/>
      <c r="AF91" s="7"/>
      <c r="AG91" s="7"/>
      <c r="AH91" s="193" t="str">
        <f t="shared" si="48"/>
        <v/>
      </c>
      <c r="AJ91" s="592">
        <f t="shared" si="49"/>
        <v>0</v>
      </c>
      <c r="AK91" s="592">
        <f t="shared" si="50"/>
        <v>0</v>
      </c>
      <c r="AL91" s="592">
        <f t="shared" si="51"/>
        <v>0</v>
      </c>
      <c r="AM91" s="592">
        <f t="shared" si="52"/>
        <v>0</v>
      </c>
      <c r="AN91" s="592">
        <f t="shared" si="53"/>
        <v>0</v>
      </c>
    </row>
    <row r="92" spans="1:40" s="103" customFormat="1" ht="15.6" x14ac:dyDescent="0.2">
      <c r="A92" s="1"/>
      <c r="B92" s="10"/>
      <c r="C92" s="16">
        <v>77</v>
      </c>
      <c r="D92" s="28"/>
      <c r="E92" s="29"/>
      <c r="F92" s="274"/>
      <c r="G92" s="467"/>
      <c r="H92" s="169"/>
      <c r="I92" s="169"/>
      <c r="J92" s="272"/>
      <c r="K92" s="467"/>
      <c r="L92" s="307"/>
      <c r="M92" s="307"/>
      <c r="N92" s="438" t="str">
        <f t="shared" si="43"/>
        <v/>
      </c>
      <c r="O92" s="436"/>
      <c r="P92" s="437"/>
      <c r="Q92" s="437"/>
      <c r="R92" s="124">
        <f t="shared" si="44"/>
        <v>0</v>
      </c>
      <c r="S92" s="124">
        <f t="shared" si="45"/>
        <v>0</v>
      </c>
      <c r="T92" s="13" t="str">
        <f>IF(J92="","",IF(G92="電算室用",2700,メイン_入力!$Y$32))</f>
        <v/>
      </c>
      <c r="U92" s="13" t="str">
        <f>IF(J92="","",IF(G92="電算室用",0,メイン_入力!$Z$32))</f>
        <v/>
      </c>
      <c r="V92" s="464" t="str">
        <f t="shared" si="46"/>
        <v/>
      </c>
      <c r="W92" s="89" t="str">
        <f t="shared" si="54"/>
        <v/>
      </c>
      <c r="X92" s="272"/>
      <c r="Y92" s="89" t="str">
        <f t="shared" si="55"/>
        <v/>
      </c>
      <c r="Z92" s="464" t="str">
        <f t="shared" si="47"/>
        <v/>
      </c>
      <c r="AA92" s="89" t="str">
        <f t="shared" si="59"/>
        <v/>
      </c>
      <c r="AB92" s="397" t="str">
        <f t="shared" si="56"/>
        <v/>
      </c>
      <c r="AC92" s="397" t="str">
        <f t="shared" si="57"/>
        <v/>
      </c>
      <c r="AD92" s="397" t="str">
        <f t="shared" si="58"/>
        <v/>
      </c>
      <c r="AE92" s="12"/>
      <c r="AF92" s="7"/>
      <c r="AG92" s="7"/>
      <c r="AH92" s="193" t="str">
        <f t="shared" si="48"/>
        <v/>
      </c>
      <c r="AJ92" s="592">
        <f t="shared" si="49"/>
        <v>0</v>
      </c>
      <c r="AK92" s="592">
        <f t="shared" si="50"/>
        <v>0</v>
      </c>
      <c r="AL92" s="592">
        <f t="shared" si="51"/>
        <v>0</v>
      </c>
      <c r="AM92" s="592">
        <f t="shared" si="52"/>
        <v>0</v>
      </c>
      <c r="AN92" s="592">
        <f t="shared" si="53"/>
        <v>0</v>
      </c>
    </row>
    <row r="93" spans="1:40" s="103" customFormat="1" ht="15.6" x14ac:dyDescent="0.2">
      <c r="A93" s="1"/>
      <c r="B93" s="10"/>
      <c r="C93" s="16">
        <v>78</v>
      </c>
      <c r="D93" s="28"/>
      <c r="E93" s="29"/>
      <c r="F93" s="274"/>
      <c r="G93" s="467"/>
      <c r="H93" s="169"/>
      <c r="I93" s="169"/>
      <c r="J93" s="272"/>
      <c r="K93" s="467"/>
      <c r="L93" s="307"/>
      <c r="M93" s="307"/>
      <c r="N93" s="438" t="str">
        <f t="shared" si="43"/>
        <v/>
      </c>
      <c r="O93" s="436"/>
      <c r="P93" s="437"/>
      <c r="Q93" s="437"/>
      <c r="R93" s="124">
        <f t="shared" si="44"/>
        <v>0</v>
      </c>
      <c r="S93" s="124">
        <f t="shared" si="45"/>
        <v>0</v>
      </c>
      <c r="T93" s="13" t="str">
        <f>IF(J93="","",IF(G93="電算室用",2700,メイン_入力!$Y$32))</f>
        <v/>
      </c>
      <c r="U93" s="13" t="str">
        <f>IF(J93="","",IF(G93="電算室用",0,メイン_入力!$Z$32))</f>
        <v/>
      </c>
      <c r="V93" s="464" t="str">
        <f t="shared" si="46"/>
        <v/>
      </c>
      <c r="W93" s="89" t="str">
        <f t="shared" si="54"/>
        <v/>
      </c>
      <c r="X93" s="272"/>
      <c r="Y93" s="89" t="str">
        <f t="shared" si="55"/>
        <v/>
      </c>
      <c r="Z93" s="464" t="str">
        <f t="shared" si="47"/>
        <v/>
      </c>
      <c r="AA93" s="89" t="str">
        <f t="shared" si="59"/>
        <v/>
      </c>
      <c r="AB93" s="397" t="str">
        <f t="shared" si="56"/>
        <v/>
      </c>
      <c r="AC93" s="397" t="str">
        <f t="shared" si="57"/>
        <v/>
      </c>
      <c r="AD93" s="397" t="str">
        <f t="shared" si="58"/>
        <v/>
      </c>
      <c r="AE93" s="12"/>
      <c r="AF93" s="7"/>
      <c r="AG93" s="7"/>
      <c r="AH93" s="193" t="str">
        <f t="shared" si="48"/>
        <v/>
      </c>
      <c r="AJ93" s="592">
        <f t="shared" si="49"/>
        <v>0</v>
      </c>
      <c r="AK93" s="592">
        <f t="shared" si="50"/>
        <v>0</v>
      </c>
      <c r="AL93" s="592">
        <f t="shared" si="51"/>
        <v>0</v>
      </c>
      <c r="AM93" s="592">
        <f t="shared" si="52"/>
        <v>0</v>
      </c>
      <c r="AN93" s="592">
        <f t="shared" si="53"/>
        <v>0</v>
      </c>
    </row>
    <row r="94" spans="1:40" s="103" customFormat="1" ht="15.6" x14ac:dyDescent="0.2">
      <c r="A94" s="1"/>
      <c r="B94" s="10"/>
      <c r="C94" s="16">
        <v>79</v>
      </c>
      <c r="D94" s="28"/>
      <c r="E94" s="29"/>
      <c r="F94" s="274"/>
      <c r="G94" s="467"/>
      <c r="H94" s="169"/>
      <c r="I94" s="169"/>
      <c r="J94" s="272"/>
      <c r="K94" s="467"/>
      <c r="L94" s="307"/>
      <c r="M94" s="307"/>
      <c r="N94" s="438" t="str">
        <f t="shared" si="43"/>
        <v/>
      </c>
      <c r="O94" s="436"/>
      <c r="P94" s="437"/>
      <c r="Q94" s="437"/>
      <c r="R94" s="124">
        <f t="shared" si="44"/>
        <v>0</v>
      </c>
      <c r="S94" s="124">
        <f t="shared" si="45"/>
        <v>0</v>
      </c>
      <c r="T94" s="13" t="str">
        <f>IF(J94="","",IF(G94="電算室用",2700,メイン_入力!$Y$32))</f>
        <v/>
      </c>
      <c r="U94" s="13" t="str">
        <f>IF(J94="","",IF(G94="電算室用",0,メイン_入力!$Z$32))</f>
        <v/>
      </c>
      <c r="V94" s="464" t="str">
        <f t="shared" si="46"/>
        <v/>
      </c>
      <c r="W94" s="89" t="str">
        <f t="shared" si="54"/>
        <v/>
      </c>
      <c r="X94" s="272"/>
      <c r="Y94" s="89" t="str">
        <f t="shared" si="55"/>
        <v/>
      </c>
      <c r="Z94" s="464" t="str">
        <f t="shared" si="47"/>
        <v/>
      </c>
      <c r="AA94" s="89" t="str">
        <f t="shared" si="59"/>
        <v/>
      </c>
      <c r="AB94" s="397" t="str">
        <f t="shared" si="56"/>
        <v/>
      </c>
      <c r="AC94" s="397" t="str">
        <f t="shared" si="57"/>
        <v/>
      </c>
      <c r="AD94" s="397" t="str">
        <f t="shared" si="58"/>
        <v/>
      </c>
      <c r="AE94" s="12"/>
      <c r="AF94" s="7"/>
      <c r="AG94" s="7"/>
      <c r="AH94" s="193" t="str">
        <f t="shared" si="48"/>
        <v/>
      </c>
      <c r="AJ94" s="592">
        <f t="shared" si="49"/>
        <v>0</v>
      </c>
      <c r="AK94" s="592">
        <f t="shared" si="50"/>
        <v>0</v>
      </c>
      <c r="AL94" s="592">
        <f t="shared" si="51"/>
        <v>0</v>
      </c>
      <c r="AM94" s="592">
        <f t="shared" si="52"/>
        <v>0</v>
      </c>
      <c r="AN94" s="592">
        <f t="shared" si="53"/>
        <v>0</v>
      </c>
    </row>
    <row r="95" spans="1:40" s="103" customFormat="1" ht="15.6" x14ac:dyDescent="0.2">
      <c r="A95" s="1"/>
      <c r="B95" s="10"/>
      <c r="C95" s="16">
        <v>80</v>
      </c>
      <c r="D95" s="28"/>
      <c r="E95" s="29"/>
      <c r="F95" s="274"/>
      <c r="G95" s="467"/>
      <c r="H95" s="169"/>
      <c r="I95" s="169"/>
      <c r="J95" s="272"/>
      <c r="K95" s="467"/>
      <c r="L95" s="307"/>
      <c r="M95" s="307"/>
      <c r="N95" s="438" t="str">
        <f t="shared" si="43"/>
        <v/>
      </c>
      <c r="O95" s="436"/>
      <c r="P95" s="437"/>
      <c r="Q95" s="437"/>
      <c r="R95" s="124">
        <f t="shared" si="44"/>
        <v>0</v>
      </c>
      <c r="S95" s="124">
        <f t="shared" si="45"/>
        <v>0</v>
      </c>
      <c r="T95" s="13" t="str">
        <f>IF(J95="","",IF(G95="電算室用",2700,メイン_入力!$Y$32))</f>
        <v/>
      </c>
      <c r="U95" s="13" t="str">
        <f>IF(J95="","",IF(G95="電算室用",0,メイン_入力!$Z$32))</f>
        <v/>
      </c>
      <c r="V95" s="464" t="str">
        <f t="shared" si="46"/>
        <v/>
      </c>
      <c r="W95" s="89" t="str">
        <f t="shared" si="54"/>
        <v/>
      </c>
      <c r="X95" s="272"/>
      <c r="Y95" s="89" t="str">
        <f t="shared" si="55"/>
        <v/>
      </c>
      <c r="Z95" s="464" t="str">
        <f t="shared" si="47"/>
        <v/>
      </c>
      <c r="AA95" s="89" t="str">
        <f t="shared" si="59"/>
        <v/>
      </c>
      <c r="AB95" s="397" t="str">
        <f t="shared" si="56"/>
        <v/>
      </c>
      <c r="AC95" s="397" t="str">
        <f t="shared" si="57"/>
        <v/>
      </c>
      <c r="AD95" s="397" t="str">
        <f t="shared" si="58"/>
        <v/>
      </c>
      <c r="AE95" s="12"/>
      <c r="AF95" s="7"/>
      <c r="AG95" s="7"/>
      <c r="AH95" s="193" t="str">
        <f t="shared" si="48"/>
        <v/>
      </c>
      <c r="AJ95" s="592">
        <f t="shared" si="49"/>
        <v>0</v>
      </c>
      <c r="AK95" s="592">
        <f t="shared" si="50"/>
        <v>0</v>
      </c>
      <c r="AL95" s="592">
        <f t="shared" si="51"/>
        <v>0</v>
      </c>
      <c r="AM95" s="592">
        <f t="shared" si="52"/>
        <v>0</v>
      </c>
      <c r="AN95" s="592">
        <f t="shared" si="53"/>
        <v>0</v>
      </c>
    </row>
    <row r="96" spans="1:40" s="103" customFormat="1" ht="15.6" x14ac:dyDescent="0.2">
      <c r="A96" s="1"/>
      <c r="B96" s="10"/>
      <c r="C96" s="16">
        <v>81</v>
      </c>
      <c r="D96" s="28"/>
      <c r="E96" s="29"/>
      <c r="F96" s="274"/>
      <c r="G96" s="467"/>
      <c r="H96" s="169"/>
      <c r="I96" s="169"/>
      <c r="J96" s="272"/>
      <c r="K96" s="467"/>
      <c r="L96" s="307"/>
      <c r="M96" s="307"/>
      <c r="N96" s="438" t="str">
        <f t="shared" si="43"/>
        <v/>
      </c>
      <c r="O96" s="436"/>
      <c r="P96" s="437"/>
      <c r="Q96" s="437"/>
      <c r="R96" s="124">
        <f t="shared" si="44"/>
        <v>0</v>
      </c>
      <c r="S96" s="124">
        <f t="shared" si="45"/>
        <v>0</v>
      </c>
      <c r="T96" s="13" t="str">
        <f>IF(J96="","",IF(G96="電算室用",2700,メイン_入力!$Y$32))</f>
        <v/>
      </c>
      <c r="U96" s="13" t="str">
        <f>IF(J96="","",IF(G96="電算室用",0,メイン_入力!$Z$32))</f>
        <v/>
      </c>
      <c r="V96" s="464" t="str">
        <f t="shared" si="46"/>
        <v/>
      </c>
      <c r="W96" s="89" t="str">
        <f t="shared" si="54"/>
        <v/>
      </c>
      <c r="X96" s="272"/>
      <c r="Y96" s="89" t="str">
        <f t="shared" si="55"/>
        <v/>
      </c>
      <c r="Z96" s="464" t="str">
        <f t="shared" si="47"/>
        <v/>
      </c>
      <c r="AA96" s="89" t="str">
        <f t="shared" si="59"/>
        <v/>
      </c>
      <c r="AB96" s="397" t="str">
        <f t="shared" si="56"/>
        <v/>
      </c>
      <c r="AC96" s="397" t="str">
        <f t="shared" si="57"/>
        <v/>
      </c>
      <c r="AD96" s="397" t="str">
        <f t="shared" si="58"/>
        <v/>
      </c>
      <c r="AE96" s="12"/>
      <c r="AF96" s="7"/>
      <c r="AG96" s="7"/>
      <c r="AH96" s="193" t="str">
        <f t="shared" si="48"/>
        <v/>
      </c>
      <c r="AJ96" s="592">
        <f t="shared" si="49"/>
        <v>0</v>
      </c>
      <c r="AK96" s="592">
        <f t="shared" si="50"/>
        <v>0</v>
      </c>
      <c r="AL96" s="592">
        <f t="shared" si="51"/>
        <v>0</v>
      </c>
      <c r="AM96" s="592">
        <f t="shared" si="52"/>
        <v>0</v>
      </c>
      <c r="AN96" s="592">
        <f t="shared" si="53"/>
        <v>0</v>
      </c>
    </row>
    <row r="97" spans="1:40" s="103" customFormat="1" ht="15.6" x14ac:dyDescent="0.2">
      <c r="A97" s="1"/>
      <c r="B97" s="10"/>
      <c r="C97" s="16">
        <v>82</v>
      </c>
      <c r="D97" s="28"/>
      <c r="E97" s="29"/>
      <c r="F97" s="274"/>
      <c r="G97" s="467"/>
      <c r="H97" s="169"/>
      <c r="I97" s="169"/>
      <c r="J97" s="272"/>
      <c r="K97" s="467"/>
      <c r="L97" s="307"/>
      <c r="M97" s="307"/>
      <c r="N97" s="438" t="str">
        <f t="shared" si="43"/>
        <v/>
      </c>
      <c r="O97" s="436"/>
      <c r="P97" s="437"/>
      <c r="Q97" s="437"/>
      <c r="R97" s="124">
        <f t="shared" si="44"/>
        <v>0</v>
      </c>
      <c r="S97" s="124">
        <f t="shared" si="45"/>
        <v>0</v>
      </c>
      <c r="T97" s="13" t="str">
        <f>IF(J97="","",IF(G97="電算室用",2700,メイン_入力!$Y$32))</f>
        <v/>
      </c>
      <c r="U97" s="13" t="str">
        <f>IF(J97="","",IF(G97="電算室用",0,メイン_入力!$Z$32))</f>
        <v/>
      </c>
      <c r="V97" s="464" t="str">
        <f t="shared" si="46"/>
        <v/>
      </c>
      <c r="W97" s="89" t="str">
        <f t="shared" si="54"/>
        <v/>
      </c>
      <c r="X97" s="272"/>
      <c r="Y97" s="89" t="str">
        <f t="shared" si="55"/>
        <v/>
      </c>
      <c r="Z97" s="464" t="str">
        <f t="shared" si="47"/>
        <v/>
      </c>
      <c r="AA97" s="89" t="str">
        <f t="shared" si="59"/>
        <v/>
      </c>
      <c r="AB97" s="397" t="str">
        <f t="shared" si="56"/>
        <v/>
      </c>
      <c r="AC97" s="397" t="str">
        <f t="shared" si="57"/>
        <v/>
      </c>
      <c r="AD97" s="397" t="str">
        <f t="shared" si="58"/>
        <v/>
      </c>
      <c r="AE97" s="12"/>
      <c r="AF97" s="7"/>
      <c r="AG97" s="7"/>
      <c r="AH97" s="193" t="str">
        <f t="shared" si="48"/>
        <v/>
      </c>
      <c r="AJ97" s="592">
        <f t="shared" si="49"/>
        <v>0</v>
      </c>
      <c r="AK97" s="592">
        <f t="shared" si="50"/>
        <v>0</v>
      </c>
      <c r="AL97" s="592">
        <f t="shared" si="51"/>
        <v>0</v>
      </c>
      <c r="AM97" s="592">
        <f t="shared" si="52"/>
        <v>0</v>
      </c>
      <c r="AN97" s="592">
        <f t="shared" si="53"/>
        <v>0</v>
      </c>
    </row>
    <row r="98" spans="1:40" s="103" customFormat="1" ht="15.6" x14ac:dyDescent="0.2">
      <c r="A98" s="1"/>
      <c r="B98" s="10"/>
      <c r="C98" s="16">
        <v>83</v>
      </c>
      <c r="D98" s="28"/>
      <c r="E98" s="29"/>
      <c r="F98" s="274"/>
      <c r="G98" s="467"/>
      <c r="H98" s="169"/>
      <c r="I98" s="169"/>
      <c r="J98" s="272"/>
      <c r="K98" s="467"/>
      <c r="L98" s="307"/>
      <c r="M98" s="307"/>
      <c r="N98" s="438" t="str">
        <f t="shared" si="43"/>
        <v/>
      </c>
      <c r="O98" s="436"/>
      <c r="P98" s="437"/>
      <c r="Q98" s="437"/>
      <c r="R98" s="124">
        <f t="shared" si="44"/>
        <v>0</v>
      </c>
      <c r="S98" s="124">
        <f t="shared" si="45"/>
        <v>0</v>
      </c>
      <c r="T98" s="13" t="str">
        <f>IF(J98="","",IF(G98="電算室用",2700,メイン_入力!$Y$32))</f>
        <v/>
      </c>
      <c r="U98" s="13" t="str">
        <f>IF(J98="","",IF(G98="電算室用",0,メイン_入力!$Z$32))</f>
        <v/>
      </c>
      <c r="V98" s="464" t="str">
        <f t="shared" si="46"/>
        <v/>
      </c>
      <c r="W98" s="89" t="str">
        <f t="shared" si="54"/>
        <v/>
      </c>
      <c r="X98" s="272"/>
      <c r="Y98" s="89" t="str">
        <f t="shared" si="55"/>
        <v/>
      </c>
      <c r="Z98" s="464" t="str">
        <f t="shared" si="47"/>
        <v/>
      </c>
      <c r="AA98" s="89" t="str">
        <f t="shared" si="59"/>
        <v/>
      </c>
      <c r="AB98" s="397" t="str">
        <f t="shared" si="56"/>
        <v/>
      </c>
      <c r="AC98" s="397" t="str">
        <f t="shared" si="57"/>
        <v/>
      </c>
      <c r="AD98" s="397" t="str">
        <f t="shared" si="58"/>
        <v/>
      </c>
      <c r="AE98" s="12"/>
      <c r="AF98" s="7"/>
      <c r="AG98" s="7"/>
      <c r="AH98" s="193" t="str">
        <f t="shared" si="48"/>
        <v/>
      </c>
      <c r="AJ98" s="592">
        <f t="shared" si="49"/>
        <v>0</v>
      </c>
      <c r="AK98" s="592">
        <f t="shared" si="50"/>
        <v>0</v>
      </c>
      <c r="AL98" s="592">
        <f t="shared" si="51"/>
        <v>0</v>
      </c>
      <c r="AM98" s="592">
        <f t="shared" si="52"/>
        <v>0</v>
      </c>
      <c r="AN98" s="592">
        <f t="shared" si="53"/>
        <v>0</v>
      </c>
    </row>
    <row r="99" spans="1:40" s="103" customFormat="1" ht="15.6" x14ac:dyDescent="0.2">
      <c r="A99" s="1"/>
      <c r="B99" s="10"/>
      <c r="C99" s="16">
        <v>84</v>
      </c>
      <c r="D99" s="28"/>
      <c r="E99" s="29"/>
      <c r="F99" s="274"/>
      <c r="G99" s="467"/>
      <c r="H99" s="169"/>
      <c r="I99" s="169"/>
      <c r="J99" s="272"/>
      <c r="K99" s="467"/>
      <c r="L99" s="307"/>
      <c r="M99" s="307"/>
      <c r="N99" s="438" t="str">
        <f t="shared" si="43"/>
        <v/>
      </c>
      <c r="O99" s="436"/>
      <c r="P99" s="437"/>
      <c r="Q99" s="437"/>
      <c r="R99" s="124">
        <f t="shared" si="44"/>
        <v>0</v>
      </c>
      <c r="S99" s="124">
        <f t="shared" si="45"/>
        <v>0</v>
      </c>
      <c r="T99" s="13" t="str">
        <f>IF(J99="","",IF(G99="電算室用",2700,メイン_入力!$Y$32))</f>
        <v/>
      </c>
      <c r="U99" s="13" t="str">
        <f>IF(J99="","",IF(G99="電算室用",0,メイン_入力!$Z$32))</f>
        <v/>
      </c>
      <c r="V99" s="464" t="str">
        <f t="shared" si="46"/>
        <v/>
      </c>
      <c r="W99" s="89" t="str">
        <f t="shared" si="54"/>
        <v/>
      </c>
      <c r="X99" s="272"/>
      <c r="Y99" s="89" t="str">
        <f t="shared" si="55"/>
        <v/>
      </c>
      <c r="Z99" s="464" t="str">
        <f t="shared" si="47"/>
        <v/>
      </c>
      <c r="AA99" s="89" t="str">
        <f t="shared" si="59"/>
        <v/>
      </c>
      <c r="AB99" s="397" t="str">
        <f t="shared" si="56"/>
        <v/>
      </c>
      <c r="AC99" s="397" t="str">
        <f t="shared" si="57"/>
        <v/>
      </c>
      <c r="AD99" s="397" t="str">
        <f t="shared" si="58"/>
        <v/>
      </c>
      <c r="AE99" s="12"/>
      <c r="AF99" s="7"/>
      <c r="AG99" s="7"/>
      <c r="AH99" s="193" t="str">
        <f t="shared" si="48"/>
        <v/>
      </c>
      <c r="AJ99" s="592">
        <f t="shared" si="49"/>
        <v>0</v>
      </c>
      <c r="AK99" s="592">
        <f t="shared" si="50"/>
        <v>0</v>
      </c>
      <c r="AL99" s="592">
        <f t="shared" si="51"/>
        <v>0</v>
      </c>
      <c r="AM99" s="592">
        <f t="shared" si="52"/>
        <v>0</v>
      </c>
      <c r="AN99" s="592">
        <f t="shared" si="53"/>
        <v>0</v>
      </c>
    </row>
    <row r="100" spans="1:40" s="103" customFormat="1" ht="15.6" x14ac:dyDescent="0.2">
      <c r="A100" s="1"/>
      <c r="B100" s="10"/>
      <c r="C100" s="16">
        <v>85</v>
      </c>
      <c r="D100" s="28"/>
      <c r="E100" s="29"/>
      <c r="F100" s="274"/>
      <c r="G100" s="467"/>
      <c r="H100" s="169"/>
      <c r="I100" s="169"/>
      <c r="J100" s="272"/>
      <c r="K100" s="467"/>
      <c r="L100" s="307"/>
      <c r="M100" s="307"/>
      <c r="N100" s="438" t="str">
        <f t="shared" si="43"/>
        <v/>
      </c>
      <c r="O100" s="436"/>
      <c r="P100" s="437"/>
      <c r="Q100" s="437"/>
      <c r="R100" s="124">
        <f t="shared" si="44"/>
        <v>0</v>
      </c>
      <c r="S100" s="124">
        <f t="shared" si="45"/>
        <v>0</v>
      </c>
      <c r="T100" s="13" t="str">
        <f>IF(J100="","",IF(G100="電算室用",2700,メイン_入力!$Y$32))</f>
        <v/>
      </c>
      <c r="U100" s="13" t="str">
        <f>IF(J100="","",IF(G100="電算室用",0,メイン_入力!$Z$32))</f>
        <v/>
      </c>
      <c r="V100" s="464" t="str">
        <f t="shared" si="46"/>
        <v/>
      </c>
      <c r="W100" s="89" t="str">
        <f t="shared" si="54"/>
        <v/>
      </c>
      <c r="X100" s="272"/>
      <c r="Y100" s="89" t="str">
        <f t="shared" si="55"/>
        <v/>
      </c>
      <c r="Z100" s="464" t="str">
        <f t="shared" si="47"/>
        <v/>
      </c>
      <c r="AA100" s="89" t="str">
        <f t="shared" si="59"/>
        <v/>
      </c>
      <c r="AB100" s="397" t="str">
        <f t="shared" si="56"/>
        <v/>
      </c>
      <c r="AC100" s="397" t="str">
        <f t="shared" si="57"/>
        <v/>
      </c>
      <c r="AD100" s="397" t="str">
        <f t="shared" si="58"/>
        <v/>
      </c>
      <c r="AE100" s="12"/>
      <c r="AF100" s="7"/>
      <c r="AG100" s="7"/>
      <c r="AH100" s="193" t="str">
        <f t="shared" si="48"/>
        <v/>
      </c>
      <c r="AJ100" s="592">
        <f t="shared" si="49"/>
        <v>0</v>
      </c>
      <c r="AK100" s="592">
        <f t="shared" si="50"/>
        <v>0</v>
      </c>
      <c r="AL100" s="592">
        <f t="shared" si="51"/>
        <v>0</v>
      </c>
      <c r="AM100" s="592">
        <f t="shared" si="52"/>
        <v>0</v>
      </c>
      <c r="AN100" s="592">
        <f t="shared" si="53"/>
        <v>0</v>
      </c>
    </row>
    <row r="101" spans="1:40" s="103" customFormat="1" ht="15.6" x14ac:dyDescent="0.2">
      <c r="A101" s="1"/>
      <c r="B101" s="10"/>
      <c r="C101" s="16">
        <v>86</v>
      </c>
      <c r="D101" s="28"/>
      <c r="E101" s="29"/>
      <c r="F101" s="274"/>
      <c r="G101" s="467"/>
      <c r="H101" s="169"/>
      <c r="I101" s="169"/>
      <c r="J101" s="272"/>
      <c r="K101" s="467"/>
      <c r="L101" s="307"/>
      <c r="M101" s="307"/>
      <c r="N101" s="438" t="str">
        <f t="shared" si="43"/>
        <v/>
      </c>
      <c r="O101" s="436"/>
      <c r="P101" s="437"/>
      <c r="Q101" s="437"/>
      <c r="R101" s="124">
        <f t="shared" si="44"/>
        <v>0</v>
      </c>
      <c r="S101" s="124">
        <f t="shared" si="45"/>
        <v>0</v>
      </c>
      <c r="T101" s="13" t="str">
        <f>IF(J101="","",IF(G101="電算室用",2700,メイン_入力!$Y$32))</f>
        <v/>
      </c>
      <c r="U101" s="13" t="str">
        <f>IF(J101="","",IF(G101="電算室用",0,メイン_入力!$Z$32))</f>
        <v/>
      </c>
      <c r="V101" s="464" t="str">
        <f t="shared" si="46"/>
        <v/>
      </c>
      <c r="W101" s="89" t="str">
        <f t="shared" si="54"/>
        <v/>
      </c>
      <c r="X101" s="272"/>
      <c r="Y101" s="89" t="str">
        <f t="shared" si="55"/>
        <v/>
      </c>
      <c r="Z101" s="464" t="str">
        <f t="shared" si="47"/>
        <v/>
      </c>
      <c r="AA101" s="89" t="str">
        <f t="shared" si="59"/>
        <v/>
      </c>
      <c r="AB101" s="397" t="str">
        <f t="shared" si="56"/>
        <v/>
      </c>
      <c r="AC101" s="397" t="str">
        <f t="shared" si="57"/>
        <v/>
      </c>
      <c r="AD101" s="397" t="str">
        <f t="shared" si="58"/>
        <v/>
      </c>
      <c r="AE101" s="12"/>
      <c r="AF101" s="7"/>
      <c r="AG101" s="7"/>
      <c r="AH101" s="193" t="str">
        <f t="shared" si="48"/>
        <v/>
      </c>
      <c r="AJ101" s="592">
        <f t="shared" si="49"/>
        <v>0</v>
      </c>
      <c r="AK101" s="592">
        <f t="shared" si="50"/>
        <v>0</v>
      </c>
      <c r="AL101" s="592">
        <f t="shared" si="51"/>
        <v>0</v>
      </c>
      <c r="AM101" s="592">
        <f t="shared" si="52"/>
        <v>0</v>
      </c>
      <c r="AN101" s="592">
        <f t="shared" si="53"/>
        <v>0</v>
      </c>
    </row>
    <row r="102" spans="1:40" s="103" customFormat="1" ht="15.6" x14ac:dyDescent="0.2">
      <c r="A102" s="1"/>
      <c r="B102" s="10"/>
      <c r="C102" s="16">
        <v>87</v>
      </c>
      <c r="D102" s="28"/>
      <c r="E102" s="29"/>
      <c r="F102" s="274"/>
      <c r="G102" s="467"/>
      <c r="H102" s="169"/>
      <c r="I102" s="169"/>
      <c r="J102" s="272"/>
      <c r="K102" s="467"/>
      <c r="L102" s="307"/>
      <c r="M102" s="307"/>
      <c r="N102" s="438" t="str">
        <f t="shared" si="43"/>
        <v/>
      </c>
      <c r="O102" s="436"/>
      <c r="P102" s="437"/>
      <c r="Q102" s="437"/>
      <c r="R102" s="124">
        <f t="shared" si="44"/>
        <v>0</v>
      </c>
      <c r="S102" s="124">
        <f t="shared" si="45"/>
        <v>0</v>
      </c>
      <c r="T102" s="13" t="str">
        <f>IF(J102="","",IF(G102="電算室用",2700,メイン_入力!$Y$32))</f>
        <v/>
      </c>
      <c r="U102" s="13" t="str">
        <f>IF(J102="","",IF(G102="電算室用",0,メイン_入力!$Z$32))</f>
        <v/>
      </c>
      <c r="V102" s="464" t="str">
        <f t="shared" si="46"/>
        <v/>
      </c>
      <c r="W102" s="89" t="str">
        <f t="shared" si="54"/>
        <v/>
      </c>
      <c r="X102" s="272"/>
      <c r="Y102" s="89" t="str">
        <f t="shared" si="55"/>
        <v/>
      </c>
      <c r="Z102" s="464" t="str">
        <f t="shared" si="47"/>
        <v/>
      </c>
      <c r="AA102" s="89" t="str">
        <f t="shared" si="59"/>
        <v/>
      </c>
      <c r="AB102" s="397" t="str">
        <f t="shared" si="56"/>
        <v/>
      </c>
      <c r="AC102" s="397" t="str">
        <f t="shared" si="57"/>
        <v/>
      </c>
      <c r="AD102" s="397" t="str">
        <f t="shared" si="58"/>
        <v/>
      </c>
      <c r="AE102" s="12"/>
      <c r="AF102" s="7"/>
      <c r="AG102" s="7"/>
      <c r="AH102" s="193" t="str">
        <f t="shared" si="48"/>
        <v/>
      </c>
      <c r="AJ102" s="592">
        <f t="shared" si="49"/>
        <v>0</v>
      </c>
      <c r="AK102" s="592">
        <f t="shared" si="50"/>
        <v>0</v>
      </c>
      <c r="AL102" s="592">
        <f t="shared" si="51"/>
        <v>0</v>
      </c>
      <c r="AM102" s="592">
        <f t="shared" si="52"/>
        <v>0</v>
      </c>
      <c r="AN102" s="592">
        <f t="shared" si="53"/>
        <v>0</v>
      </c>
    </row>
    <row r="103" spans="1:40" s="103" customFormat="1" ht="15.6" x14ac:dyDescent="0.2">
      <c r="A103" s="1"/>
      <c r="B103" s="10"/>
      <c r="C103" s="16">
        <v>88</v>
      </c>
      <c r="D103" s="28"/>
      <c r="E103" s="29"/>
      <c r="F103" s="274"/>
      <c r="G103" s="467"/>
      <c r="H103" s="169"/>
      <c r="I103" s="169"/>
      <c r="J103" s="272"/>
      <c r="K103" s="467"/>
      <c r="L103" s="307"/>
      <c r="M103" s="307"/>
      <c r="N103" s="438" t="str">
        <f t="shared" si="43"/>
        <v/>
      </c>
      <c r="O103" s="436"/>
      <c r="P103" s="437"/>
      <c r="Q103" s="437"/>
      <c r="R103" s="124">
        <f t="shared" si="44"/>
        <v>0</v>
      </c>
      <c r="S103" s="124">
        <f t="shared" si="45"/>
        <v>0</v>
      </c>
      <c r="T103" s="13" t="str">
        <f>IF(J103="","",IF(G103="電算室用",2700,メイン_入力!$Y$32))</f>
        <v/>
      </c>
      <c r="U103" s="13" t="str">
        <f>IF(J103="","",IF(G103="電算室用",0,メイン_入力!$Z$32))</f>
        <v/>
      </c>
      <c r="V103" s="464" t="str">
        <f t="shared" si="46"/>
        <v/>
      </c>
      <c r="W103" s="89" t="str">
        <f t="shared" si="54"/>
        <v/>
      </c>
      <c r="X103" s="272"/>
      <c r="Y103" s="89" t="str">
        <f t="shared" si="55"/>
        <v/>
      </c>
      <c r="Z103" s="464" t="str">
        <f t="shared" si="47"/>
        <v/>
      </c>
      <c r="AA103" s="89" t="str">
        <f t="shared" si="59"/>
        <v/>
      </c>
      <c r="AB103" s="397" t="str">
        <f t="shared" si="56"/>
        <v/>
      </c>
      <c r="AC103" s="397" t="str">
        <f t="shared" si="57"/>
        <v/>
      </c>
      <c r="AD103" s="397" t="str">
        <f t="shared" si="58"/>
        <v/>
      </c>
      <c r="AE103" s="12"/>
      <c r="AF103" s="7"/>
      <c r="AG103" s="7"/>
      <c r="AH103" s="193" t="str">
        <f t="shared" si="48"/>
        <v/>
      </c>
      <c r="AJ103" s="592">
        <f t="shared" si="49"/>
        <v>0</v>
      </c>
      <c r="AK103" s="592">
        <f t="shared" si="50"/>
        <v>0</v>
      </c>
      <c r="AL103" s="592">
        <f t="shared" si="51"/>
        <v>0</v>
      </c>
      <c r="AM103" s="592">
        <f t="shared" si="52"/>
        <v>0</v>
      </c>
      <c r="AN103" s="592">
        <f t="shared" si="53"/>
        <v>0</v>
      </c>
    </row>
    <row r="104" spans="1:40" s="103" customFormat="1" ht="15.6" x14ac:dyDescent="0.2">
      <c r="A104" s="1"/>
      <c r="B104" s="10"/>
      <c r="C104" s="16">
        <v>89</v>
      </c>
      <c r="D104" s="28"/>
      <c r="E104" s="29"/>
      <c r="F104" s="274"/>
      <c r="G104" s="467"/>
      <c r="H104" s="169"/>
      <c r="I104" s="169"/>
      <c r="J104" s="272"/>
      <c r="K104" s="467"/>
      <c r="L104" s="307"/>
      <c r="M104" s="307"/>
      <c r="N104" s="438" t="str">
        <f t="shared" si="43"/>
        <v/>
      </c>
      <c r="O104" s="436"/>
      <c r="P104" s="437"/>
      <c r="Q104" s="437"/>
      <c r="R104" s="124">
        <f t="shared" si="44"/>
        <v>0</v>
      </c>
      <c r="S104" s="124">
        <f t="shared" si="45"/>
        <v>0</v>
      </c>
      <c r="T104" s="13" t="str">
        <f>IF(J104="","",IF(G104="電算室用",2700,メイン_入力!$Y$32))</f>
        <v/>
      </c>
      <c r="U104" s="13" t="str">
        <f>IF(J104="","",IF(G104="電算室用",0,メイン_入力!$Z$32))</f>
        <v/>
      </c>
      <c r="V104" s="464" t="str">
        <f t="shared" si="46"/>
        <v/>
      </c>
      <c r="W104" s="89" t="str">
        <f t="shared" si="54"/>
        <v/>
      </c>
      <c r="X104" s="272"/>
      <c r="Y104" s="89" t="str">
        <f t="shared" si="55"/>
        <v/>
      </c>
      <c r="Z104" s="464" t="str">
        <f t="shared" si="47"/>
        <v/>
      </c>
      <c r="AA104" s="89" t="str">
        <f t="shared" si="59"/>
        <v/>
      </c>
      <c r="AB104" s="397" t="str">
        <f t="shared" si="56"/>
        <v/>
      </c>
      <c r="AC104" s="397" t="str">
        <f t="shared" si="57"/>
        <v/>
      </c>
      <c r="AD104" s="397" t="str">
        <f t="shared" si="58"/>
        <v/>
      </c>
      <c r="AE104" s="12"/>
      <c r="AF104" s="7"/>
      <c r="AG104" s="7"/>
      <c r="AH104" s="193" t="str">
        <f t="shared" si="48"/>
        <v/>
      </c>
      <c r="AJ104" s="592">
        <f t="shared" si="49"/>
        <v>0</v>
      </c>
      <c r="AK104" s="592">
        <f t="shared" si="50"/>
        <v>0</v>
      </c>
      <c r="AL104" s="592">
        <f t="shared" si="51"/>
        <v>0</v>
      </c>
      <c r="AM104" s="592">
        <f t="shared" si="52"/>
        <v>0</v>
      </c>
      <c r="AN104" s="592">
        <f t="shared" si="53"/>
        <v>0</v>
      </c>
    </row>
    <row r="105" spans="1:40" s="103" customFormat="1" ht="15.6" x14ac:dyDescent="0.2">
      <c r="A105" s="1"/>
      <c r="B105" s="10"/>
      <c r="C105" s="16">
        <v>90</v>
      </c>
      <c r="D105" s="28"/>
      <c r="E105" s="29"/>
      <c r="F105" s="274"/>
      <c r="G105" s="467"/>
      <c r="H105" s="169"/>
      <c r="I105" s="169"/>
      <c r="J105" s="272"/>
      <c r="K105" s="467"/>
      <c r="L105" s="307"/>
      <c r="M105" s="307"/>
      <c r="N105" s="438" t="str">
        <f t="shared" si="43"/>
        <v/>
      </c>
      <c r="O105" s="436"/>
      <c r="P105" s="437"/>
      <c r="Q105" s="437"/>
      <c r="R105" s="124">
        <f t="shared" si="44"/>
        <v>0</v>
      </c>
      <c r="S105" s="124">
        <f t="shared" si="45"/>
        <v>0</v>
      </c>
      <c r="T105" s="13" t="str">
        <f>IF(J105="","",IF(G105="電算室用",2700,メイン_入力!$Y$32))</f>
        <v/>
      </c>
      <c r="U105" s="13" t="str">
        <f>IF(J105="","",IF(G105="電算室用",0,メイン_入力!$Z$32))</f>
        <v/>
      </c>
      <c r="V105" s="464" t="str">
        <f t="shared" si="46"/>
        <v/>
      </c>
      <c r="W105" s="89" t="str">
        <f t="shared" si="54"/>
        <v/>
      </c>
      <c r="X105" s="272"/>
      <c r="Y105" s="89" t="str">
        <f t="shared" si="55"/>
        <v/>
      </c>
      <c r="Z105" s="464" t="str">
        <f t="shared" si="47"/>
        <v/>
      </c>
      <c r="AA105" s="89" t="str">
        <f t="shared" si="59"/>
        <v/>
      </c>
      <c r="AB105" s="397" t="str">
        <f t="shared" si="56"/>
        <v/>
      </c>
      <c r="AC105" s="397" t="str">
        <f t="shared" si="57"/>
        <v/>
      </c>
      <c r="AD105" s="397" t="str">
        <f t="shared" si="58"/>
        <v/>
      </c>
      <c r="AE105" s="12"/>
      <c r="AF105" s="7"/>
      <c r="AG105" s="7"/>
      <c r="AH105" s="194" t="str">
        <f t="shared" si="48"/>
        <v/>
      </c>
      <c r="AJ105" s="593">
        <f t="shared" si="49"/>
        <v>0</v>
      </c>
      <c r="AK105" s="593">
        <f t="shared" si="50"/>
        <v>0</v>
      </c>
      <c r="AL105" s="593">
        <f t="shared" si="51"/>
        <v>0</v>
      </c>
      <c r="AM105" s="593">
        <f t="shared" si="52"/>
        <v>0</v>
      </c>
      <c r="AN105" s="593">
        <f t="shared" si="53"/>
        <v>0</v>
      </c>
    </row>
    <row r="106" spans="1:40" ht="15.6" x14ac:dyDescent="0.2">
      <c r="B106" s="113"/>
      <c r="C106" s="114"/>
      <c r="D106" s="114"/>
      <c r="E106" s="114"/>
      <c r="F106" s="114"/>
      <c r="G106" s="114"/>
      <c r="H106" s="114"/>
      <c r="I106" s="114"/>
      <c r="J106" s="114"/>
      <c r="K106" s="114"/>
      <c r="L106" s="308"/>
      <c r="M106" s="308"/>
      <c r="N106" s="385"/>
      <c r="O106" s="388"/>
      <c r="P106" s="413"/>
      <c r="Q106" s="413"/>
      <c r="R106" s="417"/>
      <c r="S106" s="417"/>
      <c r="T106" s="114"/>
      <c r="U106" s="114"/>
      <c r="V106" s="114"/>
      <c r="W106" s="114"/>
      <c r="X106" s="114"/>
      <c r="Y106" s="114"/>
      <c r="Z106" s="197"/>
      <c r="AA106" s="122"/>
      <c r="AB106" s="399"/>
      <c r="AC106" s="399"/>
      <c r="AD106" s="399"/>
      <c r="AE106" s="115"/>
    </row>
    <row r="107" spans="1:40" s="155" customFormat="1" ht="15.6" x14ac:dyDescent="0.2">
      <c r="A107" s="1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310"/>
      <c r="M107" s="310"/>
      <c r="N107" s="387"/>
      <c r="O107" s="227"/>
      <c r="P107" s="415"/>
      <c r="Q107" s="415"/>
      <c r="R107" s="416"/>
      <c r="S107" s="416"/>
      <c r="T107" s="102"/>
      <c r="U107" s="102"/>
      <c r="V107" s="102"/>
      <c r="W107" s="102"/>
      <c r="X107" s="102"/>
      <c r="Y107" s="102"/>
      <c r="Z107" s="197"/>
      <c r="AA107" s="122"/>
      <c r="AB107" s="595"/>
      <c r="AC107" s="397"/>
      <c r="AD107" s="397"/>
      <c r="AE107" s="174" t="s">
        <v>916</v>
      </c>
    </row>
    <row r="108" spans="1:40" s="103" customFormat="1" ht="15.6" x14ac:dyDescent="0.2">
      <c r="A108" s="1"/>
      <c r="B108" s="10"/>
      <c r="C108" s="16">
        <v>91</v>
      </c>
      <c r="D108" s="28"/>
      <c r="E108" s="29"/>
      <c r="F108" s="274"/>
      <c r="G108" s="467"/>
      <c r="H108" s="169"/>
      <c r="I108" s="169"/>
      <c r="J108" s="272"/>
      <c r="K108" s="467"/>
      <c r="L108" s="307"/>
      <c r="M108" s="307"/>
      <c r="N108" s="438" t="str">
        <f t="shared" ref="N108:N137" si="60">IF(OR(J108="",AND(L108="",M108="")),"",(IF(L108=0,0,H108/L108)+IF(M108=0,0,I108/M108))/(SIGN(L108)+SIGN(M108)))</f>
        <v/>
      </c>
      <c r="O108" s="436"/>
      <c r="P108" s="437"/>
      <c r="Q108" s="437"/>
      <c r="R108" s="124">
        <f t="shared" ref="R108:R137" si="61">AM108</f>
        <v>0</v>
      </c>
      <c r="S108" s="124">
        <f t="shared" ref="S108:S137" si="62">AN108</f>
        <v>0</v>
      </c>
      <c r="T108" s="13" t="str">
        <f>IF(J108="","",IF(G108="電算室用",2700,メイン_入力!$Y$32))</f>
        <v/>
      </c>
      <c r="U108" s="13" t="str">
        <f>IF(J108="","",IF(G108="電算室用",0,メイン_入力!$Z$32))</f>
        <v/>
      </c>
      <c r="V108" s="464" t="str">
        <f t="shared" ref="V108:V137" si="63">IF(OR(J108="",AND(L108="",M108="")),"",(L108*J108*T108+M108*J108*U108)*IF(K108="電気",1,3.6/HLOOKUP(K108,$AZ$2:$BC$3,2,0)))</f>
        <v/>
      </c>
      <c r="W108" s="89" t="str">
        <f>IF($K108="","",IF($K108="電気","kWh/年",IF(OR($K108="低圧ｶﾞｽ",$K108="中圧ｶﾞｽ"),"Nm3/年",IF($K108="LPG","kg/年",IF(OR($K108="A重油",$K108="灯油"),"ℓ/年","MJ/年")))))</f>
        <v/>
      </c>
      <c r="X108" s="272"/>
      <c r="Y108" s="89" t="str">
        <f>IF($K108="","",IF($K108="電気","kWh/年",IF(OR($K108="低圧ｶﾞｽ",$K108="中圧ｶﾞｽ"),"m3/年",IF($K108="LPG","kg/年",IF(OR($K108="A重油",$K108="灯油"),"ℓ/年","MJ/年")))))</f>
        <v/>
      </c>
      <c r="Z108" s="464" t="str">
        <f t="shared" ref="Z108:Z137" si="64">IF(OR(AND(R108=0,S108=0),E108="",AND(N108&lt;AH108,P108="")),"",IF(NOT(N(X108)=0),X108*HLOOKUP(K108,$AZ$6:$BC$7,2,0),V108)*(L108*T108/(L108*T108+M108*U108)*R108/(1-R108)+(1-L108*T108/(L108*T108+M108*U108))*S108/(1-S108)))</f>
        <v/>
      </c>
      <c r="AA108" s="89" t="str">
        <f>IF($J108="","",W108)</f>
        <v/>
      </c>
      <c r="AB108" s="397" t="str">
        <f>IF(ISERROR($Z108),"",IF($Z108="","",$Z108*INDEX($BF$3:$BI$5,1,MATCH($K108,$BF$2:$BI$2,0))/1000))</f>
        <v/>
      </c>
      <c r="AC108" s="397" t="str">
        <f>IF(ISERROR($Z108),"",IF($Z108="","",$Z108*INDEX($BF$3:$BI$5,2,MATCH($K108,$BF$2:$BI$2,0))/1000))</f>
        <v/>
      </c>
      <c r="AD108" s="397" t="str">
        <f>IF(ISERROR($Z108),"",IF($Z108="","",$Z108*INDEX($BF$3:$BI$5,3,MATCH($K108,$BF$2:$BI$2,0))/1000))</f>
        <v/>
      </c>
      <c r="AE108" s="12"/>
      <c r="AF108" s="7"/>
      <c r="AG108" s="7"/>
      <c r="AH108" s="192" t="str">
        <f t="shared" ref="AH108:AH137" si="65">IF(H108="","",INDEX($AT$3:$AX$5,MATCH(H108,$AS$3:$AS$5),MATCH(G108,$AT$2:$AX$2,0)))</f>
        <v/>
      </c>
      <c r="AJ108" s="591">
        <f t="shared" ref="AJ108:AJ137" si="66">IF(AND(O108&gt;0,P108="○"),IF(OR(J108="",N(L108)=0),0,IF(G108&lt;&gt;"GHP",1-($AT$10)*(9.76/3.6)/O108,1-($AT$10)/O108)),IF(OR(J108="",N(L108)=0),0,1-(IF(G108="電算室用",$AV$9,$AT$9)*IF(K108="電気",9.76/3.6,1))/(H108/L108)))</f>
        <v>0</v>
      </c>
      <c r="AK108" s="591">
        <f t="shared" ref="AK108:AK137" si="67">IF(AND(O108&gt;0,P108="○"),IF(OR(J108="",N(M108)=0),0,IF(G108&lt;&gt;"GHP",1-($AT$10)*(9.76/3.6)/O108,1-($AT$10)/O108)),IF(OR(J108="",N(M108)=0,G108="電算室用"),0,1-($AT$9*IF(K108="電気",9.76/3.6,1))/(I108/M108)))</f>
        <v>0</v>
      </c>
      <c r="AL108" s="591">
        <f t="shared" ref="AL108:AL137" si="68">IF(Q108="○",$AZ$10,0)</f>
        <v>0</v>
      </c>
      <c r="AM108" s="591">
        <f t="shared" ref="AM108:AM137" si="69">AJ108+(1-AJ108)*$AL108</f>
        <v>0</v>
      </c>
      <c r="AN108" s="591">
        <f t="shared" ref="AN108:AN137" si="70">AK108+(1-AK108)*$AL108</f>
        <v>0</v>
      </c>
    </row>
    <row r="109" spans="1:40" s="103" customFormat="1" ht="15.6" x14ac:dyDescent="0.2">
      <c r="A109" s="1"/>
      <c r="B109" s="10"/>
      <c r="C109" s="16">
        <v>92</v>
      </c>
      <c r="D109" s="28"/>
      <c r="E109" s="29"/>
      <c r="F109" s="274"/>
      <c r="G109" s="467"/>
      <c r="H109" s="169"/>
      <c r="I109" s="169"/>
      <c r="J109" s="272"/>
      <c r="K109" s="467"/>
      <c r="L109" s="307"/>
      <c r="M109" s="307"/>
      <c r="N109" s="438" t="str">
        <f t="shared" si="60"/>
        <v/>
      </c>
      <c r="O109" s="436"/>
      <c r="P109" s="437"/>
      <c r="Q109" s="437"/>
      <c r="R109" s="124">
        <f t="shared" si="61"/>
        <v>0</v>
      </c>
      <c r="S109" s="124">
        <f t="shared" si="62"/>
        <v>0</v>
      </c>
      <c r="T109" s="13" t="str">
        <f>IF(J109="","",IF(G109="電算室用",2700,メイン_入力!$Y$32))</f>
        <v/>
      </c>
      <c r="U109" s="13" t="str">
        <f>IF(J109="","",IF(G109="電算室用",0,メイン_入力!$Z$32))</f>
        <v/>
      </c>
      <c r="V109" s="464" t="str">
        <f t="shared" si="63"/>
        <v/>
      </c>
      <c r="W109" s="89" t="str">
        <f t="shared" ref="W109:W137" si="71">IF($K109="","",IF($K109="電気","kWh/年",IF(OR(K109="低圧ｶﾞｽ",K109="中圧ｶﾞｽ"),"Nm3/年",IF($K109="LPG","kg/年",IF(OR($K109="A重油",$K109="灯油"),"ℓ/年","MJ/年")))))</f>
        <v/>
      </c>
      <c r="X109" s="272"/>
      <c r="Y109" s="89" t="str">
        <f t="shared" ref="Y109:Y137" si="72">IF($K109="","",IF($K109="電気","kWh/年",IF(OR($K109="低圧ｶﾞｽ",$K109="中圧ｶﾞｽ"),"m3/年",IF($K109="LPG","kg/年",IF(OR($K109="A重油",$K109="灯油"),"ℓ/年","MJ/年")))))</f>
        <v/>
      </c>
      <c r="Z109" s="464" t="str">
        <f t="shared" si="64"/>
        <v/>
      </c>
      <c r="AA109" s="89" t="str">
        <f>IF($K109="","",W109)</f>
        <v/>
      </c>
      <c r="AB109" s="397" t="str">
        <f t="shared" ref="AB109:AB137" si="73">IF(ISERROR($Z109),"",IF($Z109="","",$Z109*INDEX($BF$3:$BI$5,1,MATCH($K109,$BF$2:$BI$2,0))/1000))</f>
        <v/>
      </c>
      <c r="AC109" s="397" t="str">
        <f t="shared" ref="AC109:AC137" si="74">IF(ISERROR($Z109),"",IF($Z109="","",$Z109*INDEX($BF$3:$BI$5,2,MATCH($K109,$BF$2:$BI$2,0))/1000))</f>
        <v/>
      </c>
      <c r="AD109" s="397" t="str">
        <f t="shared" ref="AD109:AD137" si="75">IF(ISERROR($Z109),"",IF($Z109="","",$Z109*INDEX($BF$3:$BI$5,3,MATCH($K109,$BF$2:$BI$2,0))/1000))</f>
        <v/>
      </c>
      <c r="AE109" s="12"/>
      <c r="AF109" s="7"/>
      <c r="AG109" s="7"/>
      <c r="AH109" s="193" t="str">
        <f t="shared" si="65"/>
        <v/>
      </c>
      <c r="AJ109" s="592">
        <f t="shared" si="66"/>
        <v>0</v>
      </c>
      <c r="AK109" s="592">
        <f t="shared" si="67"/>
        <v>0</v>
      </c>
      <c r="AL109" s="592">
        <f t="shared" si="68"/>
        <v>0</v>
      </c>
      <c r="AM109" s="592">
        <f t="shared" si="69"/>
        <v>0</v>
      </c>
      <c r="AN109" s="592">
        <f t="shared" si="70"/>
        <v>0</v>
      </c>
    </row>
    <row r="110" spans="1:40" s="103" customFormat="1" ht="15.6" x14ac:dyDescent="0.2">
      <c r="A110" s="1"/>
      <c r="B110" s="10"/>
      <c r="C110" s="16">
        <v>93</v>
      </c>
      <c r="D110" s="28"/>
      <c r="E110" s="29"/>
      <c r="F110" s="274"/>
      <c r="G110" s="467"/>
      <c r="H110" s="169"/>
      <c r="I110" s="169"/>
      <c r="J110" s="272"/>
      <c r="K110" s="467"/>
      <c r="L110" s="307"/>
      <c r="M110" s="307"/>
      <c r="N110" s="438" t="str">
        <f t="shared" si="60"/>
        <v/>
      </c>
      <c r="O110" s="436"/>
      <c r="P110" s="437"/>
      <c r="Q110" s="437"/>
      <c r="R110" s="124">
        <f t="shared" si="61"/>
        <v>0</v>
      </c>
      <c r="S110" s="124">
        <f t="shared" si="62"/>
        <v>0</v>
      </c>
      <c r="T110" s="13" t="str">
        <f>IF(J110="","",IF(G110="電算室用",2700,メイン_入力!$Y$32))</f>
        <v/>
      </c>
      <c r="U110" s="13" t="str">
        <f>IF(J110="","",IF(G110="電算室用",0,メイン_入力!$Z$32))</f>
        <v/>
      </c>
      <c r="V110" s="464" t="str">
        <f t="shared" si="63"/>
        <v/>
      </c>
      <c r="W110" s="89" t="str">
        <f t="shared" si="71"/>
        <v/>
      </c>
      <c r="X110" s="272"/>
      <c r="Y110" s="89" t="str">
        <f t="shared" si="72"/>
        <v/>
      </c>
      <c r="Z110" s="464" t="str">
        <f t="shared" si="64"/>
        <v/>
      </c>
      <c r="AA110" s="89" t="str">
        <f>IF($K110="","",W110)</f>
        <v/>
      </c>
      <c r="AB110" s="397" t="str">
        <f t="shared" si="73"/>
        <v/>
      </c>
      <c r="AC110" s="397" t="str">
        <f t="shared" si="74"/>
        <v/>
      </c>
      <c r="AD110" s="397" t="str">
        <f t="shared" si="75"/>
        <v/>
      </c>
      <c r="AE110" s="12"/>
      <c r="AF110" s="7"/>
      <c r="AG110" s="7"/>
      <c r="AH110" s="193" t="str">
        <f t="shared" si="65"/>
        <v/>
      </c>
      <c r="AJ110" s="592">
        <f t="shared" si="66"/>
        <v>0</v>
      </c>
      <c r="AK110" s="592">
        <f t="shared" si="67"/>
        <v>0</v>
      </c>
      <c r="AL110" s="592">
        <f t="shared" si="68"/>
        <v>0</v>
      </c>
      <c r="AM110" s="592">
        <f t="shared" si="69"/>
        <v>0</v>
      </c>
      <c r="AN110" s="592">
        <f t="shared" si="70"/>
        <v>0</v>
      </c>
    </row>
    <row r="111" spans="1:40" s="103" customFormat="1" ht="15.6" x14ac:dyDescent="0.2">
      <c r="A111" s="1"/>
      <c r="B111" s="10"/>
      <c r="C111" s="16">
        <v>94</v>
      </c>
      <c r="D111" s="28"/>
      <c r="E111" s="29"/>
      <c r="F111" s="274"/>
      <c r="G111" s="467"/>
      <c r="H111" s="169"/>
      <c r="I111" s="169"/>
      <c r="J111" s="272"/>
      <c r="K111" s="467"/>
      <c r="L111" s="307"/>
      <c r="M111" s="307"/>
      <c r="N111" s="438" t="str">
        <f t="shared" si="60"/>
        <v/>
      </c>
      <c r="O111" s="436"/>
      <c r="P111" s="437"/>
      <c r="Q111" s="437"/>
      <c r="R111" s="124">
        <f t="shared" si="61"/>
        <v>0</v>
      </c>
      <c r="S111" s="124">
        <f t="shared" si="62"/>
        <v>0</v>
      </c>
      <c r="T111" s="13" t="str">
        <f>IF(J111="","",IF(G111="電算室用",2700,メイン_入力!$Y$32))</f>
        <v/>
      </c>
      <c r="U111" s="13" t="str">
        <f>IF(J111="","",IF(G111="電算室用",0,メイン_入力!$Z$32))</f>
        <v/>
      </c>
      <c r="V111" s="464" t="str">
        <f t="shared" si="63"/>
        <v/>
      </c>
      <c r="W111" s="89" t="str">
        <f t="shared" si="71"/>
        <v/>
      </c>
      <c r="X111" s="272"/>
      <c r="Y111" s="89" t="str">
        <f t="shared" si="72"/>
        <v/>
      </c>
      <c r="Z111" s="464" t="str">
        <f t="shared" si="64"/>
        <v/>
      </c>
      <c r="AA111" s="89" t="str">
        <f t="shared" ref="AA111:AA137" si="76">IF($K111="","",W111)</f>
        <v/>
      </c>
      <c r="AB111" s="397" t="str">
        <f t="shared" si="73"/>
        <v/>
      </c>
      <c r="AC111" s="397" t="str">
        <f t="shared" si="74"/>
        <v/>
      </c>
      <c r="AD111" s="397" t="str">
        <f t="shared" si="75"/>
        <v/>
      </c>
      <c r="AE111" s="12"/>
      <c r="AF111" s="7"/>
      <c r="AG111" s="7"/>
      <c r="AH111" s="193" t="str">
        <f t="shared" si="65"/>
        <v/>
      </c>
      <c r="AJ111" s="592">
        <f t="shared" si="66"/>
        <v>0</v>
      </c>
      <c r="AK111" s="592">
        <f t="shared" si="67"/>
        <v>0</v>
      </c>
      <c r="AL111" s="592">
        <f t="shared" si="68"/>
        <v>0</v>
      </c>
      <c r="AM111" s="592">
        <f t="shared" si="69"/>
        <v>0</v>
      </c>
      <c r="AN111" s="592">
        <f t="shared" si="70"/>
        <v>0</v>
      </c>
    </row>
    <row r="112" spans="1:40" s="103" customFormat="1" ht="15.6" x14ac:dyDescent="0.2">
      <c r="A112" s="1"/>
      <c r="B112" s="10"/>
      <c r="C112" s="16">
        <v>95</v>
      </c>
      <c r="D112" s="28"/>
      <c r="E112" s="29"/>
      <c r="F112" s="274"/>
      <c r="G112" s="467"/>
      <c r="H112" s="169"/>
      <c r="I112" s="169"/>
      <c r="J112" s="272"/>
      <c r="K112" s="467"/>
      <c r="L112" s="307"/>
      <c r="M112" s="307"/>
      <c r="N112" s="438" t="str">
        <f t="shared" si="60"/>
        <v/>
      </c>
      <c r="O112" s="436"/>
      <c r="P112" s="437"/>
      <c r="Q112" s="437"/>
      <c r="R112" s="124">
        <f t="shared" si="61"/>
        <v>0</v>
      </c>
      <c r="S112" s="124">
        <f t="shared" si="62"/>
        <v>0</v>
      </c>
      <c r="T112" s="13" t="str">
        <f>IF(J112="","",IF(G112="電算室用",2700,メイン_入力!$Y$32))</f>
        <v/>
      </c>
      <c r="U112" s="13" t="str">
        <f>IF(J112="","",IF(G112="電算室用",0,メイン_入力!$Z$32))</f>
        <v/>
      </c>
      <c r="V112" s="464" t="str">
        <f t="shared" si="63"/>
        <v/>
      </c>
      <c r="W112" s="89" t="str">
        <f t="shared" si="71"/>
        <v/>
      </c>
      <c r="X112" s="272"/>
      <c r="Y112" s="89" t="str">
        <f t="shared" si="72"/>
        <v/>
      </c>
      <c r="Z112" s="464" t="str">
        <f t="shared" si="64"/>
        <v/>
      </c>
      <c r="AA112" s="89" t="str">
        <f t="shared" si="76"/>
        <v/>
      </c>
      <c r="AB112" s="397" t="str">
        <f t="shared" si="73"/>
        <v/>
      </c>
      <c r="AC112" s="397" t="str">
        <f t="shared" si="74"/>
        <v/>
      </c>
      <c r="AD112" s="397" t="str">
        <f t="shared" si="75"/>
        <v/>
      </c>
      <c r="AE112" s="12"/>
      <c r="AF112" s="7"/>
      <c r="AG112" s="7"/>
      <c r="AH112" s="193" t="str">
        <f t="shared" si="65"/>
        <v/>
      </c>
      <c r="AJ112" s="592">
        <f t="shared" si="66"/>
        <v>0</v>
      </c>
      <c r="AK112" s="592">
        <f t="shared" si="67"/>
        <v>0</v>
      </c>
      <c r="AL112" s="592">
        <f t="shared" si="68"/>
        <v>0</v>
      </c>
      <c r="AM112" s="592">
        <f t="shared" si="69"/>
        <v>0</v>
      </c>
      <c r="AN112" s="592">
        <f t="shared" si="70"/>
        <v>0</v>
      </c>
    </row>
    <row r="113" spans="1:40" s="103" customFormat="1" ht="15.6" x14ac:dyDescent="0.2">
      <c r="A113" s="1"/>
      <c r="B113" s="10"/>
      <c r="C113" s="16">
        <v>96</v>
      </c>
      <c r="D113" s="28"/>
      <c r="E113" s="29"/>
      <c r="F113" s="274"/>
      <c r="G113" s="467"/>
      <c r="H113" s="169"/>
      <c r="I113" s="169"/>
      <c r="J113" s="272"/>
      <c r="K113" s="467"/>
      <c r="L113" s="307"/>
      <c r="M113" s="307"/>
      <c r="N113" s="438" t="str">
        <f t="shared" si="60"/>
        <v/>
      </c>
      <c r="O113" s="436"/>
      <c r="P113" s="437"/>
      <c r="Q113" s="437"/>
      <c r="R113" s="124">
        <f t="shared" si="61"/>
        <v>0</v>
      </c>
      <c r="S113" s="124">
        <f t="shared" si="62"/>
        <v>0</v>
      </c>
      <c r="T113" s="13" t="str">
        <f>IF(J113="","",IF(G113="電算室用",2700,メイン_入力!$Y$32))</f>
        <v/>
      </c>
      <c r="U113" s="13" t="str">
        <f>IF(J113="","",IF(G113="電算室用",0,メイン_入力!$Z$32))</f>
        <v/>
      </c>
      <c r="V113" s="464" t="str">
        <f t="shared" si="63"/>
        <v/>
      </c>
      <c r="W113" s="89" t="str">
        <f t="shared" si="71"/>
        <v/>
      </c>
      <c r="X113" s="272"/>
      <c r="Y113" s="89" t="str">
        <f t="shared" si="72"/>
        <v/>
      </c>
      <c r="Z113" s="464" t="str">
        <f t="shared" si="64"/>
        <v/>
      </c>
      <c r="AA113" s="89" t="str">
        <f t="shared" si="76"/>
        <v/>
      </c>
      <c r="AB113" s="397" t="str">
        <f t="shared" si="73"/>
        <v/>
      </c>
      <c r="AC113" s="397" t="str">
        <f t="shared" si="74"/>
        <v/>
      </c>
      <c r="AD113" s="397" t="str">
        <f t="shared" si="75"/>
        <v/>
      </c>
      <c r="AE113" s="12"/>
      <c r="AF113" s="7"/>
      <c r="AG113" s="7"/>
      <c r="AH113" s="193" t="str">
        <f t="shared" si="65"/>
        <v/>
      </c>
      <c r="AJ113" s="592">
        <f t="shared" si="66"/>
        <v>0</v>
      </c>
      <c r="AK113" s="592">
        <f t="shared" si="67"/>
        <v>0</v>
      </c>
      <c r="AL113" s="592">
        <f t="shared" si="68"/>
        <v>0</v>
      </c>
      <c r="AM113" s="592">
        <f t="shared" si="69"/>
        <v>0</v>
      </c>
      <c r="AN113" s="592">
        <f t="shared" si="70"/>
        <v>0</v>
      </c>
    </row>
    <row r="114" spans="1:40" s="103" customFormat="1" ht="15.6" x14ac:dyDescent="0.2">
      <c r="A114" s="1"/>
      <c r="B114" s="10"/>
      <c r="C114" s="16">
        <v>97</v>
      </c>
      <c r="D114" s="28"/>
      <c r="E114" s="29"/>
      <c r="F114" s="274"/>
      <c r="G114" s="467"/>
      <c r="H114" s="169"/>
      <c r="I114" s="169"/>
      <c r="J114" s="272"/>
      <c r="K114" s="467"/>
      <c r="L114" s="307"/>
      <c r="M114" s="307"/>
      <c r="N114" s="438" t="str">
        <f t="shared" si="60"/>
        <v/>
      </c>
      <c r="O114" s="436"/>
      <c r="P114" s="437"/>
      <c r="Q114" s="437"/>
      <c r="R114" s="124">
        <f t="shared" si="61"/>
        <v>0</v>
      </c>
      <c r="S114" s="124">
        <f t="shared" si="62"/>
        <v>0</v>
      </c>
      <c r="T114" s="13" t="str">
        <f>IF(J114="","",IF(G114="電算室用",2700,メイン_入力!$Y$32))</f>
        <v/>
      </c>
      <c r="U114" s="13" t="str">
        <f>IF(J114="","",IF(G114="電算室用",0,メイン_入力!$Z$32))</f>
        <v/>
      </c>
      <c r="V114" s="464" t="str">
        <f t="shared" si="63"/>
        <v/>
      </c>
      <c r="W114" s="89" t="str">
        <f t="shared" si="71"/>
        <v/>
      </c>
      <c r="X114" s="272"/>
      <c r="Y114" s="89" t="str">
        <f t="shared" si="72"/>
        <v/>
      </c>
      <c r="Z114" s="464" t="str">
        <f t="shared" si="64"/>
        <v/>
      </c>
      <c r="AA114" s="89" t="str">
        <f t="shared" si="76"/>
        <v/>
      </c>
      <c r="AB114" s="397" t="str">
        <f t="shared" si="73"/>
        <v/>
      </c>
      <c r="AC114" s="397" t="str">
        <f t="shared" si="74"/>
        <v/>
      </c>
      <c r="AD114" s="397" t="str">
        <f t="shared" si="75"/>
        <v/>
      </c>
      <c r="AE114" s="12"/>
      <c r="AF114" s="7"/>
      <c r="AG114" s="7"/>
      <c r="AH114" s="193" t="str">
        <f t="shared" si="65"/>
        <v/>
      </c>
      <c r="AJ114" s="592">
        <f t="shared" si="66"/>
        <v>0</v>
      </c>
      <c r="AK114" s="592">
        <f t="shared" si="67"/>
        <v>0</v>
      </c>
      <c r="AL114" s="592">
        <f t="shared" si="68"/>
        <v>0</v>
      </c>
      <c r="AM114" s="592">
        <f t="shared" si="69"/>
        <v>0</v>
      </c>
      <c r="AN114" s="592">
        <f t="shared" si="70"/>
        <v>0</v>
      </c>
    </row>
    <row r="115" spans="1:40" s="103" customFormat="1" ht="15.6" x14ac:dyDescent="0.2">
      <c r="A115" s="1"/>
      <c r="B115" s="10"/>
      <c r="C115" s="16">
        <v>98</v>
      </c>
      <c r="D115" s="28"/>
      <c r="E115" s="29"/>
      <c r="F115" s="274"/>
      <c r="G115" s="467"/>
      <c r="H115" s="169"/>
      <c r="I115" s="169"/>
      <c r="J115" s="272"/>
      <c r="K115" s="467"/>
      <c r="L115" s="307"/>
      <c r="M115" s="307"/>
      <c r="N115" s="438" t="str">
        <f t="shared" si="60"/>
        <v/>
      </c>
      <c r="O115" s="436"/>
      <c r="P115" s="437"/>
      <c r="Q115" s="437"/>
      <c r="R115" s="124">
        <f t="shared" si="61"/>
        <v>0</v>
      </c>
      <c r="S115" s="124">
        <f t="shared" si="62"/>
        <v>0</v>
      </c>
      <c r="T115" s="13" t="str">
        <f>IF(J115="","",IF(G115="電算室用",2700,メイン_入力!$Y$32))</f>
        <v/>
      </c>
      <c r="U115" s="13" t="str">
        <f>IF(J115="","",IF(G115="電算室用",0,メイン_入力!$Z$32))</f>
        <v/>
      </c>
      <c r="V115" s="464" t="str">
        <f t="shared" si="63"/>
        <v/>
      </c>
      <c r="W115" s="89" t="str">
        <f t="shared" si="71"/>
        <v/>
      </c>
      <c r="X115" s="272"/>
      <c r="Y115" s="89" t="str">
        <f t="shared" si="72"/>
        <v/>
      </c>
      <c r="Z115" s="464" t="str">
        <f t="shared" si="64"/>
        <v/>
      </c>
      <c r="AA115" s="89" t="str">
        <f t="shared" si="76"/>
        <v/>
      </c>
      <c r="AB115" s="397" t="str">
        <f t="shared" si="73"/>
        <v/>
      </c>
      <c r="AC115" s="397" t="str">
        <f t="shared" si="74"/>
        <v/>
      </c>
      <c r="AD115" s="397" t="str">
        <f t="shared" si="75"/>
        <v/>
      </c>
      <c r="AE115" s="12"/>
      <c r="AF115" s="7"/>
      <c r="AG115" s="7"/>
      <c r="AH115" s="193" t="str">
        <f t="shared" si="65"/>
        <v/>
      </c>
      <c r="AJ115" s="592">
        <f t="shared" si="66"/>
        <v>0</v>
      </c>
      <c r="AK115" s="592">
        <f t="shared" si="67"/>
        <v>0</v>
      </c>
      <c r="AL115" s="592">
        <f t="shared" si="68"/>
        <v>0</v>
      </c>
      <c r="AM115" s="592">
        <f t="shared" si="69"/>
        <v>0</v>
      </c>
      <c r="AN115" s="592">
        <f t="shared" si="70"/>
        <v>0</v>
      </c>
    </row>
    <row r="116" spans="1:40" s="103" customFormat="1" ht="15.6" x14ac:dyDescent="0.2">
      <c r="A116" s="1"/>
      <c r="B116" s="10"/>
      <c r="C116" s="16">
        <v>99</v>
      </c>
      <c r="D116" s="28"/>
      <c r="E116" s="29"/>
      <c r="F116" s="274"/>
      <c r="G116" s="467"/>
      <c r="H116" s="169"/>
      <c r="I116" s="169"/>
      <c r="J116" s="272"/>
      <c r="K116" s="467"/>
      <c r="L116" s="307"/>
      <c r="M116" s="307"/>
      <c r="N116" s="438" t="str">
        <f t="shared" si="60"/>
        <v/>
      </c>
      <c r="O116" s="436"/>
      <c r="P116" s="437"/>
      <c r="Q116" s="437"/>
      <c r="R116" s="124">
        <f t="shared" si="61"/>
        <v>0</v>
      </c>
      <c r="S116" s="124">
        <f t="shared" si="62"/>
        <v>0</v>
      </c>
      <c r="T116" s="13" t="str">
        <f>IF(J116="","",IF(G116="電算室用",2700,メイン_入力!$Y$32))</f>
        <v/>
      </c>
      <c r="U116" s="13" t="str">
        <f>IF(J116="","",IF(G116="電算室用",0,メイン_入力!$Z$32))</f>
        <v/>
      </c>
      <c r="V116" s="464" t="str">
        <f t="shared" si="63"/>
        <v/>
      </c>
      <c r="W116" s="89" t="str">
        <f t="shared" si="71"/>
        <v/>
      </c>
      <c r="X116" s="272"/>
      <c r="Y116" s="89" t="str">
        <f t="shared" si="72"/>
        <v/>
      </c>
      <c r="Z116" s="464" t="str">
        <f t="shared" si="64"/>
        <v/>
      </c>
      <c r="AA116" s="89" t="str">
        <f t="shared" si="76"/>
        <v/>
      </c>
      <c r="AB116" s="397" t="str">
        <f t="shared" si="73"/>
        <v/>
      </c>
      <c r="AC116" s="397" t="str">
        <f t="shared" si="74"/>
        <v/>
      </c>
      <c r="AD116" s="397" t="str">
        <f t="shared" si="75"/>
        <v/>
      </c>
      <c r="AE116" s="12"/>
      <c r="AF116" s="7"/>
      <c r="AG116" s="7"/>
      <c r="AH116" s="193" t="str">
        <f t="shared" si="65"/>
        <v/>
      </c>
      <c r="AJ116" s="592">
        <f t="shared" si="66"/>
        <v>0</v>
      </c>
      <c r="AK116" s="592">
        <f t="shared" si="67"/>
        <v>0</v>
      </c>
      <c r="AL116" s="592">
        <f t="shared" si="68"/>
        <v>0</v>
      </c>
      <c r="AM116" s="592">
        <f t="shared" si="69"/>
        <v>0</v>
      </c>
      <c r="AN116" s="592">
        <f t="shared" si="70"/>
        <v>0</v>
      </c>
    </row>
    <row r="117" spans="1:40" s="103" customFormat="1" ht="15.6" x14ac:dyDescent="0.2">
      <c r="A117" s="1"/>
      <c r="B117" s="10"/>
      <c r="C117" s="16">
        <v>100</v>
      </c>
      <c r="D117" s="28"/>
      <c r="E117" s="29"/>
      <c r="F117" s="274"/>
      <c r="G117" s="467"/>
      <c r="H117" s="169"/>
      <c r="I117" s="169"/>
      <c r="J117" s="272"/>
      <c r="K117" s="467"/>
      <c r="L117" s="307"/>
      <c r="M117" s="307"/>
      <c r="N117" s="438" t="str">
        <f t="shared" si="60"/>
        <v/>
      </c>
      <c r="O117" s="436"/>
      <c r="P117" s="437"/>
      <c r="Q117" s="437"/>
      <c r="R117" s="124">
        <f t="shared" si="61"/>
        <v>0</v>
      </c>
      <c r="S117" s="124">
        <f t="shared" si="62"/>
        <v>0</v>
      </c>
      <c r="T117" s="13" t="str">
        <f>IF(J117="","",IF(G117="電算室用",2700,メイン_入力!$Y$32))</f>
        <v/>
      </c>
      <c r="U117" s="13" t="str">
        <f>IF(J117="","",IF(G117="電算室用",0,メイン_入力!$Z$32))</f>
        <v/>
      </c>
      <c r="V117" s="464" t="str">
        <f t="shared" si="63"/>
        <v/>
      </c>
      <c r="W117" s="89" t="str">
        <f t="shared" si="71"/>
        <v/>
      </c>
      <c r="X117" s="272"/>
      <c r="Y117" s="89" t="str">
        <f t="shared" si="72"/>
        <v/>
      </c>
      <c r="Z117" s="464" t="str">
        <f t="shared" si="64"/>
        <v/>
      </c>
      <c r="AA117" s="89" t="str">
        <f t="shared" si="76"/>
        <v/>
      </c>
      <c r="AB117" s="397" t="str">
        <f t="shared" si="73"/>
        <v/>
      </c>
      <c r="AC117" s="397" t="str">
        <f t="shared" si="74"/>
        <v/>
      </c>
      <c r="AD117" s="397" t="str">
        <f t="shared" si="75"/>
        <v/>
      </c>
      <c r="AE117" s="12"/>
      <c r="AF117" s="7"/>
      <c r="AG117" s="7"/>
      <c r="AH117" s="193" t="str">
        <f t="shared" si="65"/>
        <v/>
      </c>
      <c r="AJ117" s="592">
        <f t="shared" si="66"/>
        <v>0</v>
      </c>
      <c r="AK117" s="592">
        <f t="shared" si="67"/>
        <v>0</v>
      </c>
      <c r="AL117" s="592">
        <f t="shared" si="68"/>
        <v>0</v>
      </c>
      <c r="AM117" s="592">
        <f t="shared" si="69"/>
        <v>0</v>
      </c>
      <c r="AN117" s="592">
        <f t="shared" si="70"/>
        <v>0</v>
      </c>
    </row>
    <row r="118" spans="1:40" s="103" customFormat="1" ht="15.6" x14ac:dyDescent="0.2">
      <c r="A118" s="1"/>
      <c r="B118" s="10"/>
      <c r="C118" s="16">
        <v>101</v>
      </c>
      <c r="D118" s="28"/>
      <c r="E118" s="29"/>
      <c r="F118" s="274"/>
      <c r="G118" s="467"/>
      <c r="H118" s="169"/>
      <c r="I118" s="169"/>
      <c r="J118" s="272"/>
      <c r="K118" s="467"/>
      <c r="L118" s="307"/>
      <c r="M118" s="307"/>
      <c r="N118" s="438" t="str">
        <f t="shared" si="60"/>
        <v/>
      </c>
      <c r="O118" s="436"/>
      <c r="P118" s="437"/>
      <c r="Q118" s="437"/>
      <c r="R118" s="124">
        <f t="shared" si="61"/>
        <v>0</v>
      </c>
      <c r="S118" s="124">
        <f t="shared" si="62"/>
        <v>0</v>
      </c>
      <c r="T118" s="13" t="str">
        <f>IF(J118="","",IF(G118="電算室用",2700,メイン_入力!$Y$32))</f>
        <v/>
      </c>
      <c r="U118" s="13" t="str">
        <f>IF(J118="","",IF(G118="電算室用",0,メイン_入力!$Z$32))</f>
        <v/>
      </c>
      <c r="V118" s="464" t="str">
        <f t="shared" si="63"/>
        <v/>
      </c>
      <c r="W118" s="89" t="str">
        <f t="shared" si="71"/>
        <v/>
      </c>
      <c r="X118" s="272"/>
      <c r="Y118" s="89" t="str">
        <f t="shared" si="72"/>
        <v/>
      </c>
      <c r="Z118" s="464" t="str">
        <f t="shared" si="64"/>
        <v/>
      </c>
      <c r="AA118" s="89" t="str">
        <f t="shared" si="76"/>
        <v/>
      </c>
      <c r="AB118" s="397" t="str">
        <f t="shared" si="73"/>
        <v/>
      </c>
      <c r="AC118" s="397" t="str">
        <f t="shared" si="74"/>
        <v/>
      </c>
      <c r="AD118" s="397" t="str">
        <f t="shared" si="75"/>
        <v/>
      </c>
      <c r="AE118" s="12"/>
      <c r="AF118" s="7"/>
      <c r="AG118" s="7"/>
      <c r="AH118" s="193" t="str">
        <f t="shared" si="65"/>
        <v/>
      </c>
      <c r="AJ118" s="592">
        <f t="shared" si="66"/>
        <v>0</v>
      </c>
      <c r="AK118" s="592">
        <f t="shared" si="67"/>
        <v>0</v>
      </c>
      <c r="AL118" s="592">
        <f t="shared" si="68"/>
        <v>0</v>
      </c>
      <c r="AM118" s="592">
        <f t="shared" si="69"/>
        <v>0</v>
      </c>
      <c r="AN118" s="592">
        <f t="shared" si="70"/>
        <v>0</v>
      </c>
    </row>
    <row r="119" spans="1:40" s="103" customFormat="1" ht="15.6" x14ac:dyDescent="0.2">
      <c r="A119" s="1"/>
      <c r="B119" s="10"/>
      <c r="C119" s="16">
        <v>102</v>
      </c>
      <c r="D119" s="28"/>
      <c r="E119" s="29"/>
      <c r="F119" s="274"/>
      <c r="G119" s="467"/>
      <c r="H119" s="169"/>
      <c r="I119" s="169"/>
      <c r="J119" s="272"/>
      <c r="K119" s="467"/>
      <c r="L119" s="307"/>
      <c r="M119" s="307"/>
      <c r="N119" s="438" t="str">
        <f t="shared" si="60"/>
        <v/>
      </c>
      <c r="O119" s="436"/>
      <c r="P119" s="437"/>
      <c r="Q119" s="437"/>
      <c r="R119" s="124">
        <f t="shared" si="61"/>
        <v>0</v>
      </c>
      <c r="S119" s="124">
        <f t="shared" si="62"/>
        <v>0</v>
      </c>
      <c r="T119" s="13" t="str">
        <f>IF(J119="","",IF(G119="電算室用",2700,メイン_入力!$Y$32))</f>
        <v/>
      </c>
      <c r="U119" s="13" t="str">
        <f>IF(J119="","",IF(G119="電算室用",0,メイン_入力!$Z$32))</f>
        <v/>
      </c>
      <c r="V119" s="464" t="str">
        <f t="shared" si="63"/>
        <v/>
      </c>
      <c r="W119" s="89" t="str">
        <f t="shared" si="71"/>
        <v/>
      </c>
      <c r="X119" s="272"/>
      <c r="Y119" s="89" t="str">
        <f t="shared" si="72"/>
        <v/>
      </c>
      <c r="Z119" s="464" t="str">
        <f t="shared" si="64"/>
        <v/>
      </c>
      <c r="AA119" s="89" t="str">
        <f t="shared" si="76"/>
        <v/>
      </c>
      <c r="AB119" s="397" t="str">
        <f t="shared" si="73"/>
        <v/>
      </c>
      <c r="AC119" s="397" t="str">
        <f t="shared" si="74"/>
        <v/>
      </c>
      <c r="AD119" s="397" t="str">
        <f t="shared" si="75"/>
        <v/>
      </c>
      <c r="AE119" s="12"/>
      <c r="AF119" s="7"/>
      <c r="AG119" s="7"/>
      <c r="AH119" s="193" t="str">
        <f t="shared" si="65"/>
        <v/>
      </c>
      <c r="AJ119" s="592">
        <f t="shared" si="66"/>
        <v>0</v>
      </c>
      <c r="AK119" s="592">
        <f t="shared" si="67"/>
        <v>0</v>
      </c>
      <c r="AL119" s="592">
        <f t="shared" si="68"/>
        <v>0</v>
      </c>
      <c r="AM119" s="592">
        <f t="shared" si="69"/>
        <v>0</v>
      </c>
      <c r="AN119" s="592">
        <f t="shared" si="70"/>
        <v>0</v>
      </c>
    </row>
    <row r="120" spans="1:40" s="103" customFormat="1" ht="15.6" x14ac:dyDescent="0.2">
      <c r="A120" s="1"/>
      <c r="B120" s="10"/>
      <c r="C120" s="16">
        <v>103</v>
      </c>
      <c r="D120" s="28"/>
      <c r="E120" s="29"/>
      <c r="F120" s="274"/>
      <c r="G120" s="467"/>
      <c r="H120" s="169"/>
      <c r="I120" s="169"/>
      <c r="J120" s="272"/>
      <c r="K120" s="467"/>
      <c r="L120" s="307"/>
      <c r="M120" s="307"/>
      <c r="N120" s="438" t="str">
        <f t="shared" si="60"/>
        <v/>
      </c>
      <c r="O120" s="436"/>
      <c r="P120" s="437"/>
      <c r="Q120" s="437"/>
      <c r="R120" s="124">
        <f t="shared" si="61"/>
        <v>0</v>
      </c>
      <c r="S120" s="124">
        <f t="shared" si="62"/>
        <v>0</v>
      </c>
      <c r="T120" s="13" t="str">
        <f>IF(J120="","",IF(G120="電算室用",2700,メイン_入力!$Y$32))</f>
        <v/>
      </c>
      <c r="U120" s="13" t="str">
        <f>IF(J120="","",IF(G120="電算室用",0,メイン_入力!$Z$32))</f>
        <v/>
      </c>
      <c r="V120" s="464" t="str">
        <f t="shared" si="63"/>
        <v/>
      </c>
      <c r="W120" s="89" t="str">
        <f t="shared" si="71"/>
        <v/>
      </c>
      <c r="X120" s="272"/>
      <c r="Y120" s="89" t="str">
        <f t="shared" si="72"/>
        <v/>
      </c>
      <c r="Z120" s="464" t="str">
        <f t="shared" si="64"/>
        <v/>
      </c>
      <c r="AA120" s="89" t="str">
        <f t="shared" si="76"/>
        <v/>
      </c>
      <c r="AB120" s="397" t="str">
        <f t="shared" si="73"/>
        <v/>
      </c>
      <c r="AC120" s="397" t="str">
        <f t="shared" si="74"/>
        <v/>
      </c>
      <c r="AD120" s="397" t="str">
        <f t="shared" si="75"/>
        <v/>
      </c>
      <c r="AE120" s="12"/>
      <c r="AF120" s="7"/>
      <c r="AG120" s="7"/>
      <c r="AH120" s="193" t="str">
        <f t="shared" si="65"/>
        <v/>
      </c>
      <c r="AJ120" s="592">
        <f t="shared" si="66"/>
        <v>0</v>
      </c>
      <c r="AK120" s="592">
        <f t="shared" si="67"/>
        <v>0</v>
      </c>
      <c r="AL120" s="592">
        <f t="shared" si="68"/>
        <v>0</v>
      </c>
      <c r="AM120" s="592">
        <f t="shared" si="69"/>
        <v>0</v>
      </c>
      <c r="AN120" s="592">
        <f t="shared" si="70"/>
        <v>0</v>
      </c>
    </row>
    <row r="121" spans="1:40" s="103" customFormat="1" ht="15.6" x14ac:dyDescent="0.2">
      <c r="A121" s="1"/>
      <c r="B121" s="10"/>
      <c r="C121" s="16">
        <v>104</v>
      </c>
      <c r="D121" s="28"/>
      <c r="E121" s="29"/>
      <c r="F121" s="274"/>
      <c r="G121" s="467"/>
      <c r="H121" s="169"/>
      <c r="I121" s="169"/>
      <c r="J121" s="272"/>
      <c r="K121" s="467"/>
      <c r="L121" s="307"/>
      <c r="M121" s="307"/>
      <c r="N121" s="438" t="str">
        <f t="shared" si="60"/>
        <v/>
      </c>
      <c r="O121" s="436"/>
      <c r="P121" s="437"/>
      <c r="Q121" s="437"/>
      <c r="R121" s="124">
        <f t="shared" si="61"/>
        <v>0</v>
      </c>
      <c r="S121" s="124">
        <f t="shared" si="62"/>
        <v>0</v>
      </c>
      <c r="T121" s="13" t="str">
        <f>IF(J121="","",IF(G121="電算室用",2700,メイン_入力!$Y$32))</f>
        <v/>
      </c>
      <c r="U121" s="13" t="str">
        <f>IF(J121="","",IF(G121="電算室用",0,メイン_入力!$Z$32))</f>
        <v/>
      </c>
      <c r="V121" s="464" t="str">
        <f t="shared" si="63"/>
        <v/>
      </c>
      <c r="W121" s="89" t="str">
        <f t="shared" si="71"/>
        <v/>
      </c>
      <c r="X121" s="272"/>
      <c r="Y121" s="89" t="str">
        <f t="shared" si="72"/>
        <v/>
      </c>
      <c r="Z121" s="464" t="str">
        <f t="shared" si="64"/>
        <v/>
      </c>
      <c r="AA121" s="89" t="str">
        <f t="shared" si="76"/>
        <v/>
      </c>
      <c r="AB121" s="397" t="str">
        <f t="shared" si="73"/>
        <v/>
      </c>
      <c r="AC121" s="397" t="str">
        <f t="shared" si="74"/>
        <v/>
      </c>
      <c r="AD121" s="397" t="str">
        <f t="shared" si="75"/>
        <v/>
      </c>
      <c r="AE121" s="12"/>
      <c r="AF121" s="7"/>
      <c r="AG121" s="7"/>
      <c r="AH121" s="193" t="str">
        <f t="shared" si="65"/>
        <v/>
      </c>
      <c r="AJ121" s="592">
        <f t="shared" si="66"/>
        <v>0</v>
      </c>
      <c r="AK121" s="592">
        <f t="shared" si="67"/>
        <v>0</v>
      </c>
      <c r="AL121" s="592">
        <f t="shared" si="68"/>
        <v>0</v>
      </c>
      <c r="AM121" s="592">
        <f t="shared" si="69"/>
        <v>0</v>
      </c>
      <c r="AN121" s="592">
        <f t="shared" si="70"/>
        <v>0</v>
      </c>
    </row>
    <row r="122" spans="1:40" s="103" customFormat="1" ht="15.6" x14ac:dyDescent="0.2">
      <c r="A122" s="1"/>
      <c r="B122" s="10"/>
      <c r="C122" s="16">
        <v>105</v>
      </c>
      <c r="D122" s="28"/>
      <c r="E122" s="29"/>
      <c r="F122" s="274"/>
      <c r="G122" s="467"/>
      <c r="H122" s="169"/>
      <c r="I122" s="169"/>
      <c r="J122" s="272"/>
      <c r="K122" s="467"/>
      <c r="L122" s="307"/>
      <c r="M122" s="307"/>
      <c r="N122" s="438" t="str">
        <f t="shared" si="60"/>
        <v/>
      </c>
      <c r="O122" s="436"/>
      <c r="P122" s="437"/>
      <c r="Q122" s="437"/>
      <c r="R122" s="124">
        <f t="shared" si="61"/>
        <v>0</v>
      </c>
      <c r="S122" s="124">
        <f t="shared" si="62"/>
        <v>0</v>
      </c>
      <c r="T122" s="13" t="str">
        <f>IF(J122="","",IF(G122="電算室用",2700,メイン_入力!$Y$32))</f>
        <v/>
      </c>
      <c r="U122" s="13" t="str">
        <f>IF(J122="","",IF(G122="電算室用",0,メイン_入力!$Z$32))</f>
        <v/>
      </c>
      <c r="V122" s="464" t="str">
        <f t="shared" si="63"/>
        <v/>
      </c>
      <c r="W122" s="89" t="str">
        <f t="shared" si="71"/>
        <v/>
      </c>
      <c r="X122" s="272"/>
      <c r="Y122" s="89" t="str">
        <f t="shared" si="72"/>
        <v/>
      </c>
      <c r="Z122" s="464" t="str">
        <f t="shared" si="64"/>
        <v/>
      </c>
      <c r="AA122" s="89" t="str">
        <f t="shared" si="76"/>
        <v/>
      </c>
      <c r="AB122" s="397" t="str">
        <f t="shared" si="73"/>
        <v/>
      </c>
      <c r="AC122" s="397" t="str">
        <f t="shared" si="74"/>
        <v/>
      </c>
      <c r="AD122" s="397" t="str">
        <f t="shared" si="75"/>
        <v/>
      </c>
      <c r="AE122" s="12"/>
      <c r="AF122" s="7"/>
      <c r="AG122" s="7"/>
      <c r="AH122" s="193" t="str">
        <f t="shared" si="65"/>
        <v/>
      </c>
      <c r="AJ122" s="592">
        <f t="shared" si="66"/>
        <v>0</v>
      </c>
      <c r="AK122" s="592">
        <f t="shared" si="67"/>
        <v>0</v>
      </c>
      <c r="AL122" s="592">
        <f t="shared" si="68"/>
        <v>0</v>
      </c>
      <c r="AM122" s="592">
        <f t="shared" si="69"/>
        <v>0</v>
      </c>
      <c r="AN122" s="592">
        <f t="shared" si="70"/>
        <v>0</v>
      </c>
    </row>
    <row r="123" spans="1:40" s="103" customFormat="1" ht="15.6" x14ac:dyDescent="0.2">
      <c r="A123" s="1"/>
      <c r="B123" s="10"/>
      <c r="C123" s="16">
        <v>106</v>
      </c>
      <c r="D123" s="28"/>
      <c r="E123" s="29"/>
      <c r="F123" s="274"/>
      <c r="G123" s="467"/>
      <c r="H123" s="169"/>
      <c r="I123" s="169"/>
      <c r="J123" s="272"/>
      <c r="K123" s="467"/>
      <c r="L123" s="307"/>
      <c r="M123" s="307"/>
      <c r="N123" s="438" t="str">
        <f t="shared" si="60"/>
        <v/>
      </c>
      <c r="O123" s="436"/>
      <c r="P123" s="437"/>
      <c r="Q123" s="437"/>
      <c r="R123" s="124">
        <f t="shared" si="61"/>
        <v>0</v>
      </c>
      <c r="S123" s="124">
        <f t="shared" si="62"/>
        <v>0</v>
      </c>
      <c r="T123" s="13" t="str">
        <f>IF(J123="","",IF(G123="電算室用",2700,メイン_入力!$Y$32))</f>
        <v/>
      </c>
      <c r="U123" s="13" t="str">
        <f>IF(J123="","",IF(G123="電算室用",0,メイン_入力!$Z$32))</f>
        <v/>
      </c>
      <c r="V123" s="464" t="str">
        <f t="shared" si="63"/>
        <v/>
      </c>
      <c r="W123" s="89" t="str">
        <f t="shared" si="71"/>
        <v/>
      </c>
      <c r="X123" s="272"/>
      <c r="Y123" s="89" t="str">
        <f t="shared" si="72"/>
        <v/>
      </c>
      <c r="Z123" s="464" t="str">
        <f t="shared" si="64"/>
        <v/>
      </c>
      <c r="AA123" s="89" t="str">
        <f t="shared" si="76"/>
        <v/>
      </c>
      <c r="AB123" s="397" t="str">
        <f t="shared" si="73"/>
        <v/>
      </c>
      <c r="AC123" s="397" t="str">
        <f t="shared" si="74"/>
        <v/>
      </c>
      <c r="AD123" s="397" t="str">
        <f t="shared" si="75"/>
        <v/>
      </c>
      <c r="AE123" s="12"/>
      <c r="AF123" s="7"/>
      <c r="AG123" s="7"/>
      <c r="AH123" s="193" t="str">
        <f t="shared" si="65"/>
        <v/>
      </c>
      <c r="AJ123" s="592">
        <f t="shared" si="66"/>
        <v>0</v>
      </c>
      <c r="AK123" s="592">
        <f t="shared" si="67"/>
        <v>0</v>
      </c>
      <c r="AL123" s="592">
        <f t="shared" si="68"/>
        <v>0</v>
      </c>
      <c r="AM123" s="592">
        <f t="shared" si="69"/>
        <v>0</v>
      </c>
      <c r="AN123" s="592">
        <f t="shared" si="70"/>
        <v>0</v>
      </c>
    </row>
    <row r="124" spans="1:40" s="103" customFormat="1" ht="15.6" x14ac:dyDescent="0.2">
      <c r="A124" s="1"/>
      <c r="B124" s="10"/>
      <c r="C124" s="16">
        <v>107</v>
      </c>
      <c r="D124" s="28"/>
      <c r="E124" s="29"/>
      <c r="F124" s="274"/>
      <c r="G124" s="467"/>
      <c r="H124" s="169"/>
      <c r="I124" s="169"/>
      <c r="J124" s="272"/>
      <c r="K124" s="467"/>
      <c r="L124" s="307"/>
      <c r="M124" s="307"/>
      <c r="N124" s="438" t="str">
        <f t="shared" si="60"/>
        <v/>
      </c>
      <c r="O124" s="436"/>
      <c r="P124" s="437"/>
      <c r="Q124" s="437"/>
      <c r="R124" s="124">
        <f t="shared" si="61"/>
        <v>0</v>
      </c>
      <c r="S124" s="124">
        <f t="shared" si="62"/>
        <v>0</v>
      </c>
      <c r="T124" s="13" t="str">
        <f>IF(J124="","",IF(G124="電算室用",2700,メイン_入力!$Y$32))</f>
        <v/>
      </c>
      <c r="U124" s="13" t="str">
        <f>IF(J124="","",IF(G124="電算室用",0,メイン_入力!$Z$32))</f>
        <v/>
      </c>
      <c r="V124" s="464" t="str">
        <f t="shared" si="63"/>
        <v/>
      </c>
      <c r="W124" s="89" t="str">
        <f t="shared" si="71"/>
        <v/>
      </c>
      <c r="X124" s="272"/>
      <c r="Y124" s="89" t="str">
        <f t="shared" si="72"/>
        <v/>
      </c>
      <c r="Z124" s="464" t="str">
        <f t="shared" si="64"/>
        <v/>
      </c>
      <c r="AA124" s="89" t="str">
        <f t="shared" si="76"/>
        <v/>
      </c>
      <c r="AB124" s="397" t="str">
        <f t="shared" si="73"/>
        <v/>
      </c>
      <c r="AC124" s="397" t="str">
        <f t="shared" si="74"/>
        <v/>
      </c>
      <c r="AD124" s="397" t="str">
        <f t="shared" si="75"/>
        <v/>
      </c>
      <c r="AE124" s="12"/>
      <c r="AF124" s="7"/>
      <c r="AG124" s="7"/>
      <c r="AH124" s="193" t="str">
        <f t="shared" si="65"/>
        <v/>
      </c>
      <c r="AJ124" s="592">
        <f t="shared" si="66"/>
        <v>0</v>
      </c>
      <c r="AK124" s="592">
        <f t="shared" si="67"/>
        <v>0</v>
      </c>
      <c r="AL124" s="592">
        <f t="shared" si="68"/>
        <v>0</v>
      </c>
      <c r="AM124" s="592">
        <f t="shared" si="69"/>
        <v>0</v>
      </c>
      <c r="AN124" s="592">
        <f t="shared" si="70"/>
        <v>0</v>
      </c>
    </row>
    <row r="125" spans="1:40" s="103" customFormat="1" ht="15.6" x14ac:dyDescent="0.2">
      <c r="A125" s="1"/>
      <c r="B125" s="10"/>
      <c r="C125" s="16">
        <v>108</v>
      </c>
      <c r="D125" s="28"/>
      <c r="E125" s="29"/>
      <c r="F125" s="274"/>
      <c r="G125" s="467"/>
      <c r="H125" s="169"/>
      <c r="I125" s="169"/>
      <c r="J125" s="272"/>
      <c r="K125" s="467"/>
      <c r="L125" s="307"/>
      <c r="M125" s="307"/>
      <c r="N125" s="438" t="str">
        <f t="shared" si="60"/>
        <v/>
      </c>
      <c r="O125" s="436"/>
      <c r="P125" s="437"/>
      <c r="Q125" s="437"/>
      <c r="R125" s="124">
        <f t="shared" si="61"/>
        <v>0</v>
      </c>
      <c r="S125" s="124">
        <f t="shared" si="62"/>
        <v>0</v>
      </c>
      <c r="T125" s="13" t="str">
        <f>IF(J125="","",IF(G125="電算室用",2700,メイン_入力!$Y$32))</f>
        <v/>
      </c>
      <c r="U125" s="13" t="str">
        <f>IF(J125="","",IF(G125="電算室用",0,メイン_入力!$Z$32))</f>
        <v/>
      </c>
      <c r="V125" s="464" t="str">
        <f t="shared" si="63"/>
        <v/>
      </c>
      <c r="W125" s="89" t="str">
        <f t="shared" si="71"/>
        <v/>
      </c>
      <c r="X125" s="272"/>
      <c r="Y125" s="89" t="str">
        <f t="shared" si="72"/>
        <v/>
      </c>
      <c r="Z125" s="464" t="str">
        <f t="shared" si="64"/>
        <v/>
      </c>
      <c r="AA125" s="89" t="str">
        <f t="shared" si="76"/>
        <v/>
      </c>
      <c r="AB125" s="397" t="str">
        <f t="shared" si="73"/>
        <v/>
      </c>
      <c r="AC125" s="397" t="str">
        <f t="shared" si="74"/>
        <v/>
      </c>
      <c r="AD125" s="397" t="str">
        <f t="shared" si="75"/>
        <v/>
      </c>
      <c r="AE125" s="12"/>
      <c r="AF125" s="7"/>
      <c r="AG125" s="7"/>
      <c r="AH125" s="193" t="str">
        <f t="shared" si="65"/>
        <v/>
      </c>
      <c r="AJ125" s="592">
        <f t="shared" si="66"/>
        <v>0</v>
      </c>
      <c r="AK125" s="592">
        <f t="shared" si="67"/>
        <v>0</v>
      </c>
      <c r="AL125" s="592">
        <f t="shared" si="68"/>
        <v>0</v>
      </c>
      <c r="AM125" s="592">
        <f t="shared" si="69"/>
        <v>0</v>
      </c>
      <c r="AN125" s="592">
        <f t="shared" si="70"/>
        <v>0</v>
      </c>
    </row>
    <row r="126" spans="1:40" s="103" customFormat="1" ht="15.6" x14ac:dyDescent="0.2">
      <c r="A126" s="1"/>
      <c r="B126" s="10"/>
      <c r="C126" s="16">
        <v>109</v>
      </c>
      <c r="D126" s="28"/>
      <c r="E126" s="29"/>
      <c r="F126" s="274"/>
      <c r="G126" s="467"/>
      <c r="H126" s="169"/>
      <c r="I126" s="169"/>
      <c r="J126" s="272"/>
      <c r="K126" s="467"/>
      <c r="L126" s="307"/>
      <c r="M126" s="307"/>
      <c r="N126" s="438" t="str">
        <f t="shared" si="60"/>
        <v/>
      </c>
      <c r="O126" s="436"/>
      <c r="P126" s="437"/>
      <c r="Q126" s="437"/>
      <c r="R126" s="124">
        <f t="shared" si="61"/>
        <v>0</v>
      </c>
      <c r="S126" s="124">
        <f t="shared" si="62"/>
        <v>0</v>
      </c>
      <c r="T126" s="13" t="str">
        <f>IF(J126="","",IF(G126="電算室用",2700,メイン_入力!$Y$32))</f>
        <v/>
      </c>
      <c r="U126" s="13" t="str">
        <f>IF(J126="","",IF(G126="電算室用",0,メイン_入力!$Z$32))</f>
        <v/>
      </c>
      <c r="V126" s="464" t="str">
        <f t="shared" si="63"/>
        <v/>
      </c>
      <c r="W126" s="89" t="str">
        <f t="shared" si="71"/>
        <v/>
      </c>
      <c r="X126" s="272"/>
      <c r="Y126" s="89" t="str">
        <f t="shared" si="72"/>
        <v/>
      </c>
      <c r="Z126" s="464" t="str">
        <f t="shared" si="64"/>
        <v/>
      </c>
      <c r="AA126" s="89" t="str">
        <f t="shared" si="76"/>
        <v/>
      </c>
      <c r="AB126" s="397" t="str">
        <f t="shared" si="73"/>
        <v/>
      </c>
      <c r="AC126" s="397" t="str">
        <f t="shared" si="74"/>
        <v/>
      </c>
      <c r="AD126" s="397" t="str">
        <f t="shared" si="75"/>
        <v/>
      </c>
      <c r="AE126" s="12"/>
      <c r="AF126" s="7"/>
      <c r="AG126" s="7"/>
      <c r="AH126" s="193" t="str">
        <f t="shared" si="65"/>
        <v/>
      </c>
      <c r="AJ126" s="592">
        <f t="shared" si="66"/>
        <v>0</v>
      </c>
      <c r="AK126" s="592">
        <f t="shared" si="67"/>
        <v>0</v>
      </c>
      <c r="AL126" s="592">
        <f t="shared" si="68"/>
        <v>0</v>
      </c>
      <c r="AM126" s="592">
        <f t="shared" si="69"/>
        <v>0</v>
      </c>
      <c r="AN126" s="592">
        <f t="shared" si="70"/>
        <v>0</v>
      </c>
    </row>
    <row r="127" spans="1:40" s="103" customFormat="1" ht="15.6" x14ac:dyDescent="0.2">
      <c r="A127" s="1"/>
      <c r="B127" s="10"/>
      <c r="C127" s="16">
        <v>110</v>
      </c>
      <c r="D127" s="28"/>
      <c r="E127" s="29"/>
      <c r="F127" s="274"/>
      <c r="G127" s="467"/>
      <c r="H127" s="169"/>
      <c r="I127" s="169"/>
      <c r="J127" s="272"/>
      <c r="K127" s="467"/>
      <c r="L127" s="307"/>
      <c r="M127" s="307"/>
      <c r="N127" s="438" t="str">
        <f t="shared" si="60"/>
        <v/>
      </c>
      <c r="O127" s="436"/>
      <c r="P127" s="437"/>
      <c r="Q127" s="437"/>
      <c r="R127" s="124">
        <f t="shared" si="61"/>
        <v>0</v>
      </c>
      <c r="S127" s="124">
        <f t="shared" si="62"/>
        <v>0</v>
      </c>
      <c r="T127" s="13" t="str">
        <f>IF(J127="","",IF(G127="電算室用",2700,メイン_入力!$Y$32))</f>
        <v/>
      </c>
      <c r="U127" s="13" t="str">
        <f>IF(J127="","",IF(G127="電算室用",0,メイン_入力!$Z$32))</f>
        <v/>
      </c>
      <c r="V127" s="464" t="str">
        <f t="shared" si="63"/>
        <v/>
      </c>
      <c r="W127" s="89" t="str">
        <f t="shared" si="71"/>
        <v/>
      </c>
      <c r="X127" s="272"/>
      <c r="Y127" s="89" t="str">
        <f t="shared" si="72"/>
        <v/>
      </c>
      <c r="Z127" s="464" t="str">
        <f t="shared" si="64"/>
        <v/>
      </c>
      <c r="AA127" s="89" t="str">
        <f t="shared" si="76"/>
        <v/>
      </c>
      <c r="AB127" s="397" t="str">
        <f t="shared" si="73"/>
        <v/>
      </c>
      <c r="AC127" s="397" t="str">
        <f t="shared" si="74"/>
        <v/>
      </c>
      <c r="AD127" s="397" t="str">
        <f t="shared" si="75"/>
        <v/>
      </c>
      <c r="AE127" s="12"/>
      <c r="AF127" s="7"/>
      <c r="AG127" s="7"/>
      <c r="AH127" s="193" t="str">
        <f t="shared" si="65"/>
        <v/>
      </c>
      <c r="AJ127" s="592">
        <f t="shared" si="66"/>
        <v>0</v>
      </c>
      <c r="AK127" s="592">
        <f t="shared" si="67"/>
        <v>0</v>
      </c>
      <c r="AL127" s="592">
        <f t="shared" si="68"/>
        <v>0</v>
      </c>
      <c r="AM127" s="592">
        <f t="shared" si="69"/>
        <v>0</v>
      </c>
      <c r="AN127" s="592">
        <f t="shared" si="70"/>
        <v>0</v>
      </c>
    </row>
    <row r="128" spans="1:40" s="103" customFormat="1" ht="15.6" x14ac:dyDescent="0.2">
      <c r="A128" s="1"/>
      <c r="B128" s="10"/>
      <c r="C128" s="16">
        <v>111</v>
      </c>
      <c r="D128" s="28"/>
      <c r="E128" s="29"/>
      <c r="F128" s="274"/>
      <c r="G128" s="467"/>
      <c r="H128" s="169"/>
      <c r="I128" s="169"/>
      <c r="J128" s="272"/>
      <c r="K128" s="467"/>
      <c r="L128" s="307"/>
      <c r="M128" s="307"/>
      <c r="N128" s="438" t="str">
        <f t="shared" si="60"/>
        <v/>
      </c>
      <c r="O128" s="436"/>
      <c r="P128" s="437"/>
      <c r="Q128" s="437"/>
      <c r="R128" s="124">
        <f t="shared" si="61"/>
        <v>0</v>
      </c>
      <c r="S128" s="124">
        <f t="shared" si="62"/>
        <v>0</v>
      </c>
      <c r="T128" s="13" t="str">
        <f>IF(J128="","",IF(G128="電算室用",2700,メイン_入力!$Y$32))</f>
        <v/>
      </c>
      <c r="U128" s="13" t="str">
        <f>IF(J128="","",IF(G128="電算室用",0,メイン_入力!$Z$32))</f>
        <v/>
      </c>
      <c r="V128" s="464" t="str">
        <f t="shared" si="63"/>
        <v/>
      </c>
      <c r="W128" s="89" t="str">
        <f t="shared" si="71"/>
        <v/>
      </c>
      <c r="X128" s="272"/>
      <c r="Y128" s="89" t="str">
        <f t="shared" si="72"/>
        <v/>
      </c>
      <c r="Z128" s="464" t="str">
        <f t="shared" si="64"/>
        <v/>
      </c>
      <c r="AA128" s="89" t="str">
        <f t="shared" si="76"/>
        <v/>
      </c>
      <c r="AB128" s="397" t="str">
        <f t="shared" si="73"/>
        <v/>
      </c>
      <c r="AC128" s="397" t="str">
        <f t="shared" si="74"/>
        <v/>
      </c>
      <c r="AD128" s="397" t="str">
        <f t="shared" si="75"/>
        <v/>
      </c>
      <c r="AE128" s="12"/>
      <c r="AF128" s="7"/>
      <c r="AG128" s="7"/>
      <c r="AH128" s="193" t="str">
        <f t="shared" si="65"/>
        <v/>
      </c>
      <c r="AJ128" s="592">
        <f t="shared" si="66"/>
        <v>0</v>
      </c>
      <c r="AK128" s="592">
        <f t="shared" si="67"/>
        <v>0</v>
      </c>
      <c r="AL128" s="592">
        <f t="shared" si="68"/>
        <v>0</v>
      </c>
      <c r="AM128" s="592">
        <f t="shared" si="69"/>
        <v>0</v>
      </c>
      <c r="AN128" s="592">
        <f t="shared" si="70"/>
        <v>0</v>
      </c>
    </row>
    <row r="129" spans="1:40" s="103" customFormat="1" ht="15.6" x14ac:dyDescent="0.2">
      <c r="A129" s="1"/>
      <c r="B129" s="10"/>
      <c r="C129" s="16">
        <v>112</v>
      </c>
      <c r="D129" s="28"/>
      <c r="E129" s="29"/>
      <c r="F129" s="274"/>
      <c r="G129" s="467"/>
      <c r="H129" s="169"/>
      <c r="I129" s="169"/>
      <c r="J129" s="272"/>
      <c r="K129" s="467"/>
      <c r="L129" s="307"/>
      <c r="M129" s="307"/>
      <c r="N129" s="438" t="str">
        <f t="shared" si="60"/>
        <v/>
      </c>
      <c r="O129" s="436"/>
      <c r="P129" s="437"/>
      <c r="Q129" s="437"/>
      <c r="R129" s="124">
        <f t="shared" si="61"/>
        <v>0</v>
      </c>
      <c r="S129" s="124">
        <f t="shared" si="62"/>
        <v>0</v>
      </c>
      <c r="T129" s="13" t="str">
        <f>IF(J129="","",IF(G129="電算室用",2700,メイン_入力!$Y$32))</f>
        <v/>
      </c>
      <c r="U129" s="13" t="str">
        <f>IF(J129="","",IF(G129="電算室用",0,メイン_入力!$Z$32))</f>
        <v/>
      </c>
      <c r="V129" s="464" t="str">
        <f t="shared" si="63"/>
        <v/>
      </c>
      <c r="W129" s="89" t="str">
        <f t="shared" si="71"/>
        <v/>
      </c>
      <c r="X129" s="272"/>
      <c r="Y129" s="89" t="str">
        <f t="shared" si="72"/>
        <v/>
      </c>
      <c r="Z129" s="464" t="str">
        <f t="shared" si="64"/>
        <v/>
      </c>
      <c r="AA129" s="89" t="str">
        <f t="shared" si="76"/>
        <v/>
      </c>
      <c r="AB129" s="397" t="str">
        <f t="shared" si="73"/>
        <v/>
      </c>
      <c r="AC129" s="397" t="str">
        <f t="shared" si="74"/>
        <v/>
      </c>
      <c r="AD129" s="397" t="str">
        <f t="shared" si="75"/>
        <v/>
      </c>
      <c r="AE129" s="12"/>
      <c r="AF129" s="7"/>
      <c r="AG129" s="7"/>
      <c r="AH129" s="193" t="str">
        <f t="shared" si="65"/>
        <v/>
      </c>
      <c r="AJ129" s="592">
        <f t="shared" si="66"/>
        <v>0</v>
      </c>
      <c r="AK129" s="592">
        <f t="shared" si="67"/>
        <v>0</v>
      </c>
      <c r="AL129" s="592">
        <f t="shared" si="68"/>
        <v>0</v>
      </c>
      <c r="AM129" s="592">
        <f t="shared" si="69"/>
        <v>0</v>
      </c>
      <c r="AN129" s="592">
        <f t="shared" si="70"/>
        <v>0</v>
      </c>
    </row>
    <row r="130" spans="1:40" s="103" customFormat="1" ht="15.6" x14ac:dyDescent="0.2">
      <c r="A130" s="1"/>
      <c r="B130" s="10"/>
      <c r="C130" s="16">
        <v>113</v>
      </c>
      <c r="D130" s="28"/>
      <c r="E130" s="29"/>
      <c r="F130" s="274"/>
      <c r="G130" s="467"/>
      <c r="H130" s="169"/>
      <c r="I130" s="169"/>
      <c r="J130" s="272"/>
      <c r="K130" s="467"/>
      <c r="L130" s="307"/>
      <c r="M130" s="307"/>
      <c r="N130" s="438" t="str">
        <f t="shared" si="60"/>
        <v/>
      </c>
      <c r="O130" s="436"/>
      <c r="P130" s="437"/>
      <c r="Q130" s="437"/>
      <c r="R130" s="124">
        <f t="shared" si="61"/>
        <v>0</v>
      </c>
      <c r="S130" s="124">
        <f t="shared" si="62"/>
        <v>0</v>
      </c>
      <c r="T130" s="13" t="str">
        <f>IF(J130="","",IF(G130="電算室用",2700,メイン_入力!$Y$32))</f>
        <v/>
      </c>
      <c r="U130" s="13" t="str">
        <f>IF(J130="","",IF(G130="電算室用",0,メイン_入力!$Z$32))</f>
        <v/>
      </c>
      <c r="V130" s="464" t="str">
        <f t="shared" si="63"/>
        <v/>
      </c>
      <c r="W130" s="89" t="str">
        <f t="shared" si="71"/>
        <v/>
      </c>
      <c r="X130" s="272"/>
      <c r="Y130" s="89" t="str">
        <f t="shared" si="72"/>
        <v/>
      </c>
      <c r="Z130" s="464" t="str">
        <f t="shared" si="64"/>
        <v/>
      </c>
      <c r="AA130" s="89" t="str">
        <f t="shared" si="76"/>
        <v/>
      </c>
      <c r="AB130" s="397" t="str">
        <f t="shared" si="73"/>
        <v/>
      </c>
      <c r="AC130" s="397" t="str">
        <f t="shared" si="74"/>
        <v/>
      </c>
      <c r="AD130" s="397" t="str">
        <f t="shared" si="75"/>
        <v/>
      </c>
      <c r="AE130" s="12"/>
      <c r="AF130" s="7"/>
      <c r="AG130" s="7"/>
      <c r="AH130" s="193" t="str">
        <f t="shared" si="65"/>
        <v/>
      </c>
      <c r="AJ130" s="592">
        <f t="shared" si="66"/>
        <v>0</v>
      </c>
      <c r="AK130" s="592">
        <f t="shared" si="67"/>
        <v>0</v>
      </c>
      <c r="AL130" s="592">
        <f t="shared" si="68"/>
        <v>0</v>
      </c>
      <c r="AM130" s="592">
        <f t="shared" si="69"/>
        <v>0</v>
      </c>
      <c r="AN130" s="592">
        <f t="shared" si="70"/>
        <v>0</v>
      </c>
    </row>
    <row r="131" spans="1:40" s="103" customFormat="1" ht="15.6" x14ac:dyDescent="0.2">
      <c r="A131" s="1"/>
      <c r="B131" s="10"/>
      <c r="C131" s="16">
        <v>114</v>
      </c>
      <c r="D131" s="28"/>
      <c r="E131" s="29"/>
      <c r="F131" s="274"/>
      <c r="G131" s="467"/>
      <c r="H131" s="169"/>
      <c r="I131" s="169"/>
      <c r="J131" s="272"/>
      <c r="K131" s="467"/>
      <c r="L131" s="307"/>
      <c r="M131" s="307"/>
      <c r="N131" s="438" t="str">
        <f t="shared" si="60"/>
        <v/>
      </c>
      <c r="O131" s="436"/>
      <c r="P131" s="437"/>
      <c r="Q131" s="437"/>
      <c r="R131" s="124">
        <f t="shared" si="61"/>
        <v>0</v>
      </c>
      <c r="S131" s="124">
        <f t="shared" si="62"/>
        <v>0</v>
      </c>
      <c r="T131" s="13" t="str">
        <f>IF(J131="","",IF(G131="電算室用",2700,メイン_入力!$Y$32))</f>
        <v/>
      </c>
      <c r="U131" s="13" t="str">
        <f>IF(J131="","",IF(G131="電算室用",0,メイン_入力!$Z$32))</f>
        <v/>
      </c>
      <c r="V131" s="464" t="str">
        <f t="shared" si="63"/>
        <v/>
      </c>
      <c r="W131" s="89" t="str">
        <f t="shared" si="71"/>
        <v/>
      </c>
      <c r="X131" s="272"/>
      <c r="Y131" s="89" t="str">
        <f t="shared" si="72"/>
        <v/>
      </c>
      <c r="Z131" s="464" t="str">
        <f t="shared" si="64"/>
        <v/>
      </c>
      <c r="AA131" s="89" t="str">
        <f t="shared" si="76"/>
        <v/>
      </c>
      <c r="AB131" s="397" t="str">
        <f t="shared" si="73"/>
        <v/>
      </c>
      <c r="AC131" s="397" t="str">
        <f t="shared" si="74"/>
        <v/>
      </c>
      <c r="AD131" s="397" t="str">
        <f t="shared" si="75"/>
        <v/>
      </c>
      <c r="AE131" s="12"/>
      <c r="AF131" s="7"/>
      <c r="AG131" s="7"/>
      <c r="AH131" s="193" t="str">
        <f t="shared" si="65"/>
        <v/>
      </c>
      <c r="AJ131" s="592">
        <f t="shared" si="66"/>
        <v>0</v>
      </c>
      <c r="AK131" s="592">
        <f t="shared" si="67"/>
        <v>0</v>
      </c>
      <c r="AL131" s="592">
        <f t="shared" si="68"/>
        <v>0</v>
      </c>
      <c r="AM131" s="592">
        <f t="shared" si="69"/>
        <v>0</v>
      </c>
      <c r="AN131" s="592">
        <f t="shared" si="70"/>
        <v>0</v>
      </c>
    </row>
    <row r="132" spans="1:40" s="103" customFormat="1" ht="15.6" x14ac:dyDescent="0.2">
      <c r="A132" s="1"/>
      <c r="B132" s="10"/>
      <c r="C132" s="16">
        <v>115</v>
      </c>
      <c r="D132" s="28"/>
      <c r="E132" s="29"/>
      <c r="F132" s="274"/>
      <c r="G132" s="467"/>
      <c r="H132" s="169"/>
      <c r="I132" s="169"/>
      <c r="J132" s="272"/>
      <c r="K132" s="467"/>
      <c r="L132" s="307"/>
      <c r="M132" s="307"/>
      <c r="N132" s="438" t="str">
        <f t="shared" si="60"/>
        <v/>
      </c>
      <c r="O132" s="436"/>
      <c r="P132" s="437"/>
      <c r="Q132" s="437"/>
      <c r="R132" s="124">
        <f t="shared" si="61"/>
        <v>0</v>
      </c>
      <c r="S132" s="124">
        <f t="shared" si="62"/>
        <v>0</v>
      </c>
      <c r="T132" s="13" t="str">
        <f>IF(J132="","",IF(G132="電算室用",2700,メイン_入力!$Y$32))</f>
        <v/>
      </c>
      <c r="U132" s="13" t="str">
        <f>IF(J132="","",IF(G132="電算室用",0,メイン_入力!$Z$32))</f>
        <v/>
      </c>
      <c r="V132" s="464" t="str">
        <f t="shared" si="63"/>
        <v/>
      </c>
      <c r="W132" s="89" t="str">
        <f t="shared" si="71"/>
        <v/>
      </c>
      <c r="X132" s="272"/>
      <c r="Y132" s="89" t="str">
        <f t="shared" si="72"/>
        <v/>
      </c>
      <c r="Z132" s="464" t="str">
        <f t="shared" si="64"/>
        <v/>
      </c>
      <c r="AA132" s="89" t="str">
        <f t="shared" si="76"/>
        <v/>
      </c>
      <c r="AB132" s="397" t="str">
        <f t="shared" si="73"/>
        <v/>
      </c>
      <c r="AC132" s="397" t="str">
        <f t="shared" si="74"/>
        <v/>
      </c>
      <c r="AD132" s="397" t="str">
        <f t="shared" si="75"/>
        <v/>
      </c>
      <c r="AE132" s="12"/>
      <c r="AF132" s="7"/>
      <c r="AG132" s="7"/>
      <c r="AH132" s="193" t="str">
        <f t="shared" si="65"/>
        <v/>
      </c>
      <c r="AJ132" s="592">
        <f t="shared" si="66"/>
        <v>0</v>
      </c>
      <c r="AK132" s="592">
        <f t="shared" si="67"/>
        <v>0</v>
      </c>
      <c r="AL132" s="592">
        <f t="shared" si="68"/>
        <v>0</v>
      </c>
      <c r="AM132" s="592">
        <f t="shared" si="69"/>
        <v>0</v>
      </c>
      <c r="AN132" s="592">
        <f t="shared" si="70"/>
        <v>0</v>
      </c>
    </row>
    <row r="133" spans="1:40" s="103" customFormat="1" ht="15.6" x14ac:dyDescent="0.2">
      <c r="A133" s="1"/>
      <c r="B133" s="10"/>
      <c r="C133" s="16">
        <v>116</v>
      </c>
      <c r="D133" s="28"/>
      <c r="E133" s="29"/>
      <c r="F133" s="274"/>
      <c r="G133" s="467"/>
      <c r="H133" s="169"/>
      <c r="I133" s="169"/>
      <c r="J133" s="272"/>
      <c r="K133" s="467"/>
      <c r="L133" s="307"/>
      <c r="M133" s="307"/>
      <c r="N133" s="438" t="str">
        <f t="shared" si="60"/>
        <v/>
      </c>
      <c r="O133" s="436"/>
      <c r="P133" s="437"/>
      <c r="Q133" s="437"/>
      <c r="R133" s="124">
        <f t="shared" si="61"/>
        <v>0</v>
      </c>
      <c r="S133" s="124">
        <f t="shared" si="62"/>
        <v>0</v>
      </c>
      <c r="T133" s="13" t="str">
        <f>IF(J133="","",IF(G133="電算室用",2700,メイン_入力!$Y$32))</f>
        <v/>
      </c>
      <c r="U133" s="13" t="str">
        <f>IF(J133="","",IF(G133="電算室用",0,メイン_入力!$Z$32))</f>
        <v/>
      </c>
      <c r="V133" s="464" t="str">
        <f t="shared" si="63"/>
        <v/>
      </c>
      <c r="W133" s="89" t="str">
        <f t="shared" si="71"/>
        <v/>
      </c>
      <c r="X133" s="272"/>
      <c r="Y133" s="89" t="str">
        <f t="shared" si="72"/>
        <v/>
      </c>
      <c r="Z133" s="464" t="str">
        <f t="shared" si="64"/>
        <v/>
      </c>
      <c r="AA133" s="89" t="str">
        <f t="shared" si="76"/>
        <v/>
      </c>
      <c r="AB133" s="397" t="str">
        <f t="shared" si="73"/>
        <v/>
      </c>
      <c r="AC133" s="397" t="str">
        <f t="shared" si="74"/>
        <v/>
      </c>
      <c r="AD133" s="397" t="str">
        <f t="shared" si="75"/>
        <v/>
      </c>
      <c r="AE133" s="12"/>
      <c r="AF133" s="7"/>
      <c r="AG133" s="7"/>
      <c r="AH133" s="193" t="str">
        <f t="shared" si="65"/>
        <v/>
      </c>
      <c r="AJ133" s="592">
        <f t="shared" si="66"/>
        <v>0</v>
      </c>
      <c r="AK133" s="592">
        <f t="shared" si="67"/>
        <v>0</v>
      </c>
      <c r="AL133" s="592">
        <f t="shared" si="68"/>
        <v>0</v>
      </c>
      <c r="AM133" s="592">
        <f t="shared" si="69"/>
        <v>0</v>
      </c>
      <c r="AN133" s="592">
        <f t="shared" si="70"/>
        <v>0</v>
      </c>
    </row>
    <row r="134" spans="1:40" s="103" customFormat="1" ht="15.6" x14ac:dyDescent="0.2">
      <c r="A134" s="1"/>
      <c r="B134" s="10"/>
      <c r="C134" s="16">
        <v>117</v>
      </c>
      <c r="D134" s="28"/>
      <c r="E134" s="29"/>
      <c r="F134" s="274"/>
      <c r="G134" s="467"/>
      <c r="H134" s="169"/>
      <c r="I134" s="169"/>
      <c r="J134" s="272"/>
      <c r="K134" s="467"/>
      <c r="L134" s="307"/>
      <c r="M134" s="307"/>
      <c r="N134" s="438" t="str">
        <f t="shared" si="60"/>
        <v/>
      </c>
      <c r="O134" s="436"/>
      <c r="P134" s="437"/>
      <c r="Q134" s="437"/>
      <c r="R134" s="124">
        <f t="shared" si="61"/>
        <v>0</v>
      </c>
      <c r="S134" s="124">
        <f t="shared" si="62"/>
        <v>0</v>
      </c>
      <c r="T134" s="13" t="str">
        <f>IF(J134="","",IF(G134="電算室用",2700,メイン_入力!$Y$32))</f>
        <v/>
      </c>
      <c r="U134" s="13" t="str">
        <f>IF(J134="","",IF(G134="電算室用",0,メイン_入力!$Z$32))</f>
        <v/>
      </c>
      <c r="V134" s="464" t="str">
        <f t="shared" si="63"/>
        <v/>
      </c>
      <c r="W134" s="89" t="str">
        <f t="shared" si="71"/>
        <v/>
      </c>
      <c r="X134" s="272"/>
      <c r="Y134" s="89" t="str">
        <f t="shared" si="72"/>
        <v/>
      </c>
      <c r="Z134" s="464" t="str">
        <f t="shared" si="64"/>
        <v/>
      </c>
      <c r="AA134" s="89" t="str">
        <f t="shared" si="76"/>
        <v/>
      </c>
      <c r="AB134" s="397" t="str">
        <f t="shared" si="73"/>
        <v/>
      </c>
      <c r="AC134" s="397" t="str">
        <f t="shared" si="74"/>
        <v/>
      </c>
      <c r="AD134" s="397" t="str">
        <f t="shared" si="75"/>
        <v/>
      </c>
      <c r="AE134" s="12"/>
      <c r="AF134" s="7"/>
      <c r="AG134" s="7"/>
      <c r="AH134" s="193" t="str">
        <f t="shared" si="65"/>
        <v/>
      </c>
      <c r="AJ134" s="592">
        <f t="shared" si="66"/>
        <v>0</v>
      </c>
      <c r="AK134" s="592">
        <f t="shared" si="67"/>
        <v>0</v>
      </c>
      <c r="AL134" s="592">
        <f t="shared" si="68"/>
        <v>0</v>
      </c>
      <c r="AM134" s="592">
        <f t="shared" si="69"/>
        <v>0</v>
      </c>
      <c r="AN134" s="592">
        <f t="shared" si="70"/>
        <v>0</v>
      </c>
    </row>
    <row r="135" spans="1:40" s="103" customFormat="1" ht="15.6" x14ac:dyDescent="0.2">
      <c r="A135" s="1"/>
      <c r="B135" s="10"/>
      <c r="C135" s="16">
        <v>118</v>
      </c>
      <c r="D135" s="28"/>
      <c r="E135" s="29"/>
      <c r="F135" s="274"/>
      <c r="G135" s="467"/>
      <c r="H135" s="169"/>
      <c r="I135" s="169"/>
      <c r="J135" s="272"/>
      <c r="K135" s="467"/>
      <c r="L135" s="307"/>
      <c r="M135" s="307"/>
      <c r="N135" s="438" t="str">
        <f t="shared" si="60"/>
        <v/>
      </c>
      <c r="O135" s="436"/>
      <c r="P135" s="437"/>
      <c r="Q135" s="437"/>
      <c r="R135" s="124">
        <f t="shared" si="61"/>
        <v>0</v>
      </c>
      <c r="S135" s="124">
        <f t="shared" si="62"/>
        <v>0</v>
      </c>
      <c r="T135" s="13" t="str">
        <f>IF(J135="","",IF(G135="電算室用",2700,メイン_入力!$Y$32))</f>
        <v/>
      </c>
      <c r="U135" s="13" t="str">
        <f>IF(J135="","",IF(G135="電算室用",0,メイン_入力!$Z$32))</f>
        <v/>
      </c>
      <c r="V135" s="464" t="str">
        <f t="shared" si="63"/>
        <v/>
      </c>
      <c r="W135" s="89" t="str">
        <f t="shared" si="71"/>
        <v/>
      </c>
      <c r="X135" s="272"/>
      <c r="Y135" s="89" t="str">
        <f t="shared" si="72"/>
        <v/>
      </c>
      <c r="Z135" s="464" t="str">
        <f t="shared" si="64"/>
        <v/>
      </c>
      <c r="AA135" s="89" t="str">
        <f t="shared" si="76"/>
        <v/>
      </c>
      <c r="AB135" s="397" t="str">
        <f t="shared" si="73"/>
        <v/>
      </c>
      <c r="AC135" s="397" t="str">
        <f t="shared" si="74"/>
        <v/>
      </c>
      <c r="AD135" s="397" t="str">
        <f t="shared" si="75"/>
        <v/>
      </c>
      <c r="AE135" s="12"/>
      <c r="AF135" s="7"/>
      <c r="AG135" s="7"/>
      <c r="AH135" s="193" t="str">
        <f t="shared" si="65"/>
        <v/>
      </c>
      <c r="AJ135" s="592">
        <f t="shared" si="66"/>
        <v>0</v>
      </c>
      <c r="AK135" s="592">
        <f t="shared" si="67"/>
        <v>0</v>
      </c>
      <c r="AL135" s="592">
        <f t="shared" si="68"/>
        <v>0</v>
      </c>
      <c r="AM135" s="592">
        <f t="shared" si="69"/>
        <v>0</v>
      </c>
      <c r="AN135" s="592">
        <f t="shared" si="70"/>
        <v>0</v>
      </c>
    </row>
    <row r="136" spans="1:40" s="103" customFormat="1" ht="15.6" x14ac:dyDescent="0.2">
      <c r="A136" s="1"/>
      <c r="B136" s="10"/>
      <c r="C136" s="16">
        <v>119</v>
      </c>
      <c r="D136" s="28"/>
      <c r="E136" s="29"/>
      <c r="F136" s="274"/>
      <c r="G136" s="467"/>
      <c r="H136" s="169"/>
      <c r="I136" s="169"/>
      <c r="J136" s="272"/>
      <c r="K136" s="467"/>
      <c r="L136" s="307"/>
      <c r="M136" s="307"/>
      <c r="N136" s="438" t="str">
        <f t="shared" si="60"/>
        <v/>
      </c>
      <c r="O136" s="436"/>
      <c r="P136" s="437"/>
      <c r="Q136" s="437"/>
      <c r="R136" s="124">
        <f t="shared" si="61"/>
        <v>0</v>
      </c>
      <c r="S136" s="124">
        <f t="shared" si="62"/>
        <v>0</v>
      </c>
      <c r="T136" s="13" t="str">
        <f>IF(J136="","",IF(G136="電算室用",2700,メイン_入力!$Y$32))</f>
        <v/>
      </c>
      <c r="U136" s="13" t="str">
        <f>IF(J136="","",IF(G136="電算室用",0,メイン_入力!$Z$32))</f>
        <v/>
      </c>
      <c r="V136" s="464" t="str">
        <f t="shared" si="63"/>
        <v/>
      </c>
      <c r="W136" s="89" t="str">
        <f t="shared" si="71"/>
        <v/>
      </c>
      <c r="X136" s="272"/>
      <c r="Y136" s="89" t="str">
        <f t="shared" si="72"/>
        <v/>
      </c>
      <c r="Z136" s="464" t="str">
        <f t="shared" si="64"/>
        <v/>
      </c>
      <c r="AA136" s="89" t="str">
        <f t="shared" si="76"/>
        <v/>
      </c>
      <c r="AB136" s="397" t="str">
        <f t="shared" si="73"/>
        <v/>
      </c>
      <c r="AC136" s="397" t="str">
        <f t="shared" si="74"/>
        <v/>
      </c>
      <c r="AD136" s="397" t="str">
        <f t="shared" si="75"/>
        <v/>
      </c>
      <c r="AE136" s="12"/>
      <c r="AF136" s="7"/>
      <c r="AG136" s="7"/>
      <c r="AH136" s="193" t="str">
        <f t="shared" si="65"/>
        <v/>
      </c>
      <c r="AJ136" s="592">
        <f t="shared" si="66"/>
        <v>0</v>
      </c>
      <c r="AK136" s="592">
        <f t="shared" si="67"/>
        <v>0</v>
      </c>
      <c r="AL136" s="592">
        <f t="shared" si="68"/>
        <v>0</v>
      </c>
      <c r="AM136" s="592">
        <f t="shared" si="69"/>
        <v>0</v>
      </c>
      <c r="AN136" s="592">
        <f t="shared" si="70"/>
        <v>0</v>
      </c>
    </row>
    <row r="137" spans="1:40" s="103" customFormat="1" ht="15.6" x14ac:dyDescent="0.2">
      <c r="A137" s="1"/>
      <c r="B137" s="10"/>
      <c r="C137" s="16">
        <v>120</v>
      </c>
      <c r="D137" s="28"/>
      <c r="E137" s="29"/>
      <c r="F137" s="274"/>
      <c r="G137" s="467"/>
      <c r="H137" s="169"/>
      <c r="I137" s="169"/>
      <c r="J137" s="272"/>
      <c r="K137" s="467"/>
      <c r="L137" s="307"/>
      <c r="M137" s="307"/>
      <c r="N137" s="438" t="str">
        <f t="shared" si="60"/>
        <v/>
      </c>
      <c r="O137" s="436"/>
      <c r="P137" s="437"/>
      <c r="Q137" s="437"/>
      <c r="R137" s="124">
        <f t="shared" si="61"/>
        <v>0</v>
      </c>
      <c r="S137" s="124">
        <f t="shared" si="62"/>
        <v>0</v>
      </c>
      <c r="T137" s="13" t="str">
        <f>IF(J137="","",IF(G137="電算室用",2700,メイン_入力!$Y$32))</f>
        <v/>
      </c>
      <c r="U137" s="13" t="str">
        <f>IF(J137="","",IF(G137="電算室用",0,メイン_入力!$Z$32))</f>
        <v/>
      </c>
      <c r="V137" s="464" t="str">
        <f t="shared" si="63"/>
        <v/>
      </c>
      <c r="W137" s="89" t="str">
        <f t="shared" si="71"/>
        <v/>
      </c>
      <c r="X137" s="272"/>
      <c r="Y137" s="89" t="str">
        <f t="shared" si="72"/>
        <v/>
      </c>
      <c r="Z137" s="464" t="str">
        <f t="shared" si="64"/>
        <v/>
      </c>
      <c r="AA137" s="89" t="str">
        <f t="shared" si="76"/>
        <v/>
      </c>
      <c r="AB137" s="397" t="str">
        <f t="shared" si="73"/>
        <v/>
      </c>
      <c r="AC137" s="397" t="str">
        <f t="shared" si="74"/>
        <v/>
      </c>
      <c r="AD137" s="397" t="str">
        <f t="shared" si="75"/>
        <v/>
      </c>
      <c r="AE137" s="12"/>
      <c r="AF137" s="7"/>
      <c r="AG137" s="7"/>
      <c r="AH137" s="194" t="str">
        <f t="shared" si="65"/>
        <v/>
      </c>
      <c r="AJ137" s="593">
        <f t="shared" si="66"/>
        <v>0</v>
      </c>
      <c r="AK137" s="593">
        <f t="shared" si="67"/>
        <v>0</v>
      </c>
      <c r="AL137" s="593">
        <f t="shared" si="68"/>
        <v>0</v>
      </c>
      <c r="AM137" s="593">
        <f t="shared" si="69"/>
        <v>0</v>
      </c>
      <c r="AN137" s="593">
        <f t="shared" si="70"/>
        <v>0</v>
      </c>
    </row>
    <row r="138" spans="1:40" ht="15.6" x14ac:dyDescent="0.2">
      <c r="B138" s="113"/>
      <c r="C138" s="114"/>
      <c r="D138" s="114"/>
      <c r="E138" s="114"/>
      <c r="F138" s="114"/>
      <c r="G138" s="114"/>
      <c r="H138" s="114"/>
      <c r="I138" s="114"/>
      <c r="J138" s="114"/>
      <c r="K138" s="114"/>
      <c r="L138" s="308"/>
      <c r="M138" s="308"/>
      <c r="N138" s="385"/>
      <c r="O138" s="388"/>
      <c r="P138" s="413"/>
      <c r="Q138" s="413"/>
      <c r="R138" s="417"/>
      <c r="S138" s="417"/>
      <c r="T138" s="114"/>
      <c r="U138" s="114"/>
      <c r="V138" s="114"/>
      <c r="W138" s="114"/>
      <c r="X138" s="114"/>
      <c r="Y138" s="114"/>
      <c r="Z138" s="197"/>
      <c r="AA138" s="122"/>
      <c r="AB138" s="399"/>
      <c r="AC138" s="399"/>
      <c r="AD138" s="399"/>
      <c r="AE138" s="115"/>
    </row>
    <row r="139" spans="1:40" s="155" customFormat="1" ht="15.6" x14ac:dyDescent="0.2">
      <c r="A139" s="1"/>
      <c r="B139" s="102"/>
      <c r="C139" s="102"/>
      <c r="D139" s="102"/>
      <c r="E139" s="102"/>
      <c r="F139" s="102"/>
      <c r="G139" s="102"/>
      <c r="H139" s="102"/>
      <c r="I139" s="102"/>
      <c r="J139" s="102"/>
      <c r="K139" s="102"/>
      <c r="L139" s="310"/>
      <c r="M139" s="310"/>
      <c r="N139" s="387"/>
      <c r="O139" s="227"/>
      <c r="P139" s="415"/>
      <c r="Q139" s="415"/>
      <c r="R139" s="416"/>
      <c r="S139" s="416"/>
      <c r="T139" s="102"/>
      <c r="U139" s="102"/>
      <c r="V139" s="102"/>
      <c r="W139" s="102"/>
      <c r="X139" s="102"/>
      <c r="Y139" s="102"/>
      <c r="Z139" s="197"/>
      <c r="AA139" s="122"/>
      <c r="AB139" s="595"/>
      <c r="AC139" s="397"/>
      <c r="AD139" s="397"/>
      <c r="AE139" s="174" t="s">
        <v>916</v>
      </c>
    </row>
    <row r="140" spans="1:40" s="103" customFormat="1" ht="15.6" x14ac:dyDescent="0.2">
      <c r="A140" s="1"/>
      <c r="B140" s="10"/>
      <c r="C140" s="16">
        <v>121</v>
      </c>
      <c r="D140" s="28"/>
      <c r="E140" s="29"/>
      <c r="F140" s="274"/>
      <c r="G140" s="467"/>
      <c r="H140" s="169"/>
      <c r="I140" s="169"/>
      <c r="J140" s="272"/>
      <c r="K140" s="467"/>
      <c r="L140" s="307"/>
      <c r="M140" s="307"/>
      <c r="N140" s="438" t="str">
        <f t="shared" ref="N140:N169" si="77">IF(OR(J140="",AND(L140="",M140="")),"",(IF(L140=0,0,H140/L140)+IF(M140=0,0,I140/M140))/(SIGN(L140)+SIGN(M140)))</f>
        <v/>
      </c>
      <c r="O140" s="436"/>
      <c r="P140" s="437"/>
      <c r="Q140" s="437"/>
      <c r="R140" s="124">
        <f t="shared" ref="R140:R169" si="78">AM140</f>
        <v>0</v>
      </c>
      <c r="S140" s="124">
        <f t="shared" ref="S140:S169" si="79">AN140</f>
        <v>0</v>
      </c>
      <c r="T140" s="13" t="str">
        <f>IF(J140="","",IF(G140="電算室用",2700,メイン_入力!$Y$32))</f>
        <v/>
      </c>
      <c r="U140" s="13" t="str">
        <f>IF(J140="","",IF(G140="電算室用",0,メイン_入力!$Z$32))</f>
        <v/>
      </c>
      <c r="V140" s="464" t="str">
        <f t="shared" ref="V140:V169" si="80">IF(OR(J140="",AND(L140="",M140="")),"",(L140*J140*T140+M140*J140*U140)*IF(K140="電気",1,3.6/HLOOKUP(K140,$AZ$2:$BC$3,2,0)))</f>
        <v/>
      </c>
      <c r="W140" s="89" t="str">
        <f>IF($K140="","",IF($K140="電気","kWh/年",IF(OR($K140="低圧ｶﾞｽ",$K140="中圧ｶﾞｽ"),"Nm3/年",IF($K140="LPG","kg/年",IF(OR($K140="A重油",$K140="灯油"),"ℓ/年","MJ/年")))))</f>
        <v/>
      </c>
      <c r="X140" s="272"/>
      <c r="Y140" s="89" t="str">
        <f>IF($K140="","",IF($K140="電気","kWh/年",IF(OR($K140="低圧ｶﾞｽ",$K140="中圧ｶﾞｽ"),"m3/年",IF($K140="LPG","kg/年",IF(OR($K140="A重油",$K140="灯油"),"ℓ/年","MJ/年")))))</f>
        <v/>
      </c>
      <c r="Z140" s="464" t="str">
        <f t="shared" ref="Z140:Z169" si="81">IF(OR(AND(R140=0,S140=0),E140="",AND(N140&lt;AH140,P140="")),"",IF(NOT(N(X140)=0),X140*HLOOKUP(K140,$AZ$6:$BC$7,2,0),V140)*(L140*T140/(L140*T140+M140*U140)*R140/(1-R140)+(1-L140*T140/(L140*T140+M140*U140))*S140/(1-S140)))</f>
        <v/>
      </c>
      <c r="AA140" s="89" t="str">
        <f>IF($J140="","",W140)</f>
        <v/>
      </c>
      <c r="AB140" s="397" t="str">
        <f>IF(ISERROR($Z140),"",IF($Z140="","",$Z140*INDEX($BF$3:$BI$5,1,MATCH($K140,$BF$2:$BI$2,0))/1000))</f>
        <v/>
      </c>
      <c r="AC140" s="397" t="str">
        <f>IF(ISERROR($Z140),"",IF($Z140="","",$Z140*INDEX($BF$3:$BI$5,2,MATCH($K140,$BF$2:$BI$2,0))/1000))</f>
        <v/>
      </c>
      <c r="AD140" s="397" t="str">
        <f>IF(ISERROR($Z140),"",IF($Z140="","",$Z140*INDEX($BF$3:$BI$5,3,MATCH($K140,$BF$2:$BI$2,0))/1000))</f>
        <v/>
      </c>
      <c r="AE140" s="12"/>
      <c r="AF140" s="7"/>
      <c r="AG140" s="7"/>
      <c r="AH140" s="192" t="str">
        <f t="shared" ref="AH140:AH169" si="82">IF(H140="","",INDEX($AT$3:$AX$5,MATCH(H140,$AS$3:$AS$5),MATCH(G140,$AT$2:$AX$2,0)))</f>
        <v/>
      </c>
      <c r="AJ140" s="591">
        <f t="shared" ref="AJ140:AJ169" si="83">IF(AND(O140&gt;0,P140="○"),IF(OR(J140="",N(L140)=0),0,IF(G140&lt;&gt;"GHP",1-($AT$10)*(9.76/3.6)/O140,1-($AT$10)/O140)),IF(OR(J140="",N(L140)=0),0,1-(IF(G140="電算室用",$AV$9,$AT$9)*IF(K140="電気",9.76/3.6,1))/(H140/L140)))</f>
        <v>0</v>
      </c>
      <c r="AK140" s="591">
        <f t="shared" ref="AK140:AK169" si="84">IF(AND(O140&gt;0,P140="○"),IF(OR(J140="",N(M140)=0),0,IF(G140&lt;&gt;"GHP",1-($AT$10)*(9.76/3.6)/O140,1-($AT$10)/O140)),IF(OR(J140="",N(M140)=0,G140="電算室用"),0,1-($AT$9*IF(K140="電気",9.76/3.6,1))/(I140/M140)))</f>
        <v>0</v>
      </c>
      <c r="AL140" s="591">
        <f t="shared" ref="AL140:AL169" si="85">IF(Q140="○",$AZ$10,0)</f>
        <v>0</v>
      </c>
      <c r="AM140" s="591">
        <f t="shared" ref="AM140:AM169" si="86">AJ140+(1-AJ140)*$AL140</f>
        <v>0</v>
      </c>
      <c r="AN140" s="591">
        <f t="shared" ref="AN140:AN169" si="87">AK140+(1-AK140)*$AL140</f>
        <v>0</v>
      </c>
    </row>
    <row r="141" spans="1:40" s="103" customFormat="1" ht="15.6" x14ac:dyDescent="0.2">
      <c r="A141" s="1"/>
      <c r="B141" s="10"/>
      <c r="C141" s="16">
        <v>122</v>
      </c>
      <c r="D141" s="28"/>
      <c r="E141" s="29"/>
      <c r="F141" s="274"/>
      <c r="G141" s="467"/>
      <c r="H141" s="169"/>
      <c r="I141" s="169"/>
      <c r="J141" s="272"/>
      <c r="K141" s="467"/>
      <c r="L141" s="307"/>
      <c r="M141" s="307"/>
      <c r="N141" s="438" t="str">
        <f t="shared" si="77"/>
        <v/>
      </c>
      <c r="O141" s="436"/>
      <c r="P141" s="437"/>
      <c r="Q141" s="437"/>
      <c r="R141" s="124">
        <f t="shared" si="78"/>
        <v>0</v>
      </c>
      <c r="S141" s="124">
        <f t="shared" si="79"/>
        <v>0</v>
      </c>
      <c r="T141" s="13" t="str">
        <f>IF(J141="","",IF(G141="電算室用",2700,メイン_入力!$Y$32))</f>
        <v/>
      </c>
      <c r="U141" s="13" t="str">
        <f>IF(J141="","",IF(G141="電算室用",0,メイン_入力!$Z$32))</f>
        <v/>
      </c>
      <c r="V141" s="464" t="str">
        <f t="shared" si="80"/>
        <v/>
      </c>
      <c r="W141" s="89" t="str">
        <f t="shared" ref="W141:W169" si="88">IF($K141="","",IF($K141="電気","kWh/年",IF(OR(K141="低圧ｶﾞｽ",K141="中圧ｶﾞｽ"),"Nm3/年",IF($K141="LPG","kg/年",IF(OR($K141="A重油",$K141="灯油"),"ℓ/年","MJ/年")))))</f>
        <v/>
      </c>
      <c r="X141" s="272"/>
      <c r="Y141" s="89" t="str">
        <f t="shared" ref="Y141:Y169" si="89">IF($K141="","",IF($K141="電気","kWh/年",IF(OR($K141="低圧ｶﾞｽ",$K141="中圧ｶﾞｽ"),"m3/年",IF($K141="LPG","kg/年",IF(OR($K141="A重油",$K141="灯油"),"ℓ/年","MJ/年")))))</f>
        <v/>
      </c>
      <c r="Z141" s="464" t="str">
        <f t="shared" si="81"/>
        <v/>
      </c>
      <c r="AA141" s="89" t="str">
        <f>IF($K141="","",W141)</f>
        <v/>
      </c>
      <c r="AB141" s="397" t="str">
        <f t="shared" ref="AB141:AB169" si="90">IF(ISERROR($Z141),"",IF($Z141="","",$Z141*INDEX($BF$3:$BI$5,1,MATCH($K141,$BF$2:$BI$2,0))/1000))</f>
        <v/>
      </c>
      <c r="AC141" s="397" t="str">
        <f t="shared" ref="AC141:AC169" si="91">IF(ISERROR($Z141),"",IF($Z141="","",$Z141*INDEX($BF$3:$BI$5,2,MATCH($K141,$BF$2:$BI$2,0))/1000))</f>
        <v/>
      </c>
      <c r="AD141" s="397" t="str">
        <f t="shared" ref="AD141:AD169" si="92">IF(ISERROR($Z141),"",IF($Z141="","",$Z141*INDEX($BF$3:$BI$5,3,MATCH($K141,$BF$2:$BI$2,0))/1000))</f>
        <v/>
      </c>
      <c r="AE141" s="12"/>
      <c r="AF141" s="7"/>
      <c r="AG141" s="7"/>
      <c r="AH141" s="193" t="str">
        <f t="shared" si="82"/>
        <v/>
      </c>
      <c r="AJ141" s="592">
        <f t="shared" si="83"/>
        <v>0</v>
      </c>
      <c r="AK141" s="592">
        <f t="shared" si="84"/>
        <v>0</v>
      </c>
      <c r="AL141" s="592">
        <f t="shared" si="85"/>
        <v>0</v>
      </c>
      <c r="AM141" s="592">
        <f t="shared" si="86"/>
        <v>0</v>
      </c>
      <c r="AN141" s="592">
        <f t="shared" si="87"/>
        <v>0</v>
      </c>
    </row>
    <row r="142" spans="1:40" s="103" customFormat="1" ht="15.6" x14ac:dyDescent="0.2">
      <c r="A142" s="1"/>
      <c r="B142" s="10"/>
      <c r="C142" s="16">
        <v>123</v>
      </c>
      <c r="D142" s="28"/>
      <c r="E142" s="29"/>
      <c r="F142" s="274"/>
      <c r="G142" s="467"/>
      <c r="H142" s="169"/>
      <c r="I142" s="169"/>
      <c r="J142" s="272"/>
      <c r="K142" s="467"/>
      <c r="L142" s="307"/>
      <c r="M142" s="307"/>
      <c r="N142" s="438" t="str">
        <f t="shared" si="77"/>
        <v/>
      </c>
      <c r="O142" s="436"/>
      <c r="P142" s="437"/>
      <c r="Q142" s="437"/>
      <c r="R142" s="124">
        <f t="shared" si="78"/>
        <v>0</v>
      </c>
      <c r="S142" s="124">
        <f t="shared" si="79"/>
        <v>0</v>
      </c>
      <c r="T142" s="13" t="str">
        <f>IF(J142="","",IF(G142="電算室用",2700,メイン_入力!$Y$32))</f>
        <v/>
      </c>
      <c r="U142" s="13" t="str">
        <f>IF(J142="","",IF(G142="電算室用",0,メイン_入力!$Z$32))</f>
        <v/>
      </c>
      <c r="V142" s="464" t="str">
        <f t="shared" si="80"/>
        <v/>
      </c>
      <c r="W142" s="89" t="str">
        <f t="shared" si="88"/>
        <v/>
      </c>
      <c r="X142" s="272"/>
      <c r="Y142" s="89" t="str">
        <f t="shared" si="89"/>
        <v/>
      </c>
      <c r="Z142" s="464" t="str">
        <f t="shared" si="81"/>
        <v/>
      </c>
      <c r="AA142" s="89" t="str">
        <f>IF($K142="","",W142)</f>
        <v/>
      </c>
      <c r="AB142" s="397" t="str">
        <f t="shared" si="90"/>
        <v/>
      </c>
      <c r="AC142" s="397" t="str">
        <f t="shared" si="91"/>
        <v/>
      </c>
      <c r="AD142" s="397" t="str">
        <f t="shared" si="92"/>
        <v/>
      </c>
      <c r="AE142" s="12"/>
      <c r="AF142" s="7"/>
      <c r="AG142" s="7"/>
      <c r="AH142" s="193" t="str">
        <f t="shared" si="82"/>
        <v/>
      </c>
      <c r="AJ142" s="592">
        <f t="shared" si="83"/>
        <v>0</v>
      </c>
      <c r="AK142" s="592">
        <f t="shared" si="84"/>
        <v>0</v>
      </c>
      <c r="AL142" s="592">
        <f t="shared" si="85"/>
        <v>0</v>
      </c>
      <c r="AM142" s="592">
        <f t="shared" si="86"/>
        <v>0</v>
      </c>
      <c r="AN142" s="592">
        <f t="shared" si="87"/>
        <v>0</v>
      </c>
    </row>
    <row r="143" spans="1:40" s="103" customFormat="1" ht="15.6" x14ac:dyDescent="0.2">
      <c r="A143" s="1"/>
      <c r="B143" s="10"/>
      <c r="C143" s="16">
        <v>124</v>
      </c>
      <c r="D143" s="28"/>
      <c r="E143" s="29"/>
      <c r="F143" s="274"/>
      <c r="G143" s="467"/>
      <c r="H143" s="169"/>
      <c r="I143" s="169"/>
      <c r="J143" s="272"/>
      <c r="K143" s="467"/>
      <c r="L143" s="307"/>
      <c r="M143" s="307"/>
      <c r="N143" s="438" t="str">
        <f t="shared" si="77"/>
        <v/>
      </c>
      <c r="O143" s="436"/>
      <c r="P143" s="437"/>
      <c r="Q143" s="437"/>
      <c r="R143" s="124">
        <f t="shared" si="78"/>
        <v>0</v>
      </c>
      <c r="S143" s="124">
        <f t="shared" si="79"/>
        <v>0</v>
      </c>
      <c r="T143" s="13" t="str">
        <f>IF(J143="","",IF(G143="電算室用",2700,メイン_入力!$Y$32))</f>
        <v/>
      </c>
      <c r="U143" s="13" t="str">
        <f>IF(J143="","",IF(G143="電算室用",0,メイン_入力!$Z$32))</f>
        <v/>
      </c>
      <c r="V143" s="464" t="str">
        <f t="shared" si="80"/>
        <v/>
      </c>
      <c r="W143" s="89" t="str">
        <f t="shared" si="88"/>
        <v/>
      </c>
      <c r="X143" s="272"/>
      <c r="Y143" s="89" t="str">
        <f t="shared" si="89"/>
        <v/>
      </c>
      <c r="Z143" s="464" t="str">
        <f t="shared" si="81"/>
        <v/>
      </c>
      <c r="AA143" s="89" t="str">
        <f t="shared" ref="AA143:AA169" si="93">IF($K143="","",W143)</f>
        <v/>
      </c>
      <c r="AB143" s="397" t="str">
        <f t="shared" si="90"/>
        <v/>
      </c>
      <c r="AC143" s="397" t="str">
        <f t="shared" si="91"/>
        <v/>
      </c>
      <c r="AD143" s="397" t="str">
        <f t="shared" si="92"/>
        <v/>
      </c>
      <c r="AE143" s="12"/>
      <c r="AF143" s="7"/>
      <c r="AG143" s="7"/>
      <c r="AH143" s="193" t="str">
        <f t="shared" si="82"/>
        <v/>
      </c>
      <c r="AJ143" s="592">
        <f t="shared" si="83"/>
        <v>0</v>
      </c>
      <c r="AK143" s="592">
        <f t="shared" si="84"/>
        <v>0</v>
      </c>
      <c r="AL143" s="592">
        <f t="shared" si="85"/>
        <v>0</v>
      </c>
      <c r="AM143" s="592">
        <f t="shared" si="86"/>
        <v>0</v>
      </c>
      <c r="AN143" s="592">
        <f t="shared" si="87"/>
        <v>0</v>
      </c>
    </row>
    <row r="144" spans="1:40" s="103" customFormat="1" ht="15.6" x14ac:dyDescent="0.2">
      <c r="A144" s="1"/>
      <c r="B144" s="10"/>
      <c r="C144" s="16">
        <v>125</v>
      </c>
      <c r="D144" s="28"/>
      <c r="E144" s="29"/>
      <c r="F144" s="274"/>
      <c r="G144" s="467"/>
      <c r="H144" s="169"/>
      <c r="I144" s="169"/>
      <c r="J144" s="272"/>
      <c r="K144" s="467"/>
      <c r="L144" s="307"/>
      <c r="M144" s="307"/>
      <c r="N144" s="438" t="str">
        <f t="shared" si="77"/>
        <v/>
      </c>
      <c r="O144" s="436"/>
      <c r="P144" s="437"/>
      <c r="Q144" s="437"/>
      <c r="R144" s="124">
        <f t="shared" si="78"/>
        <v>0</v>
      </c>
      <c r="S144" s="124">
        <f t="shared" si="79"/>
        <v>0</v>
      </c>
      <c r="T144" s="13" t="str">
        <f>IF(J144="","",IF(G144="電算室用",2700,メイン_入力!$Y$32))</f>
        <v/>
      </c>
      <c r="U144" s="13" t="str">
        <f>IF(J144="","",IF(G144="電算室用",0,メイン_入力!$Z$32))</f>
        <v/>
      </c>
      <c r="V144" s="464" t="str">
        <f t="shared" si="80"/>
        <v/>
      </c>
      <c r="W144" s="89" t="str">
        <f t="shared" si="88"/>
        <v/>
      </c>
      <c r="X144" s="272"/>
      <c r="Y144" s="89" t="str">
        <f t="shared" si="89"/>
        <v/>
      </c>
      <c r="Z144" s="464" t="str">
        <f t="shared" si="81"/>
        <v/>
      </c>
      <c r="AA144" s="89" t="str">
        <f t="shared" si="93"/>
        <v/>
      </c>
      <c r="AB144" s="397" t="str">
        <f t="shared" si="90"/>
        <v/>
      </c>
      <c r="AC144" s="397" t="str">
        <f t="shared" si="91"/>
        <v/>
      </c>
      <c r="AD144" s="397" t="str">
        <f t="shared" si="92"/>
        <v/>
      </c>
      <c r="AE144" s="12"/>
      <c r="AF144" s="7"/>
      <c r="AG144" s="7"/>
      <c r="AH144" s="193" t="str">
        <f t="shared" si="82"/>
        <v/>
      </c>
      <c r="AJ144" s="592">
        <f t="shared" si="83"/>
        <v>0</v>
      </c>
      <c r="AK144" s="592">
        <f t="shared" si="84"/>
        <v>0</v>
      </c>
      <c r="AL144" s="592">
        <f t="shared" si="85"/>
        <v>0</v>
      </c>
      <c r="AM144" s="592">
        <f t="shared" si="86"/>
        <v>0</v>
      </c>
      <c r="AN144" s="592">
        <f t="shared" si="87"/>
        <v>0</v>
      </c>
    </row>
    <row r="145" spans="1:40" s="103" customFormat="1" ht="15.6" x14ac:dyDescent="0.2">
      <c r="A145" s="1"/>
      <c r="B145" s="10"/>
      <c r="C145" s="16">
        <v>126</v>
      </c>
      <c r="D145" s="28"/>
      <c r="E145" s="29"/>
      <c r="F145" s="274"/>
      <c r="G145" s="467"/>
      <c r="H145" s="169"/>
      <c r="I145" s="169"/>
      <c r="J145" s="272"/>
      <c r="K145" s="467"/>
      <c r="L145" s="307"/>
      <c r="M145" s="307"/>
      <c r="N145" s="438" t="str">
        <f t="shared" si="77"/>
        <v/>
      </c>
      <c r="O145" s="436"/>
      <c r="P145" s="437"/>
      <c r="Q145" s="437"/>
      <c r="R145" s="124">
        <f t="shared" si="78"/>
        <v>0</v>
      </c>
      <c r="S145" s="124">
        <f t="shared" si="79"/>
        <v>0</v>
      </c>
      <c r="T145" s="13" t="str">
        <f>IF(J145="","",IF(G145="電算室用",2700,メイン_入力!$Y$32))</f>
        <v/>
      </c>
      <c r="U145" s="13" t="str">
        <f>IF(J145="","",IF(G145="電算室用",0,メイン_入力!$Z$32))</f>
        <v/>
      </c>
      <c r="V145" s="464" t="str">
        <f t="shared" si="80"/>
        <v/>
      </c>
      <c r="W145" s="89" t="str">
        <f t="shared" si="88"/>
        <v/>
      </c>
      <c r="X145" s="272"/>
      <c r="Y145" s="89" t="str">
        <f t="shared" si="89"/>
        <v/>
      </c>
      <c r="Z145" s="464" t="str">
        <f t="shared" si="81"/>
        <v/>
      </c>
      <c r="AA145" s="89" t="str">
        <f t="shared" si="93"/>
        <v/>
      </c>
      <c r="AB145" s="397" t="str">
        <f t="shared" si="90"/>
        <v/>
      </c>
      <c r="AC145" s="397" t="str">
        <f t="shared" si="91"/>
        <v/>
      </c>
      <c r="AD145" s="397" t="str">
        <f t="shared" si="92"/>
        <v/>
      </c>
      <c r="AE145" s="12"/>
      <c r="AF145" s="7"/>
      <c r="AG145" s="7"/>
      <c r="AH145" s="193" t="str">
        <f t="shared" si="82"/>
        <v/>
      </c>
      <c r="AJ145" s="592">
        <f t="shared" si="83"/>
        <v>0</v>
      </c>
      <c r="AK145" s="592">
        <f t="shared" si="84"/>
        <v>0</v>
      </c>
      <c r="AL145" s="592">
        <f t="shared" si="85"/>
        <v>0</v>
      </c>
      <c r="AM145" s="592">
        <f t="shared" si="86"/>
        <v>0</v>
      </c>
      <c r="AN145" s="592">
        <f t="shared" si="87"/>
        <v>0</v>
      </c>
    </row>
    <row r="146" spans="1:40" s="103" customFormat="1" ht="15.6" x14ac:dyDescent="0.2">
      <c r="A146" s="1"/>
      <c r="B146" s="10"/>
      <c r="C146" s="16">
        <v>127</v>
      </c>
      <c r="D146" s="28"/>
      <c r="E146" s="29"/>
      <c r="F146" s="274"/>
      <c r="G146" s="467"/>
      <c r="H146" s="169"/>
      <c r="I146" s="169"/>
      <c r="J146" s="272"/>
      <c r="K146" s="467"/>
      <c r="L146" s="307"/>
      <c r="M146" s="307"/>
      <c r="N146" s="438" t="str">
        <f t="shared" si="77"/>
        <v/>
      </c>
      <c r="O146" s="436"/>
      <c r="P146" s="437"/>
      <c r="Q146" s="437"/>
      <c r="R146" s="124">
        <f t="shared" si="78"/>
        <v>0</v>
      </c>
      <c r="S146" s="124">
        <f t="shared" si="79"/>
        <v>0</v>
      </c>
      <c r="T146" s="13" t="str">
        <f>IF(J146="","",IF(G146="電算室用",2700,メイン_入力!$Y$32))</f>
        <v/>
      </c>
      <c r="U146" s="13" t="str">
        <f>IF(J146="","",IF(G146="電算室用",0,メイン_入力!$Z$32))</f>
        <v/>
      </c>
      <c r="V146" s="464" t="str">
        <f t="shared" si="80"/>
        <v/>
      </c>
      <c r="W146" s="89" t="str">
        <f t="shared" si="88"/>
        <v/>
      </c>
      <c r="X146" s="272"/>
      <c r="Y146" s="89" t="str">
        <f t="shared" si="89"/>
        <v/>
      </c>
      <c r="Z146" s="464" t="str">
        <f t="shared" si="81"/>
        <v/>
      </c>
      <c r="AA146" s="89" t="str">
        <f t="shared" si="93"/>
        <v/>
      </c>
      <c r="AB146" s="397" t="str">
        <f t="shared" si="90"/>
        <v/>
      </c>
      <c r="AC146" s="397" t="str">
        <f t="shared" si="91"/>
        <v/>
      </c>
      <c r="AD146" s="397" t="str">
        <f t="shared" si="92"/>
        <v/>
      </c>
      <c r="AE146" s="12"/>
      <c r="AF146" s="7"/>
      <c r="AG146" s="7"/>
      <c r="AH146" s="193" t="str">
        <f t="shared" si="82"/>
        <v/>
      </c>
      <c r="AJ146" s="592">
        <f t="shared" si="83"/>
        <v>0</v>
      </c>
      <c r="AK146" s="592">
        <f t="shared" si="84"/>
        <v>0</v>
      </c>
      <c r="AL146" s="592">
        <f t="shared" si="85"/>
        <v>0</v>
      </c>
      <c r="AM146" s="592">
        <f t="shared" si="86"/>
        <v>0</v>
      </c>
      <c r="AN146" s="592">
        <f t="shared" si="87"/>
        <v>0</v>
      </c>
    </row>
    <row r="147" spans="1:40" s="103" customFormat="1" ht="15.6" x14ac:dyDescent="0.2">
      <c r="A147" s="1"/>
      <c r="B147" s="10"/>
      <c r="C147" s="16">
        <v>128</v>
      </c>
      <c r="D147" s="28"/>
      <c r="E147" s="29"/>
      <c r="F147" s="274"/>
      <c r="G147" s="467"/>
      <c r="H147" s="169"/>
      <c r="I147" s="169"/>
      <c r="J147" s="272"/>
      <c r="K147" s="467"/>
      <c r="L147" s="307"/>
      <c r="M147" s="307"/>
      <c r="N147" s="438" t="str">
        <f t="shared" si="77"/>
        <v/>
      </c>
      <c r="O147" s="436"/>
      <c r="P147" s="437"/>
      <c r="Q147" s="437"/>
      <c r="R147" s="124">
        <f t="shared" si="78"/>
        <v>0</v>
      </c>
      <c r="S147" s="124">
        <f t="shared" si="79"/>
        <v>0</v>
      </c>
      <c r="T147" s="13" t="str">
        <f>IF(J147="","",IF(G147="電算室用",2700,メイン_入力!$Y$32))</f>
        <v/>
      </c>
      <c r="U147" s="13" t="str">
        <f>IF(J147="","",IF(G147="電算室用",0,メイン_入力!$Z$32))</f>
        <v/>
      </c>
      <c r="V147" s="464" t="str">
        <f t="shared" si="80"/>
        <v/>
      </c>
      <c r="W147" s="89" t="str">
        <f t="shared" si="88"/>
        <v/>
      </c>
      <c r="X147" s="272"/>
      <c r="Y147" s="89" t="str">
        <f t="shared" si="89"/>
        <v/>
      </c>
      <c r="Z147" s="464" t="str">
        <f t="shared" si="81"/>
        <v/>
      </c>
      <c r="AA147" s="89" t="str">
        <f t="shared" si="93"/>
        <v/>
      </c>
      <c r="AB147" s="397" t="str">
        <f t="shared" si="90"/>
        <v/>
      </c>
      <c r="AC147" s="397" t="str">
        <f t="shared" si="91"/>
        <v/>
      </c>
      <c r="AD147" s="397" t="str">
        <f t="shared" si="92"/>
        <v/>
      </c>
      <c r="AE147" s="12"/>
      <c r="AF147" s="7"/>
      <c r="AG147" s="7"/>
      <c r="AH147" s="193" t="str">
        <f t="shared" si="82"/>
        <v/>
      </c>
      <c r="AJ147" s="592">
        <f t="shared" si="83"/>
        <v>0</v>
      </c>
      <c r="AK147" s="592">
        <f t="shared" si="84"/>
        <v>0</v>
      </c>
      <c r="AL147" s="592">
        <f t="shared" si="85"/>
        <v>0</v>
      </c>
      <c r="AM147" s="592">
        <f t="shared" si="86"/>
        <v>0</v>
      </c>
      <c r="AN147" s="592">
        <f t="shared" si="87"/>
        <v>0</v>
      </c>
    </row>
    <row r="148" spans="1:40" s="103" customFormat="1" ht="15.6" x14ac:dyDescent="0.2">
      <c r="A148" s="1"/>
      <c r="B148" s="10"/>
      <c r="C148" s="16">
        <v>129</v>
      </c>
      <c r="D148" s="28"/>
      <c r="E148" s="29"/>
      <c r="F148" s="274"/>
      <c r="G148" s="467"/>
      <c r="H148" s="169"/>
      <c r="I148" s="169"/>
      <c r="J148" s="272"/>
      <c r="K148" s="467"/>
      <c r="L148" s="307"/>
      <c r="M148" s="307"/>
      <c r="N148" s="438" t="str">
        <f t="shared" si="77"/>
        <v/>
      </c>
      <c r="O148" s="436"/>
      <c r="P148" s="437"/>
      <c r="Q148" s="437"/>
      <c r="R148" s="124">
        <f t="shared" si="78"/>
        <v>0</v>
      </c>
      <c r="S148" s="124">
        <f t="shared" si="79"/>
        <v>0</v>
      </c>
      <c r="T148" s="13" t="str">
        <f>IF(J148="","",IF(G148="電算室用",2700,メイン_入力!$Y$32))</f>
        <v/>
      </c>
      <c r="U148" s="13" t="str">
        <f>IF(J148="","",IF(G148="電算室用",0,メイン_入力!$Z$32))</f>
        <v/>
      </c>
      <c r="V148" s="464" t="str">
        <f t="shared" si="80"/>
        <v/>
      </c>
      <c r="W148" s="89" t="str">
        <f t="shared" si="88"/>
        <v/>
      </c>
      <c r="X148" s="272"/>
      <c r="Y148" s="89" t="str">
        <f t="shared" si="89"/>
        <v/>
      </c>
      <c r="Z148" s="464" t="str">
        <f t="shared" si="81"/>
        <v/>
      </c>
      <c r="AA148" s="89" t="str">
        <f t="shared" si="93"/>
        <v/>
      </c>
      <c r="AB148" s="397" t="str">
        <f t="shared" si="90"/>
        <v/>
      </c>
      <c r="AC148" s="397" t="str">
        <f t="shared" si="91"/>
        <v/>
      </c>
      <c r="AD148" s="397" t="str">
        <f t="shared" si="92"/>
        <v/>
      </c>
      <c r="AE148" s="12"/>
      <c r="AF148" s="7"/>
      <c r="AG148" s="7"/>
      <c r="AH148" s="193" t="str">
        <f t="shared" si="82"/>
        <v/>
      </c>
      <c r="AJ148" s="592">
        <f t="shared" si="83"/>
        <v>0</v>
      </c>
      <c r="AK148" s="592">
        <f t="shared" si="84"/>
        <v>0</v>
      </c>
      <c r="AL148" s="592">
        <f t="shared" si="85"/>
        <v>0</v>
      </c>
      <c r="AM148" s="592">
        <f t="shared" si="86"/>
        <v>0</v>
      </c>
      <c r="AN148" s="592">
        <f t="shared" si="87"/>
        <v>0</v>
      </c>
    </row>
    <row r="149" spans="1:40" s="103" customFormat="1" ht="15.6" x14ac:dyDescent="0.2">
      <c r="A149" s="1"/>
      <c r="B149" s="10"/>
      <c r="C149" s="16">
        <v>130</v>
      </c>
      <c r="D149" s="28"/>
      <c r="E149" s="29"/>
      <c r="F149" s="274"/>
      <c r="G149" s="467"/>
      <c r="H149" s="169"/>
      <c r="I149" s="169"/>
      <c r="J149" s="272"/>
      <c r="K149" s="467"/>
      <c r="L149" s="307"/>
      <c r="M149" s="307"/>
      <c r="N149" s="438" t="str">
        <f t="shared" si="77"/>
        <v/>
      </c>
      <c r="O149" s="436"/>
      <c r="P149" s="437"/>
      <c r="Q149" s="437"/>
      <c r="R149" s="124">
        <f t="shared" si="78"/>
        <v>0</v>
      </c>
      <c r="S149" s="124">
        <f t="shared" si="79"/>
        <v>0</v>
      </c>
      <c r="T149" s="13" t="str">
        <f>IF(J149="","",IF(G149="電算室用",2700,メイン_入力!$Y$32))</f>
        <v/>
      </c>
      <c r="U149" s="13" t="str">
        <f>IF(J149="","",IF(G149="電算室用",0,メイン_入力!$Z$32))</f>
        <v/>
      </c>
      <c r="V149" s="464" t="str">
        <f t="shared" si="80"/>
        <v/>
      </c>
      <c r="W149" s="89" t="str">
        <f t="shared" si="88"/>
        <v/>
      </c>
      <c r="X149" s="272"/>
      <c r="Y149" s="89" t="str">
        <f t="shared" si="89"/>
        <v/>
      </c>
      <c r="Z149" s="464" t="str">
        <f t="shared" si="81"/>
        <v/>
      </c>
      <c r="AA149" s="89" t="str">
        <f t="shared" si="93"/>
        <v/>
      </c>
      <c r="AB149" s="397" t="str">
        <f t="shared" si="90"/>
        <v/>
      </c>
      <c r="AC149" s="397" t="str">
        <f t="shared" si="91"/>
        <v/>
      </c>
      <c r="AD149" s="397" t="str">
        <f t="shared" si="92"/>
        <v/>
      </c>
      <c r="AE149" s="12"/>
      <c r="AF149" s="7"/>
      <c r="AG149" s="7"/>
      <c r="AH149" s="193" t="str">
        <f t="shared" si="82"/>
        <v/>
      </c>
      <c r="AJ149" s="592">
        <f t="shared" si="83"/>
        <v>0</v>
      </c>
      <c r="AK149" s="592">
        <f t="shared" si="84"/>
        <v>0</v>
      </c>
      <c r="AL149" s="592">
        <f t="shared" si="85"/>
        <v>0</v>
      </c>
      <c r="AM149" s="592">
        <f t="shared" si="86"/>
        <v>0</v>
      </c>
      <c r="AN149" s="592">
        <f t="shared" si="87"/>
        <v>0</v>
      </c>
    </row>
    <row r="150" spans="1:40" s="103" customFormat="1" ht="15.6" x14ac:dyDescent="0.2">
      <c r="A150" s="1"/>
      <c r="B150" s="10"/>
      <c r="C150" s="16">
        <v>131</v>
      </c>
      <c r="D150" s="28"/>
      <c r="E150" s="29"/>
      <c r="F150" s="274"/>
      <c r="G150" s="467"/>
      <c r="H150" s="169"/>
      <c r="I150" s="169"/>
      <c r="J150" s="272"/>
      <c r="K150" s="467"/>
      <c r="L150" s="307"/>
      <c r="M150" s="307"/>
      <c r="N150" s="438" t="str">
        <f t="shared" si="77"/>
        <v/>
      </c>
      <c r="O150" s="436"/>
      <c r="P150" s="437"/>
      <c r="Q150" s="437"/>
      <c r="R150" s="124">
        <f t="shared" si="78"/>
        <v>0</v>
      </c>
      <c r="S150" s="124">
        <f t="shared" si="79"/>
        <v>0</v>
      </c>
      <c r="T150" s="13" t="str">
        <f>IF(J150="","",IF(G150="電算室用",2700,メイン_入力!$Y$32))</f>
        <v/>
      </c>
      <c r="U150" s="13" t="str">
        <f>IF(J150="","",IF(G150="電算室用",0,メイン_入力!$Z$32))</f>
        <v/>
      </c>
      <c r="V150" s="464" t="str">
        <f t="shared" si="80"/>
        <v/>
      </c>
      <c r="W150" s="89" t="str">
        <f t="shared" si="88"/>
        <v/>
      </c>
      <c r="X150" s="272"/>
      <c r="Y150" s="89" t="str">
        <f t="shared" si="89"/>
        <v/>
      </c>
      <c r="Z150" s="464" t="str">
        <f t="shared" si="81"/>
        <v/>
      </c>
      <c r="AA150" s="89" t="str">
        <f t="shared" si="93"/>
        <v/>
      </c>
      <c r="AB150" s="397" t="str">
        <f t="shared" si="90"/>
        <v/>
      </c>
      <c r="AC150" s="397" t="str">
        <f t="shared" si="91"/>
        <v/>
      </c>
      <c r="AD150" s="397" t="str">
        <f t="shared" si="92"/>
        <v/>
      </c>
      <c r="AE150" s="12"/>
      <c r="AF150" s="7"/>
      <c r="AG150" s="7"/>
      <c r="AH150" s="193" t="str">
        <f t="shared" si="82"/>
        <v/>
      </c>
      <c r="AJ150" s="592">
        <f t="shared" si="83"/>
        <v>0</v>
      </c>
      <c r="AK150" s="592">
        <f t="shared" si="84"/>
        <v>0</v>
      </c>
      <c r="AL150" s="592">
        <f t="shared" si="85"/>
        <v>0</v>
      </c>
      <c r="AM150" s="592">
        <f t="shared" si="86"/>
        <v>0</v>
      </c>
      <c r="AN150" s="592">
        <f t="shared" si="87"/>
        <v>0</v>
      </c>
    </row>
    <row r="151" spans="1:40" s="103" customFormat="1" ht="15.6" x14ac:dyDescent="0.2">
      <c r="A151" s="1"/>
      <c r="B151" s="10"/>
      <c r="C151" s="16">
        <v>132</v>
      </c>
      <c r="D151" s="28"/>
      <c r="E151" s="29"/>
      <c r="F151" s="274"/>
      <c r="G151" s="467"/>
      <c r="H151" s="169"/>
      <c r="I151" s="169"/>
      <c r="J151" s="272"/>
      <c r="K151" s="467"/>
      <c r="L151" s="307"/>
      <c r="M151" s="307"/>
      <c r="N151" s="438" t="str">
        <f t="shared" si="77"/>
        <v/>
      </c>
      <c r="O151" s="436"/>
      <c r="P151" s="437"/>
      <c r="Q151" s="437"/>
      <c r="R151" s="124">
        <f t="shared" si="78"/>
        <v>0</v>
      </c>
      <c r="S151" s="124">
        <f t="shared" si="79"/>
        <v>0</v>
      </c>
      <c r="T151" s="13" t="str">
        <f>IF(J151="","",IF(G151="電算室用",2700,メイン_入力!$Y$32))</f>
        <v/>
      </c>
      <c r="U151" s="13" t="str">
        <f>IF(J151="","",IF(G151="電算室用",0,メイン_入力!$Z$32))</f>
        <v/>
      </c>
      <c r="V151" s="464" t="str">
        <f t="shared" si="80"/>
        <v/>
      </c>
      <c r="W151" s="89" t="str">
        <f t="shared" si="88"/>
        <v/>
      </c>
      <c r="X151" s="272"/>
      <c r="Y151" s="89" t="str">
        <f t="shared" si="89"/>
        <v/>
      </c>
      <c r="Z151" s="464" t="str">
        <f t="shared" si="81"/>
        <v/>
      </c>
      <c r="AA151" s="89" t="str">
        <f t="shared" si="93"/>
        <v/>
      </c>
      <c r="AB151" s="397" t="str">
        <f t="shared" si="90"/>
        <v/>
      </c>
      <c r="AC151" s="397" t="str">
        <f t="shared" si="91"/>
        <v/>
      </c>
      <c r="AD151" s="397" t="str">
        <f t="shared" si="92"/>
        <v/>
      </c>
      <c r="AE151" s="12"/>
      <c r="AF151" s="7"/>
      <c r="AG151" s="7"/>
      <c r="AH151" s="193" t="str">
        <f t="shared" si="82"/>
        <v/>
      </c>
      <c r="AJ151" s="592">
        <f t="shared" si="83"/>
        <v>0</v>
      </c>
      <c r="AK151" s="592">
        <f t="shared" si="84"/>
        <v>0</v>
      </c>
      <c r="AL151" s="592">
        <f t="shared" si="85"/>
        <v>0</v>
      </c>
      <c r="AM151" s="592">
        <f t="shared" si="86"/>
        <v>0</v>
      </c>
      <c r="AN151" s="592">
        <f t="shared" si="87"/>
        <v>0</v>
      </c>
    </row>
    <row r="152" spans="1:40" s="103" customFormat="1" ht="15.6" x14ac:dyDescent="0.2">
      <c r="A152" s="1"/>
      <c r="B152" s="10"/>
      <c r="C152" s="16">
        <v>133</v>
      </c>
      <c r="D152" s="28"/>
      <c r="E152" s="29"/>
      <c r="F152" s="274"/>
      <c r="G152" s="467"/>
      <c r="H152" s="169"/>
      <c r="I152" s="169"/>
      <c r="J152" s="272"/>
      <c r="K152" s="467"/>
      <c r="L152" s="307"/>
      <c r="M152" s="307"/>
      <c r="N152" s="438" t="str">
        <f t="shared" si="77"/>
        <v/>
      </c>
      <c r="O152" s="436"/>
      <c r="P152" s="437"/>
      <c r="Q152" s="437"/>
      <c r="R152" s="124">
        <f t="shared" si="78"/>
        <v>0</v>
      </c>
      <c r="S152" s="124">
        <f t="shared" si="79"/>
        <v>0</v>
      </c>
      <c r="T152" s="13" t="str">
        <f>IF(J152="","",IF(G152="電算室用",2700,メイン_入力!$Y$32))</f>
        <v/>
      </c>
      <c r="U152" s="13" t="str">
        <f>IF(J152="","",IF(G152="電算室用",0,メイン_入力!$Z$32))</f>
        <v/>
      </c>
      <c r="V152" s="464" t="str">
        <f t="shared" si="80"/>
        <v/>
      </c>
      <c r="W152" s="89" t="str">
        <f t="shared" si="88"/>
        <v/>
      </c>
      <c r="X152" s="272"/>
      <c r="Y152" s="89" t="str">
        <f t="shared" si="89"/>
        <v/>
      </c>
      <c r="Z152" s="464" t="str">
        <f t="shared" si="81"/>
        <v/>
      </c>
      <c r="AA152" s="89" t="str">
        <f t="shared" si="93"/>
        <v/>
      </c>
      <c r="AB152" s="397" t="str">
        <f t="shared" si="90"/>
        <v/>
      </c>
      <c r="AC152" s="397" t="str">
        <f t="shared" si="91"/>
        <v/>
      </c>
      <c r="AD152" s="397" t="str">
        <f t="shared" si="92"/>
        <v/>
      </c>
      <c r="AE152" s="12"/>
      <c r="AF152" s="7"/>
      <c r="AG152" s="7"/>
      <c r="AH152" s="193" t="str">
        <f t="shared" si="82"/>
        <v/>
      </c>
      <c r="AJ152" s="592">
        <f t="shared" si="83"/>
        <v>0</v>
      </c>
      <c r="AK152" s="592">
        <f t="shared" si="84"/>
        <v>0</v>
      </c>
      <c r="AL152" s="592">
        <f t="shared" si="85"/>
        <v>0</v>
      </c>
      <c r="AM152" s="592">
        <f t="shared" si="86"/>
        <v>0</v>
      </c>
      <c r="AN152" s="592">
        <f t="shared" si="87"/>
        <v>0</v>
      </c>
    </row>
    <row r="153" spans="1:40" s="103" customFormat="1" ht="15.6" x14ac:dyDescent="0.2">
      <c r="A153" s="1"/>
      <c r="B153" s="10"/>
      <c r="C153" s="16">
        <v>134</v>
      </c>
      <c r="D153" s="28"/>
      <c r="E153" s="29"/>
      <c r="F153" s="274"/>
      <c r="G153" s="467"/>
      <c r="H153" s="169"/>
      <c r="I153" s="169"/>
      <c r="J153" s="272"/>
      <c r="K153" s="467"/>
      <c r="L153" s="307"/>
      <c r="M153" s="307"/>
      <c r="N153" s="438" t="str">
        <f t="shared" si="77"/>
        <v/>
      </c>
      <c r="O153" s="436"/>
      <c r="P153" s="437"/>
      <c r="Q153" s="437"/>
      <c r="R153" s="124">
        <f t="shared" si="78"/>
        <v>0</v>
      </c>
      <c r="S153" s="124">
        <f t="shared" si="79"/>
        <v>0</v>
      </c>
      <c r="T153" s="13" t="str">
        <f>IF(J153="","",IF(G153="電算室用",2700,メイン_入力!$Y$32))</f>
        <v/>
      </c>
      <c r="U153" s="13" t="str">
        <f>IF(J153="","",IF(G153="電算室用",0,メイン_入力!$Z$32))</f>
        <v/>
      </c>
      <c r="V153" s="464" t="str">
        <f t="shared" si="80"/>
        <v/>
      </c>
      <c r="W153" s="89" t="str">
        <f t="shared" si="88"/>
        <v/>
      </c>
      <c r="X153" s="272"/>
      <c r="Y153" s="89" t="str">
        <f t="shared" si="89"/>
        <v/>
      </c>
      <c r="Z153" s="464" t="str">
        <f t="shared" si="81"/>
        <v/>
      </c>
      <c r="AA153" s="89" t="str">
        <f t="shared" si="93"/>
        <v/>
      </c>
      <c r="AB153" s="397" t="str">
        <f t="shared" si="90"/>
        <v/>
      </c>
      <c r="AC153" s="397" t="str">
        <f t="shared" si="91"/>
        <v/>
      </c>
      <c r="AD153" s="397" t="str">
        <f t="shared" si="92"/>
        <v/>
      </c>
      <c r="AE153" s="12"/>
      <c r="AF153" s="7"/>
      <c r="AG153" s="7"/>
      <c r="AH153" s="193" t="str">
        <f t="shared" si="82"/>
        <v/>
      </c>
      <c r="AJ153" s="592">
        <f t="shared" si="83"/>
        <v>0</v>
      </c>
      <c r="AK153" s="592">
        <f t="shared" si="84"/>
        <v>0</v>
      </c>
      <c r="AL153" s="592">
        <f t="shared" si="85"/>
        <v>0</v>
      </c>
      <c r="AM153" s="592">
        <f t="shared" si="86"/>
        <v>0</v>
      </c>
      <c r="AN153" s="592">
        <f t="shared" si="87"/>
        <v>0</v>
      </c>
    </row>
    <row r="154" spans="1:40" s="103" customFormat="1" ht="15.6" x14ac:dyDescent="0.2">
      <c r="A154" s="1"/>
      <c r="B154" s="10"/>
      <c r="C154" s="16">
        <v>135</v>
      </c>
      <c r="D154" s="28"/>
      <c r="E154" s="29"/>
      <c r="F154" s="274"/>
      <c r="G154" s="467"/>
      <c r="H154" s="169"/>
      <c r="I154" s="169"/>
      <c r="J154" s="272"/>
      <c r="K154" s="467"/>
      <c r="L154" s="307"/>
      <c r="M154" s="307"/>
      <c r="N154" s="438" t="str">
        <f t="shared" si="77"/>
        <v/>
      </c>
      <c r="O154" s="436"/>
      <c r="P154" s="437"/>
      <c r="Q154" s="437"/>
      <c r="R154" s="124">
        <f t="shared" si="78"/>
        <v>0</v>
      </c>
      <c r="S154" s="124">
        <f t="shared" si="79"/>
        <v>0</v>
      </c>
      <c r="T154" s="13" t="str">
        <f>IF(J154="","",IF(G154="電算室用",2700,メイン_入力!$Y$32))</f>
        <v/>
      </c>
      <c r="U154" s="13" t="str">
        <f>IF(J154="","",IF(G154="電算室用",0,メイン_入力!$Z$32))</f>
        <v/>
      </c>
      <c r="V154" s="464" t="str">
        <f t="shared" si="80"/>
        <v/>
      </c>
      <c r="W154" s="89" t="str">
        <f t="shared" si="88"/>
        <v/>
      </c>
      <c r="X154" s="272"/>
      <c r="Y154" s="89" t="str">
        <f t="shared" si="89"/>
        <v/>
      </c>
      <c r="Z154" s="464" t="str">
        <f t="shared" si="81"/>
        <v/>
      </c>
      <c r="AA154" s="89" t="str">
        <f t="shared" si="93"/>
        <v/>
      </c>
      <c r="AB154" s="397" t="str">
        <f t="shared" si="90"/>
        <v/>
      </c>
      <c r="AC154" s="397" t="str">
        <f t="shared" si="91"/>
        <v/>
      </c>
      <c r="AD154" s="397" t="str">
        <f t="shared" si="92"/>
        <v/>
      </c>
      <c r="AE154" s="12"/>
      <c r="AF154" s="7"/>
      <c r="AG154" s="7"/>
      <c r="AH154" s="193" t="str">
        <f t="shared" si="82"/>
        <v/>
      </c>
      <c r="AJ154" s="592">
        <f t="shared" si="83"/>
        <v>0</v>
      </c>
      <c r="AK154" s="592">
        <f t="shared" si="84"/>
        <v>0</v>
      </c>
      <c r="AL154" s="592">
        <f t="shared" si="85"/>
        <v>0</v>
      </c>
      <c r="AM154" s="592">
        <f t="shared" si="86"/>
        <v>0</v>
      </c>
      <c r="AN154" s="592">
        <f t="shared" si="87"/>
        <v>0</v>
      </c>
    </row>
    <row r="155" spans="1:40" s="103" customFormat="1" ht="15.6" x14ac:dyDescent="0.2">
      <c r="A155" s="1"/>
      <c r="B155" s="10"/>
      <c r="C155" s="16">
        <v>136</v>
      </c>
      <c r="D155" s="28"/>
      <c r="E155" s="29"/>
      <c r="F155" s="274"/>
      <c r="G155" s="467"/>
      <c r="H155" s="169"/>
      <c r="I155" s="169"/>
      <c r="J155" s="272"/>
      <c r="K155" s="467"/>
      <c r="L155" s="307"/>
      <c r="M155" s="307"/>
      <c r="N155" s="438" t="str">
        <f t="shared" si="77"/>
        <v/>
      </c>
      <c r="O155" s="436"/>
      <c r="P155" s="437"/>
      <c r="Q155" s="437"/>
      <c r="R155" s="124">
        <f t="shared" si="78"/>
        <v>0</v>
      </c>
      <c r="S155" s="124">
        <f t="shared" si="79"/>
        <v>0</v>
      </c>
      <c r="T155" s="13" t="str">
        <f>IF(J155="","",IF(G155="電算室用",2700,メイン_入力!$Y$32))</f>
        <v/>
      </c>
      <c r="U155" s="13" t="str">
        <f>IF(J155="","",IF(G155="電算室用",0,メイン_入力!$Z$32))</f>
        <v/>
      </c>
      <c r="V155" s="464" t="str">
        <f t="shared" si="80"/>
        <v/>
      </c>
      <c r="W155" s="89" t="str">
        <f t="shared" si="88"/>
        <v/>
      </c>
      <c r="X155" s="272"/>
      <c r="Y155" s="89" t="str">
        <f t="shared" si="89"/>
        <v/>
      </c>
      <c r="Z155" s="464" t="str">
        <f t="shared" si="81"/>
        <v/>
      </c>
      <c r="AA155" s="89" t="str">
        <f t="shared" si="93"/>
        <v/>
      </c>
      <c r="AB155" s="397" t="str">
        <f t="shared" si="90"/>
        <v/>
      </c>
      <c r="AC155" s="397" t="str">
        <f t="shared" si="91"/>
        <v/>
      </c>
      <c r="AD155" s="397" t="str">
        <f t="shared" si="92"/>
        <v/>
      </c>
      <c r="AE155" s="12"/>
      <c r="AF155" s="7"/>
      <c r="AG155" s="7"/>
      <c r="AH155" s="193" t="str">
        <f t="shared" si="82"/>
        <v/>
      </c>
      <c r="AJ155" s="592">
        <f t="shared" si="83"/>
        <v>0</v>
      </c>
      <c r="AK155" s="592">
        <f t="shared" si="84"/>
        <v>0</v>
      </c>
      <c r="AL155" s="592">
        <f t="shared" si="85"/>
        <v>0</v>
      </c>
      <c r="AM155" s="592">
        <f t="shared" si="86"/>
        <v>0</v>
      </c>
      <c r="AN155" s="592">
        <f t="shared" si="87"/>
        <v>0</v>
      </c>
    </row>
    <row r="156" spans="1:40" s="103" customFormat="1" ht="15.6" x14ac:dyDescent="0.2">
      <c r="A156" s="1"/>
      <c r="B156" s="10"/>
      <c r="C156" s="16">
        <v>137</v>
      </c>
      <c r="D156" s="28"/>
      <c r="E156" s="29"/>
      <c r="F156" s="274"/>
      <c r="G156" s="467"/>
      <c r="H156" s="169"/>
      <c r="I156" s="169"/>
      <c r="J156" s="272"/>
      <c r="K156" s="467"/>
      <c r="L156" s="307"/>
      <c r="M156" s="307"/>
      <c r="N156" s="438" t="str">
        <f t="shared" si="77"/>
        <v/>
      </c>
      <c r="O156" s="436"/>
      <c r="P156" s="437"/>
      <c r="Q156" s="437"/>
      <c r="R156" s="124">
        <f t="shared" si="78"/>
        <v>0</v>
      </c>
      <c r="S156" s="124">
        <f t="shared" si="79"/>
        <v>0</v>
      </c>
      <c r="T156" s="13" t="str">
        <f>IF(J156="","",IF(G156="電算室用",2700,メイン_入力!$Y$32))</f>
        <v/>
      </c>
      <c r="U156" s="13" t="str">
        <f>IF(J156="","",IF(G156="電算室用",0,メイン_入力!$Z$32))</f>
        <v/>
      </c>
      <c r="V156" s="464" t="str">
        <f t="shared" si="80"/>
        <v/>
      </c>
      <c r="W156" s="89" t="str">
        <f t="shared" si="88"/>
        <v/>
      </c>
      <c r="X156" s="272"/>
      <c r="Y156" s="89" t="str">
        <f t="shared" si="89"/>
        <v/>
      </c>
      <c r="Z156" s="464" t="str">
        <f t="shared" si="81"/>
        <v/>
      </c>
      <c r="AA156" s="89" t="str">
        <f t="shared" si="93"/>
        <v/>
      </c>
      <c r="AB156" s="397" t="str">
        <f t="shared" si="90"/>
        <v/>
      </c>
      <c r="AC156" s="397" t="str">
        <f t="shared" si="91"/>
        <v/>
      </c>
      <c r="AD156" s="397" t="str">
        <f t="shared" si="92"/>
        <v/>
      </c>
      <c r="AE156" s="12"/>
      <c r="AF156" s="7"/>
      <c r="AG156" s="7"/>
      <c r="AH156" s="193" t="str">
        <f t="shared" si="82"/>
        <v/>
      </c>
      <c r="AJ156" s="592">
        <f t="shared" si="83"/>
        <v>0</v>
      </c>
      <c r="AK156" s="592">
        <f t="shared" si="84"/>
        <v>0</v>
      </c>
      <c r="AL156" s="592">
        <f t="shared" si="85"/>
        <v>0</v>
      </c>
      <c r="AM156" s="592">
        <f t="shared" si="86"/>
        <v>0</v>
      </c>
      <c r="AN156" s="592">
        <f t="shared" si="87"/>
        <v>0</v>
      </c>
    </row>
    <row r="157" spans="1:40" s="103" customFormat="1" ht="15.6" x14ac:dyDescent="0.2">
      <c r="A157" s="1"/>
      <c r="B157" s="10"/>
      <c r="C157" s="16">
        <v>138</v>
      </c>
      <c r="D157" s="28"/>
      <c r="E157" s="29"/>
      <c r="F157" s="274"/>
      <c r="G157" s="467"/>
      <c r="H157" s="169"/>
      <c r="I157" s="169"/>
      <c r="J157" s="272"/>
      <c r="K157" s="467"/>
      <c r="L157" s="307"/>
      <c r="M157" s="307"/>
      <c r="N157" s="438" t="str">
        <f t="shared" si="77"/>
        <v/>
      </c>
      <c r="O157" s="436"/>
      <c r="P157" s="437"/>
      <c r="Q157" s="437"/>
      <c r="R157" s="124">
        <f t="shared" si="78"/>
        <v>0</v>
      </c>
      <c r="S157" s="124">
        <f t="shared" si="79"/>
        <v>0</v>
      </c>
      <c r="T157" s="13" t="str">
        <f>IF(J157="","",IF(G157="電算室用",2700,メイン_入力!$Y$32))</f>
        <v/>
      </c>
      <c r="U157" s="13" t="str">
        <f>IF(J157="","",IF(G157="電算室用",0,メイン_入力!$Z$32))</f>
        <v/>
      </c>
      <c r="V157" s="464" t="str">
        <f t="shared" si="80"/>
        <v/>
      </c>
      <c r="W157" s="89" t="str">
        <f t="shared" si="88"/>
        <v/>
      </c>
      <c r="X157" s="272"/>
      <c r="Y157" s="89" t="str">
        <f t="shared" si="89"/>
        <v/>
      </c>
      <c r="Z157" s="464" t="str">
        <f t="shared" si="81"/>
        <v/>
      </c>
      <c r="AA157" s="89" t="str">
        <f t="shared" si="93"/>
        <v/>
      </c>
      <c r="AB157" s="397" t="str">
        <f t="shared" si="90"/>
        <v/>
      </c>
      <c r="AC157" s="397" t="str">
        <f t="shared" si="91"/>
        <v/>
      </c>
      <c r="AD157" s="397" t="str">
        <f t="shared" si="92"/>
        <v/>
      </c>
      <c r="AE157" s="12"/>
      <c r="AF157" s="7"/>
      <c r="AG157" s="7"/>
      <c r="AH157" s="193" t="str">
        <f t="shared" si="82"/>
        <v/>
      </c>
      <c r="AJ157" s="592">
        <f t="shared" si="83"/>
        <v>0</v>
      </c>
      <c r="AK157" s="592">
        <f t="shared" si="84"/>
        <v>0</v>
      </c>
      <c r="AL157" s="592">
        <f t="shared" si="85"/>
        <v>0</v>
      </c>
      <c r="AM157" s="592">
        <f t="shared" si="86"/>
        <v>0</v>
      </c>
      <c r="AN157" s="592">
        <f t="shared" si="87"/>
        <v>0</v>
      </c>
    </row>
    <row r="158" spans="1:40" s="103" customFormat="1" ht="15.6" x14ac:dyDescent="0.2">
      <c r="A158" s="1"/>
      <c r="B158" s="10"/>
      <c r="C158" s="16">
        <v>139</v>
      </c>
      <c r="D158" s="28"/>
      <c r="E158" s="29"/>
      <c r="F158" s="274"/>
      <c r="G158" s="467"/>
      <c r="H158" s="169"/>
      <c r="I158" s="169"/>
      <c r="J158" s="272"/>
      <c r="K158" s="467"/>
      <c r="L158" s="307"/>
      <c r="M158" s="307"/>
      <c r="N158" s="438" t="str">
        <f t="shared" si="77"/>
        <v/>
      </c>
      <c r="O158" s="436"/>
      <c r="P158" s="437"/>
      <c r="Q158" s="437"/>
      <c r="R158" s="124">
        <f t="shared" si="78"/>
        <v>0</v>
      </c>
      <c r="S158" s="124">
        <f t="shared" si="79"/>
        <v>0</v>
      </c>
      <c r="T158" s="13" t="str">
        <f>IF(J158="","",IF(G158="電算室用",2700,メイン_入力!$Y$32))</f>
        <v/>
      </c>
      <c r="U158" s="13" t="str">
        <f>IF(J158="","",IF(G158="電算室用",0,メイン_入力!$Z$32))</f>
        <v/>
      </c>
      <c r="V158" s="464" t="str">
        <f t="shared" si="80"/>
        <v/>
      </c>
      <c r="W158" s="89" t="str">
        <f t="shared" si="88"/>
        <v/>
      </c>
      <c r="X158" s="272"/>
      <c r="Y158" s="89" t="str">
        <f t="shared" si="89"/>
        <v/>
      </c>
      <c r="Z158" s="464" t="str">
        <f t="shared" si="81"/>
        <v/>
      </c>
      <c r="AA158" s="89" t="str">
        <f t="shared" si="93"/>
        <v/>
      </c>
      <c r="AB158" s="397" t="str">
        <f t="shared" si="90"/>
        <v/>
      </c>
      <c r="AC158" s="397" t="str">
        <f t="shared" si="91"/>
        <v/>
      </c>
      <c r="AD158" s="397" t="str">
        <f t="shared" si="92"/>
        <v/>
      </c>
      <c r="AE158" s="12"/>
      <c r="AF158" s="7"/>
      <c r="AG158" s="7"/>
      <c r="AH158" s="193" t="str">
        <f t="shared" si="82"/>
        <v/>
      </c>
      <c r="AJ158" s="592">
        <f t="shared" si="83"/>
        <v>0</v>
      </c>
      <c r="AK158" s="592">
        <f t="shared" si="84"/>
        <v>0</v>
      </c>
      <c r="AL158" s="592">
        <f t="shared" si="85"/>
        <v>0</v>
      </c>
      <c r="AM158" s="592">
        <f t="shared" si="86"/>
        <v>0</v>
      </c>
      <c r="AN158" s="592">
        <f t="shared" si="87"/>
        <v>0</v>
      </c>
    </row>
    <row r="159" spans="1:40" s="103" customFormat="1" ht="15.6" x14ac:dyDescent="0.2">
      <c r="A159" s="1"/>
      <c r="B159" s="10"/>
      <c r="C159" s="16">
        <v>140</v>
      </c>
      <c r="D159" s="28"/>
      <c r="E159" s="29"/>
      <c r="F159" s="274"/>
      <c r="G159" s="467"/>
      <c r="H159" s="169"/>
      <c r="I159" s="169"/>
      <c r="J159" s="272"/>
      <c r="K159" s="467"/>
      <c r="L159" s="307"/>
      <c r="M159" s="307"/>
      <c r="N159" s="438" t="str">
        <f t="shared" si="77"/>
        <v/>
      </c>
      <c r="O159" s="436"/>
      <c r="P159" s="437"/>
      <c r="Q159" s="437"/>
      <c r="R159" s="124">
        <f t="shared" si="78"/>
        <v>0</v>
      </c>
      <c r="S159" s="124">
        <f t="shared" si="79"/>
        <v>0</v>
      </c>
      <c r="T159" s="13" t="str">
        <f>IF(J159="","",IF(G159="電算室用",2700,メイン_入力!$Y$32))</f>
        <v/>
      </c>
      <c r="U159" s="13" t="str">
        <f>IF(J159="","",IF(G159="電算室用",0,メイン_入力!$Z$32))</f>
        <v/>
      </c>
      <c r="V159" s="464" t="str">
        <f t="shared" si="80"/>
        <v/>
      </c>
      <c r="W159" s="89" t="str">
        <f t="shared" si="88"/>
        <v/>
      </c>
      <c r="X159" s="272"/>
      <c r="Y159" s="89" t="str">
        <f t="shared" si="89"/>
        <v/>
      </c>
      <c r="Z159" s="464" t="str">
        <f t="shared" si="81"/>
        <v/>
      </c>
      <c r="AA159" s="89" t="str">
        <f t="shared" si="93"/>
        <v/>
      </c>
      <c r="AB159" s="397" t="str">
        <f t="shared" si="90"/>
        <v/>
      </c>
      <c r="AC159" s="397" t="str">
        <f t="shared" si="91"/>
        <v/>
      </c>
      <c r="AD159" s="397" t="str">
        <f t="shared" si="92"/>
        <v/>
      </c>
      <c r="AE159" s="12"/>
      <c r="AF159" s="7"/>
      <c r="AG159" s="7"/>
      <c r="AH159" s="193" t="str">
        <f t="shared" si="82"/>
        <v/>
      </c>
      <c r="AJ159" s="592">
        <f t="shared" si="83"/>
        <v>0</v>
      </c>
      <c r="AK159" s="592">
        <f t="shared" si="84"/>
        <v>0</v>
      </c>
      <c r="AL159" s="592">
        <f t="shared" si="85"/>
        <v>0</v>
      </c>
      <c r="AM159" s="592">
        <f t="shared" si="86"/>
        <v>0</v>
      </c>
      <c r="AN159" s="592">
        <f t="shared" si="87"/>
        <v>0</v>
      </c>
    </row>
    <row r="160" spans="1:40" s="103" customFormat="1" ht="15.6" x14ac:dyDescent="0.2">
      <c r="A160" s="1"/>
      <c r="B160" s="10"/>
      <c r="C160" s="16">
        <v>141</v>
      </c>
      <c r="D160" s="28"/>
      <c r="E160" s="29"/>
      <c r="F160" s="274"/>
      <c r="G160" s="467"/>
      <c r="H160" s="169"/>
      <c r="I160" s="169"/>
      <c r="J160" s="272"/>
      <c r="K160" s="467"/>
      <c r="L160" s="307"/>
      <c r="M160" s="307"/>
      <c r="N160" s="438" t="str">
        <f t="shared" si="77"/>
        <v/>
      </c>
      <c r="O160" s="436"/>
      <c r="P160" s="437"/>
      <c r="Q160" s="437"/>
      <c r="R160" s="124">
        <f t="shared" si="78"/>
        <v>0</v>
      </c>
      <c r="S160" s="124">
        <f t="shared" si="79"/>
        <v>0</v>
      </c>
      <c r="T160" s="13" t="str">
        <f>IF(J160="","",IF(G160="電算室用",2700,メイン_入力!$Y$32))</f>
        <v/>
      </c>
      <c r="U160" s="13" t="str">
        <f>IF(J160="","",IF(G160="電算室用",0,メイン_入力!$Z$32))</f>
        <v/>
      </c>
      <c r="V160" s="464" t="str">
        <f t="shared" si="80"/>
        <v/>
      </c>
      <c r="W160" s="89" t="str">
        <f t="shared" si="88"/>
        <v/>
      </c>
      <c r="X160" s="272"/>
      <c r="Y160" s="89" t="str">
        <f t="shared" si="89"/>
        <v/>
      </c>
      <c r="Z160" s="464" t="str">
        <f t="shared" si="81"/>
        <v/>
      </c>
      <c r="AA160" s="89" t="str">
        <f t="shared" si="93"/>
        <v/>
      </c>
      <c r="AB160" s="397" t="str">
        <f t="shared" si="90"/>
        <v/>
      </c>
      <c r="AC160" s="397" t="str">
        <f t="shared" si="91"/>
        <v/>
      </c>
      <c r="AD160" s="397" t="str">
        <f t="shared" si="92"/>
        <v/>
      </c>
      <c r="AE160" s="12"/>
      <c r="AF160" s="7"/>
      <c r="AG160" s="7"/>
      <c r="AH160" s="193" t="str">
        <f t="shared" si="82"/>
        <v/>
      </c>
      <c r="AJ160" s="592">
        <f t="shared" si="83"/>
        <v>0</v>
      </c>
      <c r="AK160" s="592">
        <f t="shared" si="84"/>
        <v>0</v>
      </c>
      <c r="AL160" s="592">
        <f t="shared" si="85"/>
        <v>0</v>
      </c>
      <c r="AM160" s="592">
        <f t="shared" si="86"/>
        <v>0</v>
      </c>
      <c r="AN160" s="592">
        <f t="shared" si="87"/>
        <v>0</v>
      </c>
    </row>
    <row r="161" spans="1:40" s="103" customFormat="1" ht="15.6" x14ac:dyDescent="0.2">
      <c r="A161" s="1"/>
      <c r="B161" s="10"/>
      <c r="C161" s="16">
        <v>142</v>
      </c>
      <c r="D161" s="28"/>
      <c r="E161" s="29"/>
      <c r="F161" s="274"/>
      <c r="G161" s="467"/>
      <c r="H161" s="169"/>
      <c r="I161" s="169"/>
      <c r="J161" s="272"/>
      <c r="K161" s="467"/>
      <c r="L161" s="307"/>
      <c r="M161" s="307"/>
      <c r="N161" s="438" t="str">
        <f t="shared" si="77"/>
        <v/>
      </c>
      <c r="O161" s="436"/>
      <c r="P161" s="437"/>
      <c r="Q161" s="437"/>
      <c r="R161" s="124">
        <f t="shared" si="78"/>
        <v>0</v>
      </c>
      <c r="S161" s="124">
        <f t="shared" si="79"/>
        <v>0</v>
      </c>
      <c r="T161" s="13" t="str">
        <f>IF(J161="","",IF(G161="電算室用",2700,メイン_入力!$Y$32))</f>
        <v/>
      </c>
      <c r="U161" s="13" t="str">
        <f>IF(J161="","",IF(G161="電算室用",0,メイン_入力!$Z$32))</f>
        <v/>
      </c>
      <c r="V161" s="464" t="str">
        <f t="shared" si="80"/>
        <v/>
      </c>
      <c r="W161" s="89" t="str">
        <f t="shared" si="88"/>
        <v/>
      </c>
      <c r="X161" s="272"/>
      <c r="Y161" s="89" t="str">
        <f t="shared" si="89"/>
        <v/>
      </c>
      <c r="Z161" s="464" t="str">
        <f t="shared" si="81"/>
        <v/>
      </c>
      <c r="AA161" s="89" t="str">
        <f t="shared" si="93"/>
        <v/>
      </c>
      <c r="AB161" s="397" t="str">
        <f t="shared" si="90"/>
        <v/>
      </c>
      <c r="AC161" s="397" t="str">
        <f t="shared" si="91"/>
        <v/>
      </c>
      <c r="AD161" s="397" t="str">
        <f t="shared" si="92"/>
        <v/>
      </c>
      <c r="AE161" s="12"/>
      <c r="AF161" s="7"/>
      <c r="AG161" s="7"/>
      <c r="AH161" s="193" t="str">
        <f t="shared" si="82"/>
        <v/>
      </c>
      <c r="AJ161" s="592">
        <f t="shared" si="83"/>
        <v>0</v>
      </c>
      <c r="AK161" s="592">
        <f t="shared" si="84"/>
        <v>0</v>
      </c>
      <c r="AL161" s="592">
        <f t="shared" si="85"/>
        <v>0</v>
      </c>
      <c r="AM161" s="592">
        <f t="shared" si="86"/>
        <v>0</v>
      </c>
      <c r="AN161" s="592">
        <f t="shared" si="87"/>
        <v>0</v>
      </c>
    </row>
    <row r="162" spans="1:40" s="103" customFormat="1" ht="15.6" x14ac:dyDescent="0.2">
      <c r="A162" s="1"/>
      <c r="B162" s="10"/>
      <c r="C162" s="16">
        <v>143</v>
      </c>
      <c r="D162" s="28"/>
      <c r="E162" s="29"/>
      <c r="F162" s="274"/>
      <c r="G162" s="467"/>
      <c r="H162" s="169"/>
      <c r="I162" s="169"/>
      <c r="J162" s="272"/>
      <c r="K162" s="467"/>
      <c r="L162" s="307"/>
      <c r="M162" s="307"/>
      <c r="N162" s="438" t="str">
        <f t="shared" si="77"/>
        <v/>
      </c>
      <c r="O162" s="436"/>
      <c r="P162" s="437"/>
      <c r="Q162" s="437"/>
      <c r="R162" s="124">
        <f t="shared" si="78"/>
        <v>0</v>
      </c>
      <c r="S162" s="124">
        <f t="shared" si="79"/>
        <v>0</v>
      </c>
      <c r="T162" s="13" t="str">
        <f>IF(J162="","",IF(G162="電算室用",2700,メイン_入力!$Y$32))</f>
        <v/>
      </c>
      <c r="U162" s="13" t="str">
        <f>IF(J162="","",IF(G162="電算室用",0,メイン_入力!$Z$32))</f>
        <v/>
      </c>
      <c r="V162" s="464" t="str">
        <f t="shared" si="80"/>
        <v/>
      </c>
      <c r="W162" s="89" t="str">
        <f t="shared" si="88"/>
        <v/>
      </c>
      <c r="X162" s="272"/>
      <c r="Y162" s="89" t="str">
        <f t="shared" si="89"/>
        <v/>
      </c>
      <c r="Z162" s="464" t="str">
        <f t="shared" si="81"/>
        <v/>
      </c>
      <c r="AA162" s="89" t="str">
        <f t="shared" si="93"/>
        <v/>
      </c>
      <c r="AB162" s="397" t="str">
        <f t="shared" si="90"/>
        <v/>
      </c>
      <c r="AC162" s="397" t="str">
        <f t="shared" si="91"/>
        <v/>
      </c>
      <c r="AD162" s="397" t="str">
        <f t="shared" si="92"/>
        <v/>
      </c>
      <c r="AE162" s="12"/>
      <c r="AF162" s="7"/>
      <c r="AG162" s="7"/>
      <c r="AH162" s="193" t="str">
        <f t="shared" si="82"/>
        <v/>
      </c>
      <c r="AJ162" s="592">
        <f t="shared" si="83"/>
        <v>0</v>
      </c>
      <c r="AK162" s="592">
        <f t="shared" si="84"/>
        <v>0</v>
      </c>
      <c r="AL162" s="592">
        <f t="shared" si="85"/>
        <v>0</v>
      </c>
      <c r="AM162" s="592">
        <f t="shared" si="86"/>
        <v>0</v>
      </c>
      <c r="AN162" s="592">
        <f t="shared" si="87"/>
        <v>0</v>
      </c>
    </row>
    <row r="163" spans="1:40" s="103" customFormat="1" ht="15.6" x14ac:dyDescent="0.2">
      <c r="A163" s="1"/>
      <c r="B163" s="10"/>
      <c r="C163" s="16">
        <v>144</v>
      </c>
      <c r="D163" s="28"/>
      <c r="E163" s="29"/>
      <c r="F163" s="274"/>
      <c r="G163" s="467"/>
      <c r="H163" s="169"/>
      <c r="I163" s="169"/>
      <c r="J163" s="272"/>
      <c r="K163" s="467"/>
      <c r="L163" s="307"/>
      <c r="M163" s="307"/>
      <c r="N163" s="438" t="str">
        <f t="shared" si="77"/>
        <v/>
      </c>
      <c r="O163" s="436"/>
      <c r="P163" s="437"/>
      <c r="Q163" s="437"/>
      <c r="R163" s="124">
        <f t="shared" si="78"/>
        <v>0</v>
      </c>
      <c r="S163" s="124">
        <f t="shared" si="79"/>
        <v>0</v>
      </c>
      <c r="T163" s="13" t="str">
        <f>IF(J163="","",IF(G163="電算室用",2700,メイン_入力!$Y$32))</f>
        <v/>
      </c>
      <c r="U163" s="13" t="str">
        <f>IF(J163="","",IF(G163="電算室用",0,メイン_入力!$Z$32))</f>
        <v/>
      </c>
      <c r="V163" s="464" t="str">
        <f t="shared" si="80"/>
        <v/>
      </c>
      <c r="W163" s="89" t="str">
        <f t="shared" si="88"/>
        <v/>
      </c>
      <c r="X163" s="272"/>
      <c r="Y163" s="89" t="str">
        <f t="shared" si="89"/>
        <v/>
      </c>
      <c r="Z163" s="464" t="str">
        <f t="shared" si="81"/>
        <v/>
      </c>
      <c r="AA163" s="89" t="str">
        <f t="shared" si="93"/>
        <v/>
      </c>
      <c r="AB163" s="397" t="str">
        <f t="shared" si="90"/>
        <v/>
      </c>
      <c r="AC163" s="397" t="str">
        <f t="shared" si="91"/>
        <v/>
      </c>
      <c r="AD163" s="397" t="str">
        <f t="shared" si="92"/>
        <v/>
      </c>
      <c r="AE163" s="12"/>
      <c r="AF163" s="7"/>
      <c r="AG163" s="7"/>
      <c r="AH163" s="193" t="str">
        <f t="shared" si="82"/>
        <v/>
      </c>
      <c r="AJ163" s="592">
        <f t="shared" si="83"/>
        <v>0</v>
      </c>
      <c r="AK163" s="592">
        <f t="shared" si="84"/>
        <v>0</v>
      </c>
      <c r="AL163" s="592">
        <f t="shared" si="85"/>
        <v>0</v>
      </c>
      <c r="AM163" s="592">
        <f t="shared" si="86"/>
        <v>0</v>
      </c>
      <c r="AN163" s="592">
        <f t="shared" si="87"/>
        <v>0</v>
      </c>
    </row>
    <row r="164" spans="1:40" s="103" customFormat="1" ht="15.6" x14ac:dyDescent="0.2">
      <c r="A164" s="1"/>
      <c r="B164" s="10"/>
      <c r="C164" s="16">
        <v>145</v>
      </c>
      <c r="D164" s="28"/>
      <c r="E164" s="29"/>
      <c r="F164" s="274"/>
      <c r="G164" s="467"/>
      <c r="H164" s="169"/>
      <c r="I164" s="169"/>
      <c r="J164" s="272"/>
      <c r="K164" s="467"/>
      <c r="L164" s="307"/>
      <c r="M164" s="307"/>
      <c r="N164" s="438" t="str">
        <f t="shared" si="77"/>
        <v/>
      </c>
      <c r="O164" s="436"/>
      <c r="P164" s="437"/>
      <c r="Q164" s="437"/>
      <c r="R164" s="124">
        <f t="shared" si="78"/>
        <v>0</v>
      </c>
      <c r="S164" s="124">
        <f t="shared" si="79"/>
        <v>0</v>
      </c>
      <c r="T164" s="13" t="str">
        <f>IF(J164="","",IF(G164="電算室用",2700,メイン_入力!$Y$32))</f>
        <v/>
      </c>
      <c r="U164" s="13" t="str">
        <f>IF(J164="","",IF(G164="電算室用",0,メイン_入力!$Z$32))</f>
        <v/>
      </c>
      <c r="V164" s="464" t="str">
        <f t="shared" si="80"/>
        <v/>
      </c>
      <c r="W164" s="89" t="str">
        <f t="shared" si="88"/>
        <v/>
      </c>
      <c r="X164" s="272"/>
      <c r="Y164" s="89" t="str">
        <f t="shared" si="89"/>
        <v/>
      </c>
      <c r="Z164" s="464" t="str">
        <f t="shared" si="81"/>
        <v/>
      </c>
      <c r="AA164" s="89" t="str">
        <f t="shared" si="93"/>
        <v/>
      </c>
      <c r="AB164" s="397" t="str">
        <f t="shared" si="90"/>
        <v/>
      </c>
      <c r="AC164" s="397" t="str">
        <f t="shared" si="91"/>
        <v/>
      </c>
      <c r="AD164" s="397" t="str">
        <f t="shared" si="92"/>
        <v/>
      </c>
      <c r="AE164" s="12"/>
      <c r="AF164" s="7"/>
      <c r="AG164" s="7"/>
      <c r="AH164" s="193" t="str">
        <f t="shared" si="82"/>
        <v/>
      </c>
      <c r="AJ164" s="592">
        <f t="shared" si="83"/>
        <v>0</v>
      </c>
      <c r="AK164" s="592">
        <f t="shared" si="84"/>
        <v>0</v>
      </c>
      <c r="AL164" s="592">
        <f t="shared" si="85"/>
        <v>0</v>
      </c>
      <c r="AM164" s="592">
        <f t="shared" si="86"/>
        <v>0</v>
      </c>
      <c r="AN164" s="592">
        <f t="shared" si="87"/>
        <v>0</v>
      </c>
    </row>
    <row r="165" spans="1:40" s="103" customFormat="1" ht="15.6" x14ac:dyDescent="0.2">
      <c r="A165" s="1"/>
      <c r="B165" s="10"/>
      <c r="C165" s="16">
        <v>146</v>
      </c>
      <c r="D165" s="28"/>
      <c r="E165" s="29"/>
      <c r="F165" s="274"/>
      <c r="G165" s="467"/>
      <c r="H165" s="169"/>
      <c r="I165" s="169"/>
      <c r="J165" s="272"/>
      <c r="K165" s="467"/>
      <c r="L165" s="307"/>
      <c r="M165" s="307"/>
      <c r="N165" s="438" t="str">
        <f t="shared" si="77"/>
        <v/>
      </c>
      <c r="O165" s="436"/>
      <c r="P165" s="437"/>
      <c r="Q165" s="437"/>
      <c r="R165" s="124">
        <f t="shared" si="78"/>
        <v>0</v>
      </c>
      <c r="S165" s="124">
        <f t="shared" si="79"/>
        <v>0</v>
      </c>
      <c r="T165" s="13" t="str">
        <f>IF(J165="","",IF(G165="電算室用",2700,メイン_入力!$Y$32))</f>
        <v/>
      </c>
      <c r="U165" s="13" t="str">
        <f>IF(J165="","",IF(G165="電算室用",0,メイン_入力!$Z$32))</f>
        <v/>
      </c>
      <c r="V165" s="464" t="str">
        <f t="shared" si="80"/>
        <v/>
      </c>
      <c r="W165" s="89" t="str">
        <f t="shared" si="88"/>
        <v/>
      </c>
      <c r="X165" s="272"/>
      <c r="Y165" s="89" t="str">
        <f t="shared" si="89"/>
        <v/>
      </c>
      <c r="Z165" s="464" t="str">
        <f t="shared" si="81"/>
        <v/>
      </c>
      <c r="AA165" s="89" t="str">
        <f t="shared" si="93"/>
        <v/>
      </c>
      <c r="AB165" s="397" t="str">
        <f t="shared" si="90"/>
        <v/>
      </c>
      <c r="AC165" s="397" t="str">
        <f t="shared" si="91"/>
        <v/>
      </c>
      <c r="AD165" s="397" t="str">
        <f t="shared" si="92"/>
        <v/>
      </c>
      <c r="AE165" s="12"/>
      <c r="AF165" s="7"/>
      <c r="AG165" s="7"/>
      <c r="AH165" s="193" t="str">
        <f t="shared" si="82"/>
        <v/>
      </c>
      <c r="AJ165" s="592">
        <f t="shared" si="83"/>
        <v>0</v>
      </c>
      <c r="AK165" s="592">
        <f t="shared" si="84"/>
        <v>0</v>
      </c>
      <c r="AL165" s="592">
        <f t="shared" si="85"/>
        <v>0</v>
      </c>
      <c r="AM165" s="592">
        <f t="shared" si="86"/>
        <v>0</v>
      </c>
      <c r="AN165" s="592">
        <f t="shared" si="87"/>
        <v>0</v>
      </c>
    </row>
    <row r="166" spans="1:40" s="103" customFormat="1" ht="15.6" x14ac:dyDescent="0.2">
      <c r="A166" s="1"/>
      <c r="B166" s="10"/>
      <c r="C166" s="16">
        <v>147</v>
      </c>
      <c r="D166" s="28"/>
      <c r="E166" s="29"/>
      <c r="F166" s="274"/>
      <c r="G166" s="467"/>
      <c r="H166" s="169"/>
      <c r="I166" s="169"/>
      <c r="J166" s="272"/>
      <c r="K166" s="467"/>
      <c r="L166" s="307"/>
      <c r="M166" s="307"/>
      <c r="N166" s="438" t="str">
        <f t="shared" si="77"/>
        <v/>
      </c>
      <c r="O166" s="436"/>
      <c r="P166" s="437"/>
      <c r="Q166" s="437"/>
      <c r="R166" s="124">
        <f t="shared" si="78"/>
        <v>0</v>
      </c>
      <c r="S166" s="124">
        <f t="shared" si="79"/>
        <v>0</v>
      </c>
      <c r="T166" s="13" t="str">
        <f>IF(J166="","",IF(G166="電算室用",2700,メイン_入力!$Y$32))</f>
        <v/>
      </c>
      <c r="U166" s="13" t="str">
        <f>IF(J166="","",IF(G166="電算室用",0,メイン_入力!$Z$32))</f>
        <v/>
      </c>
      <c r="V166" s="464" t="str">
        <f t="shared" si="80"/>
        <v/>
      </c>
      <c r="W166" s="89" t="str">
        <f t="shared" si="88"/>
        <v/>
      </c>
      <c r="X166" s="272"/>
      <c r="Y166" s="89" t="str">
        <f t="shared" si="89"/>
        <v/>
      </c>
      <c r="Z166" s="464" t="str">
        <f t="shared" si="81"/>
        <v/>
      </c>
      <c r="AA166" s="89" t="str">
        <f t="shared" si="93"/>
        <v/>
      </c>
      <c r="AB166" s="397" t="str">
        <f t="shared" si="90"/>
        <v/>
      </c>
      <c r="AC166" s="397" t="str">
        <f t="shared" si="91"/>
        <v/>
      </c>
      <c r="AD166" s="397" t="str">
        <f t="shared" si="92"/>
        <v/>
      </c>
      <c r="AE166" s="12"/>
      <c r="AF166" s="7"/>
      <c r="AG166" s="7"/>
      <c r="AH166" s="193" t="str">
        <f t="shared" si="82"/>
        <v/>
      </c>
      <c r="AJ166" s="592">
        <f t="shared" si="83"/>
        <v>0</v>
      </c>
      <c r="AK166" s="592">
        <f t="shared" si="84"/>
        <v>0</v>
      </c>
      <c r="AL166" s="592">
        <f t="shared" si="85"/>
        <v>0</v>
      </c>
      <c r="AM166" s="592">
        <f t="shared" si="86"/>
        <v>0</v>
      </c>
      <c r="AN166" s="592">
        <f t="shared" si="87"/>
        <v>0</v>
      </c>
    </row>
    <row r="167" spans="1:40" s="103" customFormat="1" ht="15.6" x14ac:dyDescent="0.2">
      <c r="A167" s="1"/>
      <c r="B167" s="10"/>
      <c r="C167" s="16">
        <v>148</v>
      </c>
      <c r="D167" s="28"/>
      <c r="E167" s="29"/>
      <c r="F167" s="274"/>
      <c r="G167" s="467"/>
      <c r="H167" s="169"/>
      <c r="I167" s="169"/>
      <c r="J167" s="272"/>
      <c r="K167" s="467"/>
      <c r="L167" s="307"/>
      <c r="M167" s="307"/>
      <c r="N167" s="438" t="str">
        <f t="shared" si="77"/>
        <v/>
      </c>
      <c r="O167" s="436"/>
      <c r="P167" s="437"/>
      <c r="Q167" s="437"/>
      <c r="R167" s="124">
        <f t="shared" si="78"/>
        <v>0</v>
      </c>
      <c r="S167" s="124">
        <f t="shared" si="79"/>
        <v>0</v>
      </c>
      <c r="T167" s="13" t="str">
        <f>IF(J167="","",IF(G167="電算室用",2700,メイン_入力!$Y$32))</f>
        <v/>
      </c>
      <c r="U167" s="13" t="str">
        <f>IF(J167="","",IF(G167="電算室用",0,メイン_入力!$Z$32))</f>
        <v/>
      </c>
      <c r="V167" s="464" t="str">
        <f t="shared" si="80"/>
        <v/>
      </c>
      <c r="W167" s="89" t="str">
        <f t="shared" si="88"/>
        <v/>
      </c>
      <c r="X167" s="272"/>
      <c r="Y167" s="89" t="str">
        <f t="shared" si="89"/>
        <v/>
      </c>
      <c r="Z167" s="464" t="str">
        <f t="shared" si="81"/>
        <v/>
      </c>
      <c r="AA167" s="89" t="str">
        <f t="shared" si="93"/>
        <v/>
      </c>
      <c r="AB167" s="397" t="str">
        <f t="shared" si="90"/>
        <v/>
      </c>
      <c r="AC167" s="397" t="str">
        <f t="shared" si="91"/>
        <v/>
      </c>
      <c r="AD167" s="397" t="str">
        <f t="shared" si="92"/>
        <v/>
      </c>
      <c r="AE167" s="12"/>
      <c r="AF167" s="7"/>
      <c r="AG167" s="7"/>
      <c r="AH167" s="193" t="str">
        <f t="shared" si="82"/>
        <v/>
      </c>
      <c r="AJ167" s="592">
        <f t="shared" si="83"/>
        <v>0</v>
      </c>
      <c r="AK167" s="592">
        <f t="shared" si="84"/>
        <v>0</v>
      </c>
      <c r="AL167" s="592">
        <f t="shared" si="85"/>
        <v>0</v>
      </c>
      <c r="AM167" s="592">
        <f t="shared" si="86"/>
        <v>0</v>
      </c>
      <c r="AN167" s="592">
        <f t="shared" si="87"/>
        <v>0</v>
      </c>
    </row>
    <row r="168" spans="1:40" s="103" customFormat="1" ht="15.6" x14ac:dyDescent="0.2">
      <c r="A168" s="1"/>
      <c r="B168" s="10"/>
      <c r="C168" s="16">
        <v>149</v>
      </c>
      <c r="D168" s="28"/>
      <c r="E168" s="29"/>
      <c r="F168" s="274"/>
      <c r="G168" s="467"/>
      <c r="H168" s="169"/>
      <c r="I168" s="169"/>
      <c r="J168" s="272"/>
      <c r="K168" s="467"/>
      <c r="L168" s="307"/>
      <c r="M168" s="307"/>
      <c r="N168" s="438" t="str">
        <f t="shared" si="77"/>
        <v/>
      </c>
      <c r="O168" s="436"/>
      <c r="P168" s="437"/>
      <c r="Q168" s="437"/>
      <c r="R168" s="124">
        <f t="shared" si="78"/>
        <v>0</v>
      </c>
      <c r="S168" s="124">
        <f t="shared" si="79"/>
        <v>0</v>
      </c>
      <c r="T168" s="13" t="str">
        <f>IF(J168="","",IF(G168="電算室用",2700,メイン_入力!$Y$32))</f>
        <v/>
      </c>
      <c r="U168" s="13" t="str">
        <f>IF(J168="","",IF(G168="電算室用",0,メイン_入力!$Z$32))</f>
        <v/>
      </c>
      <c r="V168" s="464" t="str">
        <f t="shared" si="80"/>
        <v/>
      </c>
      <c r="W168" s="89" t="str">
        <f t="shared" si="88"/>
        <v/>
      </c>
      <c r="X168" s="272"/>
      <c r="Y168" s="89" t="str">
        <f t="shared" si="89"/>
        <v/>
      </c>
      <c r="Z168" s="464" t="str">
        <f t="shared" si="81"/>
        <v/>
      </c>
      <c r="AA168" s="89" t="str">
        <f t="shared" si="93"/>
        <v/>
      </c>
      <c r="AB168" s="397" t="str">
        <f t="shared" si="90"/>
        <v/>
      </c>
      <c r="AC168" s="397" t="str">
        <f t="shared" si="91"/>
        <v/>
      </c>
      <c r="AD168" s="397" t="str">
        <f t="shared" si="92"/>
        <v/>
      </c>
      <c r="AE168" s="12"/>
      <c r="AF168" s="7"/>
      <c r="AG168" s="7"/>
      <c r="AH168" s="193" t="str">
        <f t="shared" si="82"/>
        <v/>
      </c>
      <c r="AJ168" s="592">
        <f t="shared" si="83"/>
        <v>0</v>
      </c>
      <c r="AK168" s="592">
        <f t="shared" si="84"/>
        <v>0</v>
      </c>
      <c r="AL168" s="592">
        <f t="shared" si="85"/>
        <v>0</v>
      </c>
      <c r="AM168" s="592">
        <f t="shared" si="86"/>
        <v>0</v>
      </c>
      <c r="AN168" s="592">
        <f t="shared" si="87"/>
        <v>0</v>
      </c>
    </row>
    <row r="169" spans="1:40" s="103" customFormat="1" ht="15.6" x14ac:dyDescent="0.2">
      <c r="A169" s="1"/>
      <c r="B169" s="10"/>
      <c r="C169" s="16">
        <v>150</v>
      </c>
      <c r="D169" s="28"/>
      <c r="E169" s="29"/>
      <c r="F169" s="274"/>
      <c r="G169" s="467"/>
      <c r="H169" s="169"/>
      <c r="I169" s="169"/>
      <c r="J169" s="272"/>
      <c r="K169" s="467"/>
      <c r="L169" s="307"/>
      <c r="M169" s="307"/>
      <c r="N169" s="438" t="str">
        <f t="shared" si="77"/>
        <v/>
      </c>
      <c r="O169" s="436"/>
      <c r="P169" s="437"/>
      <c r="Q169" s="437"/>
      <c r="R169" s="124">
        <f t="shared" si="78"/>
        <v>0</v>
      </c>
      <c r="S169" s="124">
        <f t="shared" si="79"/>
        <v>0</v>
      </c>
      <c r="T169" s="13" t="str">
        <f>IF(J169="","",IF(G169="電算室用",2700,メイン_入力!$Y$32))</f>
        <v/>
      </c>
      <c r="U169" s="13" t="str">
        <f>IF(J169="","",IF(G169="電算室用",0,メイン_入力!$Z$32))</f>
        <v/>
      </c>
      <c r="V169" s="464" t="str">
        <f t="shared" si="80"/>
        <v/>
      </c>
      <c r="W169" s="89" t="str">
        <f t="shared" si="88"/>
        <v/>
      </c>
      <c r="X169" s="272"/>
      <c r="Y169" s="89" t="str">
        <f t="shared" si="89"/>
        <v/>
      </c>
      <c r="Z169" s="464" t="str">
        <f t="shared" si="81"/>
        <v/>
      </c>
      <c r="AA169" s="89" t="str">
        <f t="shared" si="93"/>
        <v/>
      </c>
      <c r="AB169" s="397" t="str">
        <f t="shared" si="90"/>
        <v/>
      </c>
      <c r="AC169" s="397" t="str">
        <f t="shared" si="91"/>
        <v/>
      </c>
      <c r="AD169" s="397" t="str">
        <f t="shared" si="92"/>
        <v/>
      </c>
      <c r="AE169" s="12"/>
      <c r="AF169" s="7"/>
      <c r="AG169" s="7"/>
      <c r="AH169" s="194" t="str">
        <f t="shared" si="82"/>
        <v/>
      </c>
      <c r="AJ169" s="593">
        <f t="shared" si="83"/>
        <v>0</v>
      </c>
      <c r="AK169" s="593">
        <f t="shared" si="84"/>
        <v>0</v>
      </c>
      <c r="AL169" s="593">
        <f t="shared" si="85"/>
        <v>0</v>
      </c>
      <c r="AM169" s="593">
        <f t="shared" si="86"/>
        <v>0</v>
      </c>
      <c r="AN169" s="593">
        <f t="shared" si="87"/>
        <v>0</v>
      </c>
    </row>
    <row r="170" spans="1:40" ht="15.6" x14ac:dyDescent="0.2">
      <c r="B170" s="113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4"/>
      <c r="N170" s="388"/>
      <c r="O170" s="114"/>
      <c r="P170" s="114"/>
      <c r="Q170" s="114"/>
      <c r="R170" s="114"/>
      <c r="S170" s="114"/>
      <c r="T170" s="114"/>
      <c r="U170" s="114"/>
      <c r="V170" s="114"/>
      <c r="W170" s="114"/>
      <c r="X170" s="114"/>
      <c r="Y170" s="114"/>
      <c r="Z170" s="114"/>
      <c r="AA170" s="114"/>
      <c r="AB170" s="388"/>
      <c r="AC170" s="114"/>
      <c r="AD170" s="114"/>
      <c r="AE170" s="115"/>
    </row>
    <row r="171" spans="1:40" s="155" customFormat="1" ht="15.6" x14ac:dyDescent="0.2">
      <c r="A171" s="1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227"/>
      <c r="AC171" s="102"/>
      <c r="AD171" s="102"/>
      <c r="AE171" s="174" t="s">
        <v>916</v>
      </c>
    </row>
  </sheetData>
  <sheetProtection algorithmName="SHA-512" hashValue="mAuzU+NARUG1VRdK20n+h6WoGsbNI+KKprtEm44nOe/RCAMv8Y+tugWuqSMXn8kQt0oRC8bf7PfYhyuNLNJegg==" saltValue="AAlqLbLuVTmafCPNqJE2jg==" spinCount="100000" sheet="1" selectLockedCells="1"/>
  <dataConsolidate/>
  <mergeCells count="23">
    <mergeCell ref="C8:C11"/>
    <mergeCell ref="D9:D11"/>
    <mergeCell ref="E9:E11"/>
    <mergeCell ref="F9:F11"/>
    <mergeCell ref="G9:G11"/>
    <mergeCell ref="D8:Q8"/>
    <mergeCell ref="Q10:Q11"/>
    <mergeCell ref="N10:N11"/>
    <mergeCell ref="R8:AD8"/>
    <mergeCell ref="AB9:AD10"/>
    <mergeCell ref="P10:P11"/>
    <mergeCell ref="H9:H11"/>
    <mergeCell ref="I9:I11"/>
    <mergeCell ref="T9:U10"/>
    <mergeCell ref="J9:J11"/>
    <mergeCell ref="Z9:AA11"/>
    <mergeCell ref="R9:S10"/>
    <mergeCell ref="X9:Y11"/>
    <mergeCell ref="K9:K11"/>
    <mergeCell ref="V9:W11"/>
    <mergeCell ref="L10:M10"/>
    <mergeCell ref="L9:Q9"/>
    <mergeCell ref="O10:O11"/>
  </mergeCells>
  <phoneticPr fontId="2"/>
  <conditionalFormatting sqref="O36:Q43 O26:Q27 O74:Q75 O106:Q107 O138:Q139">
    <cfRule type="expression" dxfId="176" priority="101" stopIfTrue="1">
      <formula>G26="電算室用"</formula>
    </cfRule>
  </conditionalFormatting>
  <conditionalFormatting sqref="O20:O22 Q20:Q22">
    <cfRule type="expression" dxfId="175" priority="77" stopIfTrue="1">
      <formula>G20="電算室用"</formula>
    </cfRule>
  </conditionalFormatting>
  <conditionalFormatting sqref="O24:Q25">
    <cfRule type="expression" dxfId="174" priority="75" stopIfTrue="1">
      <formula>G24="電算室用"</formula>
    </cfRule>
  </conditionalFormatting>
  <conditionalFormatting sqref="O29:Q30 O32:Q32 O34:Q34 O33">
    <cfRule type="expression" dxfId="173" priority="74" stopIfTrue="1">
      <formula>G29="電算室用"</formula>
    </cfRule>
  </conditionalFormatting>
  <conditionalFormatting sqref="O12:Q41">
    <cfRule type="expression" dxfId="172" priority="73" stopIfTrue="1">
      <formula>G12="電算室用"</formula>
    </cfRule>
  </conditionalFormatting>
  <conditionalFormatting sqref="O35">
    <cfRule type="expression" dxfId="171" priority="72" stopIfTrue="1">
      <formula>G35="電算室用"</formula>
    </cfRule>
  </conditionalFormatting>
  <conditionalFormatting sqref="P33:Q33">
    <cfRule type="expression" dxfId="170" priority="69" stopIfTrue="1">
      <formula>H33="電算室用"</formula>
    </cfRule>
  </conditionalFormatting>
  <conditionalFormatting sqref="P35:Q35">
    <cfRule type="expression" dxfId="169" priority="68" stopIfTrue="1">
      <formula>H35="電算室用"</formula>
    </cfRule>
  </conditionalFormatting>
  <conditionalFormatting sqref="O18:O20 Q18:Q20">
    <cfRule type="expression" dxfId="168" priority="67" stopIfTrue="1">
      <formula>G18="電算室用"</formula>
    </cfRule>
  </conditionalFormatting>
  <conditionalFormatting sqref="O14:Q15 P16:Q17">
    <cfRule type="expression" dxfId="167" priority="66" stopIfTrue="1">
      <formula>G14="電算室用"</formula>
    </cfRule>
  </conditionalFormatting>
  <conditionalFormatting sqref="P20">
    <cfRule type="expression" dxfId="166" priority="34" stopIfTrue="1">
      <formula>H20="電算室用"</formula>
    </cfRule>
  </conditionalFormatting>
  <conditionalFormatting sqref="P15:Q15">
    <cfRule type="expression" dxfId="165" priority="63" stopIfTrue="1">
      <formula>H15="電算室用"</formula>
    </cfRule>
  </conditionalFormatting>
  <conditionalFormatting sqref="P17:Q17">
    <cfRule type="expression" dxfId="164" priority="62" stopIfTrue="1">
      <formula>H17="電算室用"</formula>
    </cfRule>
  </conditionalFormatting>
  <conditionalFormatting sqref="O22:O23 Q22:Q23">
    <cfRule type="expression" dxfId="163" priority="61" stopIfTrue="1">
      <formula>G22="電算室用"</formula>
    </cfRule>
  </conditionalFormatting>
  <conditionalFormatting sqref="Q23">
    <cfRule type="expression" dxfId="162" priority="60" stopIfTrue="1">
      <formula>I23="電算室用"</formula>
    </cfRule>
  </conditionalFormatting>
  <conditionalFormatting sqref="O31:Q31">
    <cfRule type="expression" dxfId="161" priority="59" stopIfTrue="1">
      <formula>G31="電算室用"</formula>
    </cfRule>
  </conditionalFormatting>
  <conditionalFormatting sqref="O13:Q13">
    <cfRule type="expression" dxfId="160" priority="58" stopIfTrue="1">
      <formula>G13="電算室用"</formula>
    </cfRule>
  </conditionalFormatting>
  <conditionalFormatting sqref="O12:Q12 Q12:Q41">
    <cfRule type="expression" dxfId="159" priority="57" stopIfTrue="1">
      <formula>G12="電算室用"</formula>
    </cfRule>
  </conditionalFormatting>
  <conditionalFormatting sqref="O19:O21 Q19:Q21">
    <cfRule type="expression" dxfId="158" priority="56" stopIfTrue="1">
      <formula>G19="電算室用"</formula>
    </cfRule>
  </conditionalFormatting>
  <conditionalFormatting sqref="P17:Q17 O18:O19 Q18:Q19">
    <cfRule type="expression" dxfId="157" priority="55" stopIfTrue="1">
      <formula>G17="電算室用"</formula>
    </cfRule>
  </conditionalFormatting>
  <conditionalFormatting sqref="O22 Q22">
    <cfRule type="expression" dxfId="156" priority="54" stopIfTrue="1">
      <formula>G22="電算室用"</formula>
    </cfRule>
  </conditionalFormatting>
  <conditionalFormatting sqref="O21 Q21">
    <cfRule type="expression" dxfId="155" priority="53" stopIfTrue="1">
      <formula>G21="電算室用"</formula>
    </cfRule>
  </conditionalFormatting>
  <conditionalFormatting sqref="O15:Q15 P16:Q16">
    <cfRule type="expression" dxfId="154" priority="52" stopIfTrue="1">
      <formula>G15="電算室用"</formula>
    </cfRule>
  </conditionalFormatting>
  <conditionalFormatting sqref="P16:Q16">
    <cfRule type="expression" dxfId="153" priority="51" stopIfTrue="1">
      <formula>H16="電算室用"</formula>
    </cfRule>
  </conditionalFormatting>
  <conditionalFormatting sqref="O18">
    <cfRule type="expression" dxfId="152" priority="50" stopIfTrue="1">
      <formula>G18="電算室用"</formula>
    </cfRule>
  </conditionalFormatting>
  <conditionalFormatting sqref="P16:Q16">
    <cfRule type="expression" dxfId="151" priority="49" stopIfTrue="1">
      <formula>H16="電算室用"</formula>
    </cfRule>
  </conditionalFormatting>
  <conditionalFormatting sqref="Q18">
    <cfRule type="expression" dxfId="150" priority="48" stopIfTrue="1">
      <formula>I18="電算室用"</formula>
    </cfRule>
  </conditionalFormatting>
  <conditionalFormatting sqref="O14:Q14">
    <cfRule type="expression" dxfId="149" priority="47" stopIfTrue="1">
      <formula>G14="電算室用"</formula>
    </cfRule>
  </conditionalFormatting>
  <conditionalFormatting sqref="O23 Q23">
    <cfRule type="expression" dxfId="148" priority="46" stopIfTrue="1">
      <formula>G23="電算室用"</formula>
    </cfRule>
  </conditionalFormatting>
  <conditionalFormatting sqref="O22 Q22">
    <cfRule type="expression" dxfId="147" priority="45" stopIfTrue="1">
      <formula>G22="電算室用"</formula>
    </cfRule>
  </conditionalFormatting>
  <conditionalFormatting sqref="P17:Q17">
    <cfRule type="expression" dxfId="146" priority="44" stopIfTrue="1">
      <formula>H17="電算室用"</formula>
    </cfRule>
  </conditionalFormatting>
  <conditionalFormatting sqref="O16:O17">
    <cfRule type="expression" dxfId="145" priority="43" stopIfTrue="1">
      <formula>G16="電算室用"</formula>
    </cfRule>
  </conditionalFormatting>
  <conditionalFormatting sqref="O17">
    <cfRule type="expression" dxfId="144" priority="42" stopIfTrue="1">
      <formula>G17="電算室用"</formula>
    </cfRule>
  </conditionalFormatting>
  <conditionalFormatting sqref="O16:O17">
    <cfRule type="expression" dxfId="143" priority="41" stopIfTrue="1">
      <formula>G16="電算室用"</formula>
    </cfRule>
  </conditionalFormatting>
  <conditionalFormatting sqref="O16">
    <cfRule type="expression" dxfId="142" priority="40" stopIfTrue="1">
      <formula>G16="電算室用"</formula>
    </cfRule>
  </conditionalFormatting>
  <conditionalFormatting sqref="P18">
    <cfRule type="expression" dxfId="141" priority="39" stopIfTrue="1">
      <formula>H18="電算室用"</formula>
    </cfRule>
  </conditionalFormatting>
  <conditionalFormatting sqref="P18">
    <cfRule type="expression" dxfId="140" priority="38" stopIfTrue="1">
      <formula>H18="電算室用"</formula>
    </cfRule>
  </conditionalFormatting>
  <conditionalFormatting sqref="P18">
    <cfRule type="expression" dxfId="139" priority="37" stopIfTrue="1">
      <formula>H18="電算室用"</formula>
    </cfRule>
  </conditionalFormatting>
  <conditionalFormatting sqref="P18">
    <cfRule type="expression" dxfId="138" priority="36" stopIfTrue="1">
      <formula>H18="電算室用"</formula>
    </cfRule>
  </conditionalFormatting>
  <conditionalFormatting sqref="P23">
    <cfRule type="expression" dxfId="137" priority="13" stopIfTrue="1">
      <formula>H23="電算室用"</formula>
    </cfRule>
  </conditionalFormatting>
  <conditionalFormatting sqref="P20">
    <cfRule type="expression" dxfId="136" priority="35" stopIfTrue="1">
      <formula>H20="電算室用"</formula>
    </cfRule>
  </conditionalFormatting>
  <conditionalFormatting sqref="P20">
    <cfRule type="expression" dxfId="135" priority="33" stopIfTrue="1">
      <formula>H20="電算室用"</formula>
    </cfRule>
  </conditionalFormatting>
  <conditionalFormatting sqref="P20">
    <cfRule type="expression" dxfId="134" priority="32" stopIfTrue="1">
      <formula>H20="電算室用"</formula>
    </cfRule>
  </conditionalFormatting>
  <conditionalFormatting sqref="P22">
    <cfRule type="expression" dxfId="133" priority="31" stopIfTrue="1">
      <formula>H22="電算室用"</formula>
    </cfRule>
  </conditionalFormatting>
  <conditionalFormatting sqref="P22">
    <cfRule type="expression" dxfId="132" priority="30" stopIfTrue="1">
      <formula>H22="電算室用"</formula>
    </cfRule>
  </conditionalFormatting>
  <conditionalFormatting sqref="P22">
    <cfRule type="expression" dxfId="131" priority="29" stopIfTrue="1">
      <formula>H22="電算室用"</formula>
    </cfRule>
  </conditionalFormatting>
  <conditionalFormatting sqref="P22">
    <cfRule type="expression" dxfId="130" priority="28" stopIfTrue="1">
      <formula>H22="電算室用"</formula>
    </cfRule>
  </conditionalFormatting>
  <conditionalFormatting sqref="P17">
    <cfRule type="expression" dxfId="129" priority="27" stopIfTrue="1">
      <formula>H17="電算室用"</formula>
    </cfRule>
  </conditionalFormatting>
  <conditionalFormatting sqref="P17">
    <cfRule type="expression" dxfId="128" priority="26" stopIfTrue="1">
      <formula>H17="電算室用"</formula>
    </cfRule>
  </conditionalFormatting>
  <conditionalFormatting sqref="P17">
    <cfRule type="expression" dxfId="127" priority="25" stopIfTrue="1">
      <formula>H17="電算室用"</formula>
    </cfRule>
  </conditionalFormatting>
  <conditionalFormatting sqref="P19">
    <cfRule type="expression" dxfId="126" priority="24" stopIfTrue="1">
      <formula>H19="電算室用"</formula>
    </cfRule>
  </conditionalFormatting>
  <conditionalFormatting sqref="P19">
    <cfRule type="expression" dxfId="125" priority="23" stopIfTrue="1">
      <formula>H19="電算室用"</formula>
    </cfRule>
  </conditionalFormatting>
  <conditionalFormatting sqref="P19">
    <cfRule type="expression" dxfId="124" priority="22" stopIfTrue="1">
      <formula>H19="電算室用"</formula>
    </cfRule>
  </conditionalFormatting>
  <conditionalFormatting sqref="P19">
    <cfRule type="expression" dxfId="123" priority="21" stopIfTrue="1">
      <formula>H19="電算室用"</formula>
    </cfRule>
  </conditionalFormatting>
  <conditionalFormatting sqref="P21">
    <cfRule type="expression" dxfId="122" priority="20" stopIfTrue="1">
      <formula>H21="電算室用"</formula>
    </cfRule>
  </conditionalFormatting>
  <conditionalFormatting sqref="P21">
    <cfRule type="expression" dxfId="121" priority="19" stopIfTrue="1">
      <formula>H21="電算室用"</formula>
    </cfRule>
  </conditionalFormatting>
  <conditionalFormatting sqref="P21">
    <cfRule type="expression" dxfId="120" priority="18" stopIfTrue="1">
      <formula>H21="電算室用"</formula>
    </cfRule>
  </conditionalFormatting>
  <conditionalFormatting sqref="P21">
    <cfRule type="expression" dxfId="119" priority="17" stopIfTrue="1">
      <formula>H21="電算室用"</formula>
    </cfRule>
  </conditionalFormatting>
  <conditionalFormatting sqref="P23">
    <cfRule type="expression" dxfId="118" priority="16" stopIfTrue="1">
      <formula>H23="電算室用"</formula>
    </cfRule>
  </conditionalFormatting>
  <conditionalFormatting sqref="P23">
    <cfRule type="expression" dxfId="117" priority="15" stopIfTrue="1">
      <formula>H23="電算室用"</formula>
    </cfRule>
  </conditionalFormatting>
  <conditionalFormatting sqref="P23">
    <cfRule type="expression" dxfId="116" priority="14" stopIfTrue="1">
      <formula>H23="電算室用"</formula>
    </cfRule>
  </conditionalFormatting>
  <conditionalFormatting sqref="O44:P73">
    <cfRule type="expression" dxfId="115" priority="12" stopIfTrue="1">
      <formula>G44="電算室用"</formula>
    </cfRule>
  </conditionalFormatting>
  <conditionalFormatting sqref="O76:P105">
    <cfRule type="expression" dxfId="114" priority="11" stopIfTrue="1">
      <formula>G76="電算室用"</formula>
    </cfRule>
  </conditionalFormatting>
  <conditionalFormatting sqref="O108:P137">
    <cfRule type="expression" dxfId="113" priority="10" stopIfTrue="1">
      <formula>G108="電算室用"</formula>
    </cfRule>
  </conditionalFormatting>
  <conditionalFormatting sqref="O140:P169">
    <cfRule type="expression" dxfId="112" priority="9" stopIfTrue="1">
      <formula>G140="電算室用"</formula>
    </cfRule>
  </conditionalFormatting>
  <conditionalFormatting sqref="Q44:Q73">
    <cfRule type="expression" dxfId="111" priority="8" stopIfTrue="1">
      <formula>I44="電算室用"</formula>
    </cfRule>
  </conditionalFormatting>
  <conditionalFormatting sqref="Q44:Q73">
    <cfRule type="expression" dxfId="110" priority="7" stopIfTrue="1">
      <formula>I44="電算室用"</formula>
    </cfRule>
  </conditionalFormatting>
  <conditionalFormatting sqref="Q76:Q105">
    <cfRule type="expression" dxfId="109" priority="6" stopIfTrue="1">
      <formula>I76="電算室用"</formula>
    </cfRule>
  </conditionalFormatting>
  <conditionalFormatting sqref="Q76:Q105">
    <cfRule type="expression" dxfId="108" priority="5" stopIfTrue="1">
      <formula>I76="電算室用"</formula>
    </cfRule>
  </conditionalFormatting>
  <conditionalFormatting sqref="Q108:Q136">
    <cfRule type="expression" dxfId="107" priority="4" stopIfTrue="1">
      <formula>I108="電算室用"</formula>
    </cfRule>
  </conditionalFormatting>
  <conditionalFormatting sqref="Q108:Q136">
    <cfRule type="expression" dxfId="106" priority="3" stopIfTrue="1">
      <formula>I108="電算室用"</formula>
    </cfRule>
  </conditionalFormatting>
  <conditionalFormatting sqref="Q137">
    <cfRule type="expression" dxfId="105" priority="2" stopIfTrue="1">
      <formula>I137="電算室用"</formula>
    </cfRule>
  </conditionalFormatting>
  <conditionalFormatting sqref="Q140:Q169">
    <cfRule type="expression" dxfId="104" priority="1" stopIfTrue="1">
      <formula>I140="電算室用"</formula>
    </cfRule>
  </conditionalFormatting>
  <dataValidations count="4">
    <dataValidation type="list" allowBlank="1" showInputMessage="1" showErrorMessage="1" sqref="K140:K169 K76:K105 K108:K137 K44:K73 K12:K41">
      <formula1>$AI$7:$AM$7</formula1>
    </dataValidation>
    <dataValidation type="list" allowBlank="1" showInputMessage="1" showErrorMessage="1" sqref="P12:Q41 P140:Q169 P44:Q73 P76:Q105 P108:Q137">
      <formula1>$AL$5:$AM$5</formula1>
    </dataValidation>
    <dataValidation type="list" allowBlank="1" showInputMessage="1" showErrorMessage="1" sqref="D76:D105 D108:D137 D140:D169 D44:D73 D12:D41">
      <formula1>$AI$2:$AP$2</formula1>
    </dataValidation>
    <dataValidation type="list" allowBlank="1" showInputMessage="1" showErrorMessage="1" sqref="G108:G137 G140:G169 G44:G73 G76:G105 G12:G41">
      <formula1>$AI$9:$AN$9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r:id="rId1"/>
  <headerFooter alignWithMargins="0"/>
  <rowBreaks count="4" manualBreakCount="4">
    <brk id="43" max="27" man="1"/>
    <brk id="75" max="27" man="1"/>
    <brk id="107" max="16383" man="1"/>
    <brk id="139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BB107"/>
  <sheetViews>
    <sheetView showGridLines="0" view="pageBreakPreview" zoomScaleNormal="70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10.6640625" style="102" customWidth="1"/>
    <col min="7" max="8" width="7.6640625" style="102" customWidth="1"/>
    <col min="9" max="9" width="5.6640625" style="102" customWidth="1"/>
    <col min="10" max="16" width="7" style="102" customWidth="1"/>
    <col min="17" max="17" width="7.109375" style="102" customWidth="1"/>
    <col min="18" max="24" width="7.6640625" style="102" customWidth="1"/>
    <col min="25" max="26" width="2.109375" style="102" customWidth="1"/>
    <col min="27" max="36" width="8.6640625" style="102" hidden="1" customWidth="1"/>
    <col min="37" max="42" width="9" style="102" hidden="1" customWidth="1"/>
    <col min="43" max="54" width="0" style="102" hidden="1" customWidth="1"/>
    <col min="55" max="16384" width="9" style="102" hidden="1"/>
  </cols>
  <sheetData>
    <row r="1" spans="1:54" s="103" customFormat="1" ht="15" customHeight="1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2" t="s">
        <v>823</v>
      </c>
      <c r="AQ1" s="2" t="s">
        <v>806</v>
      </c>
      <c r="AR1" s="2"/>
      <c r="AT1" s="7" t="s">
        <v>812</v>
      </c>
    </row>
    <row r="2" spans="1:54" s="103" customFormat="1" ht="15" customHeight="1" thickBot="1" x14ac:dyDescent="0.25">
      <c r="A2" s="1"/>
      <c r="B2" s="102"/>
      <c r="C2" s="102"/>
      <c r="D2" s="104"/>
      <c r="E2" s="3" t="s">
        <v>410</v>
      </c>
      <c r="AB2" s="4" t="s">
        <v>398</v>
      </c>
      <c r="AC2" s="4" t="s">
        <v>399</v>
      </c>
      <c r="AD2" s="4" t="s">
        <v>400</v>
      </c>
      <c r="AE2" s="4" t="s">
        <v>651</v>
      </c>
      <c r="AF2" s="4" t="s">
        <v>652</v>
      </c>
      <c r="AG2" s="4" t="s">
        <v>653</v>
      </c>
      <c r="AH2" s="4" t="s">
        <v>431</v>
      </c>
      <c r="AI2" s="4" t="s">
        <v>432</v>
      </c>
      <c r="AJ2" s="4"/>
      <c r="AK2" s="4"/>
      <c r="AL2" s="4"/>
      <c r="AM2" s="4"/>
      <c r="AN2" s="4"/>
      <c r="AO2" s="4"/>
      <c r="AP2" s="316"/>
      <c r="AQ2" s="21"/>
      <c r="AR2" s="475" t="s">
        <v>783</v>
      </c>
      <c r="AT2" s="475"/>
      <c r="AU2" s="4" t="s">
        <v>398</v>
      </c>
      <c r="AV2" s="4" t="s">
        <v>399</v>
      </c>
      <c r="AW2" s="4" t="s">
        <v>400</v>
      </c>
      <c r="AX2" s="4" t="s">
        <v>651</v>
      </c>
      <c r="AY2" s="4" t="s">
        <v>652</v>
      </c>
      <c r="AZ2" s="4" t="s">
        <v>653</v>
      </c>
      <c r="BA2" s="4" t="s">
        <v>431</v>
      </c>
      <c r="BB2" s="4" t="s">
        <v>432</v>
      </c>
    </row>
    <row r="3" spans="1:54" s="103" customFormat="1" ht="15" customHeight="1" thickBot="1" x14ac:dyDescent="0.25">
      <c r="A3" s="1"/>
      <c r="B3" s="102"/>
      <c r="C3" s="102"/>
      <c r="D3" s="105"/>
      <c r="E3" s="3" t="s">
        <v>411</v>
      </c>
      <c r="AJ3" s="2"/>
      <c r="AK3" s="2"/>
      <c r="AL3" s="2"/>
      <c r="AM3" s="2"/>
      <c r="AN3" s="2"/>
      <c r="AO3" s="2"/>
      <c r="AQ3" s="475" t="s">
        <v>755</v>
      </c>
      <c r="AR3" s="475">
        <f>メイン_入力!$AB$99</f>
        <v>0.38200000000000001</v>
      </c>
      <c r="AT3" s="475" t="s">
        <v>755</v>
      </c>
      <c r="AU3" s="466">
        <f>SUMIF($D$12:$D$105,AU2,$V$12:$V$105)</f>
        <v>0</v>
      </c>
      <c r="AV3" s="466">
        <f t="shared" ref="AV3:BB3" si="0">SUMIF($D$12:$D$105,AV2,$V$12:$V$105)</f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  <c r="AZ3" s="466">
        <f t="shared" si="0"/>
        <v>0</v>
      </c>
      <c r="BA3" s="466">
        <f t="shared" si="0"/>
        <v>0</v>
      </c>
      <c r="BB3" s="466">
        <f t="shared" si="0"/>
        <v>0</v>
      </c>
    </row>
    <row r="4" spans="1:54" ht="15" customHeight="1" x14ac:dyDescent="0.2">
      <c r="AJ4" s="7"/>
      <c r="AK4" s="7"/>
      <c r="AL4" s="7"/>
      <c r="AM4" s="7"/>
      <c r="AN4" s="7"/>
      <c r="AO4" s="7"/>
      <c r="AQ4" s="475" t="s">
        <v>756</v>
      </c>
      <c r="AR4" s="475">
        <f>メイン_入力!$AB$100</f>
        <v>0.48899999999999999</v>
      </c>
      <c r="AT4" s="475" t="s">
        <v>756</v>
      </c>
      <c r="AU4" s="475">
        <f>SUMIF($D$12:$D$105,AU2,$W$12:$W$105)</f>
        <v>0</v>
      </c>
      <c r="AV4" s="475">
        <f t="shared" ref="AV4:BB4" si="1">SUMIF($D$12:$D$105,AV2,$W$12:$W$105)</f>
        <v>0</v>
      </c>
      <c r="AW4" s="475">
        <f t="shared" si="1"/>
        <v>0</v>
      </c>
      <c r="AX4" s="475">
        <f t="shared" si="1"/>
        <v>0</v>
      </c>
      <c r="AY4" s="475">
        <f t="shared" si="1"/>
        <v>0</v>
      </c>
      <c r="AZ4" s="475">
        <f t="shared" si="1"/>
        <v>0</v>
      </c>
      <c r="BA4" s="475">
        <f t="shared" si="1"/>
        <v>0</v>
      </c>
      <c r="BB4" s="475">
        <f t="shared" si="1"/>
        <v>0</v>
      </c>
    </row>
    <row r="5" spans="1:54" s="103" customFormat="1" ht="15" customHeight="1" x14ac:dyDescent="0.2">
      <c r="A5" s="123" t="s">
        <v>14</v>
      </c>
      <c r="B5" s="155"/>
      <c r="C5" s="5"/>
      <c r="D5" s="6"/>
      <c r="E5" s="3"/>
      <c r="U5" s="7"/>
      <c r="V5" s="7"/>
      <c r="W5" s="7"/>
      <c r="X5" s="7"/>
      <c r="Y5" s="229"/>
      <c r="Z5" s="7"/>
      <c r="AA5" s="7"/>
      <c r="AB5" s="4" t="s">
        <v>36</v>
      </c>
      <c r="AC5" s="4" t="s">
        <v>255</v>
      </c>
      <c r="AE5" s="4" t="s">
        <v>490</v>
      </c>
      <c r="AF5" s="4"/>
      <c r="AQ5" s="475" t="s">
        <v>779</v>
      </c>
      <c r="AR5" s="475">
        <f>メイン_入力!$AB$101</f>
        <v>0.48899999999999999</v>
      </c>
      <c r="AT5" s="475" t="s">
        <v>779</v>
      </c>
      <c r="AU5" s="475">
        <f>SUMIF($D$12:$D$105,AU2,$X$12:$X$105)</f>
        <v>0</v>
      </c>
      <c r="AV5" s="475">
        <f t="shared" ref="AV5:BB5" si="2">SUMIF($D$12:$D$105,AV2,$X$12:$X$105)</f>
        <v>0</v>
      </c>
      <c r="AW5" s="475">
        <f t="shared" si="2"/>
        <v>0</v>
      </c>
      <c r="AX5" s="475">
        <f t="shared" si="2"/>
        <v>0</v>
      </c>
      <c r="AY5" s="475">
        <f t="shared" si="2"/>
        <v>0</v>
      </c>
      <c r="AZ5" s="475">
        <f t="shared" si="2"/>
        <v>0</v>
      </c>
      <c r="BA5" s="475">
        <f t="shared" si="2"/>
        <v>0</v>
      </c>
      <c r="BB5" s="475">
        <f t="shared" si="2"/>
        <v>0</v>
      </c>
    </row>
    <row r="6" spans="1:54" s="103" customFormat="1" ht="15" customHeight="1" x14ac:dyDescent="0.2">
      <c r="A6" s="1"/>
      <c r="B6" s="106"/>
      <c r="C6" s="107" t="s">
        <v>508</v>
      </c>
      <c r="D6" s="108" t="s">
        <v>694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8"/>
      <c r="V6" s="8"/>
      <c r="W6" s="8"/>
      <c r="X6" s="8"/>
      <c r="Y6" s="9"/>
      <c r="Z6" s="7"/>
      <c r="AA6" s="7"/>
    </row>
    <row r="7" spans="1:54" s="103" customFormat="1" ht="15" customHeigh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1"/>
      <c r="V7" s="11"/>
      <c r="W7" s="11"/>
      <c r="X7" s="11"/>
      <c r="Y7" s="12"/>
      <c r="Z7" s="7"/>
      <c r="AA7" s="7"/>
    </row>
    <row r="8" spans="1:54" s="103" customFormat="1" ht="15" customHeight="1" x14ac:dyDescent="0.2">
      <c r="A8" s="1"/>
      <c r="B8" s="10"/>
      <c r="C8" s="792" t="s">
        <v>460</v>
      </c>
      <c r="D8" s="783" t="s">
        <v>288</v>
      </c>
      <c r="E8" s="806"/>
      <c r="F8" s="806"/>
      <c r="G8" s="806"/>
      <c r="H8" s="806"/>
      <c r="I8" s="806"/>
      <c r="J8" s="806"/>
      <c r="K8" s="806"/>
      <c r="L8" s="806"/>
      <c r="M8" s="806"/>
      <c r="N8" s="806"/>
      <c r="O8" s="806"/>
      <c r="P8" s="855"/>
      <c r="Q8" s="892" t="s">
        <v>705</v>
      </c>
      <c r="R8" s="892"/>
      <c r="S8" s="892"/>
      <c r="T8" s="892"/>
      <c r="U8" s="892"/>
      <c r="V8" s="892"/>
      <c r="W8" s="892"/>
      <c r="X8" s="892"/>
      <c r="Y8" s="12"/>
      <c r="Z8" s="7"/>
      <c r="AA8" s="7"/>
    </row>
    <row r="9" spans="1:54" s="103" customFormat="1" ht="15" customHeight="1" x14ac:dyDescent="0.2">
      <c r="A9" s="1"/>
      <c r="B9" s="10"/>
      <c r="C9" s="793"/>
      <c r="D9" s="858" t="s">
        <v>276</v>
      </c>
      <c r="E9" s="858" t="s">
        <v>100</v>
      </c>
      <c r="F9" s="883" t="s">
        <v>256</v>
      </c>
      <c r="G9" s="858" t="s">
        <v>612</v>
      </c>
      <c r="H9" s="858" t="s">
        <v>290</v>
      </c>
      <c r="I9" s="858" t="s">
        <v>295</v>
      </c>
      <c r="J9" s="783" t="s">
        <v>296</v>
      </c>
      <c r="K9" s="806"/>
      <c r="L9" s="806"/>
      <c r="M9" s="806"/>
      <c r="N9" s="806"/>
      <c r="O9" s="806"/>
      <c r="P9" s="855"/>
      <c r="Q9" s="890" t="s">
        <v>325</v>
      </c>
      <c r="R9" s="890" t="s">
        <v>727</v>
      </c>
      <c r="S9" s="890" t="s">
        <v>279</v>
      </c>
      <c r="T9" s="890" t="s">
        <v>278</v>
      </c>
      <c r="U9" s="890" t="s">
        <v>43</v>
      </c>
      <c r="V9" s="872" t="s">
        <v>443</v>
      </c>
      <c r="W9" s="912"/>
      <c r="X9" s="873"/>
      <c r="Y9" s="12"/>
      <c r="Z9" s="7"/>
      <c r="AA9" s="7"/>
      <c r="AB9" s="7" t="s">
        <v>850</v>
      </c>
      <c r="AC9" s="7"/>
      <c r="AD9" s="7"/>
      <c r="AE9" s="7"/>
      <c r="AF9" s="7"/>
      <c r="AG9" s="7"/>
    </row>
    <row r="10" spans="1:54" s="103" customFormat="1" ht="35.25" customHeight="1" x14ac:dyDescent="0.2">
      <c r="A10" s="1"/>
      <c r="B10" s="10"/>
      <c r="C10" s="793"/>
      <c r="D10" s="890"/>
      <c r="E10" s="890"/>
      <c r="F10" s="872"/>
      <c r="G10" s="890"/>
      <c r="H10" s="890"/>
      <c r="I10" s="890"/>
      <c r="J10" s="891" t="s">
        <v>776</v>
      </c>
      <c r="K10" s="891" t="s">
        <v>509</v>
      </c>
      <c r="L10" s="891" t="s">
        <v>493</v>
      </c>
      <c r="M10" s="891" t="s">
        <v>495</v>
      </c>
      <c r="N10" s="891" t="s">
        <v>764</v>
      </c>
      <c r="O10" s="891" t="s">
        <v>763</v>
      </c>
      <c r="P10" s="891" t="s">
        <v>510</v>
      </c>
      <c r="Q10" s="890"/>
      <c r="R10" s="890"/>
      <c r="S10" s="890"/>
      <c r="T10" s="890"/>
      <c r="U10" s="890"/>
      <c r="V10" s="874"/>
      <c r="W10" s="886"/>
      <c r="X10" s="875"/>
      <c r="Y10" s="12"/>
      <c r="Z10" s="7"/>
      <c r="AA10" s="7"/>
      <c r="AB10" s="596" t="s">
        <v>908</v>
      </c>
      <c r="AC10" s="596" t="s">
        <v>511</v>
      </c>
      <c r="AD10" s="596" t="s">
        <v>602</v>
      </c>
      <c r="AE10" s="596" t="s">
        <v>592</v>
      </c>
      <c r="AF10" s="597" t="s">
        <v>861</v>
      </c>
      <c r="AG10" s="596" t="s">
        <v>862</v>
      </c>
      <c r="AH10" s="596" t="s">
        <v>448</v>
      </c>
    </row>
    <row r="11" spans="1:54" s="103" customFormat="1" ht="28.2" customHeight="1" x14ac:dyDescent="0.2">
      <c r="A11" s="1"/>
      <c r="B11" s="10"/>
      <c r="C11" s="793"/>
      <c r="D11" s="890"/>
      <c r="E11" s="890"/>
      <c r="F11" s="872"/>
      <c r="G11" s="890"/>
      <c r="H11" s="890"/>
      <c r="I11" s="890"/>
      <c r="J11" s="891"/>
      <c r="K11" s="891"/>
      <c r="L11" s="891"/>
      <c r="M11" s="891"/>
      <c r="N11" s="891"/>
      <c r="O11" s="891"/>
      <c r="P11" s="891"/>
      <c r="Q11" s="890"/>
      <c r="R11" s="890"/>
      <c r="S11" s="859"/>
      <c r="T11" s="890"/>
      <c r="U11" s="890"/>
      <c r="V11" s="376" t="s">
        <v>770</v>
      </c>
      <c r="W11" s="376" t="s">
        <v>771</v>
      </c>
      <c r="X11" s="376" t="s">
        <v>822</v>
      </c>
      <c r="Y11" s="12"/>
      <c r="Z11" s="7"/>
      <c r="AA11" s="7"/>
      <c r="AB11" s="475">
        <v>0.25</v>
      </c>
      <c r="AC11" s="475">
        <v>0.17</v>
      </c>
      <c r="AD11" s="475">
        <v>0.05</v>
      </c>
      <c r="AE11" s="475">
        <v>0.1</v>
      </c>
      <c r="AF11" s="475">
        <v>0.06</v>
      </c>
      <c r="AG11" s="475">
        <v>0.04</v>
      </c>
      <c r="AH11" s="475">
        <v>0.05</v>
      </c>
    </row>
    <row r="12" spans="1:54" s="103" customFormat="1" ht="15" customHeight="1" x14ac:dyDescent="0.2">
      <c r="A12" s="1"/>
      <c r="B12" s="10"/>
      <c r="C12" s="16">
        <v>1</v>
      </c>
      <c r="D12" s="28"/>
      <c r="E12" s="29"/>
      <c r="F12" s="274"/>
      <c r="G12" s="31"/>
      <c r="H12" s="307"/>
      <c r="I12" s="272"/>
      <c r="J12" s="28"/>
      <c r="K12" s="28"/>
      <c r="L12" s="28"/>
      <c r="M12" s="28"/>
      <c r="N12" s="28"/>
      <c r="O12" s="28"/>
      <c r="P12" s="28"/>
      <c r="Q12" s="27" t="str">
        <f t="shared" ref="Q12:Q19" si="3">IF(I12="","",IF(J12="",0,1)*$AB$11+IF(K12="",0,1)*$AC$11+IF(L12="",0,1)*$AD$11+IF(M12="",0,1)*$AE$11+IF(N12="",0,1)*IF(E12&gt;2014,$AF$11,$AG$11)+IF(O12="",0,1)*$AG$11+IF(P12="",0,1)*$AH$11)</f>
        <v/>
      </c>
      <c r="R12" s="13" t="str">
        <f>IF(I12="","",メイン_入力!$AC$32)</f>
        <v/>
      </c>
      <c r="S12" s="13" t="str">
        <f>IF(I12="","",H12*I12*(1-Q12)*R12)</f>
        <v/>
      </c>
      <c r="T12" s="272"/>
      <c r="U12" s="13" t="str">
        <f>IF(Q12="","",IF(T12="",S12*Q12/(1-Q12),T12*Q12/(1-Q12)))</f>
        <v/>
      </c>
      <c r="V12" s="19" t="str">
        <f>IF(ISERROR(U12),"",IF(U12="","",U12*$AR$3/1000))</f>
        <v/>
      </c>
      <c r="W12" s="19" t="str">
        <f>IF(ISERROR(U12),"",IF(U12="","",U12*$AR$4/1000))</f>
        <v/>
      </c>
      <c r="X12" s="465" t="str">
        <f t="shared" ref="X12:X17" si="4">IF(ISERROR(U12),"",IF(U12="","",U12*$AR$5/1000))</f>
        <v/>
      </c>
      <c r="Y12" s="12"/>
      <c r="Z12" s="7"/>
      <c r="AA12" s="7"/>
    </row>
    <row r="13" spans="1:54" s="103" customFormat="1" ht="15" customHeight="1" x14ac:dyDescent="0.2">
      <c r="A13" s="1"/>
      <c r="B13" s="10"/>
      <c r="C13" s="16">
        <v>2</v>
      </c>
      <c r="D13" s="28"/>
      <c r="E13" s="29"/>
      <c r="F13" s="274"/>
      <c r="G13" s="31"/>
      <c r="H13" s="307"/>
      <c r="I13" s="272"/>
      <c r="J13" s="28"/>
      <c r="K13" s="28"/>
      <c r="L13" s="28"/>
      <c r="M13" s="28"/>
      <c r="N13" s="28"/>
      <c r="O13" s="28"/>
      <c r="P13" s="28"/>
      <c r="Q13" s="27" t="str">
        <f t="shared" si="3"/>
        <v/>
      </c>
      <c r="R13" s="13" t="str">
        <f>IF(I13="","",メイン_入力!$AC$32)</f>
        <v/>
      </c>
      <c r="S13" s="13" t="str">
        <f t="shared" ref="S13:S41" si="5">IF(I13="","",H13*I13*(1-Q13)*R13)</f>
        <v/>
      </c>
      <c r="T13" s="272"/>
      <c r="U13" s="13" t="str">
        <f t="shared" ref="U13:U41" si="6">IF(Q13="","",IF(T13="",S13*Q13/(1-Q13),T13*Q13/(1-Q13)))</f>
        <v/>
      </c>
      <c r="V13" s="465" t="str">
        <f t="shared" ref="V13:V42" si="7">IF(ISERROR(U13),"",IF(U13="","",U13*$AR$3/1000))</f>
        <v/>
      </c>
      <c r="W13" s="465" t="str">
        <f t="shared" ref="W13:W42" si="8">IF(ISERROR(U13),"",IF(U13="","",U13*$AR$4/1000))</f>
        <v/>
      </c>
      <c r="X13" s="465" t="str">
        <f t="shared" si="4"/>
        <v/>
      </c>
      <c r="Y13" s="12"/>
      <c r="Z13" s="7"/>
      <c r="AA13" s="7"/>
    </row>
    <row r="14" spans="1:54" s="103" customFormat="1" ht="15" customHeight="1" x14ac:dyDescent="0.2">
      <c r="A14" s="1"/>
      <c r="B14" s="10"/>
      <c r="C14" s="16">
        <v>3</v>
      </c>
      <c r="D14" s="28"/>
      <c r="E14" s="29"/>
      <c r="F14" s="274"/>
      <c r="G14" s="31"/>
      <c r="H14" s="307"/>
      <c r="I14" s="272"/>
      <c r="J14" s="28"/>
      <c r="K14" s="28"/>
      <c r="L14" s="28"/>
      <c r="M14" s="28"/>
      <c r="N14" s="28"/>
      <c r="O14" s="28"/>
      <c r="P14" s="28"/>
      <c r="Q14" s="27" t="str">
        <f t="shared" si="3"/>
        <v/>
      </c>
      <c r="R14" s="13" t="str">
        <f>IF(I14="","",メイン_入力!$AC$32)</f>
        <v/>
      </c>
      <c r="S14" s="13" t="str">
        <f t="shared" si="5"/>
        <v/>
      </c>
      <c r="T14" s="272"/>
      <c r="U14" s="13" t="str">
        <f t="shared" si="6"/>
        <v/>
      </c>
      <c r="V14" s="465" t="str">
        <f t="shared" si="7"/>
        <v/>
      </c>
      <c r="W14" s="465" t="str">
        <f t="shared" si="8"/>
        <v/>
      </c>
      <c r="X14" s="465" t="str">
        <f t="shared" si="4"/>
        <v/>
      </c>
      <c r="Y14" s="12"/>
      <c r="Z14" s="7"/>
      <c r="AA14" s="7"/>
    </row>
    <row r="15" spans="1:54" s="103" customFormat="1" ht="15" customHeight="1" x14ac:dyDescent="0.2">
      <c r="A15" s="1"/>
      <c r="B15" s="10"/>
      <c r="C15" s="16">
        <v>4</v>
      </c>
      <c r="D15" s="28"/>
      <c r="E15" s="29"/>
      <c r="F15" s="274"/>
      <c r="G15" s="31"/>
      <c r="H15" s="307"/>
      <c r="I15" s="272"/>
      <c r="J15" s="28"/>
      <c r="K15" s="28"/>
      <c r="L15" s="28"/>
      <c r="M15" s="28"/>
      <c r="N15" s="28"/>
      <c r="O15" s="28"/>
      <c r="P15" s="28"/>
      <c r="Q15" s="27" t="str">
        <f t="shared" si="3"/>
        <v/>
      </c>
      <c r="R15" s="13" t="str">
        <f>IF(I15="","",メイン_入力!$AC$32)</f>
        <v/>
      </c>
      <c r="S15" s="13" t="str">
        <f t="shared" si="5"/>
        <v/>
      </c>
      <c r="T15" s="272"/>
      <c r="U15" s="13" t="str">
        <f t="shared" si="6"/>
        <v/>
      </c>
      <c r="V15" s="465" t="str">
        <f t="shared" si="7"/>
        <v/>
      </c>
      <c r="W15" s="465" t="str">
        <f t="shared" si="8"/>
        <v/>
      </c>
      <c r="X15" s="465" t="str">
        <f t="shared" si="4"/>
        <v/>
      </c>
      <c r="Y15" s="12"/>
      <c r="Z15" s="7"/>
      <c r="AA15" s="7"/>
    </row>
    <row r="16" spans="1:54" s="103" customFormat="1" ht="15" customHeight="1" x14ac:dyDescent="0.2">
      <c r="A16" s="1"/>
      <c r="B16" s="10"/>
      <c r="C16" s="16">
        <v>5</v>
      </c>
      <c r="D16" s="28"/>
      <c r="E16" s="29"/>
      <c r="F16" s="274"/>
      <c r="G16" s="31"/>
      <c r="H16" s="307"/>
      <c r="I16" s="272"/>
      <c r="J16" s="28"/>
      <c r="K16" s="28"/>
      <c r="L16" s="28"/>
      <c r="M16" s="28"/>
      <c r="N16" s="28"/>
      <c r="O16" s="28"/>
      <c r="P16" s="28"/>
      <c r="Q16" s="27" t="str">
        <f t="shared" si="3"/>
        <v/>
      </c>
      <c r="R16" s="13" t="str">
        <f>IF(I16="","",メイン_入力!$AC$32)</f>
        <v/>
      </c>
      <c r="S16" s="13" t="str">
        <f t="shared" si="5"/>
        <v/>
      </c>
      <c r="T16" s="272"/>
      <c r="U16" s="13" t="str">
        <f t="shared" si="6"/>
        <v/>
      </c>
      <c r="V16" s="465" t="str">
        <f t="shared" si="7"/>
        <v/>
      </c>
      <c r="W16" s="465" t="str">
        <f t="shared" si="8"/>
        <v/>
      </c>
      <c r="X16" s="465" t="str">
        <f t="shared" si="4"/>
        <v/>
      </c>
      <c r="Y16" s="12"/>
      <c r="Z16" s="7"/>
      <c r="AA16" s="7"/>
      <c r="AE16" s="109"/>
      <c r="AF16" s="109"/>
      <c r="AG16" s="109"/>
      <c r="AH16" s="109"/>
    </row>
    <row r="17" spans="1:34" s="103" customFormat="1" ht="15" customHeight="1" x14ac:dyDescent="0.2">
      <c r="A17" s="1"/>
      <c r="B17" s="10"/>
      <c r="C17" s="16">
        <v>6</v>
      </c>
      <c r="D17" s="28"/>
      <c r="E17" s="29"/>
      <c r="F17" s="274"/>
      <c r="G17" s="31"/>
      <c r="H17" s="307"/>
      <c r="I17" s="272"/>
      <c r="J17" s="28"/>
      <c r="K17" s="28"/>
      <c r="L17" s="28"/>
      <c r="M17" s="28"/>
      <c r="N17" s="28"/>
      <c r="O17" s="28"/>
      <c r="P17" s="28"/>
      <c r="Q17" s="27" t="str">
        <f t="shared" si="3"/>
        <v/>
      </c>
      <c r="R17" s="13" t="str">
        <f>IF(I17="","",メイン_入力!$AC$32)</f>
        <v/>
      </c>
      <c r="S17" s="13" t="str">
        <f t="shared" si="5"/>
        <v/>
      </c>
      <c r="T17" s="272"/>
      <c r="U17" s="13" t="str">
        <f t="shared" si="6"/>
        <v/>
      </c>
      <c r="V17" s="465" t="str">
        <f t="shared" si="7"/>
        <v/>
      </c>
      <c r="W17" s="465" t="str">
        <f t="shared" si="8"/>
        <v/>
      </c>
      <c r="X17" s="465" t="str">
        <f t="shared" si="4"/>
        <v/>
      </c>
      <c r="Y17" s="12"/>
      <c r="Z17" s="7"/>
      <c r="AA17" s="7"/>
      <c r="AB17" s="379"/>
      <c r="AC17" s="379"/>
      <c r="AD17" s="379"/>
      <c r="AE17" s="379"/>
      <c r="AF17" s="379"/>
      <c r="AG17" s="109"/>
      <c r="AH17" s="109"/>
    </row>
    <row r="18" spans="1:34" s="103" customFormat="1" ht="15" customHeight="1" x14ac:dyDescent="0.2">
      <c r="A18" s="1"/>
      <c r="B18" s="10"/>
      <c r="C18" s="16">
        <v>7</v>
      </c>
      <c r="D18" s="28"/>
      <c r="E18" s="29"/>
      <c r="F18" s="274"/>
      <c r="G18" s="31"/>
      <c r="H18" s="307"/>
      <c r="I18" s="272"/>
      <c r="J18" s="28"/>
      <c r="K18" s="28"/>
      <c r="L18" s="28"/>
      <c r="M18" s="28"/>
      <c r="N18" s="28"/>
      <c r="O18" s="28"/>
      <c r="P18" s="28"/>
      <c r="Q18" s="27" t="str">
        <f t="shared" si="3"/>
        <v/>
      </c>
      <c r="R18" s="13" t="str">
        <f>IF(I18="","",メイン_入力!$AC$32)</f>
        <v/>
      </c>
      <c r="S18" s="13" t="str">
        <f t="shared" si="5"/>
        <v/>
      </c>
      <c r="T18" s="272"/>
      <c r="U18" s="13" t="str">
        <f t="shared" si="6"/>
        <v/>
      </c>
      <c r="V18" s="465" t="str">
        <f t="shared" si="7"/>
        <v/>
      </c>
      <c r="W18" s="465" t="str">
        <f t="shared" si="8"/>
        <v/>
      </c>
      <c r="X18" s="465" t="str">
        <f t="shared" ref="X18:X54" si="9">IF(ISERROR(U18),"",IF(U18="","",U18*$AR$5/1000))</f>
        <v/>
      </c>
      <c r="Y18" s="12"/>
      <c r="Z18" s="7"/>
      <c r="AA18" s="7"/>
      <c r="AB18" s="379"/>
      <c r="AC18" s="379"/>
      <c r="AD18" s="379"/>
      <c r="AE18" s="379"/>
      <c r="AF18" s="379"/>
      <c r="AG18" s="191"/>
      <c r="AH18" s="109"/>
    </row>
    <row r="19" spans="1:34" s="103" customFormat="1" ht="15" customHeight="1" x14ac:dyDescent="0.2">
      <c r="A19" s="1"/>
      <c r="B19" s="10"/>
      <c r="C19" s="16">
        <v>8</v>
      </c>
      <c r="D19" s="28"/>
      <c r="E19" s="29"/>
      <c r="F19" s="274"/>
      <c r="G19" s="31"/>
      <c r="H19" s="307"/>
      <c r="I19" s="272"/>
      <c r="J19" s="28"/>
      <c r="K19" s="28"/>
      <c r="L19" s="28"/>
      <c r="M19" s="28"/>
      <c r="N19" s="28"/>
      <c r="O19" s="28"/>
      <c r="P19" s="28"/>
      <c r="Q19" s="27" t="str">
        <f t="shared" si="3"/>
        <v/>
      </c>
      <c r="R19" s="13" t="str">
        <f>IF(I19="","",メイン_入力!$AC$32)</f>
        <v/>
      </c>
      <c r="S19" s="13" t="str">
        <f t="shared" si="5"/>
        <v/>
      </c>
      <c r="T19" s="272"/>
      <c r="U19" s="13" t="str">
        <f t="shared" si="6"/>
        <v/>
      </c>
      <c r="V19" s="465" t="str">
        <f t="shared" si="7"/>
        <v/>
      </c>
      <c r="W19" s="465" t="str">
        <f t="shared" si="8"/>
        <v/>
      </c>
      <c r="X19" s="465" t="str">
        <f>IF(ISERROR(U19),"",IF(U19="","",U19*$AR$5/1000))</f>
        <v/>
      </c>
      <c r="Y19" s="12"/>
      <c r="Z19" s="7"/>
      <c r="AA19" s="7"/>
      <c r="AB19" s="379"/>
      <c r="AC19" s="379"/>
      <c r="AD19" s="379"/>
      <c r="AE19" s="379"/>
      <c r="AF19" s="379"/>
      <c r="AG19" s="11"/>
      <c r="AH19" s="109"/>
    </row>
    <row r="20" spans="1:34" s="103" customFormat="1" ht="15" customHeight="1" x14ac:dyDescent="0.2">
      <c r="A20" s="1"/>
      <c r="B20" s="10"/>
      <c r="C20" s="16">
        <v>9</v>
      </c>
      <c r="D20" s="28"/>
      <c r="E20" s="29"/>
      <c r="F20" s="274"/>
      <c r="G20" s="31"/>
      <c r="H20" s="307"/>
      <c r="I20" s="272"/>
      <c r="J20" s="28"/>
      <c r="K20" s="28"/>
      <c r="L20" s="28"/>
      <c r="M20" s="28"/>
      <c r="N20" s="28"/>
      <c r="O20" s="28"/>
      <c r="P20" s="28"/>
      <c r="Q20" s="27" t="str">
        <f t="shared" ref="Q20:Q41" si="10">IF(I20="","",IF(J20="",0,1)*$AB$11+IF(K20="",0,1)*$AC$11+IF(L20="",0,1)*$AD$11+IF(M20="",0,1)*$AE$11+IF(N20="",0,1)*IF(E20&gt;2014,$AF$11,$AG$11)+IF(O20="",0,1)*$AG$11+IF(P20="",0,1)*$AH$11)</f>
        <v/>
      </c>
      <c r="R20" s="13" t="str">
        <f>IF(I20="","",メイン_入力!$AC$32)</f>
        <v/>
      </c>
      <c r="S20" s="13" t="str">
        <f t="shared" si="5"/>
        <v/>
      </c>
      <c r="T20" s="272"/>
      <c r="U20" s="13" t="str">
        <f t="shared" si="6"/>
        <v/>
      </c>
      <c r="V20" s="465" t="str">
        <f t="shared" si="7"/>
        <v/>
      </c>
      <c r="W20" s="465" t="str">
        <f t="shared" si="8"/>
        <v/>
      </c>
      <c r="X20" s="465" t="str">
        <f>IF(ISERROR(U20),"",IF(U20="","",U20*$AR$5/1000))</f>
        <v/>
      </c>
      <c r="Y20" s="12"/>
      <c r="Z20" s="7"/>
      <c r="AA20" s="7"/>
      <c r="AB20" s="379"/>
      <c r="AC20" s="380"/>
      <c r="AD20" s="380"/>
      <c r="AE20" s="379"/>
      <c r="AF20" s="379"/>
      <c r="AG20" s="109"/>
      <c r="AH20" s="109"/>
    </row>
    <row r="21" spans="1:34" s="103" customFormat="1" ht="15" customHeight="1" x14ac:dyDescent="0.2">
      <c r="A21" s="1"/>
      <c r="B21" s="10"/>
      <c r="C21" s="16">
        <v>10</v>
      </c>
      <c r="D21" s="28"/>
      <c r="E21" s="29"/>
      <c r="F21" s="274"/>
      <c r="G21" s="31"/>
      <c r="H21" s="307"/>
      <c r="I21" s="272"/>
      <c r="J21" s="28"/>
      <c r="K21" s="28"/>
      <c r="L21" s="28"/>
      <c r="M21" s="28"/>
      <c r="N21" s="28"/>
      <c r="O21" s="28"/>
      <c r="P21" s="28"/>
      <c r="Q21" s="27" t="str">
        <f t="shared" si="10"/>
        <v/>
      </c>
      <c r="R21" s="13" t="str">
        <f>IF(I21="","",メイン_入力!$AC$32)</f>
        <v/>
      </c>
      <c r="S21" s="13" t="str">
        <f t="shared" si="5"/>
        <v/>
      </c>
      <c r="T21" s="272"/>
      <c r="U21" s="13" t="str">
        <f t="shared" si="6"/>
        <v/>
      </c>
      <c r="V21" s="465" t="str">
        <f t="shared" si="7"/>
        <v/>
      </c>
      <c r="W21" s="465" t="str">
        <f t="shared" si="8"/>
        <v/>
      </c>
      <c r="X21" s="465" t="str">
        <f t="shared" si="9"/>
        <v/>
      </c>
      <c r="Y21" s="12"/>
      <c r="Z21" s="7"/>
      <c r="AA21" s="7"/>
      <c r="AB21" s="379"/>
      <c r="AC21" s="380"/>
      <c r="AD21" s="380"/>
      <c r="AE21" s="379"/>
      <c r="AF21" s="379"/>
      <c r="AG21" s="109"/>
      <c r="AH21" s="109"/>
    </row>
    <row r="22" spans="1:34" s="103" customFormat="1" ht="15" customHeight="1" x14ac:dyDescent="0.2">
      <c r="A22" s="1"/>
      <c r="B22" s="10"/>
      <c r="C22" s="16">
        <v>11</v>
      </c>
      <c r="D22" s="28"/>
      <c r="E22" s="29"/>
      <c r="F22" s="274"/>
      <c r="G22" s="31"/>
      <c r="H22" s="307"/>
      <c r="I22" s="272"/>
      <c r="J22" s="28"/>
      <c r="K22" s="28"/>
      <c r="L22" s="28"/>
      <c r="M22" s="28"/>
      <c r="N22" s="28"/>
      <c r="O22" s="28"/>
      <c r="P22" s="28"/>
      <c r="Q22" s="27" t="str">
        <f t="shared" si="10"/>
        <v/>
      </c>
      <c r="R22" s="13" t="str">
        <f>IF(I22="","",メイン_入力!$AC$32)</f>
        <v/>
      </c>
      <c r="S22" s="13" t="str">
        <f t="shared" si="5"/>
        <v/>
      </c>
      <c r="T22" s="272"/>
      <c r="U22" s="13" t="str">
        <f t="shared" si="6"/>
        <v/>
      </c>
      <c r="V22" s="465" t="str">
        <f t="shared" si="7"/>
        <v/>
      </c>
      <c r="W22" s="465" t="str">
        <f t="shared" si="8"/>
        <v/>
      </c>
      <c r="X22" s="465" t="str">
        <f t="shared" si="9"/>
        <v/>
      </c>
      <c r="Y22" s="12"/>
      <c r="Z22" s="7"/>
      <c r="AA22" s="7"/>
      <c r="AB22" s="379"/>
      <c r="AC22" s="379"/>
      <c r="AD22" s="379"/>
      <c r="AE22" s="379"/>
      <c r="AF22" s="379"/>
      <c r="AG22" s="109"/>
      <c r="AH22" s="109"/>
    </row>
    <row r="23" spans="1:34" s="103" customFormat="1" ht="15" customHeight="1" x14ac:dyDescent="0.2">
      <c r="A23" s="1"/>
      <c r="B23" s="10"/>
      <c r="C23" s="16">
        <v>12</v>
      </c>
      <c r="D23" s="28"/>
      <c r="E23" s="29"/>
      <c r="F23" s="274"/>
      <c r="G23" s="31"/>
      <c r="H23" s="307"/>
      <c r="I23" s="272"/>
      <c r="J23" s="28"/>
      <c r="K23" s="28"/>
      <c r="L23" s="28"/>
      <c r="M23" s="28"/>
      <c r="N23" s="28"/>
      <c r="O23" s="28"/>
      <c r="P23" s="28"/>
      <c r="Q23" s="27" t="str">
        <f t="shared" si="10"/>
        <v/>
      </c>
      <c r="R23" s="13" t="str">
        <f>IF(I23="","",メイン_入力!$AC$32)</f>
        <v/>
      </c>
      <c r="S23" s="13" t="str">
        <f t="shared" si="5"/>
        <v/>
      </c>
      <c r="T23" s="272"/>
      <c r="U23" s="13" t="str">
        <f t="shared" si="6"/>
        <v/>
      </c>
      <c r="V23" s="465" t="str">
        <f t="shared" si="7"/>
        <v/>
      </c>
      <c r="W23" s="465" t="str">
        <f t="shared" si="8"/>
        <v/>
      </c>
      <c r="X23" s="465" t="str">
        <f t="shared" si="9"/>
        <v/>
      </c>
      <c r="Y23" s="12"/>
      <c r="Z23" s="7"/>
      <c r="AA23" s="7"/>
      <c r="AB23" s="379"/>
      <c r="AC23" s="379"/>
      <c r="AD23" s="379"/>
      <c r="AE23" s="379"/>
      <c r="AF23" s="379"/>
      <c r="AG23" s="109"/>
      <c r="AH23" s="109"/>
    </row>
    <row r="24" spans="1:34" s="103" customFormat="1" ht="15" customHeight="1" x14ac:dyDescent="0.2">
      <c r="A24" s="1"/>
      <c r="B24" s="10"/>
      <c r="C24" s="16">
        <v>13</v>
      </c>
      <c r="D24" s="28"/>
      <c r="E24" s="29"/>
      <c r="F24" s="274"/>
      <c r="G24" s="31"/>
      <c r="H24" s="307"/>
      <c r="I24" s="272"/>
      <c r="J24" s="28"/>
      <c r="K24" s="28"/>
      <c r="L24" s="28"/>
      <c r="M24" s="28"/>
      <c r="N24" s="28"/>
      <c r="O24" s="28"/>
      <c r="P24" s="28"/>
      <c r="Q24" s="27" t="str">
        <f t="shared" si="10"/>
        <v/>
      </c>
      <c r="R24" s="13" t="str">
        <f>IF(I24="","",メイン_入力!$AC$32)</f>
        <v/>
      </c>
      <c r="S24" s="13" t="str">
        <f t="shared" si="5"/>
        <v/>
      </c>
      <c r="T24" s="272"/>
      <c r="U24" s="13" t="str">
        <f t="shared" si="6"/>
        <v/>
      </c>
      <c r="V24" s="465" t="str">
        <f t="shared" si="7"/>
        <v/>
      </c>
      <c r="W24" s="465" t="str">
        <f t="shared" si="8"/>
        <v/>
      </c>
      <c r="X24" s="465" t="str">
        <f t="shared" si="9"/>
        <v/>
      </c>
      <c r="Y24" s="12"/>
      <c r="Z24" s="7"/>
      <c r="AA24" s="7"/>
      <c r="AB24" s="379"/>
      <c r="AC24" s="379"/>
      <c r="AD24" s="379"/>
      <c r="AE24" s="379"/>
      <c r="AF24" s="379"/>
    </row>
    <row r="25" spans="1:34" s="103" customFormat="1" ht="15" customHeight="1" x14ac:dyDescent="0.2">
      <c r="A25" s="1"/>
      <c r="B25" s="10"/>
      <c r="C25" s="16">
        <v>14</v>
      </c>
      <c r="D25" s="28"/>
      <c r="E25" s="29"/>
      <c r="F25" s="274"/>
      <c r="G25" s="31"/>
      <c r="H25" s="307"/>
      <c r="I25" s="272"/>
      <c r="J25" s="28"/>
      <c r="K25" s="28"/>
      <c r="L25" s="28"/>
      <c r="M25" s="28"/>
      <c r="N25" s="28"/>
      <c r="O25" s="28"/>
      <c r="P25" s="28"/>
      <c r="Q25" s="27" t="str">
        <f t="shared" si="10"/>
        <v/>
      </c>
      <c r="R25" s="13" t="str">
        <f>IF(I25="","",メイン_入力!$AC$32)</f>
        <v/>
      </c>
      <c r="S25" s="13" t="str">
        <f t="shared" si="5"/>
        <v/>
      </c>
      <c r="T25" s="272"/>
      <c r="U25" s="13" t="str">
        <f t="shared" si="6"/>
        <v/>
      </c>
      <c r="V25" s="465" t="str">
        <f t="shared" si="7"/>
        <v/>
      </c>
      <c r="W25" s="465" t="str">
        <f t="shared" si="8"/>
        <v/>
      </c>
      <c r="X25" s="465" t="str">
        <f t="shared" si="9"/>
        <v/>
      </c>
      <c r="Y25" s="12"/>
      <c r="Z25" s="7"/>
      <c r="AA25" s="7"/>
    </row>
    <row r="26" spans="1:34" s="103" customFormat="1" ht="15" customHeight="1" x14ac:dyDescent="0.2">
      <c r="A26" s="1"/>
      <c r="B26" s="10"/>
      <c r="C26" s="16">
        <v>15</v>
      </c>
      <c r="D26" s="28"/>
      <c r="E26" s="29"/>
      <c r="F26" s="274"/>
      <c r="G26" s="31"/>
      <c r="H26" s="307"/>
      <c r="I26" s="272"/>
      <c r="J26" s="28"/>
      <c r="K26" s="28"/>
      <c r="L26" s="28"/>
      <c r="M26" s="28"/>
      <c r="N26" s="28"/>
      <c r="O26" s="28"/>
      <c r="P26" s="28"/>
      <c r="Q26" s="27" t="str">
        <f t="shared" si="10"/>
        <v/>
      </c>
      <c r="R26" s="13" t="str">
        <f>IF(I26="","",メイン_入力!$AC$32)</f>
        <v/>
      </c>
      <c r="S26" s="13" t="str">
        <f t="shared" si="5"/>
        <v/>
      </c>
      <c r="T26" s="272"/>
      <c r="U26" s="13" t="str">
        <f t="shared" si="6"/>
        <v/>
      </c>
      <c r="V26" s="465" t="str">
        <f t="shared" si="7"/>
        <v/>
      </c>
      <c r="W26" s="465" t="str">
        <f t="shared" si="8"/>
        <v/>
      </c>
      <c r="X26" s="465" t="str">
        <f t="shared" si="9"/>
        <v/>
      </c>
      <c r="Y26" s="12"/>
      <c r="Z26" s="7"/>
      <c r="AA26" s="7"/>
    </row>
    <row r="27" spans="1:34" s="103" customFormat="1" ht="15" customHeight="1" x14ac:dyDescent="0.2">
      <c r="A27" s="1"/>
      <c r="B27" s="10"/>
      <c r="C27" s="16">
        <v>16</v>
      </c>
      <c r="D27" s="28"/>
      <c r="E27" s="29"/>
      <c r="F27" s="274"/>
      <c r="G27" s="31"/>
      <c r="H27" s="307"/>
      <c r="I27" s="272"/>
      <c r="J27" s="28"/>
      <c r="K27" s="28"/>
      <c r="L27" s="28"/>
      <c r="M27" s="28"/>
      <c r="N27" s="28"/>
      <c r="O27" s="28"/>
      <c r="P27" s="28"/>
      <c r="Q27" s="27" t="str">
        <f t="shared" si="10"/>
        <v/>
      </c>
      <c r="R27" s="13" t="str">
        <f>IF(I27="","",メイン_入力!$AC$32)</f>
        <v/>
      </c>
      <c r="S27" s="13" t="str">
        <f t="shared" si="5"/>
        <v/>
      </c>
      <c r="T27" s="272"/>
      <c r="U27" s="13" t="str">
        <f t="shared" si="6"/>
        <v/>
      </c>
      <c r="V27" s="465" t="str">
        <f t="shared" si="7"/>
        <v/>
      </c>
      <c r="W27" s="465" t="str">
        <f t="shared" si="8"/>
        <v/>
      </c>
      <c r="X27" s="465" t="str">
        <f t="shared" si="9"/>
        <v/>
      </c>
      <c r="Y27" s="12"/>
      <c r="Z27" s="7"/>
      <c r="AA27" s="7"/>
    </row>
    <row r="28" spans="1:34" s="103" customFormat="1" ht="15" customHeight="1" x14ac:dyDescent="0.2">
      <c r="A28" s="1"/>
      <c r="B28" s="10"/>
      <c r="C28" s="16">
        <v>17</v>
      </c>
      <c r="D28" s="28"/>
      <c r="E28" s="29"/>
      <c r="F28" s="274"/>
      <c r="G28" s="31"/>
      <c r="H28" s="307"/>
      <c r="I28" s="272"/>
      <c r="J28" s="28"/>
      <c r="K28" s="28"/>
      <c r="L28" s="28"/>
      <c r="M28" s="28"/>
      <c r="N28" s="28"/>
      <c r="O28" s="28"/>
      <c r="P28" s="28"/>
      <c r="Q28" s="27" t="str">
        <f t="shared" si="10"/>
        <v/>
      </c>
      <c r="R28" s="13" t="str">
        <f>IF(I28="","",メイン_入力!$AC$32)</f>
        <v/>
      </c>
      <c r="S28" s="13" t="str">
        <f t="shared" si="5"/>
        <v/>
      </c>
      <c r="T28" s="272"/>
      <c r="U28" s="13" t="str">
        <f t="shared" si="6"/>
        <v/>
      </c>
      <c r="V28" s="465" t="str">
        <f t="shared" si="7"/>
        <v/>
      </c>
      <c r="W28" s="465" t="str">
        <f t="shared" si="8"/>
        <v/>
      </c>
      <c r="X28" s="465" t="str">
        <f t="shared" si="9"/>
        <v/>
      </c>
      <c r="Y28" s="12"/>
      <c r="Z28" s="7"/>
      <c r="AA28" s="7"/>
    </row>
    <row r="29" spans="1:34" s="103" customFormat="1" ht="15" customHeight="1" x14ac:dyDescent="0.2">
      <c r="A29" s="1"/>
      <c r="B29" s="10"/>
      <c r="C29" s="16">
        <v>18</v>
      </c>
      <c r="D29" s="28"/>
      <c r="E29" s="29"/>
      <c r="F29" s="274"/>
      <c r="G29" s="31"/>
      <c r="H29" s="307"/>
      <c r="I29" s="272"/>
      <c r="J29" s="28"/>
      <c r="K29" s="28"/>
      <c r="L29" s="28"/>
      <c r="M29" s="28"/>
      <c r="N29" s="28"/>
      <c r="O29" s="28"/>
      <c r="P29" s="28"/>
      <c r="Q29" s="27" t="str">
        <f t="shared" si="10"/>
        <v/>
      </c>
      <c r="R29" s="13" t="str">
        <f>IF(I29="","",メイン_入力!$AC$32)</f>
        <v/>
      </c>
      <c r="S29" s="13" t="str">
        <f t="shared" si="5"/>
        <v/>
      </c>
      <c r="T29" s="272"/>
      <c r="U29" s="13" t="str">
        <f t="shared" si="6"/>
        <v/>
      </c>
      <c r="V29" s="465" t="str">
        <f t="shared" si="7"/>
        <v/>
      </c>
      <c r="W29" s="465" t="str">
        <f t="shared" si="8"/>
        <v/>
      </c>
      <c r="X29" s="465" t="str">
        <f t="shared" si="9"/>
        <v/>
      </c>
      <c r="Y29" s="12"/>
      <c r="Z29" s="7"/>
      <c r="AA29" s="7"/>
    </row>
    <row r="30" spans="1:34" s="103" customFormat="1" ht="15" customHeight="1" x14ac:dyDescent="0.2">
      <c r="A30" s="1"/>
      <c r="B30" s="10"/>
      <c r="C30" s="16">
        <v>19</v>
      </c>
      <c r="D30" s="28"/>
      <c r="E30" s="29"/>
      <c r="F30" s="274"/>
      <c r="G30" s="31"/>
      <c r="H30" s="440"/>
      <c r="I30" s="272"/>
      <c r="J30" s="28"/>
      <c r="K30" s="28"/>
      <c r="L30" s="28"/>
      <c r="M30" s="28"/>
      <c r="N30" s="28"/>
      <c r="O30" s="28"/>
      <c r="P30" s="28"/>
      <c r="Q30" s="27" t="str">
        <f t="shared" si="10"/>
        <v/>
      </c>
      <c r="R30" s="13" t="str">
        <f>IF(I30="","",メイン_入力!$AC$32)</f>
        <v/>
      </c>
      <c r="S30" s="13" t="str">
        <f t="shared" si="5"/>
        <v/>
      </c>
      <c r="T30" s="272"/>
      <c r="U30" s="13" t="str">
        <f t="shared" si="6"/>
        <v/>
      </c>
      <c r="V30" s="465" t="str">
        <f t="shared" si="7"/>
        <v/>
      </c>
      <c r="W30" s="465" t="str">
        <f t="shared" si="8"/>
        <v/>
      </c>
      <c r="X30" s="465" t="str">
        <f t="shared" si="9"/>
        <v/>
      </c>
      <c r="Y30" s="12"/>
      <c r="Z30" s="7"/>
      <c r="AA30" s="7"/>
    </row>
    <row r="31" spans="1:34" s="103" customFormat="1" ht="15" customHeight="1" x14ac:dyDescent="0.2">
      <c r="A31" s="1"/>
      <c r="B31" s="10"/>
      <c r="C31" s="16">
        <v>20</v>
      </c>
      <c r="D31" s="28"/>
      <c r="E31" s="29"/>
      <c r="F31" s="274"/>
      <c r="G31" s="31"/>
      <c r="H31" s="307"/>
      <c r="I31" s="272"/>
      <c r="J31" s="28"/>
      <c r="K31" s="28"/>
      <c r="L31" s="28"/>
      <c r="M31" s="28"/>
      <c r="N31" s="28"/>
      <c r="O31" s="28"/>
      <c r="P31" s="28"/>
      <c r="Q31" s="27" t="str">
        <f t="shared" si="10"/>
        <v/>
      </c>
      <c r="R31" s="13" t="str">
        <f>IF(I31="","",メイン_入力!$AC$32)</f>
        <v/>
      </c>
      <c r="S31" s="13" t="str">
        <f t="shared" si="5"/>
        <v/>
      </c>
      <c r="T31" s="272"/>
      <c r="U31" s="13" t="str">
        <f t="shared" si="6"/>
        <v/>
      </c>
      <c r="V31" s="465" t="str">
        <f t="shared" si="7"/>
        <v/>
      </c>
      <c r="W31" s="465" t="str">
        <f t="shared" si="8"/>
        <v/>
      </c>
      <c r="X31" s="465" t="str">
        <f t="shared" si="9"/>
        <v/>
      </c>
      <c r="Y31" s="12"/>
      <c r="Z31" s="7"/>
      <c r="AA31" s="7"/>
    </row>
    <row r="32" spans="1:34" s="103" customFormat="1" ht="15" customHeight="1" x14ac:dyDescent="0.2">
      <c r="A32" s="1"/>
      <c r="B32" s="10"/>
      <c r="C32" s="16">
        <v>21</v>
      </c>
      <c r="D32" s="28"/>
      <c r="E32" s="29"/>
      <c r="F32" s="274"/>
      <c r="G32" s="31"/>
      <c r="H32" s="440"/>
      <c r="I32" s="272"/>
      <c r="J32" s="28"/>
      <c r="K32" s="28"/>
      <c r="L32" s="28"/>
      <c r="M32" s="28"/>
      <c r="N32" s="28"/>
      <c r="O32" s="28"/>
      <c r="P32" s="28"/>
      <c r="Q32" s="27" t="str">
        <f t="shared" si="10"/>
        <v/>
      </c>
      <c r="R32" s="13" t="str">
        <f>IF(I32="","",メイン_入力!$AC$32)</f>
        <v/>
      </c>
      <c r="S32" s="13" t="str">
        <f t="shared" si="5"/>
        <v/>
      </c>
      <c r="T32" s="272"/>
      <c r="U32" s="13" t="str">
        <f t="shared" si="6"/>
        <v/>
      </c>
      <c r="V32" s="465" t="str">
        <f t="shared" si="7"/>
        <v/>
      </c>
      <c r="W32" s="465" t="str">
        <f t="shared" si="8"/>
        <v/>
      </c>
      <c r="X32" s="465" t="str">
        <f t="shared" si="9"/>
        <v/>
      </c>
      <c r="Y32" s="12"/>
      <c r="Z32" s="7"/>
      <c r="AA32" s="7"/>
    </row>
    <row r="33" spans="1:27" s="103" customFormat="1" ht="15" customHeight="1" x14ac:dyDescent="0.2">
      <c r="A33" s="1"/>
      <c r="B33" s="10"/>
      <c r="C33" s="16">
        <v>22</v>
      </c>
      <c r="D33" s="28"/>
      <c r="E33" s="29"/>
      <c r="F33" s="274"/>
      <c r="G33" s="31"/>
      <c r="H33" s="307"/>
      <c r="I33" s="272"/>
      <c r="J33" s="28"/>
      <c r="K33" s="28"/>
      <c r="L33" s="28"/>
      <c r="M33" s="28"/>
      <c r="N33" s="28"/>
      <c r="O33" s="28"/>
      <c r="P33" s="28"/>
      <c r="Q33" s="27" t="str">
        <f t="shared" si="10"/>
        <v/>
      </c>
      <c r="R33" s="13" t="str">
        <f>IF(I33="","",メイン_入力!$AC$32)</f>
        <v/>
      </c>
      <c r="S33" s="13" t="str">
        <f t="shared" si="5"/>
        <v/>
      </c>
      <c r="T33" s="272"/>
      <c r="U33" s="13" t="str">
        <f t="shared" si="6"/>
        <v/>
      </c>
      <c r="V33" s="465" t="str">
        <f t="shared" si="7"/>
        <v/>
      </c>
      <c r="W33" s="465" t="str">
        <f t="shared" si="8"/>
        <v/>
      </c>
      <c r="X33" s="465" t="str">
        <f t="shared" si="9"/>
        <v/>
      </c>
      <c r="Y33" s="12"/>
      <c r="Z33" s="7"/>
      <c r="AA33" s="7"/>
    </row>
    <row r="34" spans="1:27" s="103" customFormat="1" ht="15" customHeight="1" x14ac:dyDescent="0.2">
      <c r="A34" s="1"/>
      <c r="B34" s="10"/>
      <c r="C34" s="16">
        <v>23</v>
      </c>
      <c r="D34" s="28"/>
      <c r="E34" s="29"/>
      <c r="F34" s="274"/>
      <c r="G34" s="31"/>
      <c r="H34" s="307"/>
      <c r="I34" s="272"/>
      <c r="J34" s="28"/>
      <c r="K34" s="28"/>
      <c r="L34" s="28"/>
      <c r="M34" s="28"/>
      <c r="N34" s="28"/>
      <c r="O34" s="28"/>
      <c r="P34" s="28"/>
      <c r="Q34" s="27" t="str">
        <f t="shared" si="10"/>
        <v/>
      </c>
      <c r="R34" s="13" t="str">
        <f>IF(I34="","",メイン_入力!$AC$32)</f>
        <v/>
      </c>
      <c r="S34" s="13" t="str">
        <f t="shared" si="5"/>
        <v/>
      </c>
      <c r="T34" s="272"/>
      <c r="U34" s="13" t="str">
        <f t="shared" si="6"/>
        <v/>
      </c>
      <c r="V34" s="465" t="str">
        <f t="shared" si="7"/>
        <v/>
      </c>
      <c r="W34" s="465" t="str">
        <f t="shared" si="8"/>
        <v/>
      </c>
      <c r="X34" s="465" t="str">
        <f t="shared" si="9"/>
        <v/>
      </c>
      <c r="Y34" s="12"/>
      <c r="Z34" s="7"/>
      <c r="AA34" s="7"/>
    </row>
    <row r="35" spans="1:27" s="103" customFormat="1" ht="15" customHeight="1" x14ac:dyDescent="0.2">
      <c r="A35" s="1"/>
      <c r="B35" s="10"/>
      <c r="C35" s="16">
        <v>24</v>
      </c>
      <c r="D35" s="28"/>
      <c r="E35" s="29"/>
      <c r="F35" s="274"/>
      <c r="G35" s="31"/>
      <c r="H35" s="307"/>
      <c r="I35" s="272"/>
      <c r="J35" s="28"/>
      <c r="K35" s="28"/>
      <c r="L35" s="28"/>
      <c r="M35" s="28"/>
      <c r="N35" s="28"/>
      <c r="O35" s="28"/>
      <c r="P35" s="28"/>
      <c r="Q35" s="27" t="str">
        <f t="shared" si="10"/>
        <v/>
      </c>
      <c r="R35" s="13" t="str">
        <f>IF(I35="","",メイン_入力!$AC$32)</f>
        <v/>
      </c>
      <c r="S35" s="13" t="str">
        <f t="shared" si="5"/>
        <v/>
      </c>
      <c r="T35" s="272"/>
      <c r="U35" s="13" t="str">
        <f t="shared" si="6"/>
        <v/>
      </c>
      <c r="V35" s="465" t="str">
        <f t="shared" si="7"/>
        <v/>
      </c>
      <c r="W35" s="465" t="str">
        <f t="shared" si="8"/>
        <v/>
      </c>
      <c r="X35" s="465" t="str">
        <f t="shared" si="9"/>
        <v/>
      </c>
      <c r="Y35" s="12"/>
      <c r="Z35" s="7"/>
      <c r="AA35" s="7"/>
    </row>
    <row r="36" spans="1:27" s="103" customFormat="1" ht="15" customHeight="1" x14ac:dyDescent="0.2">
      <c r="A36" s="1"/>
      <c r="B36" s="10"/>
      <c r="C36" s="16">
        <v>25</v>
      </c>
      <c r="D36" s="28"/>
      <c r="E36" s="29"/>
      <c r="F36" s="274"/>
      <c r="G36" s="31"/>
      <c r="H36" s="307"/>
      <c r="I36" s="272"/>
      <c r="J36" s="28"/>
      <c r="K36" s="28"/>
      <c r="L36" s="28"/>
      <c r="M36" s="28"/>
      <c r="N36" s="28"/>
      <c r="O36" s="28"/>
      <c r="P36" s="28"/>
      <c r="Q36" s="27" t="str">
        <f t="shared" si="10"/>
        <v/>
      </c>
      <c r="R36" s="13" t="str">
        <f>IF(I36="","",メイン_入力!$AC$32)</f>
        <v/>
      </c>
      <c r="S36" s="13" t="str">
        <f t="shared" si="5"/>
        <v/>
      </c>
      <c r="T36" s="272"/>
      <c r="U36" s="13" t="str">
        <f t="shared" si="6"/>
        <v/>
      </c>
      <c r="V36" s="465" t="str">
        <f t="shared" si="7"/>
        <v/>
      </c>
      <c r="W36" s="465" t="str">
        <f t="shared" si="8"/>
        <v/>
      </c>
      <c r="X36" s="465" t="str">
        <f t="shared" si="9"/>
        <v/>
      </c>
      <c r="Y36" s="12"/>
      <c r="Z36" s="7"/>
      <c r="AA36" s="7"/>
    </row>
    <row r="37" spans="1:27" s="103" customFormat="1" ht="15" customHeight="1" x14ac:dyDescent="0.2">
      <c r="A37" s="1"/>
      <c r="B37" s="10"/>
      <c r="C37" s="16">
        <v>26</v>
      </c>
      <c r="D37" s="28"/>
      <c r="E37" s="29"/>
      <c r="F37" s="274"/>
      <c r="G37" s="31"/>
      <c r="H37" s="307"/>
      <c r="I37" s="272"/>
      <c r="J37" s="28"/>
      <c r="K37" s="28"/>
      <c r="L37" s="28"/>
      <c r="M37" s="28"/>
      <c r="N37" s="28"/>
      <c r="O37" s="28"/>
      <c r="P37" s="28"/>
      <c r="Q37" s="27" t="str">
        <f t="shared" si="10"/>
        <v/>
      </c>
      <c r="R37" s="13" t="str">
        <f>IF(I37="","",メイン_入力!$AC$32)</f>
        <v/>
      </c>
      <c r="S37" s="13" t="str">
        <f t="shared" si="5"/>
        <v/>
      </c>
      <c r="T37" s="272"/>
      <c r="U37" s="13" t="str">
        <f t="shared" si="6"/>
        <v/>
      </c>
      <c r="V37" s="465" t="str">
        <f t="shared" si="7"/>
        <v/>
      </c>
      <c r="W37" s="465" t="str">
        <f t="shared" si="8"/>
        <v/>
      </c>
      <c r="X37" s="465" t="str">
        <f t="shared" si="9"/>
        <v/>
      </c>
      <c r="Y37" s="12"/>
      <c r="Z37" s="7"/>
      <c r="AA37" s="7"/>
    </row>
    <row r="38" spans="1:27" s="103" customFormat="1" ht="15" customHeight="1" x14ac:dyDescent="0.2">
      <c r="A38" s="1"/>
      <c r="B38" s="10"/>
      <c r="C38" s="16">
        <v>27</v>
      </c>
      <c r="D38" s="28"/>
      <c r="E38" s="29"/>
      <c r="F38" s="274"/>
      <c r="G38" s="31"/>
      <c r="H38" s="307"/>
      <c r="I38" s="272"/>
      <c r="J38" s="28"/>
      <c r="K38" s="28"/>
      <c r="L38" s="28"/>
      <c r="M38" s="28"/>
      <c r="N38" s="28"/>
      <c r="O38" s="28"/>
      <c r="P38" s="28"/>
      <c r="Q38" s="27" t="str">
        <f t="shared" si="10"/>
        <v/>
      </c>
      <c r="R38" s="13" t="str">
        <f>IF(I38="","",メイン_入力!$AC$32)</f>
        <v/>
      </c>
      <c r="S38" s="13" t="str">
        <f t="shared" si="5"/>
        <v/>
      </c>
      <c r="T38" s="272"/>
      <c r="U38" s="13" t="str">
        <f t="shared" si="6"/>
        <v/>
      </c>
      <c r="V38" s="465" t="str">
        <f t="shared" si="7"/>
        <v/>
      </c>
      <c r="W38" s="465" t="str">
        <f t="shared" si="8"/>
        <v/>
      </c>
      <c r="X38" s="465" t="str">
        <f t="shared" si="9"/>
        <v/>
      </c>
      <c r="Y38" s="12"/>
      <c r="Z38" s="7"/>
      <c r="AA38" s="7"/>
    </row>
    <row r="39" spans="1:27" s="103" customFormat="1" ht="15" customHeight="1" x14ac:dyDescent="0.2">
      <c r="A39" s="1"/>
      <c r="B39" s="10"/>
      <c r="C39" s="16">
        <v>28</v>
      </c>
      <c r="D39" s="28"/>
      <c r="E39" s="29"/>
      <c r="F39" s="274"/>
      <c r="G39" s="31"/>
      <c r="H39" s="307"/>
      <c r="I39" s="272"/>
      <c r="J39" s="28"/>
      <c r="K39" s="28"/>
      <c r="L39" s="28"/>
      <c r="M39" s="28"/>
      <c r="N39" s="28"/>
      <c r="O39" s="28"/>
      <c r="P39" s="28"/>
      <c r="Q39" s="27" t="str">
        <f t="shared" si="10"/>
        <v/>
      </c>
      <c r="R39" s="13" t="str">
        <f>IF(I39="","",メイン_入力!$AC$32)</f>
        <v/>
      </c>
      <c r="S39" s="13" t="str">
        <f t="shared" si="5"/>
        <v/>
      </c>
      <c r="T39" s="272"/>
      <c r="U39" s="13" t="str">
        <f t="shared" si="6"/>
        <v/>
      </c>
      <c r="V39" s="465" t="str">
        <f t="shared" si="7"/>
        <v/>
      </c>
      <c r="W39" s="465" t="str">
        <f t="shared" si="8"/>
        <v/>
      </c>
      <c r="X39" s="465" t="str">
        <f t="shared" si="9"/>
        <v/>
      </c>
      <c r="Y39" s="12"/>
      <c r="Z39" s="7"/>
      <c r="AA39" s="7"/>
    </row>
    <row r="40" spans="1:27" s="103" customFormat="1" ht="15" customHeight="1" x14ac:dyDescent="0.2">
      <c r="A40" s="1"/>
      <c r="B40" s="10"/>
      <c r="C40" s="16">
        <v>29</v>
      </c>
      <c r="D40" s="28"/>
      <c r="E40" s="29"/>
      <c r="F40" s="274"/>
      <c r="G40" s="31"/>
      <c r="H40" s="307"/>
      <c r="I40" s="272"/>
      <c r="J40" s="28"/>
      <c r="K40" s="28"/>
      <c r="L40" s="28"/>
      <c r="M40" s="28"/>
      <c r="N40" s="28"/>
      <c r="O40" s="28"/>
      <c r="P40" s="28"/>
      <c r="Q40" s="27" t="str">
        <f t="shared" si="10"/>
        <v/>
      </c>
      <c r="R40" s="13" t="str">
        <f>IF(I40="","",メイン_入力!$AC$32)</f>
        <v/>
      </c>
      <c r="S40" s="13" t="str">
        <f t="shared" si="5"/>
        <v/>
      </c>
      <c r="T40" s="272"/>
      <c r="U40" s="13" t="str">
        <f t="shared" si="6"/>
        <v/>
      </c>
      <c r="V40" s="465" t="str">
        <f t="shared" si="7"/>
        <v/>
      </c>
      <c r="W40" s="465" t="str">
        <f t="shared" si="8"/>
        <v/>
      </c>
      <c r="X40" s="465" t="str">
        <f t="shared" si="9"/>
        <v/>
      </c>
      <c r="Y40" s="12"/>
      <c r="Z40" s="7"/>
      <c r="AA40" s="7"/>
    </row>
    <row r="41" spans="1:27" s="103" customFormat="1" ht="15" customHeight="1" x14ac:dyDescent="0.2">
      <c r="A41" s="1"/>
      <c r="B41" s="10"/>
      <c r="C41" s="16">
        <v>30</v>
      </c>
      <c r="D41" s="28"/>
      <c r="E41" s="29"/>
      <c r="F41" s="274"/>
      <c r="G41" s="31"/>
      <c r="H41" s="440"/>
      <c r="I41" s="272"/>
      <c r="J41" s="28"/>
      <c r="K41" s="28"/>
      <c r="L41" s="28"/>
      <c r="M41" s="28"/>
      <c r="N41" s="28"/>
      <c r="O41" s="28"/>
      <c r="P41" s="28"/>
      <c r="Q41" s="27" t="str">
        <f t="shared" si="10"/>
        <v/>
      </c>
      <c r="R41" s="13" t="str">
        <f>IF(I41="","",メイン_入力!$AC$32)</f>
        <v/>
      </c>
      <c r="S41" s="13" t="str">
        <f t="shared" si="5"/>
        <v/>
      </c>
      <c r="T41" s="272"/>
      <c r="U41" s="13" t="str">
        <f t="shared" si="6"/>
        <v/>
      </c>
      <c r="V41" s="465" t="str">
        <f t="shared" si="7"/>
        <v/>
      </c>
      <c r="W41" s="465" t="str">
        <f t="shared" si="8"/>
        <v/>
      </c>
      <c r="X41" s="465" t="str">
        <f t="shared" si="9"/>
        <v/>
      </c>
      <c r="Y41" s="12"/>
      <c r="Z41" s="7"/>
      <c r="AA41" s="7"/>
    </row>
    <row r="42" spans="1:27" ht="15" customHeight="1" x14ac:dyDescent="0.2">
      <c r="B42" s="113"/>
      <c r="C42" s="114"/>
      <c r="D42" s="114"/>
      <c r="E42" s="114"/>
      <c r="F42" s="114"/>
      <c r="G42" s="114"/>
      <c r="H42" s="308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465" t="str">
        <f t="shared" si="7"/>
        <v/>
      </c>
      <c r="W42" s="465" t="str">
        <f t="shared" si="8"/>
        <v/>
      </c>
      <c r="X42" s="465" t="str">
        <f t="shared" si="9"/>
        <v/>
      </c>
      <c r="Y42" s="115"/>
    </row>
    <row r="43" spans="1:27" s="155" customFormat="1" x14ac:dyDescent="0.2">
      <c r="A43" s="1"/>
      <c r="B43" s="102"/>
      <c r="C43" s="102"/>
      <c r="D43" s="102"/>
      <c r="E43" s="102"/>
      <c r="F43" s="102"/>
      <c r="G43" s="102"/>
      <c r="H43" s="310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403"/>
      <c r="W43" s="102"/>
      <c r="X43" s="102"/>
      <c r="Y43" s="174" t="s">
        <v>916</v>
      </c>
    </row>
    <row r="44" spans="1:27" x14ac:dyDescent="0.2">
      <c r="B44" s="10"/>
      <c r="C44" s="16">
        <v>31</v>
      </c>
      <c r="D44" s="28"/>
      <c r="E44" s="29"/>
      <c r="F44" s="274"/>
      <c r="G44" s="31"/>
      <c r="H44" s="307"/>
      <c r="I44" s="272"/>
      <c r="J44" s="706"/>
      <c r="K44" s="706"/>
      <c r="L44" s="706"/>
      <c r="M44" s="706"/>
      <c r="N44" s="706"/>
      <c r="O44" s="706"/>
      <c r="P44" s="706"/>
      <c r="Q44" s="27" t="str">
        <f t="shared" ref="Q44:Q53" si="11">IF(I44="","",IF(J44="",0,1)*$AB$11+IF(K44="",0,1)*$AC$11+IF(L44="",0,1)*$AD$11+IF(M44="",0,1)*$AE$11+IF(N44="",0,1)*IF(E44&gt;2014,$AF$11,$AG$11)+IF(O44="",0,1)*$AG$11+IF(P44="",0,1)*$AH$11)</f>
        <v/>
      </c>
      <c r="R44" s="13" t="str">
        <f>IF(I44="","",メイン_入力!$AC$32)</f>
        <v/>
      </c>
      <c r="S44" s="13" t="str">
        <f t="shared" ref="S44:S73" si="12">IF(I44="","",H44*I44*(1-Q44)*R44)</f>
        <v/>
      </c>
      <c r="T44" s="272"/>
      <c r="U44" s="13" t="str">
        <f>IF(Q44="","",IF(T44="",S44*Q44/(1-Q44),T44*Q44/(1-Q44)))</f>
        <v/>
      </c>
      <c r="V44" s="19" t="str">
        <f>IF(ISERROR(U44),"",IF(U44="","",U44*0.382/1000))</f>
        <v/>
      </c>
      <c r="W44" s="19" t="str">
        <f>IF(ISERROR(U44),"",IF(U44="","",U44*0.489/1000))</f>
        <v/>
      </c>
      <c r="X44" s="465" t="str">
        <f t="shared" ref="X44:X53" si="13">IF(ISERROR(U44),"",IF(U44="","",U44*$AR$5/1000))</f>
        <v/>
      </c>
      <c r="Y44" s="12"/>
    </row>
    <row r="45" spans="1:27" x14ac:dyDescent="0.2">
      <c r="B45" s="10"/>
      <c r="C45" s="16">
        <v>32</v>
      </c>
      <c r="D45" s="28"/>
      <c r="E45" s="29"/>
      <c r="F45" s="274"/>
      <c r="G45" s="31"/>
      <c r="H45" s="440"/>
      <c r="I45" s="272"/>
      <c r="J45" s="706"/>
      <c r="K45" s="706"/>
      <c r="L45" s="706"/>
      <c r="M45" s="706"/>
      <c r="N45" s="706"/>
      <c r="O45" s="706"/>
      <c r="P45" s="706"/>
      <c r="Q45" s="27" t="str">
        <f t="shared" si="11"/>
        <v/>
      </c>
      <c r="R45" s="13" t="str">
        <f>IF(I45="","",メイン_入力!$AC$32)</f>
        <v/>
      </c>
      <c r="S45" s="13" t="str">
        <f t="shared" si="12"/>
        <v/>
      </c>
      <c r="T45" s="272"/>
      <c r="U45" s="13" t="str">
        <f t="shared" ref="U45:U73" si="14">IF(Q45="","",IF(T45="",S45*Q45/(1-Q45),T45*Q45/(1-Q45)))</f>
        <v/>
      </c>
      <c r="V45" s="19" t="str">
        <f t="shared" ref="V45:V73" si="15">IF(ISERROR(U45),"",IF(U45="","",U45*0.382/1000))</f>
        <v/>
      </c>
      <c r="W45" s="19" t="str">
        <f t="shared" ref="W45:W73" si="16">IF(ISERROR(U45),"",IF(U45="","",U45*0.489/1000))</f>
        <v/>
      </c>
      <c r="X45" s="465" t="str">
        <f t="shared" si="13"/>
        <v/>
      </c>
      <c r="Y45" s="12"/>
    </row>
    <row r="46" spans="1:27" x14ac:dyDescent="0.2">
      <c r="B46" s="10"/>
      <c r="C46" s="16">
        <v>33</v>
      </c>
      <c r="D46" s="28"/>
      <c r="E46" s="29"/>
      <c r="F46" s="274"/>
      <c r="G46" s="31"/>
      <c r="H46" s="307"/>
      <c r="I46" s="272"/>
      <c r="J46" s="706"/>
      <c r="K46" s="706"/>
      <c r="L46" s="706"/>
      <c r="M46" s="706"/>
      <c r="N46" s="706"/>
      <c r="O46" s="706"/>
      <c r="P46" s="706"/>
      <c r="Q46" s="27" t="str">
        <f t="shared" si="11"/>
        <v/>
      </c>
      <c r="R46" s="13" t="str">
        <f>IF(I46="","",メイン_入力!$AC$32)</f>
        <v/>
      </c>
      <c r="S46" s="13" t="str">
        <f t="shared" si="12"/>
        <v/>
      </c>
      <c r="T46" s="272"/>
      <c r="U46" s="13" t="str">
        <f t="shared" si="14"/>
        <v/>
      </c>
      <c r="V46" s="19" t="str">
        <f t="shared" si="15"/>
        <v/>
      </c>
      <c r="W46" s="19" t="str">
        <f t="shared" si="16"/>
        <v/>
      </c>
      <c r="X46" s="465" t="str">
        <f t="shared" si="13"/>
        <v/>
      </c>
      <c r="Y46" s="12"/>
    </row>
    <row r="47" spans="1:27" x14ac:dyDescent="0.2">
      <c r="B47" s="10"/>
      <c r="C47" s="16">
        <v>34</v>
      </c>
      <c r="D47" s="28"/>
      <c r="E47" s="29"/>
      <c r="F47" s="274"/>
      <c r="G47" s="31"/>
      <c r="H47" s="307"/>
      <c r="I47" s="272"/>
      <c r="J47" s="706"/>
      <c r="K47" s="706"/>
      <c r="L47" s="706"/>
      <c r="M47" s="706"/>
      <c r="N47" s="706"/>
      <c r="O47" s="706"/>
      <c r="P47" s="706"/>
      <c r="Q47" s="27" t="str">
        <f t="shared" si="11"/>
        <v/>
      </c>
      <c r="R47" s="13" t="str">
        <f>IF(I47="","",メイン_入力!$AC$32)</f>
        <v/>
      </c>
      <c r="S47" s="13" t="str">
        <f t="shared" si="12"/>
        <v/>
      </c>
      <c r="T47" s="272"/>
      <c r="U47" s="13" t="str">
        <f t="shared" si="14"/>
        <v/>
      </c>
      <c r="V47" s="19" t="str">
        <f t="shared" si="15"/>
        <v/>
      </c>
      <c r="W47" s="19" t="str">
        <f t="shared" si="16"/>
        <v/>
      </c>
      <c r="X47" s="465" t="str">
        <f t="shared" si="13"/>
        <v/>
      </c>
      <c r="Y47" s="12"/>
    </row>
    <row r="48" spans="1:27" x14ac:dyDescent="0.2">
      <c r="B48" s="10"/>
      <c r="C48" s="16">
        <v>35</v>
      </c>
      <c r="D48" s="28"/>
      <c r="E48" s="29"/>
      <c r="F48" s="274"/>
      <c r="G48" s="31"/>
      <c r="H48" s="307"/>
      <c r="I48" s="272"/>
      <c r="J48" s="706"/>
      <c r="K48" s="706"/>
      <c r="L48" s="706"/>
      <c r="M48" s="706"/>
      <c r="N48" s="706"/>
      <c r="O48" s="706"/>
      <c r="P48" s="706"/>
      <c r="Q48" s="27" t="str">
        <f t="shared" si="11"/>
        <v/>
      </c>
      <c r="R48" s="13" t="str">
        <f>IF(I48="","",メイン_入力!$AC$32)</f>
        <v/>
      </c>
      <c r="S48" s="13" t="str">
        <f t="shared" si="12"/>
        <v/>
      </c>
      <c r="T48" s="272"/>
      <c r="U48" s="13" t="str">
        <f t="shared" si="14"/>
        <v/>
      </c>
      <c r="V48" s="19" t="str">
        <f t="shared" si="15"/>
        <v/>
      </c>
      <c r="W48" s="19" t="str">
        <f t="shared" si="16"/>
        <v/>
      </c>
      <c r="X48" s="465" t="str">
        <f t="shared" si="13"/>
        <v/>
      </c>
      <c r="Y48" s="12"/>
    </row>
    <row r="49" spans="2:25" x14ac:dyDescent="0.2">
      <c r="B49" s="10"/>
      <c r="C49" s="16">
        <v>36</v>
      </c>
      <c r="D49" s="28"/>
      <c r="E49" s="29"/>
      <c r="F49" s="274"/>
      <c r="G49" s="31"/>
      <c r="H49" s="307"/>
      <c r="I49" s="272"/>
      <c r="J49" s="706"/>
      <c r="K49" s="706"/>
      <c r="L49" s="706"/>
      <c r="M49" s="706"/>
      <c r="N49" s="706"/>
      <c r="O49" s="706"/>
      <c r="P49" s="706"/>
      <c r="Q49" s="27" t="str">
        <f t="shared" si="11"/>
        <v/>
      </c>
      <c r="R49" s="13" t="str">
        <f>IF(I49="","",メイン_入力!$AC$32)</f>
        <v/>
      </c>
      <c r="S49" s="13" t="str">
        <f t="shared" si="12"/>
        <v/>
      </c>
      <c r="T49" s="272"/>
      <c r="U49" s="13" t="str">
        <f t="shared" si="14"/>
        <v/>
      </c>
      <c r="V49" s="19" t="str">
        <f t="shared" si="15"/>
        <v/>
      </c>
      <c r="W49" s="19" t="str">
        <f t="shared" si="16"/>
        <v/>
      </c>
      <c r="X49" s="465" t="str">
        <f t="shared" si="13"/>
        <v/>
      </c>
      <c r="Y49" s="12"/>
    </row>
    <row r="50" spans="2:25" x14ac:dyDescent="0.2">
      <c r="B50" s="10"/>
      <c r="C50" s="16">
        <v>37</v>
      </c>
      <c r="D50" s="28"/>
      <c r="E50" s="29"/>
      <c r="F50" s="274"/>
      <c r="G50" s="31"/>
      <c r="H50" s="307"/>
      <c r="I50" s="272"/>
      <c r="J50" s="706"/>
      <c r="K50" s="706"/>
      <c r="L50" s="706"/>
      <c r="M50" s="706"/>
      <c r="N50" s="706"/>
      <c r="O50" s="706"/>
      <c r="P50" s="706"/>
      <c r="Q50" s="27" t="str">
        <f t="shared" si="11"/>
        <v/>
      </c>
      <c r="R50" s="13" t="str">
        <f>IF(I50="","",メイン_入力!$AC$32)</f>
        <v/>
      </c>
      <c r="S50" s="13" t="str">
        <f t="shared" si="12"/>
        <v/>
      </c>
      <c r="T50" s="272"/>
      <c r="U50" s="13" t="str">
        <f t="shared" si="14"/>
        <v/>
      </c>
      <c r="V50" s="19" t="str">
        <f t="shared" si="15"/>
        <v/>
      </c>
      <c r="W50" s="19" t="str">
        <f t="shared" si="16"/>
        <v/>
      </c>
      <c r="X50" s="465" t="str">
        <f t="shared" si="13"/>
        <v/>
      </c>
      <c r="Y50" s="12"/>
    </row>
    <row r="51" spans="2:25" x14ac:dyDescent="0.2">
      <c r="B51" s="10"/>
      <c r="C51" s="16">
        <v>38</v>
      </c>
      <c r="D51" s="28"/>
      <c r="E51" s="29"/>
      <c r="F51" s="274"/>
      <c r="G51" s="31"/>
      <c r="H51" s="307"/>
      <c r="I51" s="272"/>
      <c r="J51" s="706"/>
      <c r="K51" s="706"/>
      <c r="L51" s="706"/>
      <c r="M51" s="706"/>
      <c r="N51" s="706"/>
      <c r="O51" s="706"/>
      <c r="P51" s="706"/>
      <c r="Q51" s="27" t="str">
        <f t="shared" si="11"/>
        <v/>
      </c>
      <c r="R51" s="13" t="str">
        <f>IF(I51="","",メイン_入力!$AC$32)</f>
        <v/>
      </c>
      <c r="S51" s="13" t="str">
        <f t="shared" si="12"/>
        <v/>
      </c>
      <c r="T51" s="272"/>
      <c r="U51" s="13" t="str">
        <f t="shared" si="14"/>
        <v/>
      </c>
      <c r="V51" s="19" t="str">
        <f t="shared" si="15"/>
        <v/>
      </c>
      <c r="W51" s="19" t="str">
        <f t="shared" si="16"/>
        <v/>
      </c>
      <c r="X51" s="465" t="str">
        <f t="shared" si="13"/>
        <v/>
      </c>
      <c r="Y51" s="12"/>
    </row>
    <row r="52" spans="2:25" x14ac:dyDescent="0.2">
      <c r="B52" s="10"/>
      <c r="C52" s="16">
        <v>39</v>
      </c>
      <c r="D52" s="28"/>
      <c r="E52" s="29"/>
      <c r="F52" s="274"/>
      <c r="G52" s="31"/>
      <c r="H52" s="307"/>
      <c r="I52" s="272"/>
      <c r="J52" s="706"/>
      <c r="K52" s="706"/>
      <c r="L52" s="706"/>
      <c r="M52" s="706"/>
      <c r="N52" s="706"/>
      <c r="O52" s="706"/>
      <c r="P52" s="706"/>
      <c r="Q52" s="27" t="str">
        <f t="shared" si="11"/>
        <v/>
      </c>
      <c r="R52" s="13" t="str">
        <f>IF(I52="","",メイン_入力!$AC$32)</f>
        <v/>
      </c>
      <c r="S52" s="13" t="str">
        <f t="shared" si="12"/>
        <v/>
      </c>
      <c r="T52" s="272"/>
      <c r="U52" s="13" t="str">
        <f t="shared" si="14"/>
        <v/>
      </c>
      <c r="V52" s="19" t="str">
        <f t="shared" si="15"/>
        <v/>
      </c>
      <c r="W52" s="19" t="str">
        <f t="shared" si="16"/>
        <v/>
      </c>
      <c r="X52" s="465" t="str">
        <f t="shared" si="13"/>
        <v/>
      </c>
      <c r="Y52" s="12"/>
    </row>
    <row r="53" spans="2:25" x14ac:dyDescent="0.2">
      <c r="B53" s="10"/>
      <c r="C53" s="16">
        <v>40</v>
      </c>
      <c r="D53" s="28"/>
      <c r="E53" s="29"/>
      <c r="F53" s="274"/>
      <c r="G53" s="31"/>
      <c r="H53" s="307"/>
      <c r="I53" s="272"/>
      <c r="J53" s="706"/>
      <c r="K53" s="706"/>
      <c r="L53" s="706"/>
      <c r="M53" s="706"/>
      <c r="N53" s="706"/>
      <c r="O53" s="706"/>
      <c r="P53" s="706"/>
      <c r="Q53" s="27" t="str">
        <f t="shared" si="11"/>
        <v/>
      </c>
      <c r="R53" s="13" t="str">
        <f>IF(I53="","",メイン_入力!$AC$32)</f>
        <v/>
      </c>
      <c r="S53" s="13" t="str">
        <f t="shared" si="12"/>
        <v/>
      </c>
      <c r="T53" s="272"/>
      <c r="U53" s="13" t="str">
        <f t="shared" si="14"/>
        <v/>
      </c>
      <c r="V53" s="19" t="str">
        <f t="shared" si="15"/>
        <v/>
      </c>
      <c r="W53" s="19" t="str">
        <f t="shared" si="16"/>
        <v/>
      </c>
      <c r="X53" s="465" t="str">
        <f t="shared" si="13"/>
        <v/>
      </c>
      <c r="Y53" s="12"/>
    </row>
    <row r="54" spans="2:25" x14ac:dyDescent="0.2">
      <c r="B54" s="10"/>
      <c r="C54" s="16">
        <v>41</v>
      </c>
      <c r="D54" s="28"/>
      <c r="E54" s="29"/>
      <c r="F54" s="274"/>
      <c r="G54" s="31"/>
      <c r="H54" s="307"/>
      <c r="I54" s="272"/>
      <c r="J54" s="706"/>
      <c r="K54" s="706"/>
      <c r="L54" s="706"/>
      <c r="M54" s="706"/>
      <c r="N54" s="706"/>
      <c r="O54" s="706"/>
      <c r="P54" s="706"/>
      <c r="Q54" s="27" t="str">
        <f t="shared" ref="Q54:Q73" si="17">IF(I54="","",IF(J54="",0,1)*$AB$11+IF(K54="",0,1)*$AC$11+IF(L54="",0,1)*$AD$11+IF(M54="",0,1)*$AE$11+IF(N54="",0,1)*IF(E54&gt;2014,$AF$11,$AG$11)+IF(O54="",0,1)*$AG$11+IF(P54="",0,1)*$AH$11)</f>
        <v/>
      </c>
      <c r="R54" s="13" t="str">
        <f>IF(I54="","",メイン_入力!$AC$32)</f>
        <v/>
      </c>
      <c r="S54" s="13" t="str">
        <f t="shared" si="12"/>
        <v/>
      </c>
      <c r="T54" s="272"/>
      <c r="U54" s="13" t="str">
        <f t="shared" si="14"/>
        <v/>
      </c>
      <c r="V54" s="19" t="str">
        <f t="shared" si="15"/>
        <v/>
      </c>
      <c r="W54" s="19" t="str">
        <f t="shared" si="16"/>
        <v/>
      </c>
      <c r="X54" s="465" t="str">
        <f t="shared" si="9"/>
        <v/>
      </c>
      <c r="Y54" s="12"/>
    </row>
    <row r="55" spans="2:25" x14ac:dyDescent="0.2">
      <c r="B55" s="10"/>
      <c r="C55" s="16">
        <v>42</v>
      </c>
      <c r="D55" s="28"/>
      <c r="E55" s="29"/>
      <c r="F55" s="274"/>
      <c r="G55" s="31"/>
      <c r="H55" s="307"/>
      <c r="I55" s="272"/>
      <c r="J55" s="706"/>
      <c r="K55" s="706"/>
      <c r="L55" s="706"/>
      <c r="M55" s="706"/>
      <c r="N55" s="706"/>
      <c r="O55" s="706"/>
      <c r="P55" s="706"/>
      <c r="Q55" s="27" t="str">
        <f t="shared" si="17"/>
        <v/>
      </c>
      <c r="R55" s="13" t="str">
        <f>IF(I55="","",メイン_入力!$AC$32)</f>
        <v/>
      </c>
      <c r="S55" s="13" t="str">
        <f t="shared" si="12"/>
        <v/>
      </c>
      <c r="T55" s="272"/>
      <c r="U55" s="13" t="str">
        <f t="shared" si="14"/>
        <v/>
      </c>
      <c r="V55" s="19" t="str">
        <f t="shared" si="15"/>
        <v/>
      </c>
      <c r="W55" s="19" t="str">
        <f t="shared" si="16"/>
        <v/>
      </c>
      <c r="X55" s="465" t="str">
        <f t="shared" ref="X55:X73" si="18">IF(ISERROR(U55),"",IF(U55="","",U55*$AR$5/1000))</f>
        <v/>
      </c>
      <c r="Y55" s="12"/>
    </row>
    <row r="56" spans="2:25" x14ac:dyDescent="0.2">
      <c r="B56" s="10"/>
      <c r="C56" s="16">
        <v>43</v>
      </c>
      <c r="D56" s="28"/>
      <c r="E56" s="29"/>
      <c r="F56" s="274"/>
      <c r="G56" s="31"/>
      <c r="H56" s="307"/>
      <c r="I56" s="272"/>
      <c r="J56" s="706"/>
      <c r="K56" s="706"/>
      <c r="L56" s="706"/>
      <c r="M56" s="706"/>
      <c r="N56" s="706"/>
      <c r="O56" s="706"/>
      <c r="P56" s="706"/>
      <c r="Q56" s="27" t="str">
        <f t="shared" si="17"/>
        <v/>
      </c>
      <c r="R56" s="13" t="str">
        <f>IF(I56="","",メイン_入力!$AC$32)</f>
        <v/>
      </c>
      <c r="S56" s="13" t="str">
        <f t="shared" si="12"/>
        <v/>
      </c>
      <c r="T56" s="272"/>
      <c r="U56" s="13" t="str">
        <f t="shared" si="14"/>
        <v/>
      </c>
      <c r="V56" s="19" t="str">
        <f t="shared" si="15"/>
        <v/>
      </c>
      <c r="W56" s="19" t="str">
        <f t="shared" si="16"/>
        <v/>
      </c>
      <c r="X56" s="465" t="str">
        <f t="shared" si="18"/>
        <v/>
      </c>
      <c r="Y56" s="12"/>
    </row>
    <row r="57" spans="2:25" x14ac:dyDescent="0.2">
      <c r="B57" s="10"/>
      <c r="C57" s="16">
        <v>44</v>
      </c>
      <c r="D57" s="28"/>
      <c r="E57" s="29"/>
      <c r="F57" s="274"/>
      <c r="G57" s="31"/>
      <c r="H57" s="307"/>
      <c r="I57" s="272"/>
      <c r="J57" s="706"/>
      <c r="K57" s="706"/>
      <c r="L57" s="706"/>
      <c r="M57" s="706"/>
      <c r="N57" s="706"/>
      <c r="O57" s="706"/>
      <c r="P57" s="706"/>
      <c r="Q57" s="27" t="str">
        <f t="shared" si="17"/>
        <v/>
      </c>
      <c r="R57" s="13" t="str">
        <f>IF(I57="","",メイン_入力!$AC$32)</f>
        <v/>
      </c>
      <c r="S57" s="13" t="str">
        <f t="shared" si="12"/>
        <v/>
      </c>
      <c r="T57" s="272"/>
      <c r="U57" s="13" t="str">
        <f t="shared" si="14"/>
        <v/>
      </c>
      <c r="V57" s="19" t="str">
        <f t="shared" si="15"/>
        <v/>
      </c>
      <c r="W57" s="19" t="str">
        <f t="shared" si="16"/>
        <v/>
      </c>
      <c r="X57" s="465" t="str">
        <f t="shared" si="18"/>
        <v/>
      </c>
      <c r="Y57" s="12"/>
    </row>
    <row r="58" spans="2:25" x14ac:dyDescent="0.2">
      <c r="B58" s="10"/>
      <c r="C58" s="16">
        <v>45</v>
      </c>
      <c r="D58" s="28"/>
      <c r="E58" s="29"/>
      <c r="F58" s="274"/>
      <c r="G58" s="31"/>
      <c r="H58" s="307"/>
      <c r="I58" s="272"/>
      <c r="J58" s="706"/>
      <c r="K58" s="706"/>
      <c r="L58" s="706"/>
      <c r="M58" s="706"/>
      <c r="N58" s="706"/>
      <c r="O58" s="706"/>
      <c r="P58" s="706"/>
      <c r="Q58" s="27" t="str">
        <f t="shared" si="17"/>
        <v/>
      </c>
      <c r="R58" s="13" t="str">
        <f>IF(I58="","",メイン_入力!$AC$32)</f>
        <v/>
      </c>
      <c r="S58" s="13" t="str">
        <f t="shared" si="12"/>
        <v/>
      </c>
      <c r="T58" s="272"/>
      <c r="U58" s="13" t="str">
        <f t="shared" si="14"/>
        <v/>
      </c>
      <c r="V58" s="19" t="str">
        <f t="shared" si="15"/>
        <v/>
      </c>
      <c r="W58" s="19" t="str">
        <f t="shared" si="16"/>
        <v/>
      </c>
      <c r="X58" s="465" t="str">
        <f t="shared" si="18"/>
        <v/>
      </c>
      <c r="Y58" s="12"/>
    </row>
    <row r="59" spans="2:25" x14ac:dyDescent="0.2">
      <c r="B59" s="10"/>
      <c r="C59" s="16">
        <v>46</v>
      </c>
      <c r="D59" s="28"/>
      <c r="E59" s="29"/>
      <c r="F59" s="274"/>
      <c r="G59" s="31"/>
      <c r="H59" s="307"/>
      <c r="I59" s="272"/>
      <c r="J59" s="706"/>
      <c r="K59" s="706"/>
      <c r="L59" s="706"/>
      <c r="M59" s="706"/>
      <c r="N59" s="706"/>
      <c r="O59" s="706"/>
      <c r="P59" s="706"/>
      <c r="Q59" s="27" t="str">
        <f t="shared" si="17"/>
        <v/>
      </c>
      <c r="R59" s="13" t="str">
        <f>IF(I59="","",メイン_入力!$AC$32)</f>
        <v/>
      </c>
      <c r="S59" s="13" t="str">
        <f t="shared" si="12"/>
        <v/>
      </c>
      <c r="T59" s="272"/>
      <c r="U59" s="13" t="str">
        <f t="shared" si="14"/>
        <v/>
      </c>
      <c r="V59" s="19" t="str">
        <f t="shared" si="15"/>
        <v/>
      </c>
      <c r="W59" s="19" t="str">
        <f t="shared" si="16"/>
        <v/>
      </c>
      <c r="X59" s="465" t="str">
        <f t="shared" si="18"/>
        <v/>
      </c>
      <c r="Y59" s="12"/>
    </row>
    <row r="60" spans="2:25" x14ac:dyDescent="0.2">
      <c r="B60" s="10"/>
      <c r="C60" s="16">
        <v>47</v>
      </c>
      <c r="D60" s="28"/>
      <c r="E60" s="29"/>
      <c r="F60" s="274"/>
      <c r="G60" s="31"/>
      <c r="H60" s="307"/>
      <c r="I60" s="272"/>
      <c r="J60" s="706"/>
      <c r="K60" s="706"/>
      <c r="L60" s="706"/>
      <c r="M60" s="706"/>
      <c r="N60" s="706"/>
      <c r="O60" s="706"/>
      <c r="P60" s="706"/>
      <c r="Q60" s="27" t="str">
        <f t="shared" si="17"/>
        <v/>
      </c>
      <c r="R60" s="13" t="str">
        <f>IF(I60="","",メイン_入力!$AC$32)</f>
        <v/>
      </c>
      <c r="S60" s="13" t="str">
        <f t="shared" si="12"/>
        <v/>
      </c>
      <c r="T60" s="272"/>
      <c r="U60" s="13" t="str">
        <f t="shared" si="14"/>
        <v/>
      </c>
      <c r="V60" s="19" t="str">
        <f t="shared" si="15"/>
        <v/>
      </c>
      <c r="W60" s="19" t="str">
        <f t="shared" si="16"/>
        <v/>
      </c>
      <c r="X60" s="465" t="str">
        <f t="shared" si="18"/>
        <v/>
      </c>
      <c r="Y60" s="12"/>
    </row>
    <row r="61" spans="2:25" x14ac:dyDescent="0.2">
      <c r="B61" s="10"/>
      <c r="C61" s="16">
        <v>48</v>
      </c>
      <c r="D61" s="28"/>
      <c r="E61" s="29"/>
      <c r="F61" s="274"/>
      <c r="G61" s="31"/>
      <c r="H61" s="307"/>
      <c r="I61" s="272"/>
      <c r="J61" s="706"/>
      <c r="K61" s="706"/>
      <c r="L61" s="706"/>
      <c r="M61" s="706"/>
      <c r="N61" s="706"/>
      <c r="O61" s="706"/>
      <c r="P61" s="706"/>
      <c r="Q61" s="27" t="str">
        <f t="shared" si="17"/>
        <v/>
      </c>
      <c r="R61" s="13" t="str">
        <f>IF(I61="","",メイン_入力!$AC$32)</f>
        <v/>
      </c>
      <c r="S61" s="13" t="str">
        <f t="shared" si="12"/>
        <v/>
      </c>
      <c r="T61" s="272"/>
      <c r="U61" s="13" t="str">
        <f t="shared" si="14"/>
        <v/>
      </c>
      <c r="V61" s="19" t="str">
        <f t="shared" si="15"/>
        <v/>
      </c>
      <c r="W61" s="19" t="str">
        <f t="shared" si="16"/>
        <v/>
      </c>
      <c r="X61" s="465" t="str">
        <f t="shared" si="18"/>
        <v/>
      </c>
      <c r="Y61" s="12"/>
    </row>
    <row r="62" spans="2:25" x14ac:dyDescent="0.2">
      <c r="B62" s="10"/>
      <c r="C62" s="16">
        <v>49</v>
      </c>
      <c r="D62" s="28"/>
      <c r="E62" s="29"/>
      <c r="F62" s="274"/>
      <c r="G62" s="31"/>
      <c r="H62" s="307"/>
      <c r="I62" s="272"/>
      <c r="J62" s="706"/>
      <c r="K62" s="706"/>
      <c r="L62" s="706"/>
      <c r="M62" s="706"/>
      <c r="N62" s="706"/>
      <c r="O62" s="706"/>
      <c r="P62" s="706"/>
      <c r="Q62" s="27" t="str">
        <f t="shared" si="17"/>
        <v/>
      </c>
      <c r="R62" s="13" t="str">
        <f>IF(I62="","",メイン_入力!$AC$32)</f>
        <v/>
      </c>
      <c r="S62" s="13" t="str">
        <f t="shared" si="12"/>
        <v/>
      </c>
      <c r="T62" s="272"/>
      <c r="U62" s="13" t="str">
        <f t="shared" si="14"/>
        <v/>
      </c>
      <c r="V62" s="19" t="str">
        <f t="shared" si="15"/>
        <v/>
      </c>
      <c r="W62" s="19" t="str">
        <f t="shared" si="16"/>
        <v/>
      </c>
      <c r="X62" s="465" t="str">
        <f t="shared" si="18"/>
        <v/>
      </c>
      <c r="Y62" s="12"/>
    </row>
    <row r="63" spans="2:25" x14ac:dyDescent="0.2">
      <c r="B63" s="10"/>
      <c r="C63" s="16">
        <v>50</v>
      </c>
      <c r="D63" s="28"/>
      <c r="E63" s="29"/>
      <c r="F63" s="274"/>
      <c r="G63" s="31"/>
      <c r="H63" s="440"/>
      <c r="I63" s="272"/>
      <c r="J63" s="706"/>
      <c r="K63" s="706"/>
      <c r="L63" s="706"/>
      <c r="M63" s="706"/>
      <c r="N63" s="706"/>
      <c r="O63" s="706"/>
      <c r="P63" s="706"/>
      <c r="Q63" s="27" t="str">
        <f t="shared" si="17"/>
        <v/>
      </c>
      <c r="R63" s="13" t="str">
        <f>IF(I63="","",メイン_入力!$AC$32)</f>
        <v/>
      </c>
      <c r="S63" s="13" t="str">
        <f t="shared" si="12"/>
        <v/>
      </c>
      <c r="T63" s="272"/>
      <c r="U63" s="13" t="str">
        <f t="shared" si="14"/>
        <v/>
      </c>
      <c r="V63" s="19" t="str">
        <f t="shared" si="15"/>
        <v/>
      </c>
      <c r="W63" s="19" t="str">
        <f t="shared" si="16"/>
        <v/>
      </c>
      <c r="X63" s="465" t="str">
        <f t="shared" si="18"/>
        <v/>
      </c>
      <c r="Y63" s="12"/>
    </row>
    <row r="64" spans="2:25" x14ac:dyDescent="0.2">
      <c r="B64" s="10"/>
      <c r="C64" s="16">
        <v>51</v>
      </c>
      <c r="D64" s="28"/>
      <c r="E64" s="29"/>
      <c r="F64" s="274"/>
      <c r="G64" s="31"/>
      <c r="H64" s="307"/>
      <c r="I64" s="272"/>
      <c r="J64" s="706"/>
      <c r="K64" s="706"/>
      <c r="L64" s="706"/>
      <c r="M64" s="706"/>
      <c r="N64" s="706"/>
      <c r="O64" s="706"/>
      <c r="P64" s="706"/>
      <c r="Q64" s="27" t="str">
        <f t="shared" si="17"/>
        <v/>
      </c>
      <c r="R64" s="13" t="str">
        <f>IF(I64="","",メイン_入力!$AC$32)</f>
        <v/>
      </c>
      <c r="S64" s="13" t="str">
        <f t="shared" si="12"/>
        <v/>
      </c>
      <c r="T64" s="272"/>
      <c r="U64" s="13" t="str">
        <f t="shared" si="14"/>
        <v/>
      </c>
      <c r="V64" s="19" t="str">
        <f t="shared" si="15"/>
        <v/>
      </c>
      <c r="W64" s="19" t="str">
        <f t="shared" si="16"/>
        <v/>
      </c>
      <c r="X64" s="465" t="str">
        <f t="shared" si="18"/>
        <v/>
      </c>
      <c r="Y64" s="12"/>
    </row>
    <row r="65" spans="2:25" x14ac:dyDescent="0.2">
      <c r="B65" s="10"/>
      <c r="C65" s="16">
        <v>52</v>
      </c>
      <c r="D65" s="28"/>
      <c r="E65" s="29"/>
      <c r="F65" s="274"/>
      <c r="G65" s="31"/>
      <c r="H65" s="307"/>
      <c r="I65" s="272"/>
      <c r="J65" s="706"/>
      <c r="K65" s="706"/>
      <c r="L65" s="706"/>
      <c r="M65" s="706"/>
      <c r="N65" s="706"/>
      <c r="O65" s="706"/>
      <c r="P65" s="706"/>
      <c r="Q65" s="27" t="str">
        <f t="shared" si="17"/>
        <v/>
      </c>
      <c r="R65" s="13" t="str">
        <f>IF(I65="","",メイン_入力!$AC$32)</f>
        <v/>
      </c>
      <c r="S65" s="13" t="str">
        <f t="shared" si="12"/>
        <v/>
      </c>
      <c r="T65" s="272"/>
      <c r="U65" s="13" t="str">
        <f t="shared" si="14"/>
        <v/>
      </c>
      <c r="V65" s="19" t="str">
        <f t="shared" si="15"/>
        <v/>
      </c>
      <c r="W65" s="19" t="str">
        <f t="shared" si="16"/>
        <v/>
      </c>
      <c r="X65" s="465" t="str">
        <f t="shared" si="18"/>
        <v/>
      </c>
      <c r="Y65" s="12"/>
    </row>
    <row r="66" spans="2:25" x14ac:dyDescent="0.2">
      <c r="B66" s="10"/>
      <c r="C66" s="16">
        <v>53</v>
      </c>
      <c r="D66" s="28"/>
      <c r="E66" s="29"/>
      <c r="F66" s="274"/>
      <c r="G66" s="31"/>
      <c r="H66" s="307"/>
      <c r="I66" s="272"/>
      <c r="J66" s="706"/>
      <c r="K66" s="706"/>
      <c r="L66" s="706"/>
      <c r="M66" s="706"/>
      <c r="N66" s="706"/>
      <c r="O66" s="706"/>
      <c r="P66" s="706"/>
      <c r="Q66" s="27" t="str">
        <f t="shared" si="17"/>
        <v/>
      </c>
      <c r="R66" s="13" t="str">
        <f>IF(I66="","",メイン_入力!$AC$32)</f>
        <v/>
      </c>
      <c r="S66" s="13" t="str">
        <f t="shared" si="12"/>
        <v/>
      </c>
      <c r="T66" s="272"/>
      <c r="U66" s="13" t="str">
        <f t="shared" si="14"/>
        <v/>
      </c>
      <c r="V66" s="19" t="str">
        <f t="shared" si="15"/>
        <v/>
      </c>
      <c r="W66" s="19" t="str">
        <f t="shared" si="16"/>
        <v/>
      </c>
      <c r="X66" s="465" t="str">
        <f t="shared" si="18"/>
        <v/>
      </c>
      <c r="Y66" s="12"/>
    </row>
    <row r="67" spans="2:25" x14ac:dyDescent="0.2">
      <c r="B67" s="10"/>
      <c r="C67" s="16">
        <v>54</v>
      </c>
      <c r="D67" s="28"/>
      <c r="E67" s="29"/>
      <c r="F67" s="274"/>
      <c r="G67" s="31"/>
      <c r="H67" s="307"/>
      <c r="I67" s="272"/>
      <c r="J67" s="706"/>
      <c r="K67" s="706"/>
      <c r="L67" s="706"/>
      <c r="M67" s="706"/>
      <c r="N67" s="706"/>
      <c r="O67" s="706"/>
      <c r="P67" s="706"/>
      <c r="Q67" s="27" t="str">
        <f t="shared" si="17"/>
        <v/>
      </c>
      <c r="R67" s="13" t="str">
        <f>IF(I67="","",メイン_入力!$AC$32)</f>
        <v/>
      </c>
      <c r="S67" s="13" t="str">
        <f t="shared" si="12"/>
        <v/>
      </c>
      <c r="T67" s="272"/>
      <c r="U67" s="13" t="str">
        <f t="shared" si="14"/>
        <v/>
      </c>
      <c r="V67" s="19" t="str">
        <f t="shared" si="15"/>
        <v/>
      </c>
      <c r="W67" s="19" t="str">
        <f t="shared" si="16"/>
        <v/>
      </c>
      <c r="X67" s="465" t="str">
        <f t="shared" si="18"/>
        <v/>
      </c>
      <c r="Y67" s="12"/>
    </row>
    <row r="68" spans="2:25" x14ac:dyDescent="0.2">
      <c r="B68" s="10"/>
      <c r="C68" s="16">
        <v>55</v>
      </c>
      <c r="D68" s="28"/>
      <c r="E68" s="29"/>
      <c r="F68" s="274"/>
      <c r="G68" s="31"/>
      <c r="H68" s="307"/>
      <c r="I68" s="272"/>
      <c r="J68" s="706"/>
      <c r="K68" s="706"/>
      <c r="L68" s="706"/>
      <c r="M68" s="706"/>
      <c r="N68" s="706"/>
      <c r="O68" s="706"/>
      <c r="P68" s="706"/>
      <c r="Q68" s="27" t="str">
        <f t="shared" si="17"/>
        <v/>
      </c>
      <c r="R68" s="13" t="str">
        <f>IF(I68="","",メイン_入力!$AC$32)</f>
        <v/>
      </c>
      <c r="S68" s="13" t="str">
        <f t="shared" si="12"/>
        <v/>
      </c>
      <c r="T68" s="272"/>
      <c r="U68" s="13" t="str">
        <f t="shared" si="14"/>
        <v/>
      </c>
      <c r="V68" s="19" t="str">
        <f t="shared" si="15"/>
        <v/>
      </c>
      <c r="W68" s="19" t="str">
        <f t="shared" si="16"/>
        <v/>
      </c>
      <c r="X68" s="465" t="str">
        <f t="shared" si="18"/>
        <v/>
      </c>
      <c r="Y68" s="12"/>
    </row>
    <row r="69" spans="2:25" x14ac:dyDescent="0.2">
      <c r="B69" s="10"/>
      <c r="C69" s="16">
        <v>56</v>
      </c>
      <c r="D69" s="28"/>
      <c r="E69" s="29"/>
      <c r="F69" s="274"/>
      <c r="G69" s="31"/>
      <c r="H69" s="307"/>
      <c r="I69" s="272"/>
      <c r="J69" s="706"/>
      <c r="K69" s="706"/>
      <c r="L69" s="706"/>
      <c r="M69" s="706"/>
      <c r="N69" s="706"/>
      <c r="O69" s="706"/>
      <c r="P69" s="706"/>
      <c r="Q69" s="27" t="str">
        <f t="shared" si="17"/>
        <v/>
      </c>
      <c r="R69" s="13" t="str">
        <f>IF(I69="","",メイン_入力!$AC$32)</f>
        <v/>
      </c>
      <c r="S69" s="13" t="str">
        <f t="shared" si="12"/>
        <v/>
      </c>
      <c r="T69" s="272"/>
      <c r="U69" s="13" t="str">
        <f t="shared" si="14"/>
        <v/>
      </c>
      <c r="V69" s="19" t="str">
        <f t="shared" si="15"/>
        <v/>
      </c>
      <c r="W69" s="19" t="str">
        <f t="shared" si="16"/>
        <v/>
      </c>
      <c r="X69" s="465" t="str">
        <f t="shared" si="18"/>
        <v/>
      </c>
      <c r="Y69" s="12"/>
    </row>
    <row r="70" spans="2:25" x14ac:dyDescent="0.2">
      <c r="B70" s="10"/>
      <c r="C70" s="16">
        <v>57</v>
      </c>
      <c r="D70" s="28"/>
      <c r="E70" s="29"/>
      <c r="F70" s="274"/>
      <c r="G70" s="31"/>
      <c r="H70" s="307"/>
      <c r="I70" s="272"/>
      <c r="J70" s="706"/>
      <c r="K70" s="706"/>
      <c r="L70" s="706"/>
      <c r="M70" s="706"/>
      <c r="N70" s="706"/>
      <c r="O70" s="706"/>
      <c r="P70" s="706"/>
      <c r="Q70" s="27" t="str">
        <f t="shared" si="17"/>
        <v/>
      </c>
      <c r="R70" s="13" t="str">
        <f>IF(I70="","",メイン_入力!$AC$32)</f>
        <v/>
      </c>
      <c r="S70" s="13" t="str">
        <f t="shared" si="12"/>
        <v/>
      </c>
      <c r="T70" s="272"/>
      <c r="U70" s="13" t="str">
        <f t="shared" si="14"/>
        <v/>
      </c>
      <c r="V70" s="19" t="str">
        <f t="shared" si="15"/>
        <v/>
      </c>
      <c r="W70" s="19" t="str">
        <f t="shared" si="16"/>
        <v/>
      </c>
      <c r="X70" s="465" t="str">
        <f t="shared" si="18"/>
        <v/>
      </c>
      <c r="Y70" s="12"/>
    </row>
    <row r="71" spans="2:25" x14ac:dyDescent="0.2">
      <c r="B71" s="10"/>
      <c r="C71" s="16">
        <v>58</v>
      </c>
      <c r="D71" s="28"/>
      <c r="E71" s="29"/>
      <c r="F71" s="274"/>
      <c r="G71" s="31"/>
      <c r="H71" s="307"/>
      <c r="I71" s="272"/>
      <c r="J71" s="706"/>
      <c r="K71" s="706"/>
      <c r="L71" s="706"/>
      <c r="M71" s="706"/>
      <c r="N71" s="706"/>
      <c r="O71" s="706"/>
      <c r="P71" s="706"/>
      <c r="Q71" s="27" t="str">
        <f t="shared" si="17"/>
        <v/>
      </c>
      <c r="R71" s="13" t="str">
        <f>IF(I71="","",メイン_入力!$AC$32)</f>
        <v/>
      </c>
      <c r="S71" s="13" t="str">
        <f t="shared" si="12"/>
        <v/>
      </c>
      <c r="T71" s="272"/>
      <c r="U71" s="13" t="str">
        <f t="shared" si="14"/>
        <v/>
      </c>
      <c r="V71" s="19" t="str">
        <f t="shared" si="15"/>
        <v/>
      </c>
      <c r="W71" s="19" t="str">
        <f t="shared" si="16"/>
        <v/>
      </c>
      <c r="X71" s="465" t="str">
        <f t="shared" si="18"/>
        <v/>
      </c>
      <c r="Y71" s="12"/>
    </row>
    <row r="72" spans="2:25" x14ac:dyDescent="0.2">
      <c r="B72" s="10"/>
      <c r="C72" s="16">
        <v>59</v>
      </c>
      <c r="D72" s="28"/>
      <c r="E72" s="29"/>
      <c r="F72" s="274"/>
      <c r="G72" s="31"/>
      <c r="H72" s="307"/>
      <c r="I72" s="272"/>
      <c r="J72" s="706"/>
      <c r="K72" s="706"/>
      <c r="L72" s="706"/>
      <c r="M72" s="706"/>
      <c r="N72" s="706"/>
      <c r="O72" s="706"/>
      <c r="P72" s="706"/>
      <c r="Q72" s="27" t="str">
        <f t="shared" si="17"/>
        <v/>
      </c>
      <c r="R72" s="13" t="str">
        <f>IF(I72="","",メイン_入力!$AC$32)</f>
        <v/>
      </c>
      <c r="S72" s="13" t="str">
        <f t="shared" si="12"/>
        <v/>
      </c>
      <c r="T72" s="272"/>
      <c r="U72" s="13" t="str">
        <f t="shared" si="14"/>
        <v/>
      </c>
      <c r="V72" s="19" t="str">
        <f t="shared" si="15"/>
        <v/>
      </c>
      <c r="W72" s="19" t="str">
        <f t="shared" si="16"/>
        <v/>
      </c>
      <c r="X72" s="465" t="str">
        <f t="shared" si="18"/>
        <v/>
      </c>
      <c r="Y72" s="12"/>
    </row>
    <row r="73" spans="2:25" x14ac:dyDescent="0.2">
      <c r="B73" s="10"/>
      <c r="C73" s="16">
        <v>60</v>
      </c>
      <c r="D73" s="28"/>
      <c r="E73" s="29"/>
      <c r="F73" s="274"/>
      <c r="G73" s="31"/>
      <c r="H73" s="307"/>
      <c r="I73" s="272"/>
      <c r="J73" s="706"/>
      <c r="K73" s="706"/>
      <c r="L73" s="706"/>
      <c r="M73" s="706"/>
      <c r="N73" s="706"/>
      <c r="O73" s="706"/>
      <c r="P73" s="706"/>
      <c r="Q73" s="27" t="str">
        <f t="shared" si="17"/>
        <v/>
      </c>
      <c r="R73" s="13" t="str">
        <f>IF(I73="","",メイン_入力!$AC$32)</f>
        <v/>
      </c>
      <c r="S73" s="13" t="str">
        <f t="shared" si="12"/>
        <v/>
      </c>
      <c r="T73" s="272"/>
      <c r="U73" s="13" t="str">
        <f t="shared" si="14"/>
        <v/>
      </c>
      <c r="V73" s="19" t="str">
        <f t="shared" si="15"/>
        <v/>
      </c>
      <c r="W73" s="19" t="str">
        <f t="shared" si="16"/>
        <v/>
      </c>
      <c r="X73" s="465" t="str">
        <f t="shared" si="18"/>
        <v/>
      </c>
      <c r="Y73" s="12"/>
    </row>
    <row r="74" spans="2:25" x14ac:dyDescent="0.2">
      <c r="B74" s="113"/>
      <c r="C74" s="114"/>
      <c r="D74" s="114"/>
      <c r="E74" s="114"/>
      <c r="F74" s="114"/>
      <c r="G74" s="114"/>
      <c r="H74" s="308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402"/>
      <c r="W74" s="114"/>
      <c r="X74" s="114"/>
      <c r="Y74" s="115"/>
    </row>
    <row r="75" spans="2:25" x14ac:dyDescent="0.2">
      <c r="H75" s="310"/>
      <c r="V75" s="403"/>
      <c r="Y75" s="174" t="s">
        <v>916</v>
      </c>
    </row>
    <row r="76" spans="2:25" x14ac:dyDescent="0.2">
      <c r="B76" s="10"/>
      <c r="C76" s="16">
        <v>61</v>
      </c>
      <c r="D76" s="28"/>
      <c r="E76" s="29"/>
      <c r="F76" s="274"/>
      <c r="G76" s="31"/>
      <c r="H76" s="307"/>
      <c r="I76" s="272"/>
      <c r="J76" s="706"/>
      <c r="K76" s="706"/>
      <c r="L76" s="706"/>
      <c r="M76" s="706"/>
      <c r="N76" s="706"/>
      <c r="O76" s="706"/>
      <c r="P76" s="706"/>
      <c r="Q76" s="27" t="str">
        <f>IF(I76="","",IF(J76="",0,1)*$AB$11+IF(K76="",0,1)*$AC$11+IF(L76="",0,1)*$AD$11+IF(M76="",0,1)*$AE$11+IF(N76="",0,1)*IF(E76&gt;2014,$AF$11,$AG$11)+IF(O76="",0,1)*$AG$11+IF(P76="",0,1)*$AH$11)</f>
        <v/>
      </c>
      <c r="R76" s="13" t="str">
        <f>IF(I76="","",メイン_入力!$AC$32)</f>
        <v/>
      </c>
      <c r="S76" s="13" t="str">
        <f t="shared" ref="S76:S105" si="19">IF(I76="","",H76*I76*(1-Q76)*R76)</f>
        <v/>
      </c>
      <c r="T76" s="272"/>
      <c r="U76" s="13" t="str">
        <f>IF(Q76="","",IF(T76="",S76*Q76/(1-Q76),T76*Q76/(1-Q76)))</f>
        <v/>
      </c>
      <c r="V76" s="19" t="str">
        <f>IF(ISERROR(U76),"",IF(U76="","",U76*0.382/1000))</f>
        <v/>
      </c>
      <c r="W76" s="19" t="str">
        <f>IF(ISERROR(U76),"",IF(U76="","",U76*0.489/1000))</f>
        <v/>
      </c>
      <c r="X76" s="465" t="str">
        <f t="shared" ref="X76:X105" si="20">IF(ISERROR(U76),"",IF(U76="","",U76*$AR$5/1000))</f>
        <v/>
      </c>
      <c r="Y76" s="12"/>
    </row>
    <row r="77" spans="2:25" x14ac:dyDescent="0.2">
      <c r="B77" s="10"/>
      <c r="C77" s="16">
        <v>62</v>
      </c>
      <c r="D77" s="28"/>
      <c r="E77" s="29"/>
      <c r="F77" s="274"/>
      <c r="G77" s="31"/>
      <c r="H77" s="307"/>
      <c r="I77" s="272"/>
      <c r="J77" s="706"/>
      <c r="K77" s="706"/>
      <c r="L77" s="706"/>
      <c r="M77" s="706"/>
      <c r="N77" s="706"/>
      <c r="O77" s="706"/>
      <c r="P77" s="706"/>
      <c r="Q77" s="27" t="str">
        <f t="shared" ref="Q77:Q105" si="21">IF(I77="","",IF(J77="",0,1)*$AB$11+IF(K77="",0,1)*$AC$11+IF(L77="",0,1)*$AD$11+IF(M77="",0,1)*$AE$11+IF(N77="",0,1)*IF(E77&gt;2014,$AF$11,$AG$11)+IF(O77="",0,1)*$AG$11+IF(P77="",0,1)*$AH$11)</f>
        <v/>
      </c>
      <c r="R77" s="13" t="str">
        <f>IF(I77="","",メイン_入力!$AC$32)</f>
        <v/>
      </c>
      <c r="S77" s="13" t="str">
        <f t="shared" si="19"/>
        <v/>
      </c>
      <c r="T77" s="272"/>
      <c r="U77" s="13" t="str">
        <f t="shared" ref="U77:U105" si="22">IF(Q77="","",IF(T77="",S77*Q77/(1-Q77),T77*Q77/(1-Q77)))</f>
        <v/>
      </c>
      <c r="V77" s="19" t="str">
        <f t="shared" ref="V77:V105" si="23">IF(ISERROR(U77),"",IF(U77="","",U77*0.382/1000))</f>
        <v/>
      </c>
      <c r="W77" s="19" t="str">
        <f t="shared" ref="W77:W105" si="24">IF(ISERROR(U77),"",IF(U77="","",U77*0.489/1000))</f>
        <v/>
      </c>
      <c r="X77" s="465" t="str">
        <f t="shared" si="20"/>
        <v/>
      </c>
      <c r="Y77" s="12"/>
    </row>
    <row r="78" spans="2:25" x14ac:dyDescent="0.2">
      <c r="B78" s="10"/>
      <c r="C78" s="16">
        <v>63</v>
      </c>
      <c r="D78" s="28"/>
      <c r="E78" s="29"/>
      <c r="F78" s="274"/>
      <c r="G78" s="31"/>
      <c r="H78" s="440"/>
      <c r="I78" s="272"/>
      <c r="J78" s="706"/>
      <c r="K78" s="706"/>
      <c r="L78" s="706"/>
      <c r="M78" s="706"/>
      <c r="N78" s="706"/>
      <c r="O78" s="706"/>
      <c r="P78" s="706"/>
      <c r="Q78" s="27" t="str">
        <f t="shared" si="21"/>
        <v/>
      </c>
      <c r="R78" s="13" t="str">
        <f>IF(I78="","",メイン_入力!$AC$32)</f>
        <v/>
      </c>
      <c r="S78" s="13" t="str">
        <f t="shared" si="19"/>
        <v/>
      </c>
      <c r="T78" s="272"/>
      <c r="U78" s="13" t="str">
        <f t="shared" si="22"/>
        <v/>
      </c>
      <c r="V78" s="19" t="str">
        <f t="shared" si="23"/>
        <v/>
      </c>
      <c r="W78" s="19" t="str">
        <f t="shared" si="24"/>
        <v/>
      </c>
      <c r="X78" s="465" t="str">
        <f t="shared" si="20"/>
        <v/>
      </c>
      <c r="Y78" s="12"/>
    </row>
    <row r="79" spans="2:25" x14ac:dyDescent="0.2">
      <c r="B79" s="10"/>
      <c r="C79" s="16">
        <v>64</v>
      </c>
      <c r="D79" s="28"/>
      <c r="E79" s="29"/>
      <c r="F79" s="274"/>
      <c r="G79" s="31"/>
      <c r="H79" s="307"/>
      <c r="I79" s="272"/>
      <c r="J79" s="706"/>
      <c r="K79" s="706"/>
      <c r="L79" s="706"/>
      <c r="M79" s="706"/>
      <c r="N79" s="706"/>
      <c r="O79" s="706"/>
      <c r="P79" s="706"/>
      <c r="Q79" s="27" t="str">
        <f t="shared" si="21"/>
        <v/>
      </c>
      <c r="R79" s="13" t="str">
        <f>IF(I79="","",メイン_入力!$AC$32)</f>
        <v/>
      </c>
      <c r="S79" s="13" t="str">
        <f t="shared" si="19"/>
        <v/>
      </c>
      <c r="T79" s="272"/>
      <c r="U79" s="13" t="str">
        <f t="shared" si="22"/>
        <v/>
      </c>
      <c r="V79" s="19" t="str">
        <f t="shared" si="23"/>
        <v/>
      </c>
      <c r="W79" s="19" t="str">
        <f t="shared" si="24"/>
        <v/>
      </c>
      <c r="X79" s="465" t="str">
        <f t="shared" si="20"/>
        <v/>
      </c>
      <c r="Y79" s="12"/>
    </row>
    <row r="80" spans="2:25" x14ac:dyDescent="0.2">
      <c r="B80" s="10"/>
      <c r="C80" s="16">
        <v>65</v>
      </c>
      <c r="D80" s="28"/>
      <c r="E80" s="29"/>
      <c r="F80" s="274"/>
      <c r="G80" s="31"/>
      <c r="H80" s="307"/>
      <c r="I80" s="272"/>
      <c r="J80" s="706"/>
      <c r="K80" s="706"/>
      <c r="L80" s="706"/>
      <c r="M80" s="706"/>
      <c r="N80" s="706"/>
      <c r="O80" s="706"/>
      <c r="P80" s="706"/>
      <c r="Q80" s="27" t="str">
        <f t="shared" si="21"/>
        <v/>
      </c>
      <c r="R80" s="13" t="str">
        <f>IF(I80="","",メイン_入力!$AC$32)</f>
        <v/>
      </c>
      <c r="S80" s="13" t="str">
        <f t="shared" si="19"/>
        <v/>
      </c>
      <c r="T80" s="272"/>
      <c r="U80" s="13" t="str">
        <f t="shared" si="22"/>
        <v/>
      </c>
      <c r="V80" s="19" t="str">
        <f t="shared" si="23"/>
        <v/>
      </c>
      <c r="W80" s="19" t="str">
        <f t="shared" si="24"/>
        <v/>
      </c>
      <c r="X80" s="465" t="str">
        <f t="shared" si="20"/>
        <v/>
      </c>
      <c r="Y80" s="12"/>
    </row>
    <row r="81" spans="2:25" x14ac:dyDescent="0.2">
      <c r="B81" s="10"/>
      <c r="C81" s="16">
        <v>66</v>
      </c>
      <c r="D81" s="28"/>
      <c r="E81" s="29"/>
      <c r="F81" s="274"/>
      <c r="G81" s="31"/>
      <c r="H81" s="307"/>
      <c r="I81" s="272"/>
      <c r="J81" s="706"/>
      <c r="K81" s="706"/>
      <c r="L81" s="706"/>
      <c r="M81" s="706"/>
      <c r="N81" s="706"/>
      <c r="O81" s="706"/>
      <c r="P81" s="706"/>
      <c r="Q81" s="27" t="str">
        <f t="shared" si="21"/>
        <v/>
      </c>
      <c r="R81" s="13" t="str">
        <f>IF(I81="","",メイン_入力!$AC$32)</f>
        <v/>
      </c>
      <c r="S81" s="13" t="str">
        <f t="shared" si="19"/>
        <v/>
      </c>
      <c r="T81" s="272"/>
      <c r="U81" s="13" t="str">
        <f t="shared" si="22"/>
        <v/>
      </c>
      <c r="V81" s="19" t="str">
        <f t="shared" si="23"/>
        <v/>
      </c>
      <c r="W81" s="19" t="str">
        <f t="shared" si="24"/>
        <v/>
      </c>
      <c r="X81" s="465" t="str">
        <f t="shared" si="20"/>
        <v/>
      </c>
      <c r="Y81" s="12"/>
    </row>
    <row r="82" spans="2:25" x14ac:dyDescent="0.2">
      <c r="B82" s="10"/>
      <c r="C82" s="16">
        <v>67</v>
      </c>
      <c r="D82" s="28"/>
      <c r="E82" s="29"/>
      <c r="F82" s="274"/>
      <c r="G82" s="31"/>
      <c r="H82" s="307"/>
      <c r="I82" s="272"/>
      <c r="J82" s="706"/>
      <c r="K82" s="706"/>
      <c r="L82" s="706"/>
      <c r="M82" s="706"/>
      <c r="N82" s="706"/>
      <c r="O82" s="706"/>
      <c r="P82" s="706"/>
      <c r="Q82" s="27" t="str">
        <f t="shared" si="21"/>
        <v/>
      </c>
      <c r="R82" s="13" t="str">
        <f>IF(I82="","",メイン_入力!$AC$32)</f>
        <v/>
      </c>
      <c r="S82" s="13" t="str">
        <f t="shared" si="19"/>
        <v/>
      </c>
      <c r="T82" s="272"/>
      <c r="U82" s="13" t="str">
        <f t="shared" si="22"/>
        <v/>
      </c>
      <c r="V82" s="19" t="str">
        <f t="shared" si="23"/>
        <v/>
      </c>
      <c r="W82" s="19" t="str">
        <f t="shared" si="24"/>
        <v/>
      </c>
      <c r="X82" s="465" t="str">
        <f t="shared" si="20"/>
        <v/>
      </c>
      <c r="Y82" s="12"/>
    </row>
    <row r="83" spans="2:25" x14ac:dyDescent="0.2">
      <c r="B83" s="10"/>
      <c r="C83" s="16">
        <v>68</v>
      </c>
      <c r="D83" s="28"/>
      <c r="E83" s="29"/>
      <c r="F83" s="274"/>
      <c r="G83" s="31"/>
      <c r="H83" s="307"/>
      <c r="I83" s="272"/>
      <c r="J83" s="706"/>
      <c r="K83" s="706"/>
      <c r="L83" s="706"/>
      <c r="M83" s="706"/>
      <c r="N83" s="706"/>
      <c r="O83" s="706"/>
      <c r="P83" s="706"/>
      <c r="Q83" s="27" t="str">
        <f t="shared" si="21"/>
        <v/>
      </c>
      <c r="R83" s="13" t="str">
        <f>IF(I83="","",メイン_入力!$AC$32)</f>
        <v/>
      </c>
      <c r="S83" s="13" t="str">
        <f t="shared" si="19"/>
        <v/>
      </c>
      <c r="T83" s="272"/>
      <c r="U83" s="13" t="str">
        <f t="shared" si="22"/>
        <v/>
      </c>
      <c r="V83" s="19" t="str">
        <f t="shared" si="23"/>
        <v/>
      </c>
      <c r="W83" s="19" t="str">
        <f t="shared" si="24"/>
        <v/>
      </c>
      <c r="X83" s="465" t="str">
        <f t="shared" si="20"/>
        <v/>
      </c>
      <c r="Y83" s="12"/>
    </row>
    <row r="84" spans="2:25" x14ac:dyDescent="0.2">
      <c r="B84" s="10"/>
      <c r="C84" s="16">
        <v>69</v>
      </c>
      <c r="D84" s="28"/>
      <c r="E84" s="29"/>
      <c r="F84" s="274"/>
      <c r="G84" s="31"/>
      <c r="H84" s="307"/>
      <c r="I84" s="272"/>
      <c r="J84" s="706"/>
      <c r="K84" s="706"/>
      <c r="L84" s="706"/>
      <c r="M84" s="706"/>
      <c r="N84" s="706"/>
      <c r="O84" s="706"/>
      <c r="P84" s="706"/>
      <c r="Q84" s="27" t="str">
        <f t="shared" si="21"/>
        <v/>
      </c>
      <c r="R84" s="13" t="str">
        <f>IF(I84="","",メイン_入力!$AC$32)</f>
        <v/>
      </c>
      <c r="S84" s="13" t="str">
        <f t="shared" si="19"/>
        <v/>
      </c>
      <c r="T84" s="272"/>
      <c r="U84" s="13" t="str">
        <f t="shared" si="22"/>
        <v/>
      </c>
      <c r="V84" s="19" t="str">
        <f t="shared" si="23"/>
        <v/>
      </c>
      <c r="W84" s="19" t="str">
        <f t="shared" si="24"/>
        <v/>
      </c>
      <c r="X84" s="465" t="str">
        <f t="shared" si="20"/>
        <v/>
      </c>
      <c r="Y84" s="12"/>
    </row>
    <row r="85" spans="2:25" x14ac:dyDescent="0.2">
      <c r="B85" s="10"/>
      <c r="C85" s="16">
        <v>70</v>
      </c>
      <c r="D85" s="28"/>
      <c r="E85" s="29"/>
      <c r="F85" s="274"/>
      <c r="G85" s="31"/>
      <c r="H85" s="307"/>
      <c r="I85" s="272"/>
      <c r="J85" s="706"/>
      <c r="K85" s="706"/>
      <c r="L85" s="706"/>
      <c r="M85" s="706"/>
      <c r="N85" s="706"/>
      <c r="O85" s="706"/>
      <c r="P85" s="706"/>
      <c r="Q85" s="27" t="str">
        <f t="shared" ref="Q85:Q95" si="25">IF(I85="","",IF(J85="",0,1)*$AB$11+IF(K85="",0,1)*$AC$11+IF(L85="",0,1)*$AD$11+IF(M85="",0,1)*$AE$11+IF(N85="",0,1)*IF(E85&gt;2014,$AF$11,$AG$11)+IF(O85="",0,1)*$AG$11+IF(P85="",0,1)*$AH$11)</f>
        <v/>
      </c>
      <c r="R85" s="13" t="str">
        <f>IF(I85="","",メイン_入力!$AC$32)</f>
        <v/>
      </c>
      <c r="S85" s="13" t="str">
        <f t="shared" si="19"/>
        <v/>
      </c>
      <c r="T85" s="272"/>
      <c r="U85" s="13" t="str">
        <f t="shared" si="22"/>
        <v/>
      </c>
      <c r="V85" s="19" t="str">
        <f t="shared" si="23"/>
        <v/>
      </c>
      <c r="W85" s="19" t="str">
        <f t="shared" si="24"/>
        <v/>
      </c>
      <c r="X85" s="465" t="str">
        <f t="shared" si="20"/>
        <v/>
      </c>
      <c r="Y85" s="12"/>
    </row>
    <row r="86" spans="2:25" x14ac:dyDescent="0.2">
      <c r="B86" s="10"/>
      <c r="C86" s="16">
        <v>71</v>
      </c>
      <c r="D86" s="28"/>
      <c r="E86" s="29"/>
      <c r="F86" s="274"/>
      <c r="G86" s="31"/>
      <c r="H86" s="307"/>
      <c r="I86" s="272"/>
      <c r="J86" s="706"/>
      <c r="K86" s="706"/>
      <c r="L86" s="706"/>
      <c r="M86" s="706"/>
      <c r="N86" s="706"/>
      <c r="O86" s="706"/>
      <c r="P86" s="706"/>
      <c r="Q86" s="27" t="str">
        <f t="shared" si="25"/>
        <v/>
      </c>
      <c r="R86" s="13" t="str">
        <f>IF(I86="","",メイン_入力!$AC$32)</f>
        <v/>
      </c>
      <c r="S86" s="13" t="str">
        <f t="shared" si="19"/>
        <v/>
      </c>
      <c r="T86" s="272"/>
      <c r="U86" s="13" t="str">
        <f t="shared" si="22"/>
        <v/>
      </c>
      <c r="V86" s="19" t="str">
        <f t="shared" si="23"/>
        <v/>
      </c>
      <c r="W86" s="19" t="str">
        <f t="shared" si="24"/>
        <v/>
      </c>
      <c r="X86" s="465" t="str">
        <f t="shared" si="20"/>
        <v/>
      </c>
      <c r="Y86" s="12"/>
    </row>
    <row r="87" spans="2:25" x14ac:dyDescent="0.2">
      <c r="B87" s="10"/>
      <c r="C87" s="16">
        <v>72</v>
      </c>
      <c r="D87" s="28"/>
      <c r="E87" s="29"/>
      <c r="F87" s="274"/>
      <c r="G87" s="31"/>
      <c r="H87" s="307"/>
      <c r="I87" s="272"/>
      <c r="J87" s="706"/>
      <c r="K87" s="706"/>
      <c r="L87" s="706"/>
      <c r="M87" s="706"/>
      <c r="N87" s="706"/>
      <c r="O87" s="706"/>
      <c r="P87" s="706"/>
      <c r="Q87" s="27" t="str">
        <f t="shared" si="25"/>
        <v/>
      </c>
      <c r="R87" s="13" t="str">
        <f>IF(I87="","",メイン_入力!$AC$32)</f>
        <v/>
      </c>
      <c r="S87" s="13" t="str">
        <f t="shared" si="19"/>
        <v/>
      </c>
      <c r="T87" s="272"/>
      <c r="U87" s="13" t="str">
        <f t="shared" si="22"/>
        <v/>
      </c>
      <c r="V87" s="19" t="str">
        <f t="shared" si="23"/>
        <v/>
      </c>
      <c r="W87" s="19" t="str">
        <f t="shared" si="24"/>
        <v/>
      </c>
      <c r="X87" s="465" t="str">
        <f t="shared" si="20"/>
        <v/>
      </c>
      <c r="Y87" s="12"/>
    </row>
    <row r="88" spans="2:25" x14ac:dyDescent="0.2">
      <c r="B88" s="10"/>
      <c r="C88" s="16">
        <v>73</v>
      </c>
      <c r="D88" s="28"/>
      <c r="E88" s="29"/>
      <c r="F88" s="274"/>
      <c r="G88" s="31"/>
      <c r="H88" s="307"/>
      <c r="I88" s="272"/>
      <c r="J88" s="706"/>
      <c r="K88" s="706"/>
      <c r="L88" s="706"/>
      <c r="M88" s="706"/>
      <c r="N88" s="706"/>
      <c r="O88" s="706"/>
      <c r="P88" s="706"/>
      <c r="Q88" s="27" t="str">
        <f t="shared" si="25"/>
        <v/>
      </c>
      <c r="R88" s="13" t="str">
        <f>IF(I88="","",メイン_入力!$AC$32)</f>
        <v/>
      </c>
      <c r="S88" s="13" t="str">
        <f t="shared" si="19"/>
        <v/>
      </c>
      <c r="T88" s="272"/>
      <c r="U88" s="13" t="str">
        <f t="shared" si="22"/>
        <v/>
      </c>
      <c r="V88" s="19" t="str">
        <f t="shared" si="23"/>
        <v/>
      </c>
      <c r="W88" s="19" t="str">
        <f t="shared" si="24"/>
        <v/>
      </c>
      <c r="X88" s="465" t="str">
        <f t="shared" si="20"/>
        <v/>
      </c>
      <c r="Y88" s="12"/>
    </row>
    <row r="89" spans="2:25" x14ac:dyDescent="0.2">
      <c r="B89" s="10"/>
      <c r="C89" s="16">
        <v>74</v>
      </c>
      <c r="D89" s="28"/>
      <c r="E89" s="29"/>
      <c r="F89" s="274"/>
      <c r="G89" s="31"/>
      <c r="H89" s="307"/>
      <c r="I89" s="272"/>
      <c r="J89" s="706"/>
      <c r="K89" s="706"/>
      <c r="L89" s="706"/>
      <c r="M89" s="706"/>
      <c r="N89" s="706"/>
      <c r="O89" s="706"/>
      <c r="P89" s="706"/>
      <c r="Q89" s="27" t="str">
        <f t="shared" si="25"/>
        <v/>
      </c>
      <c r="R89" s="13" t="str">
        <f>IF(I89="","",メイン_入力!$AC$32)</f>
        <v/>
      </c>
      <c r="S89" s="13" t="str">
        <f t="shared" si="19"/>
        <v/>
      </c>
      <c r="T89" s="272"/>
      <c r="U89" s="13" t="str">
        <f t="shared" si="22"/>
        <v/>
      </c>
      <c r="V89" s="19" t="str">
        <f t="shared" si="23"/>
        <v/>
      </c>
      <c r="W89" s="19" t="str">
        <f t="shared" si="24"/>
        <v/>
      </c>
      <c r="X89" s="465" t="str">
        <f t="shared" si="20"/>
        <v/>
      </c>
      <c r="Y89" s="12"/>
    </row>
    <row r="90" spans="2:25" x14ac:dyDescent="0.2">
      <c r="B90" s="10"/>
      <c r="C90" s="16">
        <v>75</v>
      </c>
      <c r="D90" s="28"/>
      <c r="E90" s="29"/>
      <c r="F90" s="274"/>
      <c r="G90" s="31"/>
      <c r="H90" s="307"/>
      <c r="I90" s="272"/>
      <c r="J90" s="706"/>
      <c r="K90" s="706"/>
      <c r="L90" s="706"/>
      <c r="M90" s="706"/>
      <c r="N90" s="706"/>
      <c r="O90" s="706"/>
      <c r="P90" s="706"/>
      <c r="Q90" s="27" t="str">
        <f t="shared" si="25"/>
        <v/>
      </c>
      <c r="R90" s="13" t="str">
        <f>IF(I90="","",メイン_入力!$AC$32)</f>
        <v/>
      </c>
      <c r="S90" s="13" t="str">
        <f t="shared" si="19"/>
        <v/>
      </c>
      <c r="T90" s="272"/>
      <c r="U90" s="13" t="str">
        <f t="shared" si="22"/>
        <v/>
      </c>
      <c r="V90" s="19" t="str">
        <f t="shared" si="23"/>
        <v/>
      </c>
      <c r="W90" s="19" t="str">
        <f t="shared" si="24"/>
        <v/>
      </c>
      <c r="X90" s="465" t="str">
        <f t="shared" si="20"/>
        <v/>
      </c>
      <c r="Y90" s="12"/>
    </row>
    <row r="91" spans="2:25" x14ac:dyDescent="0.2">
      <c r="B91" s="10"/>
      <c r="C91" s="16">
        <v>76</v>
      </c>
      <c r="D91" s="28"/>
      <c r="E91" s="29"/>
      <c r="F91" s="274"/>
      <c r="G91" s="31"/>
      <c r="H91" s="307"/>
      <c r="I91" s="272"/>
      <c r="J91" s="706"/>
      <c r="K91" s="706"/>
      <c r="L91" s="706"/>
      <c r="M91" s="706"/>
      <c r="N91" s="706"/>
      <c r="O91" s="706"/>
      <c r="P91" s="706"/>
      <c r="Q91" s="27" t="str">
        <f t="shared" si="25"/>
        <v/>
      </c>
      <c r="R91" s="13" t="str">
        <f>IF(I91="","",メイン_入力!$AC$32)</f>
        <v/>
      </c>
      <c r="S91" s="13" t="str">
        <f t="shared" si="19"/>
        <v/>
      </c>
      <c r="T91" s="272"/>
      <c r="U91" s="13" t="str">
        <f t="shared" si="22"/>
        <v/>
      </c>
      <c r="V91" s="19" t="str">
        <f t="shared" si="23"/>
        <v/>
      </c>
      <c r="W91" s="19" t="str">
        <f t="shared" si="24"/>
        <v/>
      </c>
      <c r="X91" s="465" t="str">
        <f t="shared" si="20"/>
        <v/>
      </c>
      <c r="Y91" s="12"/>
    </row>
    <row r="92" spans="2:25" x14ac:dyDescent="0.2">
      <c r="B92" s="10"/>
      <c r="C92" s="16">
        <v>77</v>
      </c>
      <c r="D92" s="28"/>
      <c r="E92" s="29"/>
      <c r="F92" s="274"/>
      <c r="G92" s="31"/>
      <c r="H92" s="307"/>
      <c r="I92" s="272"/>
      <c r="J92" s="706"/>
      <c r="K92" s="706"/>
      <c r="L92" s="706"/>
      <c r="M92" s="706"/>
      <c r="N92" s="706"/>
      <c r="O92" s="706"/>
      <c r="P92" s="706"/>
      <c r="Q92" s="27" t="str">
        <f t="shared" si="25"/>
        <v/>
      </c>
      <c r="R92" s="13" t="str">
        <f>IF(I92="","",メイン_入力!$AC$32)</f>
        <v/>
      </c>
      <c r="S92" s="13" t="str">
        <f t="shared" si="19"/>
        <v/>
      </c>
      <c r="T92" s="272"/>
      <c r="U92" s="13" t="str">
        <f t="shared" si="22"/>
        <v/>
      </c>
      <c r="V92" s="19" t="str">
        <f t="shared" si="23"/>
        <v/>
      </c>
      <c r="W92" s="19" t="str">
        <f t="shared" si="24"/>
        <v/>
      </c>
      <c r="X92" s="465" t="str">
        <f t="shared" si="20"/>
        <v/>
      </c>
      <c r="Y92" s="12"/>
    </row>
    <row r="93" spans="2:25" x14ac:dyDescent="0.2">
      <c r="B93" s="10"/>
      <c r="C93" s="16">
        <v>78</v>
      </c>
      <c r="D93" s="28"/>
      <c r="E93" s="29"/>
      <c r="F93" s="274"/>
      <c r="G93" s="31"/>
      <c r="H93" s="307"/>
      <c r="I93" s="272"/>
      <c r="J93" s="706"/>
      <c r="K93" s="706"/>
      <c r="L93" s="706"/>
      <c r="M93" s="706"/>
      <c r="N93" s="706"/>
      <c r="O93" s="706"/>
      <c r="P93" s="706"/>
      <c r="Q93" s="27" t="str">
        <f t="shared" si="25"/>
        <v/>
      </c>
      <c r="R93" s="13" t="str">
        <f>IF(I93="","",メイン_入力!$AC$32)</f>
        <v/>
      </c>
      <c r="S93" s="13" t="str">
        <f t="shared" si="19"/>
        <v/>
      </c>
      <c r="T93" s="272"/>
      <c r="U93" s="13" t="str">
        <f t="shared" si="22"/>
        <v/>
      </c>
      <c r="V93" s="19" t="str">
        <f t="shared" si="23"/>
        <v/>
      </c>
      <c r="W93" s="19" t="str">
        <f t="shared" si="24"/>
        <v/>
      </c>
      <c r="X93" s="465" t="str">
        <f t="shared" si="20"/>
        <v/>
      </c>
      <c r="Y93" s="12"/>
    </row>
    <row r="94" spans="2:25" x14ac:dyDescent="0.2">
      <c r="B94" s="10"/>
      <c r="C94" s="16">
        <v>79</v>
      </c>
      <c r="D94" s="28"/>
      <c r="E94" s="29"/>
      <c r="F94" s="274"/>
      <c r="G94" s="31"/>
      <c r="H94" s="307"/>
      <c r="I94" s="272"/>
      <c r="J94" s="706"/>
      <c r="K94" s="706"/>
      <c r="L94" s="706"/>
      <c r="M94" s="706"/>
      <c r="N94" s="706"/>
      <c r="O94" s="706"/>
      <c r="P94" s="706"/>
      <c r="Q94" s="27" t="str">
        <f t="shared" si="25"/>
        <v/>
      </c>
      <c r="R94" s="13" t="str">
        <f>IF(I94="","",メイン_入力!$AC$32)</f>
        <v/>
      </c>
      <c r="S94" s="13" t="str">
        <f t="shared" si="19"/>
        <v/>
      </c>
      <c r="T94" s="272"/>
      <c r="U94" s="13" t="str">
        <f t="shared" si="22"/>
        <v/>
      </c>
      <c r="V94" s="19" t="str">
        <f t="shared" si="23"/>
        <v/>
      </c>
      <c r="W94" s="19" t="str">
        <f t="shared" si="24"/>
        <v/>
      </c>
      <c r="X94" s="465" t="str">
        <f t="shared" si="20"/>
        <v/>
      </c>
      <c r="Y94" s="12"/>
    </row>
    <row r="95" spans="2:25" x14ac:dyDescent="0.2">
      <c r="B95" s="10"/>
      <c r="C95" s="16">
        <v>80</v>
      </c>
      <c r="D95" s="28"/>
      <c r="E95" s="29"/>
      <c r="F95" s="274"/>
      <c r="G95" s="31"/>
      <c r="H95" s="307"/>
      <c r="I95" s="272"/>
      <c r="J95" s="706"/>
      <c r="K95" s="706"/>
      <c r="L95" s="706"/>
      <c r="M95" s="706"/>
      <c r="N95" s="706"/>
      <c r="O95" s="706"/>
      <c r="P95" s="706"/>
      <c r="Q95" s="27" t="str">
        <f t="shared" si="25"/>
        <v/>
      </c>
      <c r="R95" s="13" t="str">
        <f>IF(I95="","",メイン_入力!$AC$32)</f>
        <v/>
      </c>
      <c r="S95" s="13" t="str">
        <f t="shared" si="19"/>
        <v/>
      </c>
      <c r="T95" s="272"/>
      <c r="U95" s="13" t="str">
        <f t="shared" si="22"/>
        <v/>
      </c>
      <c r="V95" s="19" t="str">
        <f t="shared" si="23"/>
        <v/>
      </c>
      <c r="W95" s="19" t="str">
        <f t="shared" si="24"/>
        <v/>
      </c>
      <c r="X95" s="465" t="str">
        <f t="shared" si="20"/>
        <v/>
      </c>
      <c r="Y95" s="12"/>
    </row>
    <row r="96" spans="2:25" x14ac:dyDescent="0.2">
      <c r="B96" s="10"/>
      <c r="C96" s="16">
        <v>81</v>
      </c>
      <c r="D96" s="28"/>
      <c r="E96" s="29"/>
      <c r="F96" s="274"/>
      <c r="G96" s="31"/>
      <c r="H96" s="307"/>
      <c r="I96" s="272"/>
      <c r="J96" s="706"/>
      <c r="K96" s="706"/>
      <c r="L96" s="706"/>
      <c r="M96" s="706"/>
      <c r="N96" s="706"/>
      <c r="O96" s="706"/>
      <c r="P96" s="706"/>
      <c r="Q96" s="27" t="str">
        <f t="shared" si="21"/>
        <v/>
      </c>
      <c r="R96" s="13" t="str">
        <f>IF(I96="","",メイン_入力!$AC$32)</f>
        <v/>
      </c>
      <c r="S96" s="13" t="str">
        <f t="shared" si="19"/>
        <v/>
      </c>
      <c r="T96" s="272"/>
      <c r="U96" s="13" t="str">
        <f t="shared" si="22"/>
        <v/>
      </c>
      <c r="V96" s="19" t="str">
        <f t="shared" si="23"/>
        <v/>
      </c>
      <c r="W96" s="19" t="str">
        <f t="shared" si="24"/>
        <v/>
      </c>
      <c r="X96" s="465" t="str">
        <f t="shared" si="20"/>
        <v/>
      </c>
      <c r="Y96" s="12"/>
    </row>
    <row r="97" spans="2:25" x14ac:dyDescent="0.2">
      <c r="B97" s="10"/>
      <c r="C97" s="16">
        <v>82</v>
      </c>
      <c r="D97" s="28"/>
      <c r="E97" s="29"/>
      <c r="F97" s="274"/>
      <c r="G97" s="31"/>
      <c r="H97" s="307"/>
      <c r="I97" s="272"/>
      <c r="J97" s="706"/>
      <c r="K97" s="706"/>
      <c r="L97" s="706"/>
      <c r="M97" s="706"/>
      <c r="N97" s="706"/>
      <c r="O97" s="706"/>
      <c r="P97" s="706"/>
      <c r="Q97" s="27" t="str">
        <f t="shared" si="21"/>
        <v/>
      </c>
      <c r="R97" s="13" t="str">
        <f>IF(I97="","",メイン_入力!$AC$32)</f>
        <v/>
      </c>
      <c r="S97" s="13" t="str">
        <f t="shared" si="19"/>
        <v/>
      </c>
      <c r="T97" s="272"/>
      <c r="U97" s="13" t="str">
        <f t="shared" si="22"/>
        <v/>
      </c>
      <c r="V97" s="19" t="str">
        <f t="shared" si="23"/>
        <v/>
      </c>
      <c r="W97" s="19" t="str">
        <f t="shared" si="24"/>
        <v/>
      </c>
      <c r="X97" s="465" t="str">
        <f t="shared" si="20"/>
        <v/>
      </c>
      <c r="Y97" s="12"/>
    </row>
    <row r="98" spans="2:25" x14ac:dyDescent="0.2">
      <c r="B98" s="10"/>
      <c r="C98" s="16">
        <v>83</v>
      </c>
      <c r="D98" s="28"/>
      <c r="E98" s="29"/>
      <c r="F98" s="274"/>
      <c r="G98" s="31"/>
      <c r="H98" s="307"/>
      <c r="I98" s="272"/>
      <c r="J98" s="706"/>
      <c r="K98" s="706"/>
      <c r="L98" s="706"/>
      <c r="M98" s="706"/>
      <c r="N98" s="706"/>
      <c r="O98" s="706"/>
      <c r="P98" s="706"/>
      <c r="Q98" s="27" t="str">
        <f t="shared" si="21"/>
        <v/>
      </c>
      <c r="R98" s="13" t="str">
        <f>IF(I98="","",メイン_入力!$AC$32)</f>
        <v/>
      </c>
      <c r="S98" s="13" t="str">
        <f t="shared" si="19"/>
        <v/>
      </c>
      <c r="T98" s="272"/>
      <c r="U98" s="13" t="str">
        <f t="shared" si="22"/>
        <v/>
      </c>
      <c r="V98" s="19" t="str">
        <f t="shared" si="23"/>
        <v/>
      </c>
      <c r="W98" s="19" t="str">
        <f t="shared" si="24"/>
        <v/>
      </c>
      <c r="X98" s="465" t="str">
        <f t="shared" si="20"/>
        <v/>
      </c>
      <c r="Y98" s="12"/>
    </row>
    <row r="99" spans="2:25" x14ac:dyDescent="0.2">
      <c r="B99" s="10"/>
      <c r="C99" s="16">
        <v>84</v>
      </c>
      <c r="D99" s="28"/>
      <c r="E99" s="29"/>
      <c r="F99" s="274"/>
      <c r="G99" s="31"/>
      <c r="H99" s="307"/>
      <c r="I99" s="272"/>
      <c r="J99" s="706"/>
      <c r="K99" s="706"/>
      <c r="L99" s="706"/>
      <c r="M99" s="706"/>
      <c r="N99" s="706"/>
      <c r="O99" s="706"/>
      <c r="P99" s="706"/>
      <c r="Q99" s="27" t="str">
        <f t="shared" si="21"/>
        <v/>
      </c>
      <c r="R99" s="13" t="str">
        <f>IF(I99="","",メイン_入力!$AC$32)</f>
        <v/>
      </c>
      <c r="S99" s="13" t="str">
        <f t="shared" si="19"/>
        <v/>
      </c>
      <c r="T99" s="272"/>
      <c r="U99" s="13" t="str">
        <f t="shared" si="22"/>
        <v/>
      </c>
      <c r="V99" s="19" t="str">
        <f t="shared" si="23"/>
        <v/>
      </c>
      <c r="W99" s="19" t="str">
        <f t="shared" si="24"/>
        <v/>
      </c>
      <c r="X99" s="465" t="str">
        <f t="shared" si="20"/>
        <v/>
      </c>
      <c r="Y99" s="12"/>
    </row>
    <row r="100" spans="2:25" x14ac:dyDescent="0.2">
      <c r="B100" s="10"/>
      <c r="C100" s="16">
        <v>85</v>
      </c>
      <c r="D100" s="28"/>
      <c r="E100" s="29"/>
      <c r="F100" s="274"/>
      <c r="G100" s="31"/>
      <c r="H100" s="307"/>
      <c r="I100" s="272"/>
      <c r="J100" s="706"/>
      <c r="K100" s="706"/>
      <c r="L100" s="706"/>
      <c r="M100" s="706"/>
      <c r="N100" s="706"/>
      <c r="O100" s="706"/>
      <c r="P100" s="706"/>
      <c r="Q100" s="27" t="str">
        <f t="shared" si="21"/>
        <v/>
      </c>
      <c r="R100" s="13" t="str">
        <f>IF(I100="","",メイン_入力!$AC$32)</f>
        <v/>
      </c>
      <c r="S100" s="13" t="str">
        <f t="shared" si="19"/>
        <v/>
      </c>
      <c r="T100" s="272"/>
      <c r="U100" s="13" t="str">
        <f t="shared" si="22"/>
        <v/>
      </c>
      <c r="V100" s="19" t="str">
        <f t="shared" si="23"/>
        <v/>
      </c>
      <c r="W100" s="19" t="str">
        <f t="shared" si="24"/>
        <v/>
      </c>
      <c r="X100" s="465" t="str">
        <f t="shared" si="20"/>
        <v/>
      </c>
      <c r="Y100" s="12"/>
    </row>
    <row r="101" spans="2:25" x14ac:dyDescent="0.2">
      <c r="B101" s="10"/>
      <c r="C101" s="16">
        <v>86</v>
      </c>
      <c r="D101" s="28"/>
      <c r="E101" s="29"/>
      <c r="F101" s="274"/>
      <c r="G101" s="31"/>
      <c r="H101" s="307"/>
      <c r="I101" s="272"/>
      <c r="J101" s="706"/>
      <c r="K101" s="706"/>
      <c r="L101" s="706"/>
      <c r="M101" s="706"/>
      <c r="N101" s="706"/>
      <c r="O101" s="706"/>
      <c r="P101" s="706"/>
      <c r="Q101" s="27" t="str">
        <f t="shared" si="21"/>
        <v/>
      </c>
      <c r="R101" s="13" t="str">
        <f>IF(I101="","",メイン_入力!$AC$32)</f>
        <v/>
      </c>
      <c r="S101" s="13" t="str">
        <f t="shared" si="19"/>
        <v/>
      </c>
      <c r="T101" s="272"/>
      <c r="U101" s="13" t="str">
        <f t="shared" si="22"/>
        <v/>
      </c>
      <c r="V101" s="19" t="str">
        <f t="shared" si="23"/>
        <v/>
      </c>
      <c r="W101" s="19" t="str">
        <f t="shared" si="24"/>
        <v/>
      </c>
      <c r="X101" s="465" t="str">
        <f t="shared" si="20"/>
        <v/>
      </c>
      <c r="Y101" s="12"/>
    </row>
    <row r="102" spans="2:25" x14ac:dyDescent="0.2">
      <c r="B102" s="10"/>
      <c r="C102" s="16">
        <v>87</v>
      </c>
      <c r="D102" s="28"/>
      <c r="E102" s="29"/>
      <c r="F102" s="274"/>
      <c r="G102" s="31"/>
      <c r="H102" s="307"/>
      <c r="I102" s="272"/>
      <c r="J102" s="706"/>
      <c r="K102" s="706"/>
      <c r="L102" s="706"/>
      <c r="M102" s="706"/>
      <c r="N102" s="706"/>
      <c r="O102" s="706"/>
      <c r="P102" s="706"/>
      <c r="Q102" s="27" t="str">
        <f t="shared" si="21"/>
        <v/>
      </c>
      <c r="R102" s="13" t="str">
        <f>IF(I102="","",メイン_入力!$AC$32)</f>
        <v/>
      </c>
      <c r="S102" s="13" t="str">
        <f t="shared" si="19"/>
        <v/>
      </c>
      <c r="T102" s="272"/>
      <c r="U102" s="13" t="str">
        <f t="shared" si="22"/>
        <v/>
      </c>
      <c r="V102" s="19" t="str">
        <f t="shared" si="23"/>
        <v/>
      </c>
      <c r="W102" s="19" t="str">
        <f t="shared" si="24"/>
        <v/>
      </c>
      <c r="X102" s="465" t="str">
        <f t="shared" si="20"/>
        <v/>
      </c>
      <c r="Y102" s="12"/>
    </row>
    <row r="103" spans="2:25" x14ac:dyDescent="0.2">
      <c r="B103" s="10"/>
      <c r="C103" s="16">
        <v>88</v>
      </c>
      <c r="D103" s="28"/>
      <c r="E103" s="29"/>
      <c r="F103" s="274"/>
      <c r="G103" s="31"/>
      <c r="H103" s="307"/>
      <c r="I103" s="272"/>
      <c r="J103" s="706"/>
      <c r="K103" s="706"/>
      <c r="L103" s="706"/>
      <c r="M103" s="706"/>
      <c r="N103" s="706"/>
      <c r="O103" s="706"/>
      <c r="P103" s="706"/>
      <c r="Q103" s="27" t="str">
        <f t="shared" si="21"/>
        <v/>
      </c>
      <c r="R103" s="13" t="str">
        <f>IF(I103="","",メイン_入力!$AC$32)</f>
        <v/>
      </c>
      <c r="S103" s="13" t="str">
        <f t="shared" si="19"/>
        <v/>
      </c>
      <c r="T103" s="272"/>
      <c r="U103" s="13" t="str">
        <f t="shared" si="22"/>
        <v/>
      </c>
      <c r="V103" s="19" t="str">
        <f t="shared" si="23"/>
        <v/>
      </c>
      <c r="W103" s="19" t="str">
        <f t="shared" si="24"/>
        <v/>
      </c>
      <c r="X103" s="465" t="str">
        <f t="shared" si="20"/>
        <v/>
      </c>
      <c r="Y103" s="12"/>
    </row>
    <row r="104" spans="2:25" x14ac:dyDescent="0.2">
      <c r="B104" s="10"/>
      <c r="C104" s="16">
        <v>89</v>
      </c>
      <c r="D104" s="28"/>
      <c r="E104" s="29"/>
      <c r="F104" s="274"/>
      <c r="G104" s="31"/>
      <c r="H104" s="307"/>
      <c r="I104" s="272"/>
      <c r="J104" s="706"/>
      <c r="K104" s="706"/>
      <c r="L104" s="706"/>
      <c r="M104" s="706"/>
      <c r="N104" s="706"/>
      <c r="O104" s="706"/>
      <c r="P104" s="706"/>
      <c r="Q104" s="27" t="str">
        <f t="shared" si="21"/>
        <v/>
      </c>
      <c r="R104" s="13" t="str">
        <f>IF(I104="","",メイン_入力!$AC$32)</f>
        <v/>
      </c>
      <c r="S104" s="13" t="str">
        <f t="shared" si="19"/>
        <v/>
      </c>
      <c r="T104" s="272"/>
      <c r="U104" s="13" t="str">
        <f t="shared" si="22"/>
        <v/>
      </c>
      <c r="V104" s="19" t="str">
        <f t="shared" si="23"/>
        <v/>
      </c>
      <c r="W104" s="19" t="str">
        <f t="shared" si="24"/>
        <v/>
      </c>
      <c r="X104" s="465" t="str">
        <f t="shared" si="20"/>
        <v/>
      </c>
      <c r="Y104" s="12"/>
    </row>
    <row r="105" spans="2:25" x14ac:dyDescent="0.2">
      <c r="B105" s="10"/>
      <c r="C105" s="16">
        <v>90</v>
      </c>
      <c r="D105" s="28"/>
      <c r="E105" s="29"/>
      <c r="F105" s="274"/>
      <c r="G105" s="31"/>
      <c r="H105" s="307"/>
      <c r="I105" s="272"/>
      <c r="J105" s="706"/>
      <c r="K105" s="706"/>
      <c r="L105" s="706"/>
      <c r="M105" s="706"/>
      <c r="N105" s="706"/>
      <c r="O105" s="706"/>
      <c r="P105" s="706"/>
      <c r="Q105" s="27" t="str">
        <f t="shared" si="21"/>
        <v/>
      </c>
      <c r="R105" s="13" t="str">
        <f>IF(I105="","",メイン_入力!$AC$32)</f>
        <v/>
      </c>
      <c r="S105" s="13" t="str">
        <f t="shared" si="19"/>
        <v/>
      </c>
      <c r="T105" s="272"/>
      <c r="U105" s="13" t="str">
        <f t="shared" si="22"/>
        <v/>
      </c>
      <c r="V105" s="19" t="str">
        <f t="shared" si="23"/>
        <v/>
      </c>
      <c r="W105" s="19" t="str">
        <f t="shared" si="24"/>
        <v/>
      </c>
      <c r="X105" s="465" t="str">
        <f t="shared" si="20"/>
        <v/>
      </c>
      <c r="Y105" s="12"/>
    </row>
    <row r="106" spans="2:25" x14ac:dyDescent="0.2">
      <c r="B106" s="113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5"/>
    </row>
    <row r="107" spans="2:25" x14ac:dyDescent="0.2">
      <c r="Y107" s="174" t="s">
        <v>916</v>
      </c>
    </row>
  </sheetData>
  <sheetProtection algorithmName="SHA-512" hashValue="459mcaiv5fLyHTKSn8vKRE0vuqbBFCDZ+YW0+IZo6q172rkJG7UtoKTxYGlRku8toOuUUv8N0QkbA3u+2d4qyQ==" saltValue="nRd/zFhXKQQ61U2J74ZIyw==" spinCount="100000" sheet="1" selectLockedCells="1"/>
  <mergeCells count="23">
    <mergeCell ref="C8:C11"/>
    <mergeCell ref="D8:P8"/>
    <mergeCell ref="S9:S11"/>
    <mergeCell ref="T9:T11"/>
    <mergeCell ref="U9:U11"/>
    <mergeCell ref="D9:D11"/>
    <mergeCell ref="E9:E11"/>
    <mergeCell ref="F9:F11"/>
    <mergeCell ref="P10:P11"/>
    <mergeCell ref="Q9:Q11"/>
    <mergeCell ref="O10:O11"/>
    <mergeCell ref="N10:N11"/>
    <mergeCell ref="L10:L11"/>
    <mergeCell ref="M10:M11"/>
    <mergeCell ref="Q8:X8"/>
    <mergeCell ref="G9:G11"/>
    <mergeCell ref="R9:R11"/>
    <mergeCell ref="V9:X10"/>
    <mergeCell ref="H9:H11"/>
    <mergeCell ref="I9:I11"/>
    <mergeCell ref="K10:K11"/>
    <mergeCell ref="J10:J11"/>
    <mergeCell ref="J9:P9"/>
  </mergeCells>
  <phoneticPr fontId="2"/>
  <conditionalFormatting sqref="M12:M41">
    <cfRule type="expression" dxfId="103" priority="46">
      <formula>AND(M12="○",COUNTIF(M12:O12,"○")&gt;1)</formula>
    </cfRule>
  </conditionalFormatting>
  <conditionalFormatting sqref="K12:K41">
    <cfRule type="expression" dxfId="102" priority="40">
      <formula>AND(K12="○",COUNTIF(J12:K12,"○")&gt;1)</formula>
    </cfRule>
  </conditionalFormatting>
  <conditionalFormatting sqref="J12:J41">
    <cfRule type="expression" dxfId="101" priority="22">
      <formula>AND(J12="○",COUNTIF(J12:K12,"○")&gt;1)</formula>
    </cfRule>
  </conditionalFormatting>
  <conditionalFormatting sqref="N12:N41">
    <cfRule type="expression" dxfId="100" priority="20">
      <formula>AND(N12="○",COUNTIF(M12:O12,"○")&gt;1)</formula>
    </cfRule>
  </conditionalFormatting>
  <conditionalFormatting sqref="O12:O41">
    <cfRule type="expression" dxfId="99" priority="19">
      <formula>AND(O12="○",COUNTIF(M12:O12,"○")&gt;1)</formula>
    </cfRule>
  </conditionalFormatting>
  <conditionalFormatting sqref="M44:M73">
    <cfRule type="expression" dxfId="98" priority="10">
      <formula>AND(M44="○",COUNTIF(M44:O44,"○")&gt;1)</formula>
    </cfRule>
  </conditionalFormatting>
  <conditionalFormatting sqref="K44:K73">
    <cfRule type="expression" dxfId="97" priority="9">
      <formula>AND(K44="○",COUNTIF(J44:K44,"○")&gt;1)</formula>
    </cfRule>
  </conditionalFormatting>
  <conditionalFormatting sqref="J44:J73">
    <cfRule type="expression" dxfId="96" priority="8">
      <formula>AND(J44="○",COUNTIF(J44:K44,"○")&gt;1)</formula>
    </cfRule>
  </conditionalFormatting>
  <conditionalFormatting sqref="N44:N73">
    <cfRule type="expression" dxfId="95" priority="7">
      <formula>AND(N44="○",COUNTIF(M44:O44,"○")&gt;1)</formula>
    </cfRule>
  </conditionalFormatting>
  <conditionalFormatting sqref="O44:O73">
    <cfRule type="expression" dxfId="94" priority="6">
      <formula>AND(O44="○",COUNTIF(M44:O44,"○")&gt;1)</formula>
    </cfRule>
  </conditionalFormatting>
  <conditionalFormatting sqref="M76:M105">
    <cfRule type="expression" dxfId="93" priority="5">
      <formula>AND(M76="○",COUNTIF(M76:O76,"○")&gt;1)</formula>
    </cfRule>
  </conditionalFormatting>
  <conditionalFormatting sqref="K76:K105">
    <cfRule type="expression" dxfId="92" priority="4">
      <formula>AND(K76="○",COUNTIF(J76:K76,"○")&gt;1)</formula>
    </cfRule>
  </conditionalFormatting>
  <conditionalFormatting sqref="J76:J105">
    <cfRule type="expression" dxfId="91" priority="3">
      <formula>AND(J76="○",COUNTIF(J76:K76,"○")&gt;1)</formula>
    </cfRule>
  </conditionalFormatting>
  <conditionalFormatting sqref="N76:N105">
    <cfRule type="expression" dxfId="90" priority="2">
      <formula>AND(N76="○",COUNTIF(M76:O76,"○")&gt;1)</formula>
    </cfRule>
  </conditionalFormatting>
  <conditionalFormatting sqref="O76:O105">
    <cfRule type="expression" dxfId="89" priority="1">
      <formula>AND(O76="○",COUNTIF(M76:O76,"○")&gt;1)</formula>
    </cfRule>
  </conditionalFormatting>
  <dataValidations count="2">
    <dataValidation type="list" allowBlank="1" showInputMessage="1" showErrorMessage="1" sqref="J12:P41 J44:P73 J76:P105">
      <formula1>$AE$5:$AF$5</formula1>
    </dataValidation>
    <dataValidation type="list" allowBlank="1" showInputMessage="1" showErrorMessage="1" sqref="D44:D73 D12:D41 D76:D105">
      <formula1>$AB$2:$AI$2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  <rowBreaks count="2" manualBreakCount="2">
    <brk id="43" max="21" man="1"/>
    <brk id="7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BF107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6" zeroHeight="1" x14ac:dyDescent="0.2"/>
  <cols>
    <col min="1" max="1" width="2.109375" style="1" customWidth="1"/>
    <col min="2" max="2" width="2.109375" style="102" customWidth="1"/>
    <col min="3" max="3" width="3.6640625" style="102" customWidth="1"/>
    <col min="4" max="5" width="5.6640625" style="102" customWidth="1"/>
    <col min="6" max="6" width="8.6640625" style="102" customWidth="1"/>
    <col min="7" max="8" width="6.6640625" style="102" customWidth="1"/>
    <col min="9" max="9" width="5.6640625" style="102" customWidth="1"/>
    <col min="10" max="12" width="9.77734375" style="102" customWidth="1"/>
    <col min="13" max="13" width="7.109375" style="102" customWidth="1"/>
    <col min="14" max="15" width="6.6640625" style="102" customWidth="1"/>
    <col min="16" max="22" width="7.6640625" style="102" customWidth="1"/>
    <col min="23" max="24" width="2.109375" style="102" customWidth="1"/>
    <col min="25" max="34" width="8.6640625" style="102" hidden="1" customWidth="1"/>
    <col min="35" max="40" width="9" style="102" hidden="1" customWidth="1"/>
    <col min="41" max="58" width="0" style="102" hidden="1" customWidth="1"/>
    <col min="59" max="16384" width="9" style="102" hidden="1"/>
  </cols>
  <sheetData>
    <row r="1" spans="1:58" s="103" customFormat="1" ht="16.2" thickBot="1" x14ac:dyDescent="0.25">
      <c r="A1" s="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2" t="s">
        <v>821</v>
      </c>
      <c r="AO1" s="2" t="s">
        <v>806</v>
      </c>
      <c r="AP1" s="2"/>
      <c r="AR1" s="7" t="s">
        <v>812</v>
      </c>
    </row>
    <row r="2" spans="1:58" s="103" customFormat="1" ht="16.2" thickBot="1" x14ac:dyDescent="0.25">
      <c r="A2" s="1"/>
      <c r="B2" s="102"/>
      <c r="C2" s="102"/>
      <c r="D2" s="104"/>
      <c r="E2" s="3" t="s">
        <v>410</v>
      </c>
      <c r="Z2" s="4" t="s">
        <v>398</v>
      </c>
      <c r="AA2" s="4" t="s">
        <v>399</v>
      </c>
      <c r="AB2" s="4" t="s">
        <v>400</v>
      </c>
      <c r="AC2" s="4" t="s">
        <v>651</v>
      </c>
      <c r="AD2" s="4" t="s">
        <v>652</v>
      </c>
      <c r="AE2" s="4" t="s">
        <v>653</v>
      </c>
      <c r="AF2" s="4" t="s">
        <v>431</v>
      </c>
      <c r="AG2" s="4" t="s">
        <v>432</v>
      </c>
      <c r="AH2" s="4"/>
      <c r="AI2" s="4"/>
      <c r="AJ2" s="4"/>
      <c r="AK2" s="4"/>
      <c r="AL2" s="4"/>
      <c r="AM2" s="4"/>
      <c r="AN2" s="316"/>
      <c r="AO2" s="21"/>
      <c r="AP2" s="475" t="s">
        <v>455</v>
      </c>
      <c r="AR2" s="150"/>
      <c r="AS2" s="4" t="s">
        <v>398</v>
      </c>
      <c r="AT2" s="4" t="s">
        <v>399</v>
      </c>
      <c r="AU2" s="4" t="s">
        <v>400</v>
      </c>
      <c r="AV2" s="4" t="s">
        <v>651</v>
      </c>
      <c r="AW2" s="4" t="s">
        <v>652</v>
      </c>
      <c r="AX2" s="4" t="s">
        <v>653</v>
      </c>
      <c r="AY2" s="4" t="s">
        <v>431</v>
      </c>
      <c r="AZ2" s="4" t="s">
        <v>432</v>
      </c>
    </row>
    <row r="3" spans="1:58" s="103" customFormat="1" ht="16.2" thickBot="1" x14ac:dyDescent="0.25">
      <c r="A3" s="1"/>
      <c r="B3" s="102"/>
      <c r="C3" s="102"/>
      <c r="D3" s="105"/>
      <c r="E3" s="3" t="s">
        <v>411</v>
      </c>
      <c r="AO3" s="475" t="s">
        <v>755</v>
      </c>
      <c r="AP3" s="475">
        <f>メイン_入力!$AH$99</f>
        <v>5.1999999999999998E-2</v>
      </c>
      <c r="AR3" s="475" t="s">
        <v>755</v>
      </c>
      <c r="AS3" s="466">
        <f>SUMIF($D$12:$D$105,AS2,$T$12:$T$105)</f>
        <v>0</v>
      </c>
      <c r="AT3" s="466">
        <f t="shared" ref="AT3:AZ3" si="0">SUMIF($D$12:$D$105,AA2,$T$12:$T$105)</f>
        <v>0</v>
      </c>
      <c r="AU3" s="466">
        <f t="shared" si="0"/>
        <v>0</v>
      </c>
      <c r="AV3" s="466">
        <f t="shared" si="0"/>
        <v>0</v>
      </c>
      <c r="AW3" s="466">
        <f t="shared" si="0"/>
        <v>0</v>
      </c>
      <c r="AX3" s="466">
        <f t="shared" si="0"/>
        <v>0</v>
      </c>
      <c r="AY3" s="466">
        <f t="shared" si="0"/>
        <v>0</v>
      </c>
      <c r="AZ3" s="466">
        <f t="shared" si="0"/>
        <v>0</v>
      </c>
      <c r="BA3" s="2"/>
      <c r="BB3" s="2"/>
      <c r="BC3" s="2"/>
      <c r="BD3" s="2"/>
      <c r="BE3" s="2"/>
      <c r="BF3" s="2"/>
    </row>
    <row r="4" spans="1:58" x14ac:dyDescent="0.2">
      <c r="AO4" s="475" t="s">
        <v>756</v>
      </c>
      <c r="AP4" s="475">
        <f>メイン_入力!$AH$100</f>
        <v>0.06</v>
      </c>
      <c r="AR4" s="475" t="s">
        <v>756</v>
      </c>
      <c r="AS4" s="475">
        <f>SUMIF($D$12:$D$105,AS2,$U$12:$U$105)</f>
        <v>0</v>
      </c>
      <c r="AT4" s="475">
        <f t="shared" ref="AT4:AZ4" si="1">SUMIF($D$12:$D$105,AA2,$U$12:$U$105)</f>
        <v>0</v>
      </c>
      <c r="AU4" s="475">
        <f t="shared" si="1"/>
        <v>0</v>
      </c>
      <c r="AV4" s="475">
        <f t="shared" si="1"/>
        <v>0</v>
      </c>
      <c r="AW4" s="475">
        <f t="shared" si="1"/>
        <v>0</v>
      </c>
      <c r="AX4" s="475">
        <f t="shared" si="1"/>
        <v>0</v>
      </c>
      <c r="AY4" s="475">
        <f t="shared" si="1"/>
        <v>0</v>
      </c>
      <c r="AZ4" s="475">
        <f t="shared" si="1"/>
        <v>0</v>
      </c>
      <c r="BA4" s="7"/>
      <c r="BB4" s="7"/>
      <c r="BC4" s="7"/>
      <c r="BD4" s="7"/>
      <c r="BE4" s="7"/>
      <c r="BF4" s="7"/>
    </row>
    <row r="5" spans="1:58" s="103" customFormat="1" ht="13.2" x14ac:dyDescent="0.2">
      <c r="A5" s="123" t="s">
        <v>15</v>
      </c>
      <c r="B5" s="155"/>
      <c r="C5" s="5"/>
      <c r="D5" s="6"/>
      <c r="E5" s="3"/>
      <c r="R5" s="7"/>
      <c r="S5" s="7"/>
      <c r="T5" s="7"/>
      <c r="U5" s="7"/>
      <c r="V5" s="7"/>
      <c r="W5" s="229"/>
      <c r="X5" s="7"/>
      <c r="Y5" s="7"/>
      <c r="Z5" s="4" t="s">
        <v>36</v>
      </c>
      <c r="AA5" s="4" t="s">
        <v>255</v>
      </c>
      <c r="AC5" s="4" t="s">
        <v>490</v>
      </c>
      <c r="AD5" s="4"/>
      <c r="AO5" s="475" t="s">
        <v>779</v>
      </c>
      <c r="AP5" s="475">
        <f>メイン_入力!$AH$101</f>
        <v>0.06</v>
      </c>
      <c r="AR5" s="475" t="s">
        <v>779</v>
      </c>
      <c r="AS5" s="475">
        <f>SUMIF($D$12:$D$105,AS2,$V$12:$V$105)</f>
        <v>0</v>
      </c>
      <c r="AT5" s="475">
        <f t="shared" ref="AT5:AZ5" si="2">SUMIF($D$12:$D$105,AT2,$V$12:$V$105)</f>
        <v>0</v>
      </c>
      <c r="AU5" s="475">
        <f t="shared" si="2"/>
        <v>0</v>
      </c>
      <c r="AV5" s="475">
        <f t="shared" si="2"/>
        <v>0</v>
      </c>
      <c r="AW5" s="475">
        <f t="shared" si="2"/>
        <v>0</v>
      </c>
      <c r="AX5" s="475">
        <f t="shared" si="2"/>
        <v>0</v>
      </c>
      <c r="AY5" s="475">
        <f t="shared" si="2"/>
        <v>0</v>
      </c>
      <c r="AZ5" s="475">
        <f t="shared" si="2"/>
        <v>0</v>
      </c>
    </row>
    <row r="6" spans="1:58" s="103" customFormat="1" x14ac:dyDescent="0.2">
      <c r="A6" s="1"/>
      <c r="B6" s="106"/>
      <c r="C6" s="107" t="s">
        <v>512</v>
      </c>
      <c r="D6" s="108" t="s">
        <v>695</v>
      </c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8"/>
      <c r="S6" s="8"/>
      <c r="T6" s="8"/>
      <c r="U6" s="8"/>
      <c r="V6" s="8"/>
      <c r="W6" s="9"/>
      <c r="X6" s="7"/>
      <c r="Y6" s="7"/>
    </row>
    <row r="7" spans="1:58" s="103" customFormat="1" x14ac:dyDescent="0.2">
      <c r="A7" s="1"/>
      <c r="B7" s="10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1"/>
      <c r="S7" s="11"/>
      <c r="T7" s="11"/>
      <c r="U7" s="11"/>
      <c r="V7" s="11"/>
      <c r="W7" s="12"/>
      <c r="X7" s="7"/>
      <c r="Y7" s="7"/>
      <c r="Z7" s="914" t="s">
        <v>513</v>
      </c>
      <c r="AA7" s="914" t="s">
        <v>514</v>
      </c>
    </row>
    <row r="8" spans="1:58" s="103" customFormat="1" ht="15" customHeight="1" x14ac:dyDescent="0.2">
      <c r="A8" s="1"/>
      <c r="B8" s="10"/>
      <c r="C8" s="792" t="s">
        <v>515</v>
      </c>
      <c r="D8" s="783" t="s">
        <v>288</v>
      </c>
      <c r="E8" s="806"/>
      <c r="F8" s="806"/>
      <c r="G8" s="806"/>
      <c r="H8" s="806"/>
      <c r="I8" s="806"/>
      <c r="J8" s="806"/>
      <c r="K8" s="806"/>
      <c r="L8" s="855"/>
      <c r="M8" s="892" t="s">
        <v>705</v>
      </c>
      <c r="N8" s="892"/>
      <c r="O8" s="892"/>
      <c r="P8" s="892"/>
      <c r="Q8" s="892"/>
      <c r="R8" s="892"/>
      <c r="S8" s="892"/>
      <c r="T8" s="892"/>
      <c r="U8" s="892"/>
      <c r="V8" s="892"/>
      <c r="W8" s="12"/>
      <c r="X8" s="7"/>
      <c r="Y8" s="7"/>
      <c r="Z8" s="915"/>
      <c r="AA8" s="915"/>
    </row>
    <row r="9" spans="1:58" s="103" customFormat="1" ht="14.25" customHeight="1" x14ac:dyDescent="0.2">
      <c r="A9" s="1"/>
      <c r="B9" s="10"/>
      <c r="C9" s="793"/>
      <c r="D9" s="913" t="s">
        <v>276</v>
      </c>
      <c r="E9" s="913" t="s">
        <v>100</v>
      </c>
      <c r="F9" s="913" t="s">
        <v>256</v>
      </c>
      <c r="G9" s="913" t="s">
        <v>516</v>
      </c>
      <c r="H9" s="913" t="s">
        <v>517</v>
      </c>
      <c r="I9" s="913" t="s">
        <v>518</v>
      </c>
      <c r="J9" s="874" t="s">
        <v>519</v>
      </c>
      <c r="K9" s="886"/>
      <c r="L9" s="886"/>
      <c r="M9" s="890" t="s">
        <v>325</v>
      </c>
      <c r="N9" s="872" t="s">
        <v>520</v>
      </c>
      <c r="O9" s="899"/>
      <c r="P9" s="872" t="s">
        <v>303</v>
      </c>
      <c r="Q9" s="899"/>
      <c r="R9" s="890" t="s">
        <v>702</v>
      </c>
      <c r="S9" s="890" t="s">
        <v>254</v>
      </c>
      <c r="T9" s="882" t="s">
        <v>443</v>
      </c>
      <c r="U9" s="882"/>
      <c r="V9" s="882"/>
      <c r="W9" s="12"/>
      <c r="X9" s="7"/>
      <c r="Y9" s="7"/>
      <c r="Z9" s="19" t="str">
        <f>IF(G12="","",31.5)</f>
        <v/>
      </c>
      <c r="AA9" s="19" t="str">
        <f>IF(G12="","",33.5)</f>
        <v/>
      </c>
    </row>
    <row r="10" spans="1:58" s="103" customFormat="1" ht="50.1" customHeight="1" x14ac:dyDescent="0.2">
      <c r="A10" s="1"/>
      <c r="B10" s="10"/>
      <c r="C10" s="793"/>
      <c r="D10" s="897"/>
      <c r="E10" s="897"/>
      <c r="F10" s="897"/>
      <c r="G10" s="897"/>
      <c r="H10" s="897"/>
      <c r="I10" s="897"/>
      <c r="J10" s="913" t="s">
        <v>160</v>
      </c>
      <c r="K10" s="913" t="s">
        <v>703</v>
      </c>
      <c r="L10" s="864" t="s">
        <v>521</v>
      </c>
      <c r="M10" s="890"/>
      <c r="N10" s="874"/>
      <c r="O10" s="902"/>
      <c r="P10" s="874"/>
      <c r="Q10" s="902"/>
      <c r="R10" s="890"/>
      <c r="S10" s="890"/>
      <c r="T10" s="882"/>
      <c r="U10" s="882"/>
      <c r="V10" s="882"/>
      <c r="W10" s="12"/>
      <c r="X10" s="7"/>
      <c r="Y10" s="7"/>
      <c r="Z10" s="15" t="s">
        <v>257</v>
      </c>
      <c r="AA10" s="15" t="s">
        <v>258</v>
      </c>
      <c r="AB10" s="15" t="s">
        <v>607</v>
      </c>
    </row>
    <row r="11" spans="1:58" s="103" customFormat="1" ht="28.2" customHeight="1" x14ac:dyDescent="0.2">
      <c r="A11" s="1"/>
      <c r="B11" s="10"/>
      <c r="C11" s="916"/>
      <c r="D11" s="917"/>
      <c r="E11" s="917"/>
      <c r="F11" s="917"/>
      <c r="G11" s="917"/>
      <c r="H11" s="917"/>
      <c r="I11" s="917"/>
      <c r="J11" s="898"/>
      <c r="K11" s="898"/>
      <c r="L11" s="867"/>
      <c r="M11" s="860"/>
      <c r="N11" s="125" t="s">
        <v>277</v>
      </c>
      <c r="O11" s="125" t="s">
        <v>302</v>
      </c>
      <c r="P11" s="126" t="s">
        <v>277</v>
      </c>
      <c r="Q11" s="126" t="s">
        <v>302</v>
      </c>
      <c r="R11" s="860"/>
      <c r="S11" s="860"/>
      <c r="T11" s="376" t="s">
        <v>770</v>
      </c>
      <c r="U11" s="376" t="s">
        <v>771</v>
      </c>
      <c r="V11" s="376" t="s">
        <v>822</v>
      </c>
      <c r="W11" s="12"/>
      <c r="X11" s="7"/>
      <c r="Y11" s="7"/>
      <c r="Z11" s="85">
        <v>0.5</v>
      </c>
      <c r="AA11" s="85">
        <v>0.4</v>
      </c>
      <c r="AB11" s="85">
        <v>0.4</v>
      </c>
    </row>
    <row r="12" spans="1:58" s="103" customFormat="1" ht="14.25" customHeight="1" x14ac:dyDescent="0.2">
      <c r="A12" s="1"/>
      <c r="B12" s="10"/>
      <c r="C12" s="16">
        <v>1</v>
      </c>
      <c r="D12" s="28"/>
      <c r="E12" s="29"/>
      <c r="F12" s="274"/>
      <c r="G12" s="272"/>
      <c r="H12" s="272"/>
      <c r="I12" s="272"/>
      <c r="J12" s="28"/>
      <c r="K12" s="28"/>
      <c r="L12" s="28"/>
      <c r="M12" s="17" t="str">
        <f>IF(I12="","",SUMIF(J12:L12,"○",$Z$11:$AB$11))</f>
        <v/>
      </c>
      <c r="N12" s="19" t="str">
        <f>IF(E12="","",$Z$9)</f>
        <v/>
      </c>
      <c r="O12" s="19" t="str">
        <f>IF(E12="","",$AA$9)</f>
        <v/>
      </c>
      <c r="P12" s="188" t="str">
        <f>IF(G12="","",メイン_入力!$Y$32)</f>
        <v/>
      </c>
      <c r="Q12" s="188" t="str">
        <f>IF(G12="","",メイン_入力!$Z$32)</f>
        <v/>
      </c>
      <c r="R12" s="13" t="str">
        <f t="shared" ref="R12:R41" si="3">IF(I12="","",0.33*G12*I12*(1-M12)*(N12*P12+O12*Q12)*3.6/1000)</f>
        <v/>
      </c>
      <c r="S12" s="13" t="str">
        <f>IF(M12="","",R12*M12/(1-M12))</f>
        <v/>
      </c>
      <c r="T12" s="19" t="str">
        <f>IF(ISERROR(S12),"",IF(S12="","",S12*$AP$3/1000))</f>
        <v/>
      </c>
      <c r="U12" s="19" t="str">
        <f>IF(ISERROR(S12),"",IF(S12="","",S12*$AP$4/1000))</f>
        <v/>
      </c>
      <c r="V12" s="465" t="str">
        <f>IF(ISERROR(S12),"",IF(S12="","",S12*$AP$5/1000))</f>
        <v/>
      </c>
      <c r="W12" s="12"/>
      <c r="X12" s="7"/>
      <c r="Y12" s="7"/>
      <c r="Z12" s="14"/>
    </row>
    <row r="13" spans="1:58" s="103" customFormat="1" ht="14.25" customHeight="1" x14ac:dyDescent="0.2">
      <c r="A13" s="1"/>
      <c r="B13" s="10"/>
      <c r="C13" s="16">
        <v>2</v>
      </c>
      <c r="D13" s="28"/>
      <c r="E13" s="29"/>
      <c r="F13" s="274"/>
      <c r="G13" s="272"/>
      <c r="H13" s="272"/>
      <c r="I13" s="272"/>
      <c r="J13" s="28"/>
      <c r="K13" s="28"/>
      <c r="L13" s="28"/>
      <c r="M13" s="17" t="str">
        <f t="shared" ref="M13:M41" si="4">IF(I13="","",SUMIF(J13:L13,"○",$Z$11:$AB$11))</f>
        <v/>
      </c>
      <c r="N13" s="19" t="str">
        <f t="shared" ref="N13:N41" si="5">IF(E13="","",$Z$9)</f>
        <v/>
      </c>
      <c r="O13" s="19" t="str">
        <f t="shared" ref="O13:O41" si="6">IF(E13="","",$AA$9)</f>
        <v/>
      </c>
      <c r="P13" s="188" t="str">
        <f>IF(G13="","",メイン_入力!$Y$32)</f>
        <v/>
      </c>
      <c r="Q13" s="188" t="str">
        <f>IF(G13="","",メイン_入力!$Z$32)</f>
        <v/>
      </c>
      <c r="R13" s="13" t="str">
        <f t="shared" si="3"/>
        <v/>
      </c>
      <c r="S13" s="13" t="str">
        <f t="shared" ref="S13:S41" si="7">IF(M13="","",R13*M13/(1-M13))</f>
        <v/>
      </c>
      <c r="T13" s="465" t="str">
        <f t="shared" ref="T13:T41" si="8">IF(ISERROR(S13),"",IF(S13="","",S13*$AP$3/1000))</f>
        <v/>
      </c>
      <c r="U13" s="465" t="str">
        <f t="shared" ref="U13:U41" si="9">IF(ISERROR(S13),"",IF(S13="","",S13*$AP$4/1000))</f>
        <v/>
      </c>
      <c r="V13" s="465" t="str">
        <f t="shared" ref="V13:V41" si="10">IF(ISERROR(S13),"",IF(S13="","",S13*$AP$5/1000))</f>
        <v/>
      </c>
      <c r="W13" s="12"/>
      <c r="X13" s="7"/>
      <c r="Y13" s="7"/>
      <c r="Z13" s="14"/>
      <c r="AA13" s="14"/>
      <c r="AB13" s="14"/>
      <c r="AC13" s="14"/>
      <c r="AD13" s="14"/>
    </row>
    <row r="14" spans="1:58" s="103" customFormat="1" ht="14.25" customHeight="1" x14ac:dyDescent="0.2">
      <c r="A14" s="1"/>
      <c r="B14" s="10"/>
      <c r="C14" s="16">
        <v>3</v>
      </c>
      <c r="D14" s="28"/>
      <c r="E14" s="29"/>
      <c r="F14" s="274"/>
      <c r="G14" s="272"/>
      <c r="H14" s="272"/>
      <c r="I14" s="272"/>
      <c r="J14" s="28"/>
      <c r="K14" s="28"/>
      <c r="L14" s="28"/>
      <c r="M14" s="17" t="str">
        <f t="shared" si="4"/>
        <v/>
      </c>
      <c r="N14" s="19" t="str">
        <f t="shared" si="5"/>
        <v/>
      </c>
      <c r="O14" s="19" t="str">
        <f t="shared" si="6"/>
        <v/>
      </c>
      <c r="P14" s="188" t="str">
        <f>IF(G14="","",メイン_入力!$Y$32)</f>
        <v/>
      </c>
      <c r="Q14" s="188" t="str">
        <f>IF(G14="","",メイン_入力!$Z$32)</f>
        <v/>
      </c>
      <c r="R14" s="13" t="str">
        <f t="shared" si="3"/>
        <v/>
      </c>
      <c r="S14" s="13" t="str">
        <f t="shared" si="7"/>
        <v/>
      </c>
      <c r="T14" s="465" t="str">
        <f t="shared" si="8"/>
        <v/>
      </c>
      <c r="U14" s="465" t="str">
        <f t="shared" si="9"/>
        <v/>
      </c>
      <c r="V14" s="465" t="str">
        <f t="shared" si="10"/>
        <v/>
      </c>
      <c r="W14" s="12"/>
      <c r="X14" s="7"/>
      <c r="Y14" s="7"/>
      <c r="Z14" s="14"/>
      <c r="AA14" s="14"/>
      <c r="AB14" s="14"/>
      <c r="AC14" s="14"/>
      <c r="AD14" s="14"/>
    </row>
    <row r="15" spans="1:58" s="103" customFormat="1" ht="14.25" customHeight="1" x14ac:dyDescent="0.2">
      <c r="A15" s="1"/>
      <c r="B15" s="10"/>
      <c r="C15" s="16">
        <v>4</v>
      </c>
      <c r="D15" s="28"/>
      <c r="E15" s="29"/>
      <c r="F15" s="274"/>
      <c r="G15" s="272"/>
      <c r="H15" s="272"/>
      <c r="I15" s="272"/>
      <c r="J15" s="28"/>
      <c r="K15" s="28"/>
      <c r="L15" s="28"/>
      <c r="M15" s="17" t="str">
        <f t="shared" si="4"/>
        <v/>
      </c>
      <c r="N15" s="19" t="str">
        <f t="shared" si="5"/>
        <v/>
      </c>
      <c r="O15" s="19" t="str">
        <f t="shared" si="6"/>
        <v/>
      </c>
      <c r="P15" s="188" t="str">
        <f>IF(G15="","",メイン_入力!$Y$32)</f>
        <v/>
      </c>
      <c r="Q15" s="188" t="str">
        <f>IF(G15="","",メイン_入力!$Z$32)</f>
        <v/>
      </c>
      <c r="R15" s="13" t="str">
        <f t="shared" si="3"/>
        <v/>
      </c>
      <c r="S15" s="13" t="str">
        <f t="shared" si="7"/>
        <v/>
      </c>
      <c r="T15" s="465" t="str">
        <f t="shared" si="8"/>
        <v/>
      </c>
      <c r="U15" s="465" t="str">
        <f t="shared" si="9"/>
        <v/>
      </c>
      <c r="V15" s="465" t="str">
        <f t="shared" si="10"/>
        <v/>
      </c>
      <c r="W15" s="12"/>
      <c r="X15" s="7"/>
      <c r="Y15" s="7"/>
      <c r="Z15" s="14"/>
      <c r="AA15" s="14"/>
      <c r="AB15" s="14"/>
      <c r="AC15" s="14"/>
      <c r="AD15" s="14"/>
    </row>
    <row r="16" spans="1:58" s="103" customFormat="1" ht="14.25" customHeight="1" x14ac:dyDescent="0.2">
      <c r="A16" s="1"/>
      <c r="B16" s="10"/>
      <c r="C16" s="16">
        <v>5</v>
      </c>
      <c r="D16" s="28"/>
      <c r="E16" s="29"/>
      <c r="F16" s="274"/>
      <c r="G16" s="272"/>
      <c r="H16" s="272"/>
      <c r="I16" s="272"/>
      <c r="J16" s="28"/>
      <c r="K16" s="28"/>
      <c r="L16" s="28"/>
      <c r="M16" s="17" t="str">
        <f t="shared" si="4"/>
        <v/>
      </c>
      <c r="N16" s="19" t="str">
        <f t="shared" si="5"/>
        <v/>
      </c>
      <c r="O16" s="19" t="str">
        <f t="shared" si="6"/>
        <v/>
      </c>
      <c r="P16" s="188" t="str">
        <f>IF(G16="","",メイン_入力!$Y$32)</f>
        <v/>
      </c>
      <c r="Q16" s="188" t="str">
        <f>IF(G16="","",メイン_入力!$Z$32)</f>
        <v/>
      </c>
      <c r="R16" s="13" t="str">
        <f t="shared" si="3"/>
        <v/>
      </c>
      <c r="S16" s="13" t="str">
        <f t="shared" si="7"/>
        <v/>
      </c>
      <c r="T16" s="465" t="str">
        <f t="shared" si="8"/>
        <v/>
      </c>
      <c r="U16" s="465" t="str">
        <f t="shared" si="9"/>
        <v/>
      </c>
      <c r="V16" s="465" t="str">
        <f t="shared" si="10"/>
        <v/>
      </c>
      <c r="W16" s="12"/>
      <c r="X16" s="7"/>
      <c r="Y16" s="7"/>
      <c r="Z16" s="14"/>
      <c r="AA16" s="14"/>
      <c r="AB16" s="14"/>
      <c r="AC16" s="14"/>
      <c r="AD16" s="14"/>
    </row>
    <row r="17" spans="1:30" s="103" customFormat="1" ht="14.25" customHeight="1" x14ac:dyDescent="0.2">
      <c r="A17" s="1"/>
      <c r="B17" s="10"/>
      <c r="C17" s="16">
        <v>6</v>
      </c>
      <c r="D17" s="28"/>
      <c r="E17" s="29"/>
      <c r="F17" s="274"/>
      <c r="G17" s="272"/>
      <c r="H17" s="272"/>
      <c r="I17" s="272"/>
      <c r="J17" s="28"/>
      <c r="K17" s="28"/>
      <c r="L17" s="28"/>
      <c r="M17" s="17" t="str">
        <f t="shared" si="4"/>
        <v/>
      </c>
      <c r="N17" s="19" t="str">
        <f t="shared" si="5"/>
        <v/>
      </c>
      <c r="O17" s="19" t="str">
        <f t="shared" si="6"/>
        <v/>
      </c>
      <c r="P17" s="188" t="str">
        <f>IF(G17="","",メイン_入力!$Y$32)</f>
        <v/>
      </c>
      <c r="Q17" s="188" t="str">
        <f>IF(G17="","",メイン_入力!$Z$32)</f>
        <v/>
      </c>
      <c r="R17" s="13" t="str">
        <f t="shared" si="3"/>
        <v/>
      </c>
      <c r="S17" s="13" t="str">
        <f t="shared" si="7"/>
        <v/>
      </c>
      <c r="T17" s="465" t="str">
        <f t="shared" si="8"/>
        <v/>
      </c>
      <c r="U17" s="465" t="str">
        <f t="shared" si="9"/>
        <v/>
      </c>
      <c r="V17" s="465" t="str">
        <f t="shared" si="10"/>
        <v/>
      </c>
      <c r="W17" s="12"/>
      <c r="X17" s="7"/>
      <c r="Y17" s="7"/>
      <c r="Z17" s="14"/>
      <c r="AA17" s="14"/>
      <c r="AB17" s="14"/>
      <c r="AC17" s="14"/>
      <c r="AD17" s="14"/>
    </row>
    <row r="18" spans="1:30" s="103" customFormat="1" ht="14.25" customHeight="1" x14ac:dyDescent="0.2">
      <c r="A18" s="1"/>
      <c r="B18" s="10"/>
      <c r="C18" s="16">
        <v>7</v>
      </c>
      <c r="D18" s="28"/>
      <c r="E18" s="29"/>
      <c r="F18" s="274"/>
      <c r="G18" s="272"/>
      <c r="H18" s="272"/>
      <c r="I18" s="272"/>
      <c r="J18" s="28"/>
      <c r="K18" s="28"/>
      <c r="L18" s="28"/>
      <c r="M18" s="17" t="str">
        <f t="shared" si="4"/>
        <v/>
      </c>
      <c r="N18" s="19" t="str">
        <f t="shared" si="5"/>
        <v/>
      </c>
      <c r="O18" s="19" t="str">
        <f t="shared" si="6"/>
        <v/>
      </c>
      <c r="P18" s="188" t="str">
        <f>IF(G18="","",メイン_入力!$Y$32)</f>
        <v/>
      </c>
      <c r="Q18" s="188" t="str">
        <f>IF(G18="","",メイン_入力!$Z$32)</f>
        <v/>
      </c>
      <c r="R18" s="13" t="str">
        <f t="shared" si="3"/>
        <v/>
      </c>
      <c r="S18" s="13" t="str">
        <f t="shared" si="7"/>
        <v/>
      </c>
      <c r="T18" s="465" t="str">
        <f t="shared" si="8"/>
        <v/>
      </c>
      <c r="U18" s="465" t="str">
        <f t="shared" si="9"/>
        <v/>
      </c>
      <c r="V18" s="465" t="str">
        <f t="shared" si="10"/>
        <v/>
      </c>
      <c r="W18" s="12"/>
      <c r="X18" s="7"/>
      <c r="Y18" s="7"/>
      <c r="Z18" s="14"/>
      <c r="AA18" s="14"/>
      <c r="AB18" s="14"/>
      <c r="AC18" s="14"/>
      <c r="AD18" s="14"/>
    </row>
    <row r="19" spans="1:30" s="103" customFormat="1" ht="14.25" customHeight="1" x14ac:dyDescent="0.2">
      <c r="A19" s="1"/>
      <c r="B19" s="10"/>
      <c r="C19" s="16">
        <v>8</v>
      </c>
      <c r="D19" s="28"/>
      <c r="E19" s="29"/>
      <c r="F19" s="274"/>
      <c r="G19" s="272"/>
      <c r="H19" s="272"/>
      <c r="I19" s="272"/>
      <c r="J19" s="28"/>
      <c r="K19" s="28"/>
      <c r="L19" s="28"/>
      <c r="M19" s="17" t="str">
        <f t="shared" si="4"/>
        <v/>
      </c>
      <c r="N19" s="19" t="str">
        <f t="shared" si="5"/>
        <v/>
      </c>
      <c r="O19" s="19" t="str">
        <f t="shared" si="6"/>
        <v/>
      </c>
      <c r="P19" s="188" t="str">
        <f>IF(G19="","",メイン_入力!$Y$32)</f>
        <v/>
      </c>
      <c r="Q19" s="188" t="str">
        <f>IF(G19="","",メイン_入力!$Z$32)</f>
        <v/>
      </c>
      <c r="R19" s="13" t="str">
        <f t="shared" si="3"/>
        <v/>
      </c>
      <c r="S19" s="13" t="str">
        <f t="shared" si="7"/>
        <v/>
      </c>
      <c r="T19" s="465" t="str">
        <f t="shared" si="8"/>
        <v/>
      </c>
      <c r="U19" s="465" t="str">
        <f t="shared" si="9"/>
        <v/>
      </c>
      <c r="V19" s="465" t="str">
        <f t="shared" si="10"/>
        <v/>
      </c>
      <c r="W19" s="12"/>
      <c r="X19" s="7"/>
      <c r="Y19" s="7"/>
      <c r="Z19" s="14"/>
      <c r="AA19" s="14"/>
      <c r="AB19" s="14"/>
      <c r="AC19" s="14"/>
      <c r="AD19" s="14"/>
    </row>
    <row r="20" spans="1:30" s="103" customFormat="1" ht="14.25" customHeight="1" x14ac:dyDescent="0.2">
      <c r="A20" s="1"/>
      <c r="B20" s="10"/>
      <c r="C20" s="16">
        <v>9</v>
      </c>
      <c r="D20" s="28"/>
      <c r="E20" s="29"/>
      <c r="F20" s="274"/>
      <c r="G20" s="272"/>
      <c r="H20" s="272"/>
      <c r="I20" s="272"/>
      <c r="J20" s="28"/>
      <c r="K20" s="28"/>
      <c r="L20" s="28"/>
      <c r="M20" s="17" t="str">
        <f t="shared" si="4"/>
        <v/>
      </c>
      <c r="N20" s="19" t="str">
        <f t="shared" si="5"/>
        <v/>
      </c>
      <c r="O20" s="19" t="str">
        <f t="shared" si="6"/>
        <v/>
      </c>
      <c r="P20" s="188" t="str">
        <f>IF(G20="","",メイン_入力!$Y$32)</f>
        <v/>
      </c>
      <c r="Q20" s="188" t="str">
        <f>IF(G20="","",メイン_入力!$Z$32)</f>
        <v/>
      </c>
      <c r="R20" s="13" t="str">
        <f t="shared" si="3"/>
        <v/>
      </c>
      <c r="S20" s="13" t="str">
        <f t="shared" si="7"/>
        <v/>
      </c>
      <c r="T20" s="465" t="str">
        <f t="shared" si="8"/>
        <v/>
      </c>
      <c r="U20" s="465" t="str">
        <f t="shared" si="9"/>
        <v/>
      </c>
      <c r="V20" s="465" t="str">
        <f t="shared" si="10"/>
        <v/>
      </c>
      <c r="W20" s="12"/>
      <c r="X20" s="7"/>
      <c r="Y20" s="7"/>
      <c r="Z20" s="14"/>
      <c r="AA20" s="14"/>
      <c r="AB20" s="14"/>
      <c r="AC20" s="14"/>
      <c r="AD20" s="14"/>
    </row>
    <row r="21" spans="1:30" s="103" customFormat="1" ht="14.25" customHeight="1" x14ac:dyDescent="0.2">
      <c r="A21" s="1"/>
      <c r="B21" s="10"/>
      <c r="C21" s="16">
        <v>10</v>
      </c>
      <c r="D21" s="28"/>
      <c r="E21" s="29"/>
      <c r="F21" s="274"/>
      <c r="G21" s="272"/>
      <c r="H21" s="272"/>
      <c r="I21" s="272"/>
      <c r="J21" s="28"/>
      <c r="K21" s="28"/>
      <c r="L21" s="28"/>
      <c r="M21" s="17" t="str">
        <f t="shared" si="4"/>
        <v/>
      </c>
      <c r="N21" s="19" t="str">
        <f t="shared" si="5"/>
        <v/>
      </c>
      <c r="O21" s="19" t="str">
        <f t="shared" si="6"/>
        <v/>
      </c>
      <c r="P21" s="188" t="str">
        <f>IF(G21="","",メイン_入力!$Y$32)</f>
        <v/>
      </c>
      <c r="Q21" s="188" t="str">
        <f>IF(G21="","",メイン_入力!$Z$32)</f>
        <v/>
      </c>
      <c r="R21" s="13" t="str">
        <f t="shared" si="3"/>
        <v/>
      </c>
      <c r="S21" s="13" t="str">
        <f t="shared" si="7"/>
        <v/>
      </c>
      <c r="T21" s="465" t="str">
        <f t="shared" si="8"/>
        <v/>
      </c>
      <c r="U21" s="465" t="str">
        <f t="shared" si="9"/>
        <v/>
      </c>
      <c r="V21" s="465" t="str">
        <f t="shared" si="10"/>
        <v/>
      </c>
      <c r="W21" s="12"/>
      <c r="X21" s="7"/>
      <c r="Y21" s="7"/>
      <c r="Z21" s="14"/>
      <c r="AA21" s="14"/>
      <c r="AB21" s="14"/>
      <c r="AC21" s="14"/>
      <c r="AD21" s="14"/>
    </row>
    <row r="22" spans="1:30" s="103" customFormat="1" ht="14.25" customHeight="1" x14ac:dyDescent="0.2">
      <c r="A22" s="1"/>
      <c r="B22" s="10"/>
      <c r="C22" s="16">
        <v>11</v>
      </c>
      <c r="D22" s="28"/>
      <c r="E22" s="29"/>
      <c r="F22" s="274"/>
      <c r="G22" s="272"/>
      <c r="H22" s="272"/>
      <c r="I22" s="272"/>
      <c r="J22" s="28"/>
      <c r="K22" s="28"/>
      <c r="L22" s="28"/>
      <c r="M22" s="17" t="str">
        <f t="shared" si="4"/>
        <v/>
      </c>
      <c r="N22" s="19" t="str">
        <f t="shared" si="5"/>
        <v/>
      </c>
      <c r="O22" s="19" t="str">
        <f t="shared" si="6"/>
        <v/>
      </c>
      <c r="P22" s="188" t="str">
        <f>IF(G22="","",メイン_入力!$Y$32)</f>
        <v/>
      </c>
      <c r="Q22" s="188" t="str">
        <f>IF(G22="","",メイン_入力!$Z$32)</f>
        <v/>
      </c>
      <c r="R22" s="13" t="str">
        <f t="shared" si="3"/>
        <v/>
      </c>
      <c r="S22" s="13" t="str">
        <f t="shared" si="7"/>
        <v/>
      </c>
      <c r="T22" s="465" t="str">
        <f t="shared" si="8"/>
        <v/>
      </c>
      <c r="U22" s="465" t="str">
        <f t="shared" si="9"/>
        <v/>
      </c>
      <c r="V22" s="465" t="str">
        <f t="shared" si="10"/>
        <v/>
      </c>
      <c r="W22" s="12"/>
      <c r="X22" s="7"/>
      <c r="Y22" s="7"/>
      <c r="Z22" s="14"/>
      <c r="AA22" s="14"/>
      <c r="AB22" s="14"/>
      <c r="AC22" s="14"/>
      <c r="AD22" s="14"/>
    </row>
    <row r="23" spans="1:30" s="103" customFormat="1" ht="14.25" customHeight="1" x14ac:dyDescent="0.2">
      <c r="A23" s="1"/>
      <c r="B23" s="10"/>
      <c r="C23" s="16">
        <v>12</v>
      </c>
      <c r="D23" s="28"/>
      <c r="E23" s="29"/>
      <c r="F23" s="274"/>
      <c r="G23" s="272"/>
      <c r="H23" s="272"/>
      <c r="I23" s="272"/>
      <c r="J23" s="28"/>
      <c r="K23" s="28"/>
      <c r="L23" s="28"/>
      <c r="M23" s="17" t="str">
        <f t="shared" si="4"/>
        <v/>
      </c>
      <c r="N23" s="19" t="str">
        <f t="shared" si="5"/>
        <v/>
      </c>
      <c r="O23" s="19" t="str">
        <f t="shared" si="6"/>
        <v/>
      </c>
      <c r="P23" s="188" t="str">
        <f>IF(G23="","",メイン_入力!$Y$32)</f>
        <v/>
      </c>
      <c r="Q23" s="188" t="str">
        <f>IF(G23="","",メイン_入力!$Z$32)</f>
        <v/>
      </c>
      <c r="R23" s="13" t="str">
        <f t="shared" si="3"/>
        <v/>
      </c>
      <c r="S23" s="13" t="str">
        <f t="shared" si="7"/>
        <v/>
      </c>
      <c r="T23" s="465" t="str">
        <f t="shared" si="8"/>
        <v/>
      </c>
      <c r="U23" s="465" t="str">
        <f t="shared" si="9"/>
        <v/>
      </c>
      <c r="V23" s="465" t="str">
        <f t="shared" si="10"/>
        <v/>
      </c>
      <c r="W23" s="12"/>
      <c r="X23" s="7"/>
      <c r="Y23" s="7"/>
      <c r="Z23" s="14"/>
      <c r="AA23" s="14"/>
      <c r="AB23" s="14"/>
      <c r="AC23" s="14"/>
      <c r="AD23" s="14"/>
    </row>
    <row r="24" spans="1:30" s="103" customFormat="1" ht="14.25" customHeight="1" x14ac:dyDescent="0.2">
      <c r="A24" s="1"/>
      <c r="B24" s="10"/>
      <c r="C24" s="16">
        <v>13</v>
      </c>
      <c r="D24" s="28"/>
      <c r="E24" s="29"/>
      <c r="F24" s="274"/>
      <c r="G24" s="272"/>
      <c r="H24" s="272"/>
      <c r="I24" s="272"/>
      <c r="J24" s="28"/>
      <c r="K24" s="28"/>
      <c r="L24" s="28"/>
      <c r="M24" s="17" t="str">
        <f t="shared" si="4"/>
        <v/>
      </c>
      <c r="N24" s="19" t="str">
        <f t="shared" si="5"/>
        <v/>
      </c>
      <c r="O24" s="19" t="str">
        <f t="shared" si="6"/>
        <v/>
      </c>
      <c r="P24" s="188" t="str">
        <f>IF(G24="","",メイン_入力!$Y$32)</f>
        <v/>
      </c>
      <c r="Q24" s="188" t="str">
        <f>IF(G24="","",メイン_入力!$Z$32)</f>
        <v/>
      </c>
      <c r="R24" s="13" t="str">
        <f t="shared" si="3"/>
        <v/>
      </c>
      <c r="S24" s="13" t="str">
        <f t="shared" si="7"/>
        <v/>
      </c>
      <c r="T24" s="465" t="str">
        <f t="shared" si="8"/>
        <v/>
      </c>
      <c r="U24" s="465" t="str">
        <f t="shared" si="9"/>
        <v/>
      </c>
      <c r="V24" s="465" t="str">
        <f t="shared" si="10"/>
        <v/>
      </c>
      <c r="W24" s="12"/>
      <c r="X24" s="7"/>
      <c r="Y24" s="7"/>
      <c r="Z24" s="14"/>
      <c r="AA24" s="14"/>
      <c r="AB24" s="14"/>
      <c r="AC24" s="14"/>
      <c r="AD24" s="14"/>
    </row>
    <row r="25" spans="1:30" s="103" customFormat="1" ht="14.25" customHeight="1" x14ac:dyDescent="0.2">
      <c r="A25" s="1"/>
      <c r="B25" s="10"/>
      <c r="C25" s="16">
        <v>14</v>
      </c>
      <c r="D25" s="28"/>
      <c r="E25" s="29"/>
      <c r="F25" s="274"/>
      <c r="G25" s="272"/>
      <c r="H25" s="272"/>
      <c r="I25" s="272"/>
      <c r="J25" s="28"/>
      <c r="K25" s="28"/>
      <c r="L25" s="28"/>
      <c r="M25" s="17" t="str">
        <f t="shared" si="4"/>
        <v/>
      </c>
      <c r="N25" s="19" t="str">
        <f t="shared" si="5"/>
        <v/>
      </c>
      <c r="O25" s="19" t="str">
        <f t="shared" si="6"/>
        <v/>
      </c>
      <c r="P25" s="188" t="str">
        <f>IF(G25="","",メイン_入力!$Y$32)</f>
        <v/>
      </c>
      <c r="Q25" s="188" t="str">
        <f>IF(G25="","",メイン_入力!$Z$32)</f>
        <v/>
      </c>
      <c r="R25" s="13" t="str">
        <f t="shared" si="3"/>
        <v/>
      </c>
      <c r="S25" s="13" t="str">
        <f t="shared" si="7"/>
        <v/>
      </c>
      <c r="T25" s="465" t="str">
        <f t="shared" si="8"/>
        <v/>
      </c>
      <c r="U25" s="465" t="str">
        <f t="shared" si="9"/>
        <v/>
      </c>
      <c r="V25" s="465" t="str">
        <f t="shared" si="10"/>
        <v/>
      </c>
      <c r="W25" s="12"/>
      <c r="X25" s="7"/>
      <c r="Y25" s="7"/>
      <c r="Z25" s="14"/>
      <c r="AA25" s="14"/>
      <c r="AB25" s="14"/>
      <c r="AC25" s="14"/>
      <c r="AD25" s="14"/>
    </row>
    <row r="26" spans="1:30" s="103" customFormat="1" ht="14.25" customHeight="1" x14ac:dyDescent="0.2">
      <c r="A26" s="1"/>
      <c r="B26" s="10"/>
      <c r="C26" s="16">
        <v>15</v>
      </c>
      <c r="D26" s="28"/>
      <c r="E26" s="29"/>
      <c r="F26" s="274"/>
      <c r="G26" s="272"/>
      <c r="H26" s="272"/>
      <c r="I26" s="272"/>
      <c r="J26" s="28"/>
      <c r="K26" s="28"/>
      <c r="L26" s="28"/>
      <c r="M26" s="17" t="str">
        <f t="shared" si="4"/>
        <v/>
      </c>
      <c r="N26" s="19" t="str">
        <f t="shared" si="5"/>
        <v/>
      </c>
      <c r="O26" s="19" t="str">
        <f t="shared" si="6"/>
        <v/>
      </c>
      <c r="P26" s="188" t="str">
        <f>IF(G26="","",メイン_入力!$Y$32)</f>
        <v/>
      </c>
      <c r="Q26" s="188" t="str">
        <f>IF(G26="","",メイン_入力!$Z$32)</f>
        <v/>
      </c>
      <c r="R26" s="13" t="str">
        <f t="shared" si="3"/>
        <v/>
      </c>
      <c r="S26" s="13" t="str">
        <f t="shared" si="7"/>
        <v/>
      </c>
      <c r="T26" s="465" t="str">
        <f t="shared" si="8"/>
        <v/>
      </c>
      <c r="U26" s="465" t="str">
        <f t="shared" si="9"/>
        <v/>
      </c>
      <c r="V26" s="465" t="str">
        <f t="shared" si="10"/>
        <v/>
      </c>
      <c r="W26" s="12"/>
      <c r="X26" s="7"/>
      <c r="Y26" s="7"/>
      <c r="Z26" s="14"/>
      <c r="AA26" s="14"/>
      <c r="AB26" s="14"/>
      <c r="AC26" s="14"/>
      <c r="AD26" s="14"/>
    </row>
    <row r="27" spans="1:30" s="103" customFormat="1" ht="14.25" customHeight="1" x14ac:dyDescent="0.2">
      <c r="A27" s="1"/>
      <c r="B27" s="10"/>
      <c r="C27" s="16">
        <v>16</v>
      </c>
      <c r="D27" s="28"/>
      <c r="E27" s="29"/>
      <c r="F27" s="274"/>
      <c r="G27" s="272"/>
      <c r="H27" s="272"/>
      <c r="I27" s="272"/>
      <c r="J27" s="28"/>
      <c r="K27" s="28"/>
      <c r="L27" s="28"/>
      <c r="M27" s="17" t="str">
        <f t="shared" si="4"/>
        <v/>
      </c>
      <c r="N27" s="19" t="str">
        <f t="shared" si="5"/>
        <v/>
      </c>
      <c r="O27" s="19" t="str">
        <f t="shared" si="6"/>
        <v/>
      </c>
      <c r="P27" s="188" t="str">
        <f>IF(G27="","",メイン_入力!$Y$32)</f>
        <v/>
      </c>
      <c r="Q27" s="188" t="str">
        <f>IF(G27="","",メイン_入力!$Z$32)</f>
        <v/>
      </c>
      <c r="R27" s="13" t="str">
        <f t="shared" si="3"/>
        <v/>
      </c>
      <c r="S27" s="13" t="str">
        <f t="shared" si="7"/>
        <v/>
      </c>
      <c r="T27" s="465" t="str">
        <f t="shared" si="8"/>
        <v/>
      </c>
      <c r="U27" s="465" t="str">
        <f t="shared" si="9"/>
        <v/>
      </c>
      <c r="V27" s="465" t="str">
        <f t="shared" si="10"/>
        <v/>
      </c>
      <c r="W27" s="12"/>
      <c r="X27" s="7"/>
      <c r="Y27" s="7"/>
      <c r="Z27" s="14"/>
      <c r="AA27" s="14"/>
      <c r="AB27" s="14"/>
      <c r="AC27" s="14"/>
      <c r="AD27" s="14"/>
    </row>
    <row r="28" spans="1:30" s="103" customFormat="1" ht="14.25" customHeight="1" x14ac:dyDescent="0.2">
      <c r="A28" s="1"/>
      <c r="B28" s="10"/>
      <c r="C28" s="16">
        <v>17</v>
      </c>
      <c r="D28" s="28"/>
      <c r="E28" s="29"/>
      <c r="F28" s="274"/>
      <c r="G28" s="272"/>
      <c r="H28" s="272"/>
      <c r="I28" s="272"/>
      <c r="J28" s="28"/>
      <c r="K28" s="28"/>
      <c r="L28" s="28"/>
      <c r="M28" s="17" t="str">
        <f t="shared" si="4"/>
        <v/>
      </c>
      <c r="N28" s="19" t="str">
        <f t="shared" si="5"/>
        <v/>
      </c>
      <c r="O28" s="19" t="str">
        <f t="shared" si="6"/>
        <v/>
      </c>
      <c r="P28" s="188" t="str">
        <f>IF(G28="","",メイン_入力!$Y$32)</f>
        <v/>
      </c>
      <c r="Q28" s="188" t="str">
        <f>IF(G28="","",メイン_入力!$Z$32)</f>
        <v/>
      </c>
      <c r="R28" s="13" t="str">
        <f t="shared" si="3"/>
        <v/>
      </c>
      <c r="S28" s="13" t="str">
        <f t="shared" si="7"/>
        <v/>
      </c>
      <c r="T28" s="465" t="str">
        <f t="shared" si="8"/>
        <v/>
      </c>
      <c r="U28" s="465" t="str">
        <f t="shared" si="9"/>
        <v/>
      </c>
      <c r="V28" s="465" t="str">
        <f t="shared" si="10"/>
        <v/>
      </c>
      <c r="W28" s="12"/>
      <c r="X28" s="7"/>
      <c r="Y28" s="7"/>
      <c r="Z28" s="14"/>
      <c r="AA28" s="14"/>
      <c r="AB28" s="14"/>
      <c r="AC28" s="14"/>
      <c r="AD28" s="14"/>
    </row>
    <row r="29" spans="1:30" s="103" customFormat="1" ht="14.25" customHeight="1" x14ac:dyDescent="0.2">
      <c r="A29" s="1"/>
      <c r="B29" s="10"/>
      <c r="C29" s="16">
        <v>18</v>
      </c>
      <c r="D29" s="28"/>
      <c r="E29" s="29"/>
      <c r="F29" s="274"/>
      <c r="G29" s="272"/>
      <c r="H29" s="272"/>
      <c r="I29" s="272"/>
      <c r="J29" s="28"/>
      <c r="K29" s="28"/>
      <c r="L29" s="28"/>
      <c r="M29" s="17" t="str">
        <f t="shared" si="4"/>
        <v/>
      </c>
      <c r="N29" s="19" t="str">
        <f t="shared" si="5"/>
        <v/>
      </c>
      <c r="O29" s="19" t="str">
        <f t="shared" si="6"/>
        <v/>
      </c>
      <c r="P29" s="188" t="str">
        <f>IF(G29="","",メイン_入力!$Y$32)</f>
        <v/>
      </c>
      <c r="Q29" s="188" t="str">
        <f>IF(G29="","",メイン_入力!$Z$32)</f>
        <v/>
      </c>
      <c r="R29" s="13" t="str">
        <f t="shared" si="3"/>
        <v/>
      </c>
      <c r="S29" s="13" t="str">
        <f t="shared" si="7"/>
        <v/>
      </c>
      <c r="T29" s="465" t="str">
        <f t="shared" si="8"/>
        <v/>
      </c>
      <c r="U29" s="465" t="str">
        <f t="shared" si="9"/>
        <v/>
      </c>
      <c r="V29" s="465" t="str">
        <f t="shared" si="10"/>
        <v/>
      </c>
      <c r="W29" s="12"/>
      <c r="X29" s="7"/>
      <c r="Y29" s="7"/>
      <c r="Z29" s="14"/>
      <c r="AA29" s="14"/>
      <c r="AB29" s="14"/>
      <c r="AC29" s="14"/>
      <c r="AD29" s="14"/>
    </row>
    <row r="30" spans="1:30" s="103" customFormat="1" ht="14.25" customHeight="1" x14ac:dyDescent="0.2">
      <c r="A30" s="1"/>
      <c r="B30" s="10"/>
      <c r="C30" s="16">
        <v>19</v>
      </c>
      <c r="D30" s="28"/>
      <c r="E30" s="29"/>
      <c r="F30" s="274"/>
      <c r="G30" s="272"/>
      <c r="H30" s="272"/>
      <c r="I30" s="272"/>
      <c r="J30" s="28"/>
      <c r="K30" s="28"/>
      <c r="L30" s="28"/>
      <c r="M30" s="17" t="str">
        <f t="shared" si="4"/>
        <v/>
      </c>
      <c r="N30" s="19" t="str">
        <f t="shared" si="5"/>
        <v/>
      </c>
      <c r="O30" s="19" t="str">
        <f t="shared" si="6"/>
        <v/>
      </c>
      <c r="P30" s="188" t="str">
        <f>IF(G30="","",メイン_入力!$Y$32)</f>
        <v/>
      </c>
      <c r="Q30" s="188" t="str">
        <f>IF(G30="","",メイン_入力!$Z$32)</f>
        <v/>
      </c>
      <c r="R30" s="13" t="str">
        <f t="shared" si="3"/>
        <v/>
      </c>
      <c r="S30" s="13" t="str">
        <f t="shared" si="7"/>
        <v/>
      </c>
      <c r="T30" s="465" t="str">
        <f t="shared" si="8"/>
        <v/>
      </c>
      <c r="U30" s="465" t="str">
        <f t="shared" si="9"/>
        <v/>
      </c>
      <c r="V30" s="465" t="str">
        <f t="shared" si="10"/>
        <v/>
      </c>
      <c r="W30" s="12"/>
      <c r="X30" s="7"/>
      <c r="Y30" s="7"/>
      <c r="Z30" s="14"/>
      <c r="AA30" s="14"/>
      <c r="AB30" s="14"/>
      <c r="AC30" s="14"/>
      <c r="AD30" s="14"/>
    </row>
    <row r="31" spans="1:30" s="103" customFormat="1" ht="14.25" customHeight="1" x14ac:dyDescent="0.2">
      <c r="A31" s="1"/>
      <c r="B31" s="10"/>
      <c r="C31" s="16">
        <v>20</v>
      </c>
      <c r="D31" s="28"/>
      <c r="E31" s="29"/>
      <c r="F31" s="274"/>
      <c r="G31" s="272"/>
      <c r="H31" s="272"/>
      <c r="I31" s="272"/>
      <c r="J31" s="28"/>
      <c r="K31" s="28"/>
      <c r="L31" s="28"/>
      <c r="M31" s="17" t="str">
        <f t="shared" si="4"/>
        <v/>
      </c>
      <c r="N31" s="19" t="str">
        <f t="shared" si="5"/>
        <v/>
      </c>
      <c r="O31" s="19" t="str">
        <f t="shared" si="6"/>
        <v/>
      </c>
      <c r="P31" s="188" t="str">
        <f>IF(G31="","",メイン_入力!$Y$32)</f>
        <v/>
      </c>
      <c r="Q31" s="188" t="str">
        <f>IF(G31="","",メイン_入力!$Z$32)</f>
        <v/>
      </c>
      <c r="R31" s="13" t="str">
        <f t="shared" si="3"/>
        <v/>
      </c>
      <c r="S31" s="13" t="str">
        <f t="shared" si="7"/>
        <v/>
      </c>
      <c r="T31" s="465" t="str">
        <f t="shared" si="8"/>
        <v/>
      </c>
      <c r="U31" s="465" t="str">
        <f t="shared" si="9"/>
        <v/>
      </c>
      <c r="V31" s="465" t="str">
        <f t="shared" si="10"/>
        <v/>
      </c>
      <c r="W31" s="12"/>
      <c r="X31" s="7"/>
      <c r="Y31" s="7"/>
      <c r="Z31" s="14"/>
      <c r="AA31" s="14"/>
      <c r="AB31" s="14"/>
      <c r="AC31" s="14"/>
      <c r="AD31" s="14"/>
    </row>
    <row r="32" spans="1:30" s="103" customFormat="1" ht="14.25" customHeight="1" x14ac:dyDescent="0.2">
      <c r="A32" s="1"/>
      <c r="B32" s="10"/>
      <c r="C32" s="16">
        <v>21</v>
      </c>
      <c r="D32" s="28"/>
      <c r="E32" s="29"/>
      <c r="F32" s="274"/>
      <c r="G32" s="272"/>
      <c r="H32" s="272"/>
      <c r="I32" s="272"/>
      <c r="J32" s="28"/>
      <c r="K32" s="28"/>
      <c r="L32" s="28"/>
      <c r="M32" s="17" t="str">
        <f t="shared" si="4"/>
        <v/>
      </c>
      <c r="N32" s="19" t="str">
        <f t="shared" si="5"/>
        <v/>
      </c>
      <c r="O32" s="19" t="str">
        <f t="shared" si="6"/>
        <v/>
      </c>
      <c r="P32" s="188" t="str">
        <f>IF(G32="","",メイン_入力!$Y$32)</f>
        <v/>
      </c>
      <c r="Q32" s="188" t="str">
        <f>IF(G32="","",メイン_入力!$Z$32)</f>
        <v/>
      </c>
      <c r="R32" s="13" t="str">
        <f t="shared" si="3"/>
        <v/>
      </c>
      <c r="S32" s="13" t="str">
        <f t="shared" si="7"/>
        <v/>
      </c>
      <c r="T32" s="465" t="str">
        <f t="shared" si="8"/>
        <v/>
      </c>
      <c r="U32" s="465" t="str">
        <f t="shared" si="9"/>
        <v/>
      </c>
      <c r="V32" s="465" t="str">
        <f t="shared" si="10"/>
        <v/>
      </c>
      <c r="W32" s="12"/>
      <c r="X32" s="7"/>
      <c r="Y32" s="7"/>
      <c r="Z32" s="14"/>
      <c r="AA32" s="14"/>
      <c r="AB32" s="14"/>
      <c r="AC32" s="14"/>
      <c r="AD32" s="14"/>
    </row>
    <row r="33" spans="1:30" s="103" customFormat="1" ht="14.25" customHeight="1" x14ac:dyDescent="0.2">
      <c r="A33" s="1"/>
      <c r="B33" s="10"/>
      <c r="C33" s="16">
        <v>22</v>
      </c>
      <c r="D33" s="28"/>
      <c r="E33" s="29"/>
      <c r="F33" s="274"/>
      <c r="G33" s="272"/>
      <c r="H33" s="272"/>
      <c r="I33" s="272"/>
      <c r="J33" s="28"/>
      <c r="K33" s="28"/>
      <c r="L33" s="28"/>
      <c r="M33" s="17" t="str">
        <f t="shared" si="4"/>
        <v/>
      </c>
      <c r="N33" s="19" t="str">
        <f t="shared" si="5"/>
        <v/>
      </c>
      <c r="O33" s="19" t="str">
        <f t="shared" si="6"/>
        <v/>
      </c>
      <c r="P33" s="188" t="str">
        <f>IF(G33="","",メイン_入力!$Y$32)</f>
        <v/>
      </c>
      <c r="Q33" s="188" t="str">
        <f>IF(G33="","",メイン_入力!$Z$32)</f>
        <v/>
      </c>
      <c r="R33" s="13" t="str">
        <f t="shared" si="3"/>
        <v/>
      </c>
      <c r="S33" s="13" t="str">
        <f t="shared" si="7"/>
        <v/>
      </c>
      <c r="T33" s="465" t="str">
        <f t="shared" si="8"/>
        <v/>
      </c>
      <c r="U33" s="465" t="str">
        <f t="shared" si="9"/>
        <v/>
      </c>
      <c r="V33" s="465" t="str">
        <f t="shared" si="10"/>
        <v/>
      </c>
      <c r="W33" s="12"/>
      <c r="X33" s="7"/>
      <c r="Y33" s="7"/>
      <c r="Z33" s="14"/>
      <c r="AA33" s="14"/>
      <c r="AB33" s="14"/>
      <c r="AC33" s="14"/>
      <c r="AD33" s="14"/>
    </row>
    <row r="34" spans="1:30" s="103" customFormat="1" ht="14.25" customHeight="1" x14ac:dyDescent="0.2">
      <c r="A34" s="1"/>
      <c r="B34" s="10"/>
      <c r="C34" s="16">
        <v>23</v>
      </c>
      <c r="D34" s="28"/>
      <c r="E34" s="29"/>
      <c r="F34" s="274"/>
      <c r="G34" s="272"/>
      <c r="H34" s="272"/>
      <c r="I34" s="272"/>
      <c r="J34" s="28"/>
      <c r="K34" s="28"/>
      <c r="L34" s="28"/>
      <c r="M34" s="17" t="str">
        <f t="shared" si="4"/>
        <v/>
      </c>
      <c r="N34" s="19" t="str">
        <f t="shared" si="5"/>
        <v/>
      </c>
      <c r="O34" s="19" t="str">
        <f t="shared" si="6"/>
        <v/>
      </c>
      <c r="P34" s="188" t="str">
        <f>IF(G34="","",メイン_入力!$Y$32)</f>
        <v/>
      </c>
      <c r="Q34" s="188" t="str">
        <f>IF(G34="","",メイン_入力!$Z$32)</f>
        <v/>
      </c>
      <c r="R34" s="13" t="str">
        <f t="shared" si="3"/>
        <v/>
      </c>
      <c r="S34" s="13" t="str">
        <f t="shared" si="7"/>
        <v/>
      </c>
      <c r="T34" s="465" t="str">
        <f t="shared" si="8"/>
        <v/>
      </c>
      <c r="U34" s="465" t="str">
        <f t="shared" si="9"/>
        <v/>
      </c>
      <c r="V34" s="465" t="str">
        <f t="shared" si="10"/>
        <v/>
      </c>
      <c r="W34" s="12"/>
      <c r="X34" s="7"/>
      <c r="Y34" s="7"/>
      <c r="Z34" s="14"/>
      <c r="AA34" s="14"/>
      <c r="AB34" s="14"/>
      <c r="AC34" s="14"/>
      <c r="AD34" s="14"/>
    </row>
    <row r="35" spans="1:30" s="103" customFormat="1" ht="14.25" customHeight="1" x14ac:dyDescent="0.2">
      <c r="A35" s="1"/>
      <c r="B35" s="10"/>
      <c r="C35" s="16">
        <v>24</v>
      </c>
      <c r="D35" s="28"/>
      <c r="E35" s="29"/>
      <c r="F35" s="274"/>
      <c r="G35" s="272"/>
      <c r="H35" s="272"/>
      <c r="I35" s="272"/>
      <c r="J35" s="28"/>
      <c r="K35" s="28"/>
      <c r="L35" s="28"/>
      <c r="M35" s="17" t="str">
        <f t="shared" si="4"/>
        <v/>
      </c>
      <c r="N35" s="19" t="str">
        <f t="shared" si="5"/>
        <v/>
      </c>
      <c r="O35" s="19" t="str">
        <f t="shared" si="6"/>
        <v/>
      </c>
      <c r="P35" s="188" t="str">
        <f>IF(G35="","",メイン_入力!$Y$32)</f>
        <v/>
      </c>
      <c r="Q35" s="188" t="str">
        <f>IF(G35="","",メイン_入力!$Z$32)</f>
        <v/>
      </c>
      <c r="R35" s="13" t="str">
        <f t="shared" si="3"/>
        <v/>
      </c>
      <c r="S35" s="13" t="str">
        <f t="shared" si="7"/>
        <v/>
      </c>
      <c r="T35" s="465" t="str">
        <f t="shared" si="8"/>
        <v/>
      </c>
      <c r="U35" s="465" t="str">
        <f t="shared" si="9"/>
        <v/>
      </c>
      <c r="V35" s="465" t="str">
        <f t="shared" si="10"/>
        <v/>
      </c>
      <c r="W35" s="12"/>
      <c r="X35" s="7"/>
      <c r="Y35" s="7"/>
      <c r="Z35" s="14"/>
      <c r="AA35" s="14"/>
      <c r="AB35" s="14"/>
      <c r="AC35" s="14"/>
      <c r="AD35" s="14"/>
    </row>
    <row r="36" spans="1:30" s="103" customFormat="1" ht="14.25" customHeight="1" x14ac:dyDescent="0.2">
      <c r="A36" s="1"/>
      <c r="B36" s="10"/>
      <c r="C36" s="16">
        <v>25</v>
      </c>
      <c r="D36" s="28"/>
      <c r="E36" s="29"/>
      <c r="F36" s="274"/>
      <c r="G36" s="272"/>
      <c r="H36" s="272"/>
      <c r="I36" s="272"/>
      <c r="J36" s="28"/>
      <c r="K36" s="28"/>
      <c r="L36" s="28"/>
      <c r="M36" s="17" t="str">
        <f t="shared" si="4"/>
        <v/>
      </c>
      <c r="N36" s="19" t="str">
        <f t="shared" si="5"/>
        <v/>
      </c>
      <c r="O36" s="19" t="str">
        <f t="shared" si="6"/>
        <v/>
      </c>
      <c r="P36" s="188" t="str">
        <f>IF(G36="","",メイン_入力!$Y$32)</f>
        <v/>
      </c>
      <c r="Q36" s="188" t="str">
        <f>IF(G36="","",メイン_入力!$Z$32)</f>
        <v/>
      </c>
      <c r="R36" s="13" t="str">
        <f t="shared" si="3"/>
        <v/>
      </c>
      <c r="S36" s="13" t="str">
        <f t="shared" si="7"/>
        <v/>
      </c>
      <c r="T36" s="465" t="str">
        <f t="shared" si="8"/>
        <v/>
      </c>
      <c r="U36" s="465" t="str">
        <f t="shared" si="9"/>
        <v/>
      </c>
      <c r="V36" s="465" t="str">
        <f t="shared" si="10"/>
        <v/>
      </c>
      <c r="W36" s="12"/>
      <c r="X36" s="7"/>
      <c r="Y36" s="7"/>
      <c r="Z36" s="14"/>
      <c r="AA36" s="14"/>
      <c r="AB36" s="14"/>
      <c r="AC36" s="14"/>
      <c r="AD36" s="14"/>
    </row>
    <row r="37" spans="1:30" s="103" customFormat="1" ht="14.25" customHeight="1" x14ac:dyDescent="0.2">
      <c r="A37" s="1"/>
      <c r="B37" s="10"/>
      <c r="C37" s="16">
        <v>26</v>
      </c>
      <c r="D37" s="28"/>
      <c r="E37" s="29"/>
      <c r="F37" s="274"/>
      <c r="G37" s="272"/>
      <c r="H37" s="272"/>
      <c r="I37" s="272"/>
      <c r="J37" s="28"/>
      <c r="K37" s="28"/>
      <c r="L37" s="28"/>
      <c r="M37" s="17" t="str">
        <f t="shared" si="4"/>
        <v/>
      </c>
      <c r="N37" s="19" t="str">
        <f t="shared" si="5"/>
        <v/>
      </c>
      <c r="O37" s="19" t="str">
        <f t="shared" si="6"/>
        <v/>
      </c>
      <c r="P37" s="188" t="str">
        <f>IF(G37="","",メイン_入力!$Y$32)</f>
        <v/>
      </c>
      <c r="Q37" s="188" t="str">
        <f>IF(G37="","",メイン_入力!$Z$32)</f>
        <v/>
      </c>
      <c r="R37" s="13" t="str">
        <f t="shared" si="3"/>
        <v/>
      </c>
      <c r="S37" s="13" t="str">
        <f t="shared" si="7"/>
        <v/>
      </c>
      <c r="T37" s="465" t="str">
        <f t="shared" si="8"/>
        <v/>
      </c>
      <c r="U37" s="465" t="str">
        <f t="shared" si="9"/>
        <v/>
      </c>
      <c r="V37" s="465" t="str">
        <f t="shared" si="10"/>
        <v/>
      </c>
      <c r="W37" s="12"/>
      <c r="X37" s="7"/>
      <c r="Y37" s="7"/>
      <c r="Z37" s="14"/>
      <c r="AA37" s="14"/>
      <c r="AB37" s="14"/>
      <c r="AC37" s="14"/>
      <c r="AD37" s="14"/>
    </row>
    <row r="38" spans="1:30" s="103" customFormat="1" ht="14.25" customHeight="1" x14ac:dyDescent="0.2">
      <c r="A38" s="1"/>
      <c r="B38" s="10"/>
      <c r="C38" s="16">
        <v>27</v>
      </c>
      <c r="D38" s="28"/>
      <c r="E38" s="29"/>
      <c r="F38" s="274"/>
      <c r="G38" s="272"/>
      <c r="H38" s="272"/>
      <c r="I38" s="272"/>
      <c r="J38" s="28"/>
      <c r="K38" s="28"/>
      <c r="L38" s="28"/>
      <c r="M38" s="17" t="str">
        <f t="shared" si="4"/>
        <v/>
      </c>
      <c r="N38" s="19" t="str">
        <f t="shared" si="5"/>
        <v/>
      </c>
      <c r="O38" s="19" t="str">
        <f t="shared" si="6"/>
        <v/>
      </c>
      <c r="P38" s="188" t="str">
        <f>IF(G38="","",メイン_入力!$Y$32)</f>
        <v/>
      </c>
      <c r="Q38" s="188" t="str">
        <f>IF(G38="","",メイン_入力!$Z$32)</f>
        <v/>
      </c>
      <c r="R38" s="13" t="str">
        <f t="shared" si="3"/>
        <v/>
      </c>
      <c r="S38" s="13" t="str">
        <f t="shared" si="7"/>
        <v/>
      </c>
      <c r="T38" s="465" t="str">
        <f t="shared" si="8"/>
        <v/>
      </c>
      <c r="U38" s="465" t="str">
        <f t="shared" si="9"/>
        <v/>
      </c>
      <c r="V38" s="465" t="str">
        <f t="shared" si="10"/>
        <v/>
      </c>
      <c r="W38" s="12"/>
      <c r="X38" s="7"/>
      <c r="Y38" s="7"/>
      <c r="Z38" s="14"/>
      <c r="AA38" s="14"/>
      <c r="AB38" s="14"/>
      <c r="AC38" s="14"/>
      <c r="AD38" s="14"/>
    </row>
    <row r="39" spans="1:30" s="103" customFormat="1" ht="14.25" customHeight="1" x14ac:dyDescent="0.2">
      <c r="A39" s="1"/>
      <c r="B39" s="10"/>
      <c r="C39" s="16">
        <v>28</v>
      </c>
      <c r="D39" s="28"/>
      <c r="E39" s="29"/>
      <c r="F39" s="274"/>
      <c r="G39" s="272"/>
      <c r="H39" s="272"/>
      <c r="I39" s="272"/>
      <c r="J39" s="28"/>
      <c r="K39" s="28"/>
      <c r="L39" s="28"/>
      <c r="M39" s="17" t="str">
        <f t="shared" si="4"/>
        <v/>
      </c>
      <c r="N39" s="19" t="str">
        <f t="shared" si="5"/>
        <v/>
      </c>
      <c r="O39" s="19" t="str">
        <f t="shared" si="6"/>
        <v/>
      </c>
      <c r="P39" s="188" t="str">
        <f>IF(G39="","",メイン_入力!$Y$32)</f>
        <v/>
      </c>
      <c r="Q39" s="188" t="str">
        <f>IF(G39="","",メイン_入力!$Z$32)</f>
        <v/>
      </c>
      <c r="R39" s="13" t="str">
        <f t="shared" si="3"/>
        <v/>
      </c>
      <c r="S39" s="13" t="str">
        <f t="shared" si="7"/>
        <v/>
      </c>
      <c r="T39" s="465" t="str">
        <f t="shared" si="8"/>
        <v/>
      </c>
      <c r="U39" s="465" t="str">
        <f t="shared" si="9"/>
        <v/>
      </c>
      <c r="V39" s="465" t="str">
        <f t="shared" si="10"/>
        <v/>
      </c>
      <c r="W39" s="12"/>
      <c r="X39" s="7"/>
      <c r="Y39" s="7"/>
      <c r="Z39" s="14"/>
      <c r="AA39" s="14"/>
      <c r="AB39" s="14"/>
      <c r="AC39" s="14"/>
      <c r="AD39" s="14"/>
    </row>
    <row r="40" spans="1:30" s="103" customFormat="1" ht="14.25" customHeight="1" x14ac:dyDescent="0.2">
      <c r="A40" s="1"/>
      <c r="B40" s="10"/>
      <c r="C40" s="16">
        <v>29</v>
      </c>
      <c r="D40" s="28"/>
      <c r="E40" s="29"/>
      <c r="F40" s="274"/>
      <c r="G40" s="272"/>
      <c r="H40" s="272"/>
      <c r="I40" s="272"/>
      <c r="J40" s="28"/>
      <c r="K40" s="28"/>
      <c r="L40" s="28"/>
      <c r="M40" s="17" t="str">
        <f t="shared" si="4"/>
        <v/>
      </c>
      <c r="N40" s="19" t="str">
        <f t="shared" si="5"/>
        <v/>
      </c>
      <c r="O40" s="19" t="str">
        <f t="shared" si="6"/>
        <v/>
      </c>
      <c r="P40" s="188" t="str">
        <f>IF(G40="","",メイン_入力!$Y$32)</f>
        <v/>
      </c>
      <c r="Q40" s="188" t="str">
        <f>IF(G40="","",メイン_入力!$Z$32)</f>
        <v/>
      </c>
      <c r="R40" s="13" t="str">
        <f t="shared" si="3"/>
        <v/>
      </c>
      <c r="S40" s="13" t="str">
        <f t="shared" si="7"/>
        <v/>
      </c>
      <c r="T40" s="465" t="str">
        <f t="shared" si="8"/>
        <v/>
      </c>
      <c r="U40" s="465" t="str">
        <f t="shared" si="9"/>
        <v/>
      </c>
      <c r="V40" s="465" t="str">
        <f t="shared" si="10"/>
        <v/>
      </c>
      <c r="W40" s="12"/>
      <c r="X40" s="7"/>
      <c r="Y40" s="7"/>
      <c r="Z40" s="14"/>
      <c r="AA40" s="14"/>
      <c r="AB40" s="14"/>
      <c r="AC40" s="14"/>
      <c r="AD40" s="14"/>
    </row>
    <row r="41" spans="1:30" s="103" customFormat="1" ht="14.25" customHeight="1" x14ac:dyDescent="0.2">
      <c r="A41" s="1"/>
      <c r="B41" s="10"/>
      <c r="C41" s="16">
        <v>30</v>
      </c>
      <c r="D41" s="28"/>
      <c r="E41" s="29"/>
      <c r="F41" s="274"/>
      <c r="G41" s="272"/>
      <c r="H41" s="272"/>
      <c r="I41" s="272"/>
      <c r="J41" s="28"/>
      <c r="K41" s="28"/>
      <c r="L41" s="28"/>
      <c r="M41" s="17" t="str">
        <f t="shared" si="4"/>
        <v/>
      </c>
      <c r="N41" s="19" t="str">
        <f t="shared" si="5"/>
        <v/>
      </c>
      <c r="O41" s="19" t="str">
        <f t="shared" si="6"/>
        <v/>
      </c>
      <c r="P41" s="188" t="str">
        <f>IF(G41="","",メイン_入力!$Y$32)</f>
        <v/>
      </c>
      <c r="Q41" s="188" t="str">
        <f>IF(G41="","",メイン_入力!$Z$32)</f>
        <v/>
      </c>
      <c r="R41" s="13" t="str">
        <f t="shared" si="3"/>
        <v/>
      </c>
      <c r="S41" s="13" t="str">
        <f t="shared" si="7"/>
        <v/>
      </c>
      <c r="T41" s="465" t="str">
        <f t="shared" si="8"/>
        <v/>
      </c>
      <c r="U41" s="465" t="str">
        <f t="shared" si="9"/>
        <v/>
      </c>
      <c r="V41" s="465" t="str">
        <f t="shared" si="10"/>
        <v/>
      </c>
      <c r="W41" s="12"/>
      <c r="X41" s="7"/>
      <c r="Y41" s="7"/>
      <c r="Z41" s="14"/>
      <c r="AA41" s="14"/>
      <c r="AB41" s="14"/>
      <c r="AC41" s="14"/>
      <c r="AD41" s="14"/>
    </row>
    <row r="42" spans="1:30" x14ac:dyDescent="0.2">
      <c r="B42" s="113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5"/>
    </row>
    <row r="43" spans="1:30" s="155" customFormat="1" x14ac:dyDescent="0.2">
      <c r="A43" s="1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74" t="s">
        <v>916</v>
      </c>
    </row>
    <row r="44" spans="1:30" s="103" customFormat="1" ht="14.25" customHeight="1" x14ac:dyDescent="0.2">
      <c r="A44" s="1"/>
      <c r="B44" s="10"/>
      <c r="C44" s="16">
        <v>31</v>
      </c>
      <c r="D44" s="28"/>
      <c r="E44" s="29"/>
      <c r="F44" s="274"/>
      <c r="G44" s="272"/>
      <c r="H44" s="272"/>
      <c r="I44" s="272"/>
      <c r="J44" s="28"/>
      <c r="K44" s="28"/>
      <c r="L44" s="28"/>
      <c r="M44" s="17" t="str">
        <f t="shared" ref="M44:M73" si="11">IF(I44="","",SUMIF(J44:L44,"○",$Z$11:$AB$11))</f>
        <v/>
      </c>
      <c r="N44" s="19" t="str">
        <f>IF(E44="","",$Z$9)</f>
        <v/>
      </c>
      <c r="O44" s="19" t="str">
        <f>IF(E44="","",$AA$9)</f>
        <v/>
      </c>
      <c r="P44" s="188" t="str">
        <f>IF(G44="","",メイン_入力!$Y$32)</f>
        <v/>
      </c>
      <c r="Q44" s="188" t="str">
        <f>IF(G44="","",メイン_入力!$Z$32)</f>
        <v/>
      </c>
      <c r="R44" s="13" t="str">
        <f t="shared" ref="R44:R73" si="12">IF(I44="","",0.33*G44*I44*(1-M44)*(N44*P44+O44*Q44)*3.6/1000)</f>
        <v/>
      </c>
      <c r="S44" s="13" t="str">
        <f t="shared" ref="S44:S73" si="13">IF(M44="","",R44*M44/(1-M44))</f>
        <v/>
      </c>
      <c r="T44" s="465" t="str">
        <f t="shared" ref="T44:T73" si="14">IF(ISERROR(S44),"",IF(S44="","",S44*$AP$3/1000))</f>
        <v/>
      </c>
      <c r="U44" s="465" t="str">
        <f t="shared" ref="U44:U73" si="15">IF(ISERROR(S44),"",IF(S44="","",S44*$AP$4/1000))</f>
        <v/>
      </c>
      <c r="V44" s="465" t="str">
        <f t="shared" ref="V44:V73" si="16">IF(ISERROR(S44),"",IF(S44="","",S44*$AP$5/1000))</f>
        <v/>
      </c>
      <c r="W44" s="12"/>
      <c r="X44" s="7"/>
      <c r="Y44" s="7"/>
      <c r="Z44" s="14"/>
    </row>
    <row r="45" spans="1:30" s="103" customFormat="1" ht="14.25" customHeight="1" x14ac:dyDescent="0.2">
      <c r="A45" s="1"/>
      <c r="B45" s="10"/>
      <c r="C45" s="16">
        <v>32</v>
      </c>
      <c r="D45" s="28"/>
      <c r="E45" s="29"/>
      <c r="F45" s="274"/>
      <c r="G45" s="272"/>
      <c r="H45" s="272"/>
      <c r="I45" s="272"/>
      <c r="J45" s="28"/>
      <c r="K45" s="28"/>
      <c r="L45" s="28"/>
      <c r="M45" s="17" t="str">
        <f t="shared" si="11"/>
        <v/>
      </c>
      <c r="N45" s="19" t="str">
        <f t="shared" ref="N45:N73" si="17">IF(E45="","",$Z$9)</f>
        <v/>
      </c>
      <c r="O45" s="19" t="str">
        <f t="shared" ref="O45:O73" si="18">IF(E45="","",$AA$9)</f>
        <v/>
      </c>
      <c r="P45" s="188" t="str">
        <f>IF(G45="","",メイン_入力!$Y$32)</f>
        <v/>
      </c>
      <c r="Q45" s="188" t="str">
        <f>IF(G45="","",メイン_入力!$Z$32)</f>
        <v/>
      </c>
      <c r="R45" s="13" t="str">
        <f t="shared" si="12"/>
        <v/>
      </c>
      <c r="S45" s="13" t="str">
        <f t="shared" si="13"/>
        <v/>
      </c>
      <c r="T45" s="465" t="str">
        <f t="shared" si="14"/>
        <v/>
      </c>
      <c r="U45" s="465" t="str">
        <f t="shared" si="15"/>
        <v/>
      </c>
      <c r="V45" s="465" t="str">
        <f t="shared" si="16"/>
        <v/>
      </c>
      <c r="W45" s="12"/>
      <c r="X45" s="7"/>
      <c r="Y45" s="7"/>
      <c r="Z45" s="14"/>
      <c r="AA45" s="14"/>
      <c r="AB45" s="14"/>
      <c r="AC45" s="14"/>
      <c r="AD45" s="14"/>
    </row>
    <row r="46" spans="1:30" s="103" customFormat="1" ht="14.25" customHeight="1" x14ac:dyDescent="0.2">
      <c r="A46" s="1"/>
      <c r="B46" s="10"/>
      <c r="C46" s="16">
        <v>33</v>
      </c>
      <c r="D46" s="28"/>
      <c r="E46" s="29"/>
      <c r="F46" s="274"/>
      <c r="G46" s="272"/>
      <c r="H46" s="272"/>
      <c r="I46" s="272"/>
      <c r="J46" s="28"/>
      <c r="K46" s="28"/>
      <c r="L46" s="28"/>
      <c r="M46" s="17" t="str">
        <f t="shared" si="11"/>
        <v/>
      </c>
      <c r="N46" s="19" t="str">
        <f t="shared" si="17"/>
        <v/>
      </c>
      <c r="O46" s="19" t="str">
        <f t="shared" si="18"/>
        <v/>
      </c>
      <c r="P46" s="188" t="str">
        <f>IF(G46="","",メイン_入力!$Y$32)</f>
        <v/>
      </c>
      <c r="Q46" s="188" t="str">
        <f>IF(G46="","",メイン_入力!$Z$32)</f>
        <v/>
      </c>
      <c r="R46" s="13" t="str">
        <f t="shared" si="12"/>
        <v/>
      </c>
      <c r="S46" s="13" t="str">
        <f t="shared" si="13"/>
        <v/>
      </c>
      <c r="T46" s="465" t="str">
        <f t="shared" si="14"/>
        <v/>
      </c>
      <c r="U46" s="465" t="str">
        <f t="shared" si="15"/>
        <v/>
      </c>
      <c r="V46" s="465" t="str">
        <f t="shared" si="16"/>
        <v/>
      </c>
      <c r="W46" s="12"/>
      <c r="X46" s="7"/>
      <c r="Y46" s="7"/>
      <c r="Z46" s="14"/>
      <c r="AA46" s="14"/>
      <c r="AB46" s="14"/>
      <c r="AC46" s="14"/>
      <c r="AD46" s="14"/>
    </row>
    <row r="47" spans="1:30" s="103" customFormat="1" ht="14.25" customHeight="1" x14ac:dyDescent="0.2">
      <c r="A47" s="1"/>
      <c r="B47" s="10"/>
      <c r="C47" s="16">
        <v>34</v>
      </c>
      <c r="D47" s="28"/>
      <c r="E47" s="29"/>
      <c r="F47" s="274"/>
      <c r="G47" s="272"/>
      <c r="H47" s="272"/>
      <c r="I47" s="272"/>
      <c r="J47" s="28"/>
      <c r="K47" s="28"/>
      <c r="L47" s="28"/>
      <c r="M47" s="17" t="str">
        <f t="shared" si="11"/>
        <v/>
      </c>
      <c r="N47" s="19" t="str">
        <f t="shared" si="17"/>
        <v/>
      </c>
      <c r="O47" s="19" t="str">
        <f t="shared" si="18"/>
        <v/>
      </c>
      <c r="P47" s="188" t="str">
        <f>IF(G47="","",メイン_入力!$Y$32)</f>
        <v/>
      </c>
      <c r="Q47" s="188" t="str">
        <f>IF(G47="","",メイン_入力!$Z$32)</f>
        <v/>
      </c>
      <c r="R47" s="13" t="str">
        <f t="shared" si="12"/>
        <v/>
      </c>
      <c r="S47" s="13" t="str">
        <f t="shared" si="13"/>
        <v/>
      </c>
      <c r="T47" s="465" t="str">
        <f t="shared" si="14"/>
        <v/>
      </c>
      <c r="U47" s="465" t="str">
        <f t="shared" si="15"/>
        <v/>
      </c>
      <c r="V47" s="465" t="str">
        <f t="shared" si="16"/>
        <v/>
      </c>
      <c r="W47" s="12"/>
      <c r="X47" s="7"/>
      <c r="Y47" s="7"/>
      <c r="Z47" s="14"/>
      <c r="AA47" s="14"/>
      <c r="AB47" s="14"/>
      <c r="AC47" s="14"/>
      <c r="AD47" s="14"/>
    </row>
    <row r="48" spans="1:30" s="103" customFormat="1" ht="14.25" customHeight="1" x14ac:dyDescent="0.2">
      <c r="A48" s="1"/>
      <c r="B48" s="10"/>
      <c r="C48" s="16">
        <v>35</v>
      </c>
      <c r="D48" s="28"/>
      <c r="E48" s="29"/>
      <c r="F48" s="274"/>
      <c r="G48" s="272"/>
      <c r="H48" s="272"/>
      <c r="I48" s="272"/>
      <c r="J48" s="28"/>
      <c r="K48" s="28"/>
      <c r="L48" s="28"/>
      <c r="M48" s="17" t="str">
        <f t="shared" si="11"/>
        <v/>
      </c>
      <c r="N48" s="19" t="str">
        <f t="shared" si="17"/>
        <v/>
      </c>
      <c r="O48" s="19" t="str">
        <f t="shared" si="18"/>
        <v/>
      </c>
      <c r="P48" s="188" t="str">
        <f>IF(G48="","",メイン_入力!$Y$32)</f>
        <v/>
      </c>
      <c r="Q48" s="188" t="str">
        <f>IF(G48="","",メイン_入力!$Z$32)</f>
        <v/>
      </c>
      <c r="R48" s="13" t="str">
        <f t="shared" si="12"/>
        <v/>
      </c>
      <c r="S48" s="13" t="str">
        <f t="shared" si="13"/>
        <v/>
      </c>
      <c r="T48" s="465" t="str">
        <f t="shared" si="14"/>
        <v/>
      </c>
      <c r="U48" s="465" t="str">
        <f t="shared" si="15"/>
        <v/>
      </c>
      <c r="V48" s="465" t="str">
        <f t="shared" si="16"/>
        <v/>
      </c>
      <c r="W48" s="12"/>
      <c r="X48" s="7"/>
      <c r="Y48" s="7"/>
      <c r="Z48" s="14"/>
      <c r="AA48" s="14"/>
      <c r="AB48" s="14"/>
      <c r="AC48" s="14"/>
      <c r="AD48" s="14"/>
    </row>
    <row r="49" spans="1:30" s="103" customFormat="1" ht="14.25" customHeight="1" x14ac:dyDescent="0.2">
      <c r="A49" s="1"/>
      <c r="B49" s="10"/>
      <c r="C49" s="16">
        <v>36</v>
      </c>
      <c r="D49" s="28"/>
      <c r="E49" s="29"/>
      <c r="F49" s="274"/>
      <c r="G49" s="272"/>
      <c r="H49" s="272"/>
      <c r="I49" s="272"/>
      <c r="J49" s="28"/>
      <c r="K49" s="28"/>
      <c r="L49" s="28"/>
      <c r="M49" s="17" t="str">
        <f t="shared" si="11"/>
        <v/>
      </c>
      <c r="N49" s="19" t="str">
        <f t="shared" si="17"/>
        <v/>
      </c>
      <c r="O49" s="19" t="str">
        <f t="shared" si="18"/>
        <v/>
      </c>
      <c r="P49" s="188" t="str">
        <f>IF(G49="","",メイン_入力!$Y$32)</f>
        <v/>
      </c>
      <c r="Q49" s="188" t="str">
        <f>IF(G49="","",メイン_入力!$Z$32)</f>
        <v/>
      </c>
      <c r="R49" s="13" t="str">
        <f t="shared" si="12"/>
        <v/>
      </c>
      <c r="S49" s="13" t="str">
        <f t="shared" si="13"/>
        <v/>
      </c>
      <c r="T49" s="465" t="str">
        <f t="shared" si="14"/>
        <v/>
      </c>
      <c r="U49" s="465" t="str">
        <f t="shared" si="15"/>
        <v/>
      </c>
      <c r="V49" s="465" t="str">
        <f t="shared" si="16"/>
        <v/>
      </c>
      <c r="W49" s="12"/>
      <c r="X49" s="7"/>
      <c r="Y49" s="7"/>
      <c r="Z49" s="14"/>
      <c r="AA49" s="14"/>
      <c r="AB49" s="14"/>
      <c r="AC49" s="14"/>
      <c r="AD49" s="14"/>
    </row>
    <row r="50" spans="1:30" s="103" customFormat="1" ht="14.25" customHeight="1" x14ac:dyDescent="0.2">
      <c r="A50" s="1"/>
      <c r="B50" s="10"/>
      <c r="C50" s="16">
        <v>37</v>
      </c>
      <c r="D50" s="28"/>
      <c r="E50" s="29"/>
      <c r="F50" s="274"/>
      <c r="G50" s="272"/>
      <c r="H50" s="272"/>
      <c r="I50" s="272"/>
      <c r="J50" s="28"/>
      <c r="K50" s="28"/>
      <c r="L50" s="28"/>
      <c r="M50" s="17" t="str">
        <f t="shared" si="11"/>
        <v/>
      </c>
      <c r="N50" s="19" t="str">
        <f t="shared" si="17"/>
        <v/>
      </c>
      <c r="O50" s="19" t="str">
        <f t="shared" si="18"/>
        <v/>
      </c>
      <c r="P50" s="188" t="str">
        <f>IF(G50="","",メイン_入力!$Y$32)</f>
        <v/>
      </c>
      <c r="Q50" s="188" t="str">
        <f>IF(G50="","",メイン_入力!$Z$32)</f>
        <v/>
      </c>
      <c r="R50" s="13" t="str">
        <f t="shared" si="12"/>
        <v/>
      </c>
      <c r="S50" s="13" t="str">
        <f t="shared" si="13"/>
        <v/>
      </c>
      <c r="T50" s="465" t="str">
        <f t="shared" si="14"/>
        <v/>
      </c>
      <c r="U50" s="465" t="str">
        <f t="shared" si="15"/>
        <v/>
      </c>
      <c r="V50" s="465" t="str">
        <f t="shared" si="16"/>
        <v/>
      </c>
      <c r="W50" s="12"/>
      <c r="X50" s="7"/>
      <c r="Y50" s="7"/>
      <c r="Z50" s="14"/>
      <c r="AA50" s="14"/>
      <c r="AB50" s="14"/>
      <c r="AC50" s="14"/>
      <c r="AD50" s="14"/>
    </row>
    <row r="51" spans="1:30" s="103" customFormat="1" ht="14.25" customHeight="1" x14ac:dyDescent="0.2">
      <c r="A51" s="1"/>
      <c r="B51" s="10"/>
      <c r="C51" s="16">
        <v>38</v>
      </c>
      <c r="D51" s="28"/>
      <c r="E51" s="29"/>
      <c r="F51" s="274"/>
      <c r="G51" s="272"/>
      <c r="H51" s="272"/>
      <c r="I51" s="272"/>
      <c r="J51" s="28"/>
      <c r="K51" s="28"/>
      <c r="L51" s="28"/>
      <c r="M51" s="17" t="str">
        <f t="shared" si="11"/>
        <v/>
      </c>
      <c r="N51" s="19" t="str">
        <f t="shared" si="17"/>
        <v/>
      </c>
      <c r="O51" s="19" t="str">
        <f t="shared" si="18"/>
        <v/>
      </c>
      <c r="P51" s="188" t="str">
        <f>IF(G51="","",メイン_入力!$Y$32)</f>
        <v/>
      </c>
      <c r="Q51" s="188" t="str">
        <f>IF(G51="","",メイン_入力!$Z$32)</f>
        <v/>
      </c>
      <c r="R51" s="13" t="str">
        <f t="shared" si="12"/>
        <v/>
      </c>
      <c r="S51" s="13" t="str">
        <f t="shared" si="13"/>
        <v/>
      </c>
      <c r="T51" s="465" t="str">
        <f t="shared" si="14"/>
        <v/>
      </c>
      <c r="U51" s="465" t="str">
        <f t="shared" si="15"/>
        <v/>
      </c>
      <c r="V51" s="465" t="str">
        <f t="shared" si="16"/>
        <v/>
      </c>
      <c r="W51" s="12"/>
      <c r="X51" s="7"/>
      <c r="Y51" s="7"/>
      <c r="Z51" s="14"/>
      <c r="AA51" s="14"/>
      <c r="AB51" s="14"/>
      <c r="AC51" s="14"/>
      <c r="AD51" s="14"/>
    </row>
    <row r="52" spans="1:30" s="103" customFormat="1" ht="14.25" customHeight="1" x14ac:dyDescent="0.2">
      <c r="A52" s="1"/>
      <c r="B52" s="10"/>
      <c r="C52" s="16">
        <v>39</v>
      </c>
      <c r="D52" s="28"/>
      <c r="E52" s="29"/>
      <c r="F52" s="274"/>
      <c r="G52" s="272"/>
      <c r="H52" s="272"/>
      <c r="I52" s="272"/>
      <c r="J52" s="28"/>
      <c r="K52" s="28"/>
      <c r="L52" s="28"/>
      <c r="M52" s="17" t="str">
        <f t="shared" si="11"/>
        <v/>
      </c>
      <c r="N52" s="19" t="str">
        <f t="shared" si="17"/>
        <v/>
      </c>
      <c r="O52" s="19" t="str">
        <f t="shared" si="18"/>
        <v/>
      </c>
      <c r="P52" s="188" t="str">
        <f>IF(G52="","",メイン_入力!$Y$32)</f>
        <v/>
      </c>
      <c r="Q52" s="188" t="str">
        <f>IF(G52="","",メイン_入力!$Z$32)</f>
        <v/>
      </c>
      <c r="R52" s="13" t="str">
        <f t="shared" si="12"/>
        <v/>
      </c>
      <c r="S52" s="13" t="str">
        <f t="shared" si="13"/>
        <v/>
      </c>
      <c r="T52" s="465" t="str">
        <f t="shared" si="14"/>
        <v/>
      </c>
      <c r="U52" s="465" t="str">
        <f t="shared" si="15"/>
        <v/>
      </c>
      <c r="V52" s="465" t="str">
        <f t="shared" si="16"/>
        <v/>
      </c>
      <c r="W52" s="12"/>
      <c r="X52" s="7"/>
      <c r="Y52" s="7"/>
      <c r="Z52" s="14"/>
      <c r="AA52" s="14"/>
      <c r="AB52" s="14"/>
      <c r="AC52" s="14"/>
      <c r="AD52" s="14"/>
    </row>
    <row r="53" spans="1:30" s="103" customFormat="1" ht="14.25" customHeight="1" x14ac:dyDescent="0.2">
      <c r="A53" s="1"/>
      <c r="B53" s="10"/>
      <c r="C53" s="16">
        <v>40</v>
      </c>
      <c r="D53" s="28"/>
      <c r="E53" s="29"/>
      <c r="F53" s="274"/>
      <c r="G53" s="272"/>
      <c r="H53" s="272"/>
      <c r="I53" s="272"/>
      <c r="J53" s="28"/>
      <c r="K53" s="28"/>
      <c r="L53" s="28"/>
      <c r="M53" s="17" t="str">
        <f t="shared" si="11"/>
        <v/>
      </c>
      <c r="N53" s="19" t="str">
        <f t="shared" si="17"/>
        <v/>
      </c>
      <c r="O53" s="19" t="str">
        <f t="shared" si="18"/>
        <v/>
      </c>
      <c r="P53" s="188" t="str">
        <f>IF(G53="","",メイン_入力!$Y$32)</f>
        <v/>
      </c>
      <c r="Q53" s="188" t="str">
        <f>IF(G53="","",メイン_入力!$Z$32)</f>
        <v/>
      </c>
      <c r="R53" s="13" t="str">
        <f t="shared" si="12"/>
        <v/>
      </c>
      <c r="S53" s="13" t="str">
        <f t="shared" si="13"/>
        <v/>
      </c>
      <c r="T53" s="465" t="str">
        <f t="shared" si="14"/>
        <v/>
      </c>
      <c r="U53" s="465" t="str">
        <f t="shared" si="15"/>
        <v/>
      </c>
      <c r="V53" s="465" t="str">
        <f t="shared" si="16"/>
        <v/>
      </c>
      <c r="W53" s="12"/>
      <c r="X53" s="7"/>
      <c r="Y53" s="7"/>
      <c r="Z53" s="14"/>
      <c r="AA53" s="14"/>
      <c r="AB53" s="14"/>
      <c r="AC53" s="14"/>
      <c r="AD53" s="14"/>
    </row>
    <row r="54" spans="1:30" s="103" customFormat="1" ht="14.25" customHeight="1" x14ac:dyDescent="0.2">
      <c r="A54" s="1"/>
      <c r="B54" s="10"/>
      <c r="C54" s="16">
        <v>41</v>
      </c>
      <c r="D54" s="28"/>
      <c r="E54" s="29"/>
      <c r="F54" s="274"/>
      <c r="G54" s="272"/>
      <c r="H54" s="272"/>
      <c r="I54" s="272"/>
      <c r="J54" s="28"/>
      <c r="K54" s="28"/>
      <c r="L54" s="28"/>
      <c r="M54" s="17" t="str">
        <f t="shared" si="11"/>
        <v/>
      </c>
      <c r="N54" s="19" t="str">
        <f t="shared" si="17"/>
        <v/>
      </c>
      <c r="O54" s="19" t="str">
        <f t="shared" si="18"/>
        <v/>
      </c>
      <c r="P54" s="188" t="str">
        <f>IF(G54="","",メイン_入力!$Y$32)</f>
        <v/>
      </c>
      <c r="Q54" s="188" t="str">
        <f>IF(G54="","",メイン_入力!$Z$32)</f>
        <v/>
      </c>
      <c r="R54" s="13" t="str">
        <f t="shared" si="12"/>
        <v/>
      </c>
      <c r="S54" s="13" t="str">
        <f t="shared" si="13"/>
        <v/>
      </c>
      <c r="T54" s="465" t="str">
        <f t="shared" si="14"/>
        <v/>
      </c>
      <c r="U54" s="465" t="str">
        <f t="shared" si="15"/>
        <v/>
      </c>
      <c r="V54" s="465" t="str">
        <f t="shared" si="16"/>
        <v/>
      </c>
      <c r="W54" s="12"/>
      <c r="X54" s="7"/>
      <c r="Y54" s="7"/>
      <c r="Z54" s="14"/>
      <c r="AA54" s="14"/>
      <c r="AB54" s="14"/>
      <c r="AC54" s="14"/>
      <c r="AD54" s="14"/>
    </row>
    <row r="55" spans="1:30" s="103" customFormat="1" ht="14.25" customHeight="1" x14ac:dyDescent="0.2">
      <c r="A55" s="1"/>
      <c r="B55" s="10"/>
      <c r="C55" s="16">
        <v>42</v>
      </c>
      <c r="D55" s="28"/>
      <c r="E55" s="29"/>
      <c r="F55" s="274"/>
      <c r="G55" s="272"/>
      <c r="H55" s="272"/>
      <c r="I55" s="272"/>
      <c r="J55" s="28"/>
      <c r="K55" s="28"/>
      <c r="L55" s="28"/>
      <c r="M55" s="17" t="str">
        <f t="shared" si="11"/>
        <v/>
      </c>
      <c r="N55" s="19" t="str">
        <f t="shared" si="17"/>
        <v/>
      </c>
      <c r="O55" s="19" t="str">
        <f t="shared" si="18"/>
        <v/>
      </c>
      <c r="P55" s="188" t="str">
        <f>IF(G55="","",メイン_入力!$Y$32)</f>
        <v/>
      </c>
      <c r="Q55" s="188" t="str">
        <f>IF(G55="","",メイン_入力!$Z$32)</f>
        <v/>
      </c>
      <c r="R55" s="13" t="str">
        <f t="shared" si="12"/>
        <v/>
      </c>
      <c r="S55" s="13" t="str">
        <f t="shared" si="13"/>
        <v/>
      </c>
      <c r="T55" s="465" t="str">
        <f t="shared" si="14"/>
        <v/>
      </c>
      <c r="U55" s="465" t="str">
        <f t="shared" si="15"/>
        <v/>
      </c>
      <c r="V55" s="465" t="str">
        <f t="shared" si="16"/>
        <v/>
      </c>
      <c r="W55" s="12"/>
      <c r="X55" s="7"/>
      <c r="Y55" s="7"/>
      <c r="Z55" s="14"/>
      <c r="AA55" s="14"/>
      <c r="AB55" s="14"/>
      <c r="AC55" s="14"/>
      <c r="AD55" s="14"/>
    </row>
    <row r="56" spans="1:30" s="103" customFormat="1" ht="14.25" customHeight="1" x14ac:dyDescent="0.2">
      <c r="A56" s="1"/>
      <c r="B56" s="10"/>
      <c r="C56" s="16">
        <v>43</v>
      </c>
      <c r="D56" s="28"/>
      <c r="E56" s="29"/>
      <c r="F56" s="274"/>
      <c r="G56" s="272"/>
      <c r="H56" s="272"/>
      <c r="I56" s="272"/>
      <c r="J56" s="28"/>
      <c r="K56" s="28"/>
      <c r="L56" s="28"/>
      <c r="M56" s="17" t="str">
        <f t="shared" si="11"/>
        <v/>
      </c>
      <c r="N56" s="19" t="str">
        <f t="shared" si="17"/>
        <v/>
      </c>
      <c r="O56" s="19" t="str">
        <f t="shared" si="18"/>
        <v/>
      </c>
      <c r="P56" s="188" t="str">
        <f>IF(G56="","",メイン_入力!$Y$32)</f>
        <v/>
      </c>
      <c r="Q56" s="188" t="str">
        <f>IF(G56="","",メイン_入力!$Z$32)</f>
        <v/>
      </c>
      <c r="R56" s="13" t="str">
        <f t="shared" si="12"/>
        <v/>
      </c>
      <c r="S56" s="13" t="str">
        <f t="shared" si="13"/>
        <v/>
      </c>
      <c r="T56" s="465" t="str">
        <f t="shared" si="14"/>
        <v/>
      </c>
      <c r="U56" s="465" t="str">
        <f t="shared" si="15"/>
        <v/>
      </c>
      <c r="V56" s="465" t="str">
        <f t="shared" si="16"/>
        <v/>
      </c>
      <c r="W56" s="12"/>
      <c r="X56" s="7"/>
      <c r="Y56" s="7"/>
      <c r="Z56" s="14"/>
      <c r="AA56" s="14"/>
      <c r="AB56" s="14"/>
      <c r="AC56" s="14"/>
      <c r="AD56" s="14"/>
    </row>
    <row r="57" spans="1:30" s="103" customFormat="1" ht="14.25" customHeight="1" x14ac:dyDescent="0.2">
      <c r="A57" s="1"/>
      <c r="B57" s="10"/>
      <c r="C57" s="16">
        <v>44</v>
      </c>
      <c r="D57" s="28"/>
      <c r="E57" s="29"/>
      <c r="F57" s="274"/>
      <c r="G57" s="272"/>
      <c r="H57" s="272"/>
      <c r="I57" s="272"/>
      <c r="J57" s="28"/>
      <c r="K57" s="28"/>
      <c r="L57" s="28"/>
      <c r="M57" s="17" t="str">
        <f t="shared" si="11"/>
        <v/>
      </c>
      <c r="N57" s="19" t="str">
        <f t="shared" si="17"/>
        <v/>
      </c>
      <c r="O57" s="19" t="str">
        <f t="shared" si="18"/>
        <v/>
      </c>
      <c r="P57" s="188" t="str">
        <f>IF(G57="","",メイン_入力!$Y$32)</f>
        <v/>
      </c>
      <c r="Q57" s="188" t="str">
        <f>IF(G57="","",メイン_入力!$Z$32)</f>
        <v/>
      </c>
      <c r="R57" s="13" t="str">
        <f t="shared" si="12"/>
        <v/>
      </c>
      <c r="S57" s="13" t="str">
        <f t="shared" si="13"/>
        <v/>
      </c>
      <c r="T57" s="465" t="str">
        <f t="shared" si="14"/>
        <v/>
      </c>
      <c r="U57" s="465" t="str">
        <f t="shared" si="15"/>
        <v/>
      </c>
      <c r="V57" s="465" t="str">
        <f t="shared" si="16"/>
        <v/>
      </c>
      <c r="W57" s="12"/>
      <c r="X57" s="7"/>
      <c r="Y57" s="7"/>
      <c r="Z57" s="14"/>
      <c r="AA57" s="14"/>
      <c r="AB57" s="14"/>
      <c r="AC57" s="14"/>
      <c r="AD57" s="14"/>
    </row>
    <row r="58" spans="1:30" s="103" customFormat="1" ht="14.25" customHeight="1" x14ac:dyDescent="0.2">
      <c r="A58" s="1"/>
      <c r="B58" s="10"/>
      <c r="C58" s="16">
        <v>45</v>
      </c>
      <c r="D58" s="28"/>
      <c r="E58" s="29"/>
      <c r="F58" s="274"/>
      <c r="G58" s="272"/>
      <c r="H58" s="272"/>
      <c r="I58" s="272"/>
      <c r="J58" s="28"/>
      <c r="K58" s="28"/>
      <c r="L58" s="28"/>
      <c r="M58" s="17" t="str">
        <f t="shared" si="11"/>
        <v/>
      </c>
      <c r="N58" s="19" t="str">
        <f t="shared" si="17"/>
        <v/>
      </c>
      <c r="O58" s="19" t="str">
        <f t="shared" si="18"/>
        <v/>
      </c>
      <c r="P58" s="188" t="str">
        <f>IF(G58="","",メイン_入力!$Y$32)</f>
        <v/>
      </c>
      <c r="Q58" s="188" t="str">
        <f>IF(G58="","",メイン_入力!$Z$32)</f>
        <v/>
      </c>
      <c r="R58" s="13" t="str">
        <f t="shared" si="12"/>
        <v/>
      </c>
      <c r="S58" s="13" t="str">
        <f t="shared" si="13"/>
        <v/>
      </c>
      <c r="T58" s="465" t="str">
        <f t="shared" si="14"/>
        <v/>
      </c>
      <c r="U58" s="465" t="str">
        <f t="shared" si="15"/>
        <v/>
      </c>
      <c r="V58" s="465" t="str">
        <f t="shared" si="16"/>
        <v/>
      </c>
      <c r="W58" s="12"/>
      <c r="X58" s="7"/>
      <c r="Y58" s="7"/>
      <c r="Z58" s="14"/>
      <c r="AA58" s="14"/>
      <c r="AB58" s="14"/>
      <c r="AC58" s="14"/>
      <c r="AD58" s="14"/>
    </row>
    <row r="59" spans="1:30" s="103" customFormat="1" ht="14.25" customHeight="1" x14ac:dyDescent="0.2">
      <c r="A59" s="1"/>
      <c r="B59" s="10"/>
      <c r="C59" s="16">
        <v>46</v>
      </c>
      <c r="D59" s="28"/>
      <c r="E59" s="29"/>
      <c r="F59" s="274"/>
      <c r="G59" s="272"/>
      <c r="H59" s="272"/>
      <c r="I59" s="272"/>
      <c r="J59" s="28"/>
      <c r="K59" s="28"/>
      <c r="L59" s="28"/>
      <c r="M59" s="17" t="str">
        <f t="shared" si="11"/>
        <v/>
      </c>
      <c r="N59" s="19" t="str">
        <f t="shared" si="17"/>
        <v/>
      </c>
      <c r="O59" s="19" t="str">
        <f t="shared" si="18"/>
        <v/>
      </c>
      <c r="P59" s="188" t="str">
        <f>IF(G59="","",メイン_入力!$Y$32)</f>
        <v/>
      </c>
      <c r="Q59" s="188" t="str">
        <f>IF(G59="","",メイン_入力!$Z$32)</f>
        <v/>
      </c>
      <c r="R59" s="13" t="str">
        <f t="shared" si="12"/>
        <v/>
      </c>
      <c r="S59" s="13" t="str">
        <f t="shared" si="13"/>
        <v/>
      </c>
      <c r="T59" s="465" t="str">
        <f t="shared" si="14"/>
        <v/>
      </c>
      <c r="U59" s="465" t="str">
        <f t="shared" si="15"/>
        <v/>
      </c>
      <c r="V59" s="465" t="str">
        <f t="shared" si="16"/>
        <v/>
      </c>
      <c r="W59" s="12"/>
      <c r="X59" s="7"/>
      <c r="Y59" s="7"/>
      <c r="Z59" s="14"/>
      <c r="AA59" s="14"/>
      <c r="AB59" s="14"/>
      <c r="AC59" s="14"/>
      <c r="AD59" s="14"/>
    </row>
    <row r="60" spans="1:30" s="103" customFormat="1" ht="14.25" customHeight="1" x14ac:dyDescent="0.2">
      <c r="A60" s="1"/>
      <c r="B60" s="10"/>
      <c r="C60" s="16">
        <v>47</v>
      </c>
      <c r="D60" s="28"/>
      <c r="E60" s="29"/>
      <c r="F60" s="274"/>
      <c r="G60" s="272"/>
      <c r="H60" s="272"/>
      <c r="I60" s="272"/>
      <c r="J60" s="28"/>
      <c r="K60" s="28"/>
      <c r="L60" s="28"/>
      <c r="M60" s="17" t="str">
        <f t="shared" si="11"/>
        <v/>
      </c>
      <c r="N60" s="19" t="str">
        <f t="shared" si="17"/>
        <v/>
      </c>
      <c r="O60" s="19" t="str">
        <f t="shared" si="18"/>
        <v/>
      </c>
      <c r="P60" s="188" t="str">
        <f>IF(G60="","",メイン_入力!$Y$32)</f>
        <v/>
      </c>
      <c r="Q60" s="188" t="str">
        <f>IF(G60="","",メイン_入力!$Z$32)</f>
        <v/>
      </c>
      <c r="R60" s="13" t="str">
        <f t="shared" si="12"/>
        <v/>
      </c>
      <c r="S60" s="13" t="str">
        <f t="shared" si="13"/>
        <v/>
      </c>
      <c r="T60" s="465" t="str">
        <f t="shared" si="14"/>
        <v/>
      </c>
      <c r="U60" s="465" t="str">
        <f t="shared" si="15"/>
        <v/>
      </c>
      <c r="V60" s="465" t="str">
        <f t="shared" si="16"/>
        <v/>
      </c>
      <c r="W60" s="12"/>
      <c r="X60" s="7"/>
      <c r="Y60" s="7"/>
      <c r="Z60" s="14"/>
      <c r="AA60" s="14"/>
      <c r="AB60" s="14"/>
      <c r="AC60" s="14"/>
      <c r="AD60" s="14"/>
    </row>
    <row r="61" spans="1:30" s="103" customFormat="1" ht="14.25" customHeight="1" x14ac:dyDescent="0.2">
      <c r="A61" s="1"/>
      <c r="B61" s="10"/>
      <c r="C61" s="16">
        <v>48</v>
      </c>
      <c r="D61" s="28"/>
      <c r="E61" s="29"/>
      <c r="F61" s="274"/>
      <c r="G61" s="272"/>
      <c r="H61" s="272"/>
      <c r="I61" s="272"/>
      <c r="J61" s="28"/>
      <c r="K61" s="28"/>
      <c r="L61" s="28"/>
      <c r="M61" s="17" t="str">
        <f t="shared" si="11"/>
        <v/>
      </c>
      <c r="N61" s="19" t="str">
        <f t="shared" si="17"/>
        <v/>
      </c>
      <c r="O61" s="19" t="str">
        <f t="shared" si="18"/>
        <v/>
      </c>
      <c r="P61" s="188" t="str">
        <f>IF(G61="","",メイン_入力!$Y$32)</f>
        <v/>
      </c>
      <c r="Q61" s="188" t="str">
        <f>IF(G61="","",メイン_入力!$Z$32)</f>
        <v/>
      </c>
      <c r="R61" s="13" t="str">
        <f t="shared" si="12"/>
        <v/>
      </c>
      <c r="S61" s="13" t="str">
        <f t="shared" si="13"/>
        <v/>
      </c>
      <c r="T61" s="465" t="str">
        <f t="shared" si="14"/>
        <v/>
      </c>
      <c r="U61" s="465" t="str">
        <f t="shared" si="15"/>
        <v/>
      </c>
      <c r="V61" s="465" t="str">
        <f t="shared" si="16"/>
        <v/>
      </c>
      <c r="W61" s="12"/>
      <c r="X61" s="7"/>
      <c r="Y61" s="7"/>
      <c r="Z61" s="14"/>
      <c r="AA61" s="14"/>
      <c r="AB61" s="14"/>
      <c r="AC61" s="14"/>
      <c r="AD61" s="14"/>
    </row>
    <row r="62" spans="1:30" s="103" customFormat="1" ht="14.25" customHeight="1" x14ac:dyDescent="0.2">
      <c r="A62" s="1"/>
      <c r="B62" s="10"/>
      <c r="C62" s="16">
        <v>49</v>
      </c>
      <c r="D62" s="28"/>
      <c r="E62" s="29"/>
      <c r="F62" s="274"/>
      <c r="G62" s="272"/>
      <c r="H62" s="272"/>
      <c r="I62" s="272"/>
      <c r="J62" s="28"/>
      <c r="K62" s="28"/>
      <c r="L62" s="28"/>
      <c r="M62" s="17" t="str">
        <f t="shared" si="11"/>
        <v/>
      </c>
      <c r="N62" s="19" t="str">
        <f t="shared" si="17"/>
        <v/>
      </c>
      <c r="O62" s="19" t="str">
        <f t="shared" si="18"/>
        <v/>
      </c>
      <c r="P62" s="188" t="str">
        <f>IF(G62="","",メイン_入力!$Y$32)</f>
        <v/>
      </c>
      <c r="Q62" s="188" t="str">
        <f>IF(G62="","",メイン_入力!$Z$32)</f>
        <v/>
      </c>
      <c r="R62" s="13" t="str">
        <f t="shared" si="12"/>
        <v/>
      </c>
      <c r="S62" s="13" t="str">
        <f t="shared" si="13"/>
        <v/>
      </c>
      <c r="T62" s="465" t="str">
        <f t="shared" si="14"/>
        <v/>
      </c>
      <c r="U62" s="465" t="str">
        <f t="shared" si="15"/>
        <v/>
      </c>
      <c r="V62" s="465" t="str">
        <f t="shared" si="16"/>
        <v/>
      </c>
      <c r="W62" s="12"/>
      <c r="X62" s="7"/>
      <c r="Y62" s="7"/>
      <c r="Z62" s="14"/>
      <c r="AA62" s="14"/>
      <c r="AB62" s="14"/>
      <c r="AC62" s="14"/>
      <c r="AD62" s="14"/>
    </row>
    <row r="63" spans="1:30" s="103" customFormat="1" ht="14.25" customHeight="1" x14ac:dyDescent="0.2">
      <c r="A63" s="1"/>
      <c r="B63" s="10"/>
      <c r="C63" s="16">
        <v>50</v>
      </c>
      <c r="D63" s="28"/>
      <c r="E63" s="29"/>
      <c r="F63" s="274"/>
      <c r="G63" s="272"/>
      <c r="H63" s="272"/>
      <c r="I63" s="272"/>
      <c r="J63" s="28"/>
      <c r="K63" s="28"/>
      <c r="L63" s="28"/>
      <c r="M63" s="17" t="str">
        <f t="shared" si="11"/>
        <v/>
      </c>
      <c r="N63" s="19" t="str">
        <f t="shared" si="17"/>
        <v/>
      </c>
      <c r="O63" s="19" t="str">
        <f t="shared" si="18"/>
        <v/>
      </c>
      <c r="P63" s="188" t="str">
        <f>IF(G63="","",メイン_入力!$Y$32)</f>
        <v/>
      </c>
      <c r="Q63" s="188" t="str">
        <f>IF(G63="","",メイン_入力!$Z$32)</f>
        <v/>
      </c>
      <c r="R63" s="13" t="str">
        <f t="shared" si="12"/>
        <v/>
      </c>
      <c r="S63" s="13" t="str">
        <f t="shared" si="13"/>
        <v/>
      </c>
      <c r="T63" s="465" t="str">
        <f t="shared" si="14"/>
        <v/>
      </c>
      <c r="U63" s="465" t="str">
        <f t="shared" si="15"/>
        <v/>
      </c>
      <c r="V63" s="465" t="str">
        <f t="shared" si="16"/>
        <v/>
      </c>
      <c r="W63" s="12"/>
      <c r="X63" s="7"/>
      <c r="Y63" s="7"/>
      <c r="Z63" s="14"/>
      <c r="AA63" s="14"/>
      <c r="AB63" s="14"/>
      <c r="AC63" s="14"/>
      <c r="AD63" s="14"/>
    </row>
    <row r="64" spans="1:30" s="103" customFormat="1" ht="14.25" customHeight="1" x14ac:dyDescent="0.2">
      <c r="A64" s="1"/>
      <c r="B64" s="10"/>
      <c r="C64" s="16">
        <v>51</v>
      </c>
      <c r="D64" s="28"/>
      <c r="E64" s="29"/>
      <c r="F64" s="274"/>
      <c r="G64" s="272"/>
      <c r="H64" s="272"/>
      <c r="I64" s="272"/>
      <c r="J64" s="28"/>
      <c r="K64" s="28"/>
      <c r="L64" s="28"/>
      <c r="M64" s="17" t="str">
        <f t="shared" si="11"/>
        <v/>
      </c>
      <c r="N64" s="19" t="str">
        <f t="shared" si="17"/>
        <v/>
      </c>
      <c r="O64" s="19" t="str">
        <f t="shared" si="18"/>
        <v/>
      </c>
      <c r="P64" s="188" t="str">
        <f>IF(G64="","",メイン_入力!$Y$32)</f>
        <v/>
      </c>
      <c r="Q64" s="188" t="str">
        <f>IF(G64="","",メイン_入力!$Z$32)</f>
        <v/>
      </c>
      <c r="R64" s="13" t="str">
        <f t="shared" si="12"/>
        <v/>
      </c>
      <c r="S64" s="13" t="str">
        <f t="shared" si="13"/>
        <v/>
      </c>
      <c r="T64" s="465" t="str">
        <f t="shared" si="14"/>
        <v/>
      </c>
      <c r="U64" s="465" t="str">
        <f t="shared" si="15"/>
        <v/>
      </c>
      <c r="V64" s="465" t="str">
        <f t="shared" si="16"/>
        <v/>
      </c>
      <c r="W64" s="12"/>
      <c r="X64" s="7"/>
      <c r="Y64" s="7"/>
      <c r="Z64" s="14"/>
      <c r="AA64" s="14"/>
      <c r="AB64" s="14"/>
      <c r="AC64" s="14"/>
      <c r="AD64" s="14"/>
    </row>
    <row r="65" spans="1:30" s="103" customFormat="1" ht="14.25" customHeight="1" x14ac:dyDescent="0.2">
      <c r="A65" s="1"/>
      <c r="B65" s="10"/>
      <c r="C65" s="16">
        <v>52</v>
      </c>
      <c r="D65" s="28"/>
      <c r="E65" s="29"/>
      <c r="F65" s="274"/>
      <c r="G65" s="272"/>
      <c r="H65" s="272"/>
      <c r="I65" s="272"/>
      <c r="J65" s="28"/>
      <c r="K65" s="28"/>
      <c r="L65" s="28"/>
      <c r="M65" s="17" t="str">
        <f t="shared" si="11"/>
        <v/>
      </c>
      <c r="N65" s="19" t="str">
        <f t="shared" si="17"/>
        <v/>
      </c>
      <c r="O65" s="19" t="str">
        <f t="shared" si="18"/>
        <v/>
      </c>
      <c r="P65" s="188" t="str">
        <f>IF(G65="","",メイン_入力!$Y$32)</f>
        <v/>
      </c>
      <c r="Q65" s="188" t="str">
        <f>IF(G65="","",メイン_入力!$Z$32)</f>
        <v/>
      </c>
      <c r="R65" s="13" t="str">
        <f t="shared" si="12"/>
        <v/>
      </c>
      <c r="S65" s="13" t="str">
        <f t="shared" si="13"/>
        <v/>
      </c>
      <c r="T65" s="465" t="str">
        <f t="shared" si="14"/>
        <v/>
      </c>
      <c r="U65" s="465" t="str">
        <f t="shared" si="15"/>
        <v/>
      </c>
      <c r="V65" s="465" t="str">
        <f t="shared" si="16"/>
        <v/>
      </c>
      <c r="W65" s="12"/>
      <c r="X65" s="7"/>
      <c r="Y65" s="7"/>
      <c r="Z65" s="14"/>
      <c r="AA65" s="14"/>
      <c r="AB65" s="14"/>
      <c r="AC65" s="14"/>
      <c r="AD65" s="14"/>
    </row>
    <row r="66" spans="1:30" s="103" customFormat="1" ht="14.25" customHeight="1" x14ac:dyDescent="0.2">
      <c r="A66" s="1"/>
      <c r="B66" s="10"/>
      <c r="C66" s="16">
        <v>53</v>
      </c>
      <c r="D66" s="28"/>
      <c r="E66" s="29"/>
      <c r="F66" s="274"/>
      <c r="G66" s="272"/>
      <c r="H66" s="272"/>
      <c r="I66" s="272"/>
      <c r="J66" s="28"/>
      <c r="K66" s="28"/>
      <c r="L66" s="28"/>
      <c r="M66" s="17" t="str">
        <f t="shared" si="11"/>
        <v/>
      </c>
      <c r="N66" s="19" t="str">
        <f t="shared" si="17"/>
        <v/>
      </c>
      <c r="O66" s="19" t="str">
        <f t="shared" si="18"/>
        <v/>
      </c>
      <c r="P66" s="188" t="str">
        <f>IF(G66="","",メイン_入力!$Y$32)</f>
        <v/>
      </c>
      <c r="Q66" s="188" t="str">
        <f>IF(G66="","",メイン_入力!$Z$32)</f>
        <v/>
      </c>
      <c r="R66" s="13" t="str">
        <f t="shared" si="12"/>
        <v/>
      </c>
      <c r="S66" s="13" t="str">
        <f t="shared" si="13"/>
        <v/>
      </c>
      <c r="T66" s="465" t="str">
        <f t="shared" si="14"/>
        <v/>
      </c>
      <c r="U66" s="465" t="str">
        <f t="shared" si="15"/>
        <v/>
      </c>
      <c r="V66" s="465" t="str">
        <f t="shared" si="16"/>
        <v/>
      </c>
      <c r="W66" s="12"/>
      <c r="X66" s="7"/>
      <c r="Y66" s="7"/>
      <c r="Z66" s="14"/>
      <c r="AA66" s="14"/>
      <c r="AB66" s="14"/>
      <c r="AC66" s="14"/>
      <c r="AD66" s="14"/>
    </row>
    <row r="67" spans="1:30" s="103" customFormat="1" ht="14.25" customHeight="1" x14ac:dyDescent="0.2">
      <c r="A67" s="1"/>
      <c r="B67" s="10"/>
      <c r="C67" s="16">
        <v>54</v>
      </c>
      <c r="D67" s="28"/>
      <c r="E67" s="29"/>
      <c r="F67" s="274"/>
      <c r="G67" s="272"/>
      <c r="H67" s="272"/>
      <c r="I67" s="272"/>
      <c r="J67" s="28"/>
      <c r="K67" s="28"/>
      <c r="L67" s="28"/>
      <c r="M67" s="17" t="str">
        <f t="shared" si="11"/>
        <v/>
      </c>
      <c r="N67" s="19" t="str">
        <f t="shared" si="17"/>
        <v/>
      </c>
      <c r="O67" s="19" t="str">
        <f t="shared" si="18"/>
        <v/>
      </c>
      <c r="P67" s="188" t="str">
        <f>IF(G67="","",メイン_入力!$Y$32)</f>
        <v/>
      </c>
      <c r="Q67" s="188" t="str">
        <f>IF(G67="","",メイン_入力!$Z$32)</f>
        <v/>
      </c>
      <c r="R67" s="13" t="str">
        <f t="shared" si="12"/>
        <v/>
      </c>
      <c r="S67" s="13" t="str">
        <f t="shared" si="13"/>
        <v/>
      </c>
      <c r="T67" s="465" t="str">
        <f t="shared" si="14"/>
        <v/>
      </c>
      <c r="U67" s="465" t="str">
        <f t="shared" si="15"/>
        <v/>
      </c>
      <c r="V67" s="465" t="str">
        <f t="shared" si="16"/>
        <v/>
      </c>
      <c r="W67" s="12"/>
      <c r="X67" s="7"/>
      <c r="Y67" s="7"/>
      <c r="Z67" s="14"/>
      <c r="AA67" s="14"/>
      <c r="AB67" s="14"/>
      <c r="AC67" s="14"/>
      <c r="AD67" s="14"/>
    </row>
    <row r="68" spans="1:30" s="103" customFormat="1" ht="14.25" customHeight="1" x14ac:dyDescent="0.2">
      <c r="A68" s="1"/>
      <c r="B68" s="10"/>
      <c r="C68" s="16">
        <v>55</v>
      </c>
      <c r="D68" s="28"/>
      <c r="E68" s="29"/>
      <c r="F68" s="274"/>
      <c r="G68" s="272"/>
      <c r="H68" s="272"/>
      <c r="I68" s="272"/>
      <c r="J68" s="28"/>
      <c r="K68" s="28"/>
      <c r="L68" s="28"/>
      <c r="M68" s="17" t="str">
        <f t="shared" si="11"/>
        <v/>
      </c>
      <c r="N68" s="19" t="str">
        <f t="shared" si="17"/>
        <v/>
      </c>
      <c r="O68" s="19" t="str">
        <f t="shared" si="18"/>
        <v/>
      </c>
      <c r="P68" s="188" t="str">
        <f>IF(G68="","",メイン_入力!$Y$32)</f>
        <v/>
      </c>
      <c r="Q68" s="188" t="str">
        <f>IF(G68="","",メイン_入力!$Z$32)</f>
        <v/>
      </c>
      <c r="R68" s="13" t="str">
        <f t="shared" si="12"/>
        <v/>
      </c>
      <c r="S68" s="13" t="str">
        <f t="shared" si="13"/>
        <v/>
      </c>
      <c r="T68" s="465" t="str">
        <f t="shared" si="14"/>
        <v/>
      </c>
      <c r="U68" s="465" t="str">
        <f t="shared" si="15"/>
        <v/>
      </c>
      <c r="V68" s="465" t="str">
        <f t="shared" si="16"/>
        <v/>
      </c>
      <c r="W68" s="12"/>
      <c r="X68" s="7"/>
      <c r="Y68" s="7"/>
      <c r="Z68" s="14"/>
      <c r="AA68" s="14"/>
      <c r="AB68" s="14"/>
      <c r="AC68" s="14"/>
      <c r="AD68" s="14"/>
    </row>
    <row r="69" spans="1:30" s="103" customFormat="1" ht="14.25" customHeight="1" x14ac:dyDescent="0.2">
      <c r="A69" s="1"/>
      <c r="B69" s="10"/>
      <c r="C69" s="16">
        <v>56</v>
      </c>
      <c r="D69" s="28"/>
      <c r="E69" s="29"/>
      <c r="F69" s="274"/>
      <c r="G69" s="272"/>
      <c r="H69" s="272"/>
      <c r="I69" s="272"/>
      <c r="J69" s="28"/>
      <c r="K69" s="28"/>
      <c r="L69" s="28"/>
      <c r="M69" s="17" t="str">
        <f t="shared" si="11"/>
        <v/>
      </c>
      <c r="N69" s="19" t="str">
        <f t="shared" si="17"/>
        <v/>
      </c>
      <c r="O69" s="19" t="str">
        <f t="shared" si="18"/>
        <v/>
      </c>
      <c r="P69" s="188" t="str">
        <f>IF(G69="","",メイン_入力!$Y$32)</f>
        <v/>
      </c>
      <c r="Q69" s="188" t="str">
        <f>IF(G69="","",メイン_入力!$Z$32)</f>
        <v/>
      </c>
      <c r="R69" s="13" t="str">
        <f t="shared" si="12"/>
        <v/>
      </c>
      <c r="S69" s="13" t="str">
        <f t="shared" si="13"/>
        <v/>
      </c>
      <c r="T69" s="465" t="str">
        <f t="shared" si="14"/>
        <v/>
      </c>
      <c r="U69" s="465" t="str">
        <f t="shared" si="15"/>
        <v/>
      </c>
      <c r="V69" s="465" t="str">
        <f t="shared" si="16"/>
        <v/>
      </c>
      <c r="W69" s="12"/>
      <c r="X69" s="7"/>
      <c r="Y69" s="7"/>
      <c r="Z69" s="14"/>
      <c r="AA69" s="14"/>
      <c r="AB69" s="14"/>
      <c r="AC69" s="14"/>
      <c r="AD69" s="14"/>
    </row>
    <row r="70" spans="1:30" s="103" customFormat="1" ht="14.25" customHeight="1" x14ac:dyDescent="0.2">
      <c r="A70" s="1"/>
      <c r="B70" s="10"/>
      <c r="C70" s="16">
        <v>57</v>
      </c>
      <c r="D70" s="28"/>
      <c r="E70" s="29"/>
      <c r="F70" s="274"/>
      <c r="G70" s="272"/>
      <c r="H70" s="272"/>
      <c r="I70" s="272"/>
      <c r="J70" s="28"/>
      <c r="K70" s="28"/>
      <c r="L70" s="28"/>
      <c r="M70" s="17" t="str">
        <f t="shared" si="11"/>
        <v/>
      </c>
      <c r="N70" s="19" t="str">
        <f t="shared" si="17"/>
        <v/>
      </c>
      <c r="O70" s="19" t="str">
        <f t="shared" si="18"/>
        <v/>
      </c>
      <c r="P70" s="188" t="str">
        <f>IF(G70="","",メイン_入力!$Y$32)</f>
        <v/>
      </c>
      <c r="Q70" s="188" t="str">
        <f>IF(G70="","",メイン_入力!$Z$32)</f>
        <v/>
      </c>
      <c r="R70" s="13" t="str">
        <f t="shared" si="12"/>
        <v/>
      </c>
      <c r="S70" s="13" t="str">
        <f t="shared" si="13"/>
        <v/>
      </c>
      <c r="T70" s="465" t="str">
        <f t="shared" si="14"/>
        <v/>
      </c>
      <c r="U70" s="465" t="str">
        <f t="shared" si="15"/>
        <v/>
      </c>
      <c r="V70" s="465" t="str">
        <f t="shared" si="16"/>
        <v/>
      </c>
      <c r="W70" s="12"/>
      <c r="X70" s="7"/>
      <c r="Y70" s="7"/>
      <c r="Z70" s="14"/>
      <c r="AA70" s="14"/>
      <c r="AB70" s="14"/>
      <c r="AC70" s="14"/>
      <c r="AD70" s="14"/>
    </row>
    <row r="71" spans="1:30" s="103" customFormat="1" ht="14.25" customHeight="1" x14ac:dyDescent="0.2">
      <c r="A71" s="1"/>
      <c r="B71" s="10"/>
      <c r="C71" s="16">
        <v>58</v>
      </c>
      <c r="D71" s="28"/>
      <c r="E71" s="29"/>
      <c r="F71" s="274"/>
      <c r="G71" s="272"/>
      <c r="H71" s="272"/>
      <c r="I71" s="272"/>
      <c r="J71" s="28"/>
      <c r="K71" s="28"/>
      <c r="L71" s="28"/>
      <c r="M71" s="17" t="str">
        <f t="shared" si="11"/>
        <v/>
      </c>
      <c r="N71" s="19" t="str">
        <f t="shared" si="17"/>
        <v/>
      </c>
      <c r="O71" s="19" t="str">
        <f t="shared" si="18"/>
        <v/>
      </c>
      <c r="P71" s="188" t="str">
        <f>IF(G71="","",メイン_入力!$Y$32)</f>
        <v/>
      </c>
      <c r="Q71" s="188" t="str">
        <f>IF(G71="","",メイン_入力!$Z$32)</f>
        <v/>
      </c>
      <c r="R71" s="13" t="str">
        <f t="shared" si="12"/>
        <v/>
      </c>
      <c r="S71" s="13" t="str">
        <f t="shared" si="13"/>
        <v/>
      </c>
      <c r="T71" s="465" t="str">
        <f t="shared" si="14"/>
        <v/>
      </c>
      <c r="U71" s="465" t="str">
        <f t="shared" si="15"/>
        <v/>
      </c>
      <c r="V71" s="465" t="str">
        <f t="shared" si="16"/>
        <v/>
      </c>
      <c r="W71" s="12"/>
      <c r="X71" s="7"/>
      <c r="Y71" s="7"/>
      <c r="Z71" s="14"/>
      <c r="AA71" s="14"/>
      <c r="AB71" s="14"/>
      <c r="AC71" s="14"/>
      <c r="AD71" s="14"/>
    </row>
    <row r="72" spans="1:30" s="103" customFormat="1" ht="14.25" customHeight="1" x14ac:dyDescent="0.2">
      <c r="A72" s="1"/>
      <c r="B72" s="10"/>
      <c r="C72" s="16">
        <v>59</v>
      </c>
      <c r="D72" s="28"/>
      <c r="E72" s="29"/>
      <c r="F72" s="274"/>
      <c r="G72" s="272"/>
      <c r="H72" s="272"/>
      <c r="I72" s="272"/>
      <c r="J72" s="28"/>
      <c r="K72" s="28"/>
      <c r="L72" s="28"/>
      <c r="M72" s="17" t="str">
        <f t="shared" si="11"/>
        <v/>
      </c>
      <c r="N72" s="19" t="str">
        <f t="shared" si="17"/>
        <v/>
      </c>
      <c r="O72" s="19" t="str">
        <f t="shared" si="18"/>
        <v/>
      </c>
      <c r="P72" s="188" t="str">
        <f>IF(G72="","",メイン_入力!$Y$32)</f>
        <v/>
      </c>
      <c r="Q72" s="188" t="str">
        <f>IF(G72="","",メイン_入力!$Z$32)</f>
        <v/>
      </c>
      <c r="R72" s="13" t="str">
        <f t="shared" si="12"/>
        <v/>
      </c>
      <c r="S72" s="13" t="str">
        <f t="shared" si="13"/>
        <v/>
      </c>
      <c r="T72" s="465" t="str">
        <f t="shared" si="14"/>
        <v/>
      </c>
      <c r="U72" s="465" t="str">
        <f t="shared" si="15"/>
        <v/>
      </c>
      <c r="V72" s="465" t="str">
        <f t="shared" si="16"/>
        <v/>
      </c>
      <c r="W72" s="12"/>
      <c r="X72" s="7"/>
      <c r="Y72" s="7"/>
      <c r="Z72" s="14"/>
      <c r="AA72" s="14"/>
      <c r="AB72" s="14"/>
      <c r="AC72" s="14"/>
      <c r="AD72" s="14"/>
    </row>
    <row r="73" spans="1:30" s="103" customFormat="1" ht="14.25" customHeight="1" x14ac:dyDescent="0.2">
      <c r="A73" s="1"/>
      <c r="B73" s="10"/>
      <c r="C73" s="16">
        <v>60</v>
      </c>
      <c r="D73" s="28"/>
      <c r="E73" s="29"/>
      <c r="F73" s="274"/>
      <c r="G73" s="272"/>
      <c r="H73" s="272"/>
      <c r="I73" s="272"/>
      <c r="J73" s="28"/>
      <c r="K73" s="28"/>
      <c r="L73" s="28"/>
      <c r="M73" s="17" t="str">
        <f t="shared" si="11"/>
        <v/>
      </c>
      <c r="N73" s="19" t="str">
        <f t="shared" si="17"/>
        <v/>
      </c>
      <c r="O73" s="19" t="str">
        <f t="shared" si="18"/>
        <v/>
      </c>
      <c r="P73" s="188" t="str">
        <f>IF(G73="","",メイン_入力!$Y$32)</f>
        <v/>
      </c>
      <c r="Q73" s="188" t="str">
        <f>IF(G73="","",メイン_入力!$Z$32)</f>
        <v/>
      </c>
      <c r="R73" s="13" t="str">
        <f t="shared" si="12"/>
        <v/>
      </c>
      <c r="S73" s="13" t="str">
        <f t="shared" si="13"/>
        <v/>
      </c>
      <c r="T73" s="465" t="str">
        <f t="shared" si="14"/>
        <v/>
      </c>
      <c r="U73" s="465" t="str">
        <f t="shared" si="15"/>
        <v/>
      </c>
      <c r="V73" s="465" t="str">
        <f t="shared" si="16"/>
        <v/>
      </c>
      <c r="W73" s="12"/>
      <c r="X73" s="7"/>
      <c r="Y73" s="7"/>
      <c r="Z73" s="14"/>
      <c r="AA73" s="14"/>
      <c r="AB73" s="14"/>
      <c r="AC73" s="14"/>
      <c r="AD73" s="14"/>
    </row>
    <row r="74" spans="1:30" x14ac:dyDescent="0.2">
      <c r="B74" s="113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5"/>
    </row>
    <row r="75" spans="1:30" s="155" customFormat="1" x14ac:dyDescent="0.2">
      <c r="A75" s="1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74" t="s">
        <v>916</v>
      </c>
    </row>
    <row r="76" spans="1:30" s="103" customFormat="1" ht="14.25" customHeight="1" x14ac:dyDescent="0.2">
      <c r="A76" s="1"/>
      <c r="B76" s="10"/>
      <c r="C76" s="16">
        <v>61</v>
      </c>
      <c r="D76" s="28"/>
      <c r="E76" s="29"/>
      <c r="F76" s="274"/>
      <c r="G76" s="272"/>
      <c r="H76" s="272"/>
      <c r="I76" s="272"/>
      <c r="J76" s="28"/>
      <c r="K76" s="28"/>
      <c r="L76" s="28"/>
      <c r="M76" s="17" t="str">
        <f t="shared" ref="M76:M105" si="19">IF(I76="","",SUMIF(J76:L76,"○",$Z$11:$AB$11))</f>
        <v/>
      </c>
      <c r="N76" s="19" t="str">
        <f>IF(E76="","",$Z$9)</f>
        <v/>
      </c>
      <c r="O76" s="19" t="str">
        <f>IF(E76="","",$AA$9)</f>
        <v/>
      </c>
      <c r="P76" s="188" t="str">
        <f>IF(G76="","",メイン_入力!$Y$32)</f>
        <v/>
      </c>
      <c r="Q76" s="188" t="str">
        <f>IF(G76="","",メイン_入力!$Z$32)</f>
        <v/>
      </c>
      <c r="R76" s="13" t="str">
        <f t="shared" ref="R76:R105" si="20">IF(I76="","",0.33*G76*I76*(1-M76)*(N76*P76+O76*Q76)*3.6/1000)</f>
        <v/>
      </c>
      <c r="S76" s="13" t="str">
        <f t="shared" ref="S76:S105" si="21">IF(M76="","",R76*M76/(1-M76))</f>
        <v/>
      </c>
      <c r="T76" s="465" t="str">
        <f t="shared" ref="T76:T105" si="22">IF(ISERROR(S76),"",IF(S76="","",S76*$AP$3/1000))</f>
        <v/>
      </c>
      <c r="U76" s="465" t="str">
        <f t="shared" ref="U76:U105" si="23">IF(ISERROR(S76),"",IF(S76="","",S76*$AP$4/1000))</f>
        <v/>
      </c>
      <c r="V76" s="465" t="str">
        <f t="shared" ref="V76:V105" si="24">IF(ISERROR(S76),"",IF(S76="","",S76*$AP$5/1000))</f>
        <v/>
      </c>
      <c r="W76" s="12"/>
      <c r="X76" s="7"/>
      <c r="Y76" s="7"/>
      <c r="Z76" s="14"/>
    </row>
    <row r="77" spans="1:30" s="103" customFormat="1" ht="14.25" customHeight="1" x14ac:dyDescent="0.2">
      <c r="A77" s="1"/>
      <c r="B77" s="10"/>
      <c r="C77" s="16">
        <v>62</v>
      </c>
      <c r="D77" s="28"/>
      <c r="E77" s="29"/>
      <c r="F77" s="274"/>
      <c r="G77" s="272"/>
      <c r="H77" s="272"/>
      <c r="I77" s="272"/>
      <c r="J77" s="28"/>
      <c r="K77" s="28"/>
      <c r="L77" s="28"/>
      <c r="M77" s="17" t="str">
        <f t="shared" si="19"/>
        <v/>
      </c>
      <c r="N77" s="19" t="str">
        <f t="shared" ref="N77:N105" si="25">IF(E77="","",$Z$9)</f>
        <v/>
      </c>
      <c r="O77" s="19" t="str">
        <f t="shared" ref="O77:O105" si="26">IF(E77="","",$AA$9)</f>
        <v/>
      </c>
      <c r="P77" s="188" t="str">
        <f>IF(G77="","",メイン_入力!$Y$32)</f>
        <v/>
      </c>
      <c r="Q77" s="188" t="str">
        <f>IF(G77="","",メイン_入力!$Z$32)</f>
        <v/>
      </c>
      <c r="R77" s="13" t="str">
        <f t="shared" si="20"/>
        <v/>
      </c>
      <c r="S77" s="13" t="str">
        <f t="shared" si="21"/>
        <v/>
      </c>
      <c r="T77" s="465" t="str">
        <f t="shared" si="22"/>
        <v/>
      </c>
      <c r="U77" s="465" t="str">
        <f t="shared" si="23"/>
        <v/>
      </c>
      <c r="V77" s="465" t="str">
        <f t="shared" si="24"/>
        <v/>
      </c>
      <c r="W77" s="12"/>
      <c r="X77" s="7"/>
      <c r="Y77" s="7"/>
      <c r="Z77" s="14"/>
      <c r="AA77" s="14"/>
      <c r="AB77" s="14"/>
      <c r="AC77" s="14"/>
      <c r="AD77" s="14"/>
    </row>
    <row r="78" spans="1:30" s="103" customFormat="1" ht="14.25" customHeight="1" x14ac:dyDescent="0.2">
      <c r="A78" s="1"/>
      <c r="B78" s="10"/>
      <c r="C78" s="16">
        <v>63</v>
      </c>
      <c r="D78" s="28"/>
      <c r="E78" s="29"/>
      <c r="F78" s="274"/>
      <c r="G78" s="272"/>
      <c r="H78" s="272"/>
      <c r="I78" s="272"/>
      <c r="J78" s="28"/>
      <c r="K78" s="28"/>
      <c r="L78" s="28"/>
      <c r="M78" s="17" t="str">
        <f t="shared" si="19"/>
        <v/>
      </c>
      <c r="N78" s="19" t="str">
        <f t="shared" si="25"/>
        <v/>
      </c>
      <c r="O78" s="19" t="str">
        <f t="shared" si="26"/>
        <v/>
      </c>
      <c r="P78" s="188" t="str">
        <f>IF(G78="","",メイン_入力!$Y$32)</f>
        <v/>
      </c>
      <c r="Q78" s="188" t="str">
        <f>IF(G78="","",メイン_入力!$Z$32)</f>
        <v/>
      </c>
      <c r="R78" s="13" t="str">
        <f t="shared" si="20"/>
        <v/>
      </c>
      <c r="S78" s="13" t="str">
        <f t="shared" si="21"/>
        <v/>
      </c>
      <c r="T78" s="465" t="str">
        <f t="shared" si="22"/>
        <v/>
      </c>
      <c r="U78" s="465" t="str">
        <f t="shared" si="23"/>
        <v/>
      </c>
      <c r="V78" s="465" t="str">
        <f t="shared" si="24"/>
        <v/>
      </c>
      <c r="W78" s="12"/>
      <c r="X78" s="7"/>
      <c r="Y78" s="7"/>
      <c r="Z78" s="14"/>
      <c r="AA78" s="14"/>
      <c r="AB78" s="14"/>
      <c r="AC78" s="14"/>
      <c r="AD78" s="14"/>
    </row>
    <row r="79" spans="1:30" s="103" customFormat="1" ht="14.25" customHeight="1" x14ac:dyDescent="0.2">
      <c r="A79" s="1"/>
      <c r="B79" s="10"/>
      <c r="C79" s="16">
        <v>64</v>
      </c>
      <c r="D79" s="28"/>
      <c r="E79" s="29"/>
      <c r="F79" s="274"/>
      <c r="G79" s="272"/>
      <c r="H79" s="272"/>
      <c r="I79" s="272"/>
      <c r="J79" s="28"/>
      <c r="K79" s="28"/>
      <c r="L79" s="28"/>
      <c r="M79" s="17" t="str">
        <f t="shared" si="19"/>
        <v/>
      </c>
      <c r="N79" s="19" t="str">
        <f t="shared" si="25"/>
        <v/>
      </c>
      <c r="O79" s="19" t="str">
        <f t="shared" si="26"/>
        <v/>
      </c>
      <c r="P79" s="188" t="str">
        <f>IF(G79="","",メイン_入力!$Y$32)</f>
        <v/>
      </c>
      <c r="Q79" s="188" t="str">
        <f>IF(G79="","",メイン_入力!$Z$32)</f>
        <v/>
      </c>
      <c r="R79" s="13" t="str">
        <f t="shared" si="20"/>
        <v/>
      </c>
      <c r="S79" s="13" t="str">
        <f t="shared" si="21"/>
        <v/>
      </c>
      <c r="T79" s="465" t="str">
        <f t="shared" si="22"/>
        <v/>
      </c>
      <c r="U79" s="465" t="str">
        <f t="shared" si="23"/>
        <v/>
      </c>
      <c r="V79" s="465" t="str">
        <f t="shared" si="24"/>
        <v/>
      </c>
      <c r="W79" s="12"/>
      <c r="X79" s="7"/>
      <c r="Y79" s="7"/>
      <c r="Z79" s="14"/>
      <c r="AA79" s="14"/>
      <c r="AB79" s="14"/>
      <c r="AC79" s="14"/>
      <c r="AD79" s="14"/>
    </row>
    <row r="80" spans="1:30" s="103" customFormat="1" ht="14.25" customHeight="1" x14ac:dyDescent="0.2">
      <c r="A80" s="1"/>
      <c r="B80" s="10"/>
      <c r="C80" s="16">
        <v>65</v>
      </c>
      <c r="D80" s="28"/>
      <c r="E80" s="29"/>
      <c r="F80" s="274"/>
      <c r="G80" s="272"/>
      <c r="H80" s="272"/>
      <c r="I80" s="272"/>
      <c r="J80" s="28"/>
      <c r="K80" s="28"/>
      <c r="L80" s="28"/>
      <c r="M80" s="17" t="str">
        <f t="shared" si="19"/>
        <v/>
      </c>
      <c r="N80" s="19" t="str">
        <f t="shared" si="25"/>
        <v/>
      </c>
      <c r="O80" s="19" t="str">
        <f t="shared" si="26"/>
        <v/>
      </c>
      <c r="P80" s="188" t="str">
        <f>IF(G80="","",メイン_入力!$Y$32)</f>
        <v/>
      </c>
      <c r="Q80" s="188" t="str">
        <f>IF(G80="","",メイン_入力!$Z$32)</f>
        <v/>
      </c>
      <c r="R80" s="13" t="str">
        <f t="shared" si="20"/>
        <v/>
      </c>
      <c r="S80" s="13" t="str">
        <f t="shared" si="21"/>
        <v/>
      </c>
      <c r="T80" s="465" t="str">
        <f t="shared" si="22"/>
        <v/>
      </c>
      <c r="U80" s="465" t="str">
        <f t="shared" si="23"/>
        <v/>
      </c>
      <c r="V80" s="465" t="str">
        <f t="shared" si="24"/>
        <v/>
      </c>
      <c r="W80" s="12"/>
      <c r="X80" s="7"/>
      <c r="Y80" s="7"/>
      <c r="Z80" s="14"/>
      <c r="AA80" s="14"/>
      <c r="AB80" s="14"/>
      <c r="AC80" s="14"/>
      <c r="AD80" s="14"/>
    </row>
    <row r="81" spans="1:30" s="103" customFormat="1" ht="14.25" customHeight="1" x14ac:dyDescent="0.2">
      <c r="A81" s="1"/>
      <c r="B81" s="10"/>
      <c r="C81" s="16">
        <v>66</v>
      </c>
      <c r="D81" s="28"/>
      <c r="E81" s="29"/>
      <c r="F81" s="274"/>
      <c r="G81" s="272"/>
      <c r="H81" s="272"/>
      <c r="I81" s="272"/>
      <c r="J81" s="28"/>
      <c r="K81" s="28"/>
      <c r="L81" s="28"/>
      <c r="M81" s="17" t="str">
        <f t="shared" si="19"/>
        <v/>
      </c>
      <c r="N81" s="19" t="str">
        <f t="shared" si="25"/>
        <v/>
      </c>
      <c r="O81" s="19" t="str">
        <f t="shared" si="26"/>
        <v/>
      </c>
      <c r="P81" s="188" t="str">
        <f>IF(G81="","",メイン_入力!$Y$32)</f>
        <v/>
      </c>
      <c r="Q81" s="188" t="str">
        <f>IF(G81="","",メイン_入力!$Z$32)</f>
        <v/>
      </c>
      <c r="R81" s="13" t="str">
        <f t="shared" si="20"/>
        <v/>
      </c>
      <c r="S81" s="13" t="str">
        <f t="shared" si="21"/>
        <v/>
      </c>
      <c r="T81" s="465" t="str">
        <f t="shared" si="22"/>
        <v/>
      </c>
      <c r="U81" s="465" t="str">
        <f t="shared" si="23"/>
        <v/>
      </c>
      <c r="V81" s="465" t="str">
        <f t="shared" si="24"/>
        <v/>
      </c>
      <c r="W81" s="12"/>
      <c r="X81" s="7"/>
      <c r="Y81" s="7"/>
      <c r="Z81" s="14"/>
      <c r="AA81" s="14"/>
      <c r="AB81" s="14"/>
      <c r="AC81" s="14"/>
      <c r="AD81" s="14"/>
    </row>
    <row r="82" spans="1:30" s="103" customFormat="1" ht="14.25" customHeight="1" x14ac:dyDescent="0.2">
      <c r="A82" s="1"/>
      <c r="B82" s="10"/>
      <c r="C82" s="16">
        <v>67</v>
      </c>
      <c r="D82" s="28"/>
      <c r="E82" s="29"/>
      <c r="F82" s="274"/>
      <c r="G82" s="272"/>
      <c r="H82" s="272"/>
      <c r="I82" s="272"/>
      <c r="J82" s="28"/>
      <c r="K82" s="28"/>
      <c r="L82" s="28"/>
      <c r="M82" s="17" t="str">
        <f t="shared" si="19"/>
        <v/>
      </c>
      <c r="N82" s="19" t="str">
        <f t="shared" si="25"/>
        <v/>
      </c>
      <c r="O82" s="19" t="str">
        <f t="shared" si="26"/>
        <v/>
      </c>
      <c r="P82" s="188" t="str">
        <f>IF(G82="","",メイン_入力!$Y$32)</f>
        <v/>
      </c>
      <c r="Q82" s="188" t="str">
        <f>IF(G82="","",メイン_入力!$Z$32)</f>
        <v/>
      </c>
      <c r="R82" s="13" t="str">
        <f t="shared" si="20"/>
        <v/>
      </c>
      <c r="S82" s="13" t="str">
        <f t="shared" si="21"/>
        <v/>
      </c>
      <c r="T82" s="465" t="str">
        <f t="shared" si="22"/>
        <v/>
      </c>
      <c r="U82" s="465" t="str">
        <f t="shared" si="23"/>
        <v/>
      </c>
      <c r="V82" s="465" t="str">
        <f t="shared" si="24"/>
        <v/>
      </c>
      <c r="W82" s="12"/>
      <c r="X82" s="7"/>
      <c r="Y82" s="7"/>
      <c r="Z82" s="14"/>
      <c r="AA82" s="14"/>
      <c r="AB82" s="14"/>
      <c r="AC82" s="14"/>
      <c r="AD82" s="14"/>
    </row>
    <row r="83" spans="1:30" s="103" customFormat="1" ht="14.25" customHeight="1" x14ac:dyDescent="0.2">
      <c r="A83" s="1"/>
      <c r="B83" s="10"/>
      <c r="C83" s="16">
        <v>68</v>
      </c>
      <c r="D83" s="28"/>
      <c r="E83" s="29"/>
      <c r="F83" s="274"/>
      <c r="G83" s="272"/>
      <c r="H83" s="272"/>
      <c r="I83" s="272"/>
      <c r="J83" s="28"/>
      <c r="K83" s="28"/>
      <c r="L83" s="28"/>
      <c r="M83" s="17" t="str">
        <f t="shared" si="19"/>
        <v/>
      </c>
      <c r="N83" s="19" t="str">
        <f t="shared" si="25"/>
        <v/>
      </c>
      <c r="O83" s="19" t="str">
        <f t="shared" si="26"/>
        <v/>
      </c>
      <c r="P83" s="188" t="str">
        <f>IF(G83="","",メイン_入力!$Y$32)</f>
        <v/>
      </c>
      <c r="Q83" s="188" t="str">
        <f>IF(G83="","",メイン_入力!$Z$32)</f>
        <v/>
      </c>
      <c r="R83" s="13" t="str">
        <f t="shared" si="20"/>
        <v/>
      </c>
      <c r="S83" s="13" t="str">
        <f t="shared" si="21"/>
        <v/>
      </c>
      <c r="T83" s="465" t="str">
        <f t="shared" si="22"/>
        <v/>
      </c>
      <c r="U83" s="465" t="str">
        <f t="shared" si="23"/>
        <v/>
      </c>
      <c r="V83" s="465" t="str">
        <f t="shared" si="24"/>
        <v/>
      </c>
      <c r="W83" s="12"/>
      <c r="X83" s="7"/>
      <c r="Y83" s="7"/>
      <c r="Z83" s="14"/>
      <c r="AA83" s="14"/>
      <c r="AB83" s="14"/>
      <c r="AC83" s="14"/>
      <c r="AD83" s="14"/>
    </row>
    <row r="84" spans="1:30" s="103" customFormat="1" ht="14.25" customHeight="1" x14ac:dyDescent="0.2">
      <c r="A84" s="1"/>
      <c r="B84" s="10"/>
      <c r="C84" s="16">
        <v>69</v>
      </c>
      <c r="D84" s="28"/>
      <c r="E84" s="29"/>
      <c r="F84" s="274"/>
      <c r="G84" s="272"/>
      <c r="H84" s="272"/>
      <c r="I84" s="272"/>
      <c r="J84" s="28"/>
      <c r="K84" s="28"/>
      <c r="L84" s="28"/>
      <c r="M84" s="17" t="str">
        <f t="shared" si="19"/>
        <v/>
      </c>
      <c r="N84" s="19" t="str">
        <f t="shared" si="25"/>
        <v/>
      </c>
      <c r="O84" s="19" t="str">
        <f t="shared" si="26"/>
        <v/>
      </c>
      <c r="P84" s="188" t="str">
        <f>IF(G84="","",メイン_入力!$Y$32)</f>
        <v/>
      </c>
      <c r="Q84" s="188" t="str">
        <f>IF(G84="","",メイン_入力!$Z$32)</f>
        <v/>
      </c>
      <c r="R84" s="13" t="str">
        <f t="shared" si="20"/>
        <v/>
      </c>
      <c r="S84" s="13" t="str">
        <f t="shared" si="21"/>
        <v/>
      </c>
      <c r="T84" s="465" t="str">
        <f t="shared" si="22"/>
        <v/>
      </c>
      <c r="U84" s="465" t="str">
        <f t="shared" si="23"/>
        <v/>
      </c>
      <c r="V84" s="465" t="str">
        <f t="shared" si="24"/>
        <v/>
      </c>
      <c r="W84" s="12"/>
      <c r="X84" s="7"/>
      <c r="Y84" s="7"/>
      <c r="Z84" s="14"/>
      <c r="AA84" s="14"/>
      <c r="AB84" s="14"/>
      <c r="AC84" s="14"/>
      <c r="AD84" s="14"/>
    </row>
    <row r="85" spans="1:30" s="103" customFormat="1" ht="14.25" customHeight="1" x14ac:dyDescent="0.2">
      <c r="A85" s="1"/>
      <c r="B85" s="10"/>
      <c r="C85" s="16">
        <v>70</v>
      </c>
      <c r="D85" s="28"/>
      <c r="E85" s="29"/>
      <c r="F85" s="274"/>
      <c r="G85" s="272"/>
      <c r="H85" s="272"/>
      <c r="I85" s="272"/>
      <c r="J85" s="28"/>
      <c r="K85" s="28"/>
      <c r="L85" s="28"/>
      <c r="M85" s="17" t="str">
        <f t="shared" si="19"/>
        <v/>
      </c>
      <c r="N85" s="19" t="str">
        <f t="shared" si="25"/>
        <v/>
      </c>
      <c r="O85" s="19" t="str">
        <f t="shared" si="26"/>
        <v/>
      </c>
      <c r="P85" s="188" t="str">
        <f>IF(G85="","",メイン_入力!$Y$32)</f>
        <v/>
      </c>
      <c r="Q85" s="188" t="str">
        <f>IF(G85="","",メイン_入力!$Z$32)</f>
        <v/>
      </c>
      <c r="R85" s="13" t="str">
        <f t="shared" si="20"/>
        <v/>
      </c>
      <c r="S85" s="13" t="str">
        <f t="shared" si="21"/>
        <v/>
      </c>
      <c r="T85" s="465" t="str">
        <f t="shared" si="22"/>
        <v/>
      </c>
      <c r="U85" s="465" t="str">
        <f t="shared" si="23"/>
        <v/>
      </c>
      <c r="V85" s="465" t="str">
        <f t="shared" si="24"/>
        <v/>
      </c>
      <c r="W85" s="12"/>
      <c r="X85" s="7"/>
      <c r="Y85" s="7"/>
      <c r="Z85" s="14"/>
      <c r="AA85" s="14"/>
      <c r="AB85" s="14"/>
      <c r="AC85" s="14"/>
      <c r="AD85" s="14"/>
    </row>
    <row r="86" spans="1:30" s="103" customFormat="1" ht="14.25" customHeight="1" x14ac:dyDescent="0.2">
      <c r="A86" s="1"/>
      <c r="B86" s="10"/>
      <c r="C86" s="16">
        <v>71</v>
      </c>
      <c r="D86" s="28"/>
      <c r="E86" s="29"/>
      <c r="F86" s="274"/>
      <c r="G86" s="272"/>
      <c r="H86" s="272"/>
      <c r="I86" s="272"/>
      <c r="J86" s="28"/>
      <c r="K86" s="28"/>
      <c r="L86" s="28"/>
      <c r="M86" s="17" t="str">
        <f t="shared" si="19"/>
        <v/>
      </c>
      <c r="N86" s="19" t="str">
        <f t="shared" si="25"/>
        <v/>
      </c>
      <c r="O86" s="19" t="str">
        <f t="shared" si="26"/>
        <v/>
      </c>
      <c r="P86" s="188" t="str">
        <f>IF(G86="","",メイン_入力!$Y$32)</f>
        <v/>
      </c>
      <c r="Q86" s="188" t="str">
        <f>IF(G86="","",メイン_入力!$Z$32)</f>
        <v/>
      </c>
      <c r="R86" s="13" t="str">
        <f t="shared" si="20"/>
        <v/>
      </c>
      <c r="S86" s="13" t="str">
        <f t="shared" si="21"/>
        <v/>
      </c>
      <c r="T86" s="465" t="str">
        <f t="shared" si="22"/>
        <v/>
      </c>
      <c r="U86" s="465" t="str">
        <f t="shared" si="23"/>
        <v/>
      </c>
      <c r="V86" s="465" t="str">
        <f t="shared" si="24"/>
        <v/>
      </c>
      <c r="W86" s="12"/>
      <c r="X86" s="7"/>
      <c r="Y86" s="7"/>
      <c r="Z86" s="14"/>
      <c r="AA86" s="14"/>
      <c r="AB86" s="14"/>
      <c r="AC86" s="14"/>
      <c r="AD86" s="14"/>
    </row>
    <row r="87" spans="1:30" s="103" customFormat="1" ht="14.25" customHeight="1" x14ac:dyDescent="0.2">
      <c r="A87" s="1"/>
      <c r="B87" s="10"/>
      <c r="C87" s="16">
        <v>72</v>
      </c>
      <c r="D87" s="28"/>
      <c r="E87" s="29"/>
      <c r="F87" s="274"/>
      <c r="G87" s="272"/>
      <c r="H87" s="272"/>
      <c r="I87" s="272"/>
      <c r="J87" s="28"/>
      <c r="K87" s="28"/>
      <c r="L87" s="28"/>
      <c r="M87" s="17" t="str">
        <f t="shared" si="19"/>
        <v/>
      </c>
      <c r="N87" s="19" t="str">
        <f t="shared" si="25"/>
        <v/>
      </c>
      <c r="O87" s="19" t="str">
        <f t="shared" si="26"/>
        <v/>
      </c>
      <c r="P87" s="188" t="str">
        <f>IF(G87="","",メイン_入力!$Y$32)</f>
        <v/>
      </c>
      <c r="Q87" s="188" t="str">
        <f>IF(G87="","",メイン_入力!$Z$32)</f>
        <v/>
      </c>
      <c r="R87" s="13" t="str">
        <f t="shared" si="20"/>
        <v/>
      </c>
      <c r="S87" s="13" t="str">
        <f t="shared" si="21"/>
        <v/>
      </c>
      <c r="T87" s="465" t="str">
        <f t="shared" si="22"/>
        <v/>
      </c>
      <c r="U87" s="465" t="str">
        <f t="shared" si="23"/>
        <v/>
      </c>
      <c r="V87" s="465" t="str">
        <f t="shared" si="24"/>
        <v/>
      </c>
      <c r="W87" s="12"/>
      <c r="X87" s="7"/>
      <c r="Y87" s="7"/>
      <c r="Z87" s="14"/>
      <c r="AA87" s="14"/>
      <c r="AB87" s="14"/>
      <c r="AC87" s="14"/>
      <c r="AD87" s="14"/>
    </row>
    <row r="88" spans="1:30" s="103" customFormat="1" ht="14.25" customHeight="1" x14ac:dyDescent="0.2">
      <c r="A88" s="1"/>
      <c r="B88" s="10"/>
      <c r="C88" s="16">
        <v>73</v>
      </c>
      <c r="D88" s="28"/>
      <c r="E88" s="29"/>
      <c r="F88" s="274"/>
      <c r="G88" s="272"/>
      <c r="H88" s="272"/>
      <c r="I88" s="272"/>
      <c r="J88" s="28"/>
      <c r="K88" s="28"/>
      <c r="L88" s="28"/>
      <c r="M88" s="17" t="str">
        <f t="shared" si="19"/>
        <v/>
      </c>
      <c r="N88" s="19" t="str">
        <f t="shared" si="25"/>
        <v/>
      </c>
      <c r="O88" s="19" t="str">
        <f t="shared" si="26"/>
        <v/>
      </c>
      <c r="P88" s="188" t="str">
        <f>IF(G88="","",メイン_入力!$Y$32)</f>
        <v/>
      </c>
      <c r="Q88" s="188" t="str">
        <f>IF(G88="","",メイン_入力!$Z$32)</f>
        <v/>
      </c>
      <c r="R88" s="13" t="str">
        <f t="shared" si="20"/>
        <v/>
      </c>
      <c r="S88" s="13" t="str">
        <f t="shared" si="21"/>
        <v/>
      </c>
      <c r="T88" s="465" t="str">
        <f t="shared" si="22"/>
        <v/>
      </c>
      <c r="U88" s="465" t="str">
        <f t="shared" si="23"/>
        <v/>
      </c>
      <c r="V88" s="465" t="str">
        <f t="shared" si="24"/>
        <v/>
      </c>
      <c r="W88" s="12"/>
      <c r="X88" s="7"/>
      <c r="Y88" s="7"/>
      <c r="Z88" s="14"/>
      <c r="AA88" s="14"/>
      <c r="AB88" s="14"/>
      <c r="AC88" s="14"/>
      <c r="AD88" s="14"/>
    </row>
    <row r="89" spans="1:30" s="103" customFormat="1" ht="14.25" customHeight="1" x14ac:dyDescent="0.2">
      <c r="A89" s="1"/>
      <c r="B89" s="10"/>
      <c r="C89" s="16">
        <v>74</v>
      </c>
      <c r="D89" s="28"/>
      <c r="E89" s="29"/>
      <c r="F89" s="274"/>
      <c r="G89" s="272"/>
      <c r="H89" s="272"/>
      <c r="I89" s="272"/>
      <c r="J89" s="28"/>
      <c r="K89" s="28"/>
      <c r="L89" s="28"/>
      <c r="M89" s="17" t="str">
        <f t="shared" si="19"/>
        <v/>
      </c>
      <c r="N89" s="19" t="str">
        <f t="shared" si="25"/>
        <v/>
      </c>
      <c r="O89" s="19" t="str">
        <f t="shared" si="26"/>
        <v/>
      </c>
      <c r="P89" s="188" t="str">
        <f>IF(G89="","",メイン_入力!$Y$32)</f>
        <v/>
      </c>
      <c r="Q89" s="188" t="str">
        <f>IF(G89="","",メイン_入力!$Z$32)</f>
        <v/>
      </c>
      <c r="R89" s="13" t="str">
        <f t="shared" si="20"/>
        <v/>
      </c>
      <c r="S89" s="13" t="str">
        <f t="shared" si="21"/>
        <v/>
      </c>
      <c r="T89" s="465" t="str">
        <f t="shared" si="22"/>
        <v/>
      </c>
      <c r="U89" s="465" t="str">
        <f t="shared" si="23"/>
        <v/>
      </c>
      <c r="V89" s="465" t="str">
        <f t="shared" si="24"/>
        <v/>
      </c>
      <c r="W89" s="12"/>
      <c r="X89" s="7"/>
      <c r="Y89" s="7"/>
      <c r="Z89" s="14"/>
      <c r="AA89" s="14"/>
      <c r="AB89" s="14"/>
      <c r="AC89" s="14"/>
      <c r="AD89" s="14"/>
    </row>
    <row r="90" spans="1:30" s="103" customFormat="1" ht="14.25" customHeight="1" x14ac:dyDescent="0.2">
      <c r="A90" s="1"/>
      <c r="B90" s="10"/>
      <c r="C90" s="16">
        <v>75</v>
      </c>
      <c r="D90" s="28"/>
      <c r="E90" s="29"/>
      <c r="F90" s="274"/>
      <c r="G90" s="272"/>
      <c r="H90" s="272"/>
      <c r="I90" s="272"/>
      <c r="J90" s="28"/>
      <c r="K90" s="28"/>
      <c r="L90" s="28"/>
      <c r="M90" s="17" t="str">
        <f t="shared" si="19"/>
        <v/>
      </c>
      <c r="N90" s="19" t="str">
        <f t="shared" si="25"/>
        <v/>
      </c>
      <c r="O90" s="19" t="str">
        <f t="shared" si="26"/>
        <v/>
      </c>
      <c r="P90" s="188" t="str">
        <f>IF(G90="","",メイン_入力!$Y$32)</f>
        <v/>
      </c>
      <c r="Q90" s="188" t="str">
        <f>IF(G90="","",メイン_入力!$Z$32)</f>
        <v/>
      </c>
      <c r="R90" s="13" t="str">
        <f t="shared" si="20"/>
        <v/>
      </c>
      <c r="S90" s="13" t="str">
        <f t="shared" si="21"/>
        <v/>
      </c>
      <c r="T90" s="465" t="str">
        <f t="shared" si="22"/>
        <v/>
      </c>
      <c r="U90" s="465" t="str">
        <f t="shared" si="23"/>
        <v/>
      </c>
      <c r="V90" s="465" t="str">
        <f t="shared" si="24"/>
        <v/>
      </c>
      <c r="W90" s="12"/>
      <c r="X90" s="7"/>
      <c r="Y90" s="7"/>
      <c r="Z90" s="14"/>
      <c r="AA90" s="14"/>
      <c r="AB90" s="14"/>
      <c r="AC90" s="14"/>
      <c r="AD90" s="14"/>
    </row>
    <row r="91" spans="1:30" s="103" customFormat="1" ht="14.25" customHeight="1" x14ac:dyDescent="0.2">
      <c r="A91" s="1"/>
      <c r="B91" s="10"/>
      <c r="C91" s="16">
        <v>76</v>
      </c>
      <c r="D91" s="28"/>
      <c r="E91" s="29"/>
      <c r="F91" s="274"/>
      <c r="G91" s="272"/>
      <c r="H91" s="272"/>
      <c r="I91" s="272"/>
      <c r="J91" s="28"/>
      <c r="K91" s="28"/>
      <c r="L91" s="28"/>
      <c r="M91" s="17" t="str">
        <f t="shared" si="19"/>
        <v/>
      </c>
      <c r="N91" s="19" t="str">
        <f t="shared" si="25"/>
        <v/>
      </c>
      <c r="O91" s="19" t="str">
        <f t="shared" si="26"/>
        <v/>
      </c>
      <c r="P91" s="188" t="str">
        <f>IF(G91="","",メイン_入力!$Y$32)</f>
        <v/>
      </c>
      <c r="Q91" s="188" t="str">
        <f>IF(G91="","",メイン_入力!$Z$32)</f>
        <v/>
      </c>
      <c r="R91" s="13" t="str">
        <f t="shared" si="20"/>
        <v/>
      </c>
      <c r="S91" s="13" t="str">
        <f t="shared" si="21"/>
        <v/>
      </c>
      <c r="T91" s="465" t="str">
        <f t="shared" si="22"/>
        <v/>
      </c>
      <c r="U91" s="465" t="str">
        <f t="shared" si="23"/>
        <v/>
      </c>
      <c r="V91" s="465" t="str">
        <f t="shared" si="24"/>
        <v/>
      </c>
      <c r="W91" s="12"/>
      <c r="X91" s="7"/>
      <c r="Y91" s="7"/>
      <c r="Z91" s="14"/>
      <c r="AA91" s="14"/>
      <c r="AB91" s="14"/>
      <c r="AC91" s="14"/>
      <c r="AD91" s="14"/>
    </row>
    <row r="92" spans="1:30" s="103" customFormat="1" ht="14.25" customHeight="1" x14ac:dyDescent="0.2">
      <c r="A92" s="1"/>
      <c r="B92" s="10"/>
      <c r="C92" s="16">
        <v>77</v>
      </c>
      <c r="D92" s="28"/>
      <c r="E92" s="29"/>
      <c r="F92" s="274"/>
      <c r="G92" s="272"/>
      <c r="H92" s="272"/>
      <c r="I92" s="272"/>
      <c r="J92" s="28"/>
      <c r="K92" s="28"/>
      <c r="L92" s="28"/>
      <c r="M92" s="17" t="str">
        <f t="shared" si="19"/>
        <v/>
      </c>
      <c r="N92" s="19" t="str">
        <f t="shared" si="25"/>
        <v/>
      </c>
      <c r="O92" s="19" t="str">
        <f t="shared" si="26"/>
        <v/>
      </c>
      <c r="P92" s="188" t="str">
        <f>IF(G92="","",メイン_入力!$Y$32)</f>
        <v/>
      </c>
      <c r="Q92" s="188" t="str">
        <f>IF(G92="","",メイン_入力!$Z$32)</f>
        <v/>
      </c>
      <c r="R92" s="13" t="str">
        <f t="shared" si="20"/>
        <v/>
      </c>
      <c r="S92" s="13" t="str">
        <f t="shared" si="21"/>
        <v/>
      </c>
      <c r="T92" s="465" t="str">
        <f t="shared" si="22"/>
        <v/>
      </c>
      <c r="U92" s="465" t="str">
        <f t="shared" si="23"/>
        <v/>
      </c>
      <c r="V92" s="465" t="str">
        <f t="shared" si="24"/>
        <v/>
      </c>
      <c r="W92" s="12"/>
      <c r="X92" s="7"/>
      <c r="Y92" s="7"/>
      <c r="Z92" s="14"/>
      <c r="AA92" s="14"/>
      <c r="AB92" s="14"/>
      <c r="AC92" s="14"/>
      <c r="AD92" s="14"/>
    </row>
    <row r="93" spans="1:30" s="103" customFormat="1" ht="14.25" customHeight="1" x14ac:dyDescent="0.2">
      <c r="A93" s="1"/>
      <c r="B93" s="10"/>
      <c r="C93" s="16">
        <v>78</v>
      </c>
      <c r="D93" s="28"/>
      <c r="E93" s="29"/>
      <c r="F93" s="274"/>
      <c r="G93" s="272"/>
      <c r="H93" s="272"/>
      <c r="I93" s="272"/>
      <c r="J93" s="28"/>
      <c r="K93" s="28"/>
      <c r="L93" s="28"/>
      <c r="M93" s="17" t="str">
        <f t="shared" si="19"/>
        <v/>
      </c>
      <c r="N93" s="19" t="str">
        <f t="shared" si="25"/>
        <v/>
      </c>
      <c r="O93" s="19" t="str">
        <f t="shared" si="26"/>
        <v/>
      </c>
      <c r="P93" s="188" t="str">
        <f>IF(G93="","",メイン_入力!$Y$32)</f>
        <v/>
      </c>
      <c r="Q93" s="188" t="str">
        <f>IF(G93="","",メイン_入力!$Z$32)</f>
        <v/>
      </c>
      <c r="R93" s="13" t="str">
        <f t="shared" si="20"/>
        <v/>
      </c>
      <c r="S93" s="13" t="str">
        <f t="shared" si="21"/>
        <v/>
      </c>
      <c r="T93" s="465" t="str">
        <f t="shared" si="22"/>
        <v/>
      </c>
      <c r="U93" s="465" t="str">
        <f t="shared" si="23"/>
        <v/>
      </c>
      <c r="V93" s="465" t="str">
        <f t="shared" si="24"/>
        <v/>
      </c>
      <c r="W93" s="12"/>
      <c r="X93" s="7"/>
      <c r="Y93" s="7"/>
      <c r="Z93" s="14"/>
      <c r="AA93" s="14"/>
      <c r="AB93" s="14"/>
      <c r="AC93" s="14"/>
      <c r="AD93" s="14"/>
    </row>
    <row r="94" spans="1:30" s="103" customFormat="1" ht="14.25" customHeight="1" x14ac:dyDescent="0.2">
      <c r="A94" s="1"/>
      <c r="B94" s="10"/>
      <c r="C94" s="16">
        <v>79</v>
      </c>
      <c r="D94" s="28"/>
      <c r="E94" s="29"/>
      <c r="F94" s="274"/>
      <c r="G94" s="272"/>
      <c r="H94" s="272"/>
      <c r="I94" s="272"/>
      <c r="J94" s="28"/>
      <c r="K94" s="28"/>
      <c r="L94" s="28"/>
      <c r="M94" s="17" t="str">
        <f t="shared" si="19"/>
        <v/>
      </c>
      <c r="N94" s="19" t="str">
        <f t="shared" si="25"/>
        <v/>
      </c>
      <c r="O94" s="19" t="str">
        <f t="shared" si="26"/>
        <v/>
      </c>
      <c r="P94" s="188" t="str">
        <f>IF(G94="","",メイン_入力!$Y$32)</f>
        <v/>
      </c>
      <c r="Q94" s="188" t="str">
        <f>IF(G94="","",メイン_入力!$Z$32)</f>
        <v/>
      </c>
      <c r="R94" s="13" t="str">
        <f t="shared" si="20"/>
        <v/>
      </c>
      <c r="S94" s="13" t="str">
        <f t="shared" si="21"/>
        <v/>
      </c>
      <c r="T94" s="465" t="str">
        <f t="shared" si="22"/>
        <v/>
      </c>
      <c r="U94" s="465" t="str">
        <f t="shared" si="23"/>
        <v/>
      </c>
      <c r="V94" s="465" t="str">
        <f t="shared" si="24"/>
        <v/>
      </c>
      <c r="W94" s="12"/>
      <c r="X94" s="7"/>
      <c r="Y94" s="7"/>
      <c r="Z94" s="14"/>
      <c r="AA94" s="14"/>
      <c r="AB94" s="14"/>
      <c r="AC94" s="14"/>
      <c r="AD94" s="14"/>
    </row>
    <row r="95" spans="1:30" s="103" customFormat="1" ht="14.25" customHeight="1" x14ac:dyDescent="0.2">
      <c r="A95" s="1"/>
      <c r="B95" s="10"/>
      <c r="C95" s="16">
        <v>80</v>
      </c>
      <c r="D95" s="28"/>
      <c r="E95" s="29"/>
      <c r="F95" s="274"/>
      <c r="G95" s="272"/>
      <c r="H95" s="272"/>
      <c r="I95" s="272"/>
      <c r="J95" s="28"/>
      <c r="K95" s="28"/>
      <c r="L95" s="28"/>
      <c r="M95" s="17" t="str">
        <f t="shared" si="19"/>
        <v/>
      </c>
      <c r="N95" s="19" t="str">
        <f t="shared" si="25"/>
        <v/>
      </c>
      <c r="O95" s="19" t="str">
        <f t="shared" si="26"/>
        <v/>
      </c>
      <c r="P95" s="188" t="str">
        <f>IF(G95="","",メイン_入力!$Y$32)</f>
        <v/>
      </c>
      <c r="Q95" s="188" t="str">
        <f>IF(G95="","",メイン_入力!$Z$32)</f>
        <v/>
      </c>
      <c r="R95" s="13" t="str">
        <f t="shared" si="20"/>
        <v/>
      </c>
      <c r="S95" s="13" t="str">
        <f t="shared" si="21"/>
        <v/>
      </c>
      <c r="T95" s="465" t="str">
        <f t="shared" si="22"/>
        <v/>
      </c>
      <c r="U95" s="465" t="str">
        <f t="shared" si="23"/>
        <v/>
      </c>
      <c r="V95" s="465" t="str">
        <f t="shared" si="24"/>
        <v/>
      </c>
      <c r="W95" s="12"/>
      <c r="X95" s="7"/>
      <c r="Y95" s="7"/>
      <c r="Z95" s="14"/>
      <c r="AA95" s="14"/>
      <c r="AB95" s="14"/>
      <c r="AC95" s="14"/>
      <c r="AD95" s="14"/>
    </row>
    <row r="96" spans="1:30" s="103" customFormat="1" ht="14.25" customHeight="1" x14ac:dyDescent="0.2">
      <c r="A96" s="1"/>
      <c r="B96" s="10"/>
      <c r="C96" s="16">
        <v>81</v>
      </c>
      <c r="D96" s="28"/>
      <c r="E96" s="29"/>
      <c r="F96" s="274"/>
      <c r="G96" s="272"/>
      <c r="H96" s="272"/>
      <c r="I96" s="272"/>
      <c r="J96" s="28"/>
      <c r="K96" s="28"/>
      <c r="L96" s="28"/>
      <c r="M96" s="17" t="str">
        <f t="shared" si="19"/>
        <v/>
      </c>
      <c r="N96" s="19" t="str">
        <f t="shared" si="25"/>
        <v/>
      </c>
      <c r="O96" s="19" t="str">
        <f t="shared" si="26"/>
        <v/>
      </c>
      <c r="P96" s="188" t="str">
        <f>IF(G96="","",メイン_入力!$Y$32)</f>
        <v/>
      </c>
      <c r="Q96" s="188" t="str">
        <f>IF(G96="","",メイン_入力!$Z$32)</f>
        <v/>
      </c>
      <c r="R96" s="13" t="str">
        <f t="shared" si="20"/>
        <v/>
      </c>
      <c r="S96" s="13" t="str">
        <f t="shared" si="21"/>
        <v/>
      </c>
      <c r="T96" s="465" t="str">
        <f t="shared" si="22"/>
        <v/>
      </c>
      <c r="U96" s="465" t="str">
        <f t="shared" si="23"/>
        <v/>
      </c>
      <c r="V96" s="465" t="str">
        <f t="shared" si="24"/>
        <v/>
      </c>
      <c r="W96" s="12"/>
      <c r="X96" s="7"/>
      <c r="Y96" s="7"/>
      <c r="Z96" s="14"/>
      <c r="AA96" s="14"/>
      <c r="AB96" s="14"/>
      <c r="AC96" s="14"/>
      <c r="AD96" s="14"/>
    </row>
    <row r="97" spans="1:30" s="103" customFormat="1" ht="14.25" customHeight="1" x14ac:dyDescent="0.2">
      <c r="A97" s="1"/>
      <c r="B97" s="10"/>
      <c r="C97" s="16">
        <v>82</v>
      </c>
      <c r="D97" s="28"/>
      <c r="E97" s="29"/>
      <c r="F97" s="274"/>
      <c r="G97" s="272"/>
      <c r="H97" s="272"/>
      <c r="I97" s="272"/>
      <c r="J97" s="28"/>
      <c r="K97" s="28"/>
      <c r="L97" s="28"/>
      <c r="M97" s="17" t="str">
        <f t="shared" si="19"/>
        <v/>
      </c>
      <c r="N97" s="19" t="str">
        <f t="shared" si="25"/>
        <v/>
      </c>
      <c r="O97" s="19" t="str">
        <f t="shared" si="26"/>
        <v/>
      </c>
      <c r="P97" s="188" t="str">
        <f>IF(G97="","",メイン_入力!$Y$32)</f>
        <v/>
      </c>
      <c r="Q97" s="188" t="str">
        <f>IF(G97="","",メイン_入力!$Z$32)</f>
        <v/>
      </c>
      <c r="R97" s="13" t="str">
        <f t="shared" si="20"/>
        <v/>
      </c>
      <c r="S97" s="13" t="str">
        <f t="shared" si="21"/>
        <v/>
      </c>
      <c r="T97" s="465" t="str">
        <f t="shared" si="22"/>
        <v/>
      </c>
      <c r="U97" s="465" t="str">
        <f t="shared" si="23"/>
        <v/>
      </c>
      <c r="V97" s="465" t="str">
        <f t="shared" si="24"/>
        <v/>
      </c>
      <c r="W97" s="12"/>
      <c r="X97" s="7"/>
      <c r="Y97" s="7"/>
      <c r="Z97" s="14"/>
      <c r="AA97" s="14"/>
      <c r="AB97" s="14"/>
      <c r="AC97" s="14"/>
      <c r="AD97" s="14"/>
    </row>
    <row r="98" spans="1:30" s="103" customFormat="1" ht="14.25" customHeight="1" x14ac:dyDescent="0.2">
      <c r="A98" s="1"/>
      <c r="B98" s="10"/>
      <c r="C98" s="16">
        <v>83</v>
      </c>
      <c r="D98" s="28"/>
      <c r="E98" s="29"/>
      <c r="F98" s="274"/>
      <c r="G98" s="272"/>
      <c r="H98" s="272"/>
      <c r="I98" s="272"/>
      <c r="J98" s="28"/>
      <c r="K98" s="28"/>
      <c r="L98" s="28"/>
      <c r="M98" s="17" t="str">
        <f t="shared" si="19"/>
        <v/>
      </c>
      <c r="N98" s="19" t="str">
        <f t="shared" si="25"/>
        <v/>
      </c>
      <c r="O98" s="19" t="str">
        <f t="shared" si="26"/>
        <v/>
      </c>
      <c r="P98" s="188" t="str">
        <f>IF(G98="","",メイン_入力!$Y$32)</f>
        <v/>
      </c>
      <c r="Q98" s="188" t="str">
        <f>IF(G98="","",メイン_入力!$Z$32)</f>
        <v/>
      </c>
      <c r="R98" s="13" t="str">
        <f t="shared" si="20"/>
        <v/>
      </c>
      <c r="S98" s="13" t="str">
        <f t="shared" si="21"/>
        <v/>
      </c>
      <c r="T98" s="465" t="str">
        <f t="shared" si="22"/>
        <v/>
      </c>
      <c r="U98" s="465" t="str">
        <f t="shared" si="23"/>
        <v/>
      </c>
      <c r="V98" s="465" t="str">
        <f t="shared" si="24"/>
        <v/>
      </c>
      <c r="W98" s="12"/>
      <c r="X98" s="7"/>
      <c r="Y98" s="7"/>
      <c r="Z98" s="14"/>
      <c r="AA98" s="14"/>
      <c r="AB98" s="14"/>
      <c r="AC98" s="14"/>
      <c r="AD98" s="14"/>
    </row>
    <row r="99" spans="1:30" s="103" customFormat="1" ht="14.25" customHeight="1" x14ac:dyDescent="0.2">
      <c r="A99" s="1"/>
      <c r="B99" s="10"/>
      <c r="C99" s="16">
        <v>84</v>
      </c>
      <c r="D99" s="28"/>
      <c r="E99" s="29"/>
      <c r="F99" s="274"/>
      <c r="G99" s="272"/>
      <c r="H99" s="272"/>
      <c r="I99" s="272"/>
      <c r="J99" s="28"/>
      <c r="K99" s="28"/>
      <c r="L99" s="28"/>
      <c r="M99" s="17" t="str">
        <f t="shared" si="19"/>
        <v/>
      </c>
      <c r="N99" s="19" t="str">
        <f t="shared" si="25"/>
        <v/>
      </c>
      <c r="O99" s="19" t="str">
        <f t="shared" si="26"/>
        <v/>
      </c>
      <c r="P99" s="188" t="str">
        <f>IF(G99="","",メイン_入力!$Y$32)</f>
        <v/>
      </c>
      <c r="Q99" s="188" t="str">
        <f>IF(G99="","",メイン_入力!$Z$32)</f>
        <v/>
      </c>
      <c r="R99" s="13" t="str">
        <f t="shared" si="20"/>
        <v/>
      </c>
      <c r="S99" s="13" t="str">
        <f t="shared" si="21"/>
        <v/>
      </c>
      <c r="T99" s="465" t="str">
        <f t="shared" si="22"/>
        <v/>
      </c>
      <c r="U99" s="465" t="str">
        <f t="shared" si="23"/>
        <v/>
      </c>
      <c r="V99" s="465" t="str">
        <f t="shared" si="24"/>
        <v/>
      </c>
      <c r="W99" s="12"/>
      <c r="X99" s="7"/>
      <c r="Y99" s="7"/>
      <c r="Z99" s="14"/>
      <c r="AA99" s="14"/>
      <c r="AB99" s="14"/>
      <c r="AC99" s="14"/>
      <c r="AD99" s="14"/>
    </row>
    <row r="100" spans="1:30" s="103" customFormat="1" ht="14.25" customHeight="1" x14ac:dyDescent="0.2">
      <c r="A100" s="1"/>
      <c r="B100" s="10"/>
      <c r="C100" s="16">
        <v>85</v>
      </c>
      <c r="D100" s="28"/>
      <c r="E100" s="29"/>
      <c r="F100" s="274"/>
      <c r="G100" s="272"/>
      <c r="H100" s="272"/>
      <c r="I100" s="272"/>
      <c r="J100" s="28"/>
      <c r="K100" s="28"/>
      <c r="L100" s="28"/>
      <c r="M100" s="17" t="str">
        <f t="shared" si="19"/>
        <v/>
      </c>
      <c r="N100" s="19" t="str">
        <f t="shared" si="25"/>
        <v/>
      </c>
      <c r="O100" s="19" t="str">
        <f t="shared" si="26"/>
        <v/>
      </c>
      <c r="P100" s="188" t="str">
        <f>IF(G100="","",メイン_入力!$Y$32)</f>
        <v/>
      </c>
      <c r="Q100" s="188" t="str">
        <f>IF(G100="","",メイン_入力!$Z$32)</f>
        <v/>
      </c>
      <c r="R100" s="13" t="str">
        <f t="shared" si="20"/>
        <v/>
      </c>
      <c r="S100" s="13" t="str">
        <f t="shared" si="21"/>
        <v/>
      </c>
      <c r="T100" s="465" t="str">
        <f t="shared" si="22"/>
        <v/>
      </c>
      <c r="U100" s="465" t="str">
        <f t="shared" si="23"/>
        <v/>
      </c>
      <c r="V100" s="465" t="str">
        <f t="shared" si="24"/>
        <v/>
      </c>
      <c r="W100" s="12"/>
      <c r="X100" s="7"/>
      <c r="Y100" s="7"/>
      <c r="Z100" s="14"/>
      <c r="AA100" s="14"/>
      <c r="AB100" s="14"/>
      <c r="AC100" s="14"/>
      <c r="AD100" s="14"/>
    </row>
    <row r="101" spans="1:30" s="103" customFormat="1" ht="14.25" customHeight="1" x14ac:dyDescent="0.2">
      <c r="A101" s="1"/>
      <c r="B101" s="10"/>
      <c r="C101" s="16">
        <v>86</v>
      </c>
      <c r="D101" s="28"/>
      <c r="E101" s="29"/>
      <c r="F101" s="274"/>
      <c r="G101" s="272"/>
      <c r="H101" s="272"/>
      <c r="I101" s="272"/>
      <c r="J101" s="28"/>
      <c r="K101" s="28"/>
      <c r="L101" s="28"/>
      <c r="M101" s="17" t="str">
        <f t="shared" si="19"/>
        <v/>
      </c>
      <c r="N101" s="19" t="str">
        <f t="shared" si="25"/>
        <v/>
      </c>
      <c r="O101" s="19" t="str">
        <f t="shared" si="26"/>
        <v/>
      </c>
      <c r="P101" s="188" t="str">
        <f>IF(G101="","",メイン_入力!$Y$32)</f>
        <v/>
      </c>
      <c r="Q101" s="188" t="str">
        <f>IF(G101="","",メイン_入力!$Z$32)</f>
        <v/>
      </c>
      <c r="R101" s="13" t="str">
        <f t="shared" si="20"/>
        <v/>
      </c>
      <c r="S101" s="13" t="str">
        <f t="shared" si="21"/>
        <v/>
      </c>
      <c r="T101" s="465" t="str">
        <f t="shared" si="22"/>
        <v/>
      </c>
      <c r="U101" s="465" t="str">
        <f t="shared" si="23"/>
        <v/>
      </c>
      <c r="V101" s="465" t="str">
        <f t="shared" si="24"/>
        <v/>
      </c>
      <c r="W101" s="12"/>
      <c r="X101" s="7"/>
      <c r="Y101" s="7"/>
      <c r="Z101" s="14"/>
      <c r="AA101" s="14"/>
      <c r="AB101" s="14"/>
      <c r="AC101" s="14"/>
      <c r="AD101" s="14"/>
    </row>
    <row r="102" spans="1:30" s="103" customFormat="1" ht="14.25" customHeight="1" x14ac:dyDescent="0.2">
      <c r="A102" s="1"/>
      <c r="B102" s="10"/>
      <c r="C102" s="16">
        <v>87</v>
      </c>
      <c r="D102" s="28"/>
      <c r="E102" s="29"/>
      <c r="F102" s="274"/>
      <c r="G102" s="272"/>
      <c r="H102" s="272"/>
      <c r="I102" s="272"/>
      <c r="J102" s="28"/>
      <c r="K102" s="28"/>
      <c r="L102" s="28"/>
      <c r="M102" s="17" t="str">
        <f t="shared" si="19"/>
        <v/>
      </c>
      <c r="N102" s="19" t="str">
        <f t="shared" si="25"/>
        <v/>
      </c>
      <c r="O102" s="19" t="str">
        <f t="shared" si="26"/>
        <v/>
      </c>
      <c r="P102" s="188" t="str">
        <f>IF(G102="","",メイン_入力!$Y$32)</f>
        <v/>
      </c>
      <c r="Q102" s="188" t="str">
        <f>IF(G102="","",メイン_入力!$Z$32)</f>
        <v/>
      </c>
      <c r="R102" s="13" t="str">
        <f t="shared" si="20"/>
        <v/>
      </c>
      <c r="S102" s="13" t="str">
        <f t="shared" si="21"/>
        <v/>
      </c>
      <c r="T102" s="465" t="str">
        <f t="shared" si="22"/>
        <v/>
      </c>
      <c r="U102" s="465" t="str">
        <f t="shared" si="23"/>
        <v/>
      </c>
      <c r="V102" s="465" t="str">
        <f t="shared" si="24"/>
        <v/>
      </c>
      <c r="W102" s="12"/>
      <c r="X102" s="7"/>
      <c r="Y102" s="7"/>
      <c r="Z102" s="14"/>
      <c r="AA102" s="14"/>
      <c r="AB102" s="14"/>
      <c r="AC102" s="14"/>
      <c r="AD102" s="14"/>
    </row>
    <row r="103" spans="1:30" s="103" customFormat="1" ht="14.25" customHeight="1" x14ac:dyDescent="0.2">
      <c r="A103" s="1"/>
      <c r="B103" s="10"/>
      <c r="C103" s="16">
        <v>88</v>
      </c>
      <c r="D103" s="28"/>
      <c r="E103" s="29"/>
      <c r="F103" s="274"/>
      <c r="G103" s="272"/>
      <c r="H103" s="272"/>
      <c r="I103" s="272"/>
      <c r="J103" s="28"/>
      <c r="K103" s="28"/>
      <c r="L103" s="28"/>
      <c r="M103" s="17" t="str">
        <f t="shared" si="19"/>
        <v/>
      </c>
      <c r="N103" s="19" t="str">
        <f t="shared" si="25"/>
        <v/>
      </c>
      <c r="O103" s="19" t="str">
        <f t="shared" si="26"/>
        <v/>
      </c>
      <c r="P103" s="188" t="str">
        <f>IF(G103="","",メイン_入力!$Y$32)</f>
        <v/>
      </c>
      <c r="Q103" s="188" t="str">
        <f>IF(G103="","",メイン_入力!$Z$32)</f>
        <v/>
      </c>
      <c r="R103" s="13" t="str">
        <f t="shared" si="20"/>
        <v/>
      </c>
      <c r="S103" s="13" t="str">
        <f t="shared" si="21"/>
        <v/>
      </c>
      <c r="T103" s="465" t="str">
        <f t="shared" si="22"/>
        <v/>
      </c>
      <c r="U103" s="465" t="str">
        <f t="shared" si="23"/>
        <v/>
      </c>
      <c r="V103" s="465" t="str">
        <f t="shared" si="24"/>
        <v/>
      </c>
      <c r="W103" s="12"/>
      <c r="X103" s="7"/>
      <c r="Y103" s="7"/>
      <c r="Z103" s="14"/>
      <c r="AA103" s="14"/>
      <c r="AB103" s="14"/>
      <c r="AC103" s="14"/>
      <c r="AD103" s="14"/>
    </row>
    <row r="104" spans="1:30" s="103" customFormat="1" ht="14.25" customHeight="1" x14ac:dyDescent="0.2">
      <c r="A104" s="1"/>
      <c r="B104" s="10"/>
      <c r="C104" s="16">
        <v>89</v>
      </c>
      <c r="D104" s="28"/>
      <c r="E104" s="29"/>
      <c r="F104" s="274"/>
      <c r="G104" s="272"/>
      <c r="H104" s="272"/>
      <c r="I104" s="272"/>
      <c r="J104" s="28"/>
      <c r="K104" s="28"/>
      <c r="L104" s="28"/>
      <c r="M104" s="17" t="str">
        <f t="shared" si="19"/>
        <v/>
      </c>
      <c r="N104" s="19" t="str">
        <f t="shared" si="25"/>
        <v/>
      </c>
      <c r="O104" s="19" t="str">
        <f t="shared" si="26"/>
        <v/>
      </c>
      <c r="P104" s="188" t="str">
        <f>IF(G104="","",メイン_入力!$Y$32)</f>
        <v/>
      </c>
      <c r="Q104" s="188" t="str">
        <f>IF(G104="","",メイン_入力!$Z$32)</f>
        <v/>
      </c>
      <c r="R104" s="13" t="str">
        <f t="shared" si="20"/>
        <v/>
      </c>
      <c r="S104" s="13" t="str">
        <f t="shared" si="21"/>
        <v/>
      </c>
      <c r="T104" s="465" t="str">
        <f t="shared" si="22"/>
        <v/>
      </c>
      <c r="U104" s="465" t="str">
        <f t="shared" si="23"/>
        <v/>
      </c>
      <c r="V104" s="465" t="str">
        <f t="shared" si="24"/>
        <v/>
      </c>
      <c r="W104" s="12"/>
      <c r="X104" s="7"/>
      <c r="Y104" s="7"/>
      <c r="Z104" s="14"/>
      <c r="AA104" s="14"/>
      <c r="AB104" s="14"/>
      <c r="AC104" s="14"/>
      <c r="AD104" s="14"/>
    </row>
    <row r="105" spans="1:30" s="103" customFormat="1" ht="14.25" customHeight="1" x14ac:dyDescent="0.2">
      <c r="A105" s="1"/>
      <c r="B105" s="10"/>
      <c r="C105" s="16">
        <v>90</v>
      </c>
      <c r="D105" s="28"/>
      <c r="E105" s="29"/>
      <c r="F105" s="274"/>
      <c r="G105" s="272"/>
      <c r="H105" s="272"/>
      <c r="I105" s="272"/>
      <c r="J105" s="28"/>
      <c r="K105" s="28"/>
      <c r="L105" s="28"/>
      <c r="M105" s="17" t="str">
        <f t="shared" si="19"/>
        <v/>
      </c>
      <c r="N105" s="19" t="str">
        <f t="shared" si="25"/>
        <v/>
      </c>
      <c r="O105" s="19" t="str">
        <f t="shared" si="26"/>
        <v/>
      </c>
      <c r="P105" s="188" t="str">
        <f>IF(G105="","",メイン_入力!$Y$32)</f>
        <v/>
      </c>
      <c r="Q105" s="188" t="str">
        <f>IF(G105="","",メイン_入力!$Z$32)</f>
        <v/>
      </c>
      <c r="R105" s="13" t="str">
        <f t="shared" si="20"/>
        <v/>
      </c>
      <c r="S105" s="13" t="str">
        <f t="shared" si="21"/>
        <v/>
      </c>
      <c r="T105" s="465" t="str">
        <f t="shared" si="22"/>
        <v/>
      </c>
      <c r="U105" s="465" t="str">
        <f t="shared" si="23"/>
        <v/>
      </c>
      <c r="V105" s="465" t="str">
        <f t="shared" si="24"/>
        <v/>
      </c>
      <c r="W105" s="12"/>
      <c r="X105" s="7"/>
      <c r="Y105" s="7"/>
      <c r="Z105" s="14"/>
      <c r="AA105" s="14"/>
      <c r="AB105" s="14"/>
      <c r="AC105" s="14"/>
      <c r="AD105" s="14"/>
    </row>
    <row r="106" spans="1:30" x14ac:dyDescent="0.2">
      <c r="B106" s="113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5"/>
    </row>
    <row r="107" spans="1:30" s="155" customFormat="1" x14ac:dyDescent="0.2">
      <c r="A107" s="1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74" t="s">
        <v>916</v>
      </c>
    </row>
  </sheetData>
  <sheetProtection password="DD1F" sheet="1" selectLockedCells="1"/>
  <mergeCells count="21">
    <mergeCell ref="C8:C11"/>
    <mergeCell ref="D9:D11"/>
    <mergeCell ref="E9:E11"/>
    <mergeCell ref="D8:L8"/>
    <mergeCell ref="F9:F11"/>
    <mergeCell ref="G9:G11"/>
    <mergeCell ref="I9:I11"/>
    <mergeCell ref="H9:H11"/>
    <mergeCell ref="P9:Q10"/>
    <mergeCell ref="J10:J11"/>
    <mergeCell ref="AA7:AA8"/>
    <mergeCell ref="S9:S11"/>
    <mergeCell ref="J9:L9"/>
    <mergeCell ref="M9:M11"/>
    <mergeCell ref="Z7:Z8"/>
    <mergeCell ref="K10:K11"/>
    <mergeCell ref="N9:O10"/>
    <mergeCell ref="R9:R11"/>
    <mergeCell ref="L10:L11"/>
    <mergeCell ref="T9:V10"/>
    <mergeCell ref="M8:V8"/>
  </mergeCells>
  <phoneticPr fontId="2"/>
  <conditionalFormatting sqref="J12:J43 J74:J75 J106:J107">
    <cfRule type="expression" dxfId="88" priority="9">
      <formula>AND(J12="○",COUNTIF(J12:L12,"○")&gt;1)</formula>
    </cfRule>
  </conditionalFormatting>
  <conditionalFormatting sqref="K12:K43 K74:K75 K106:K107">
    <cfRule type="expression" dxfId="87" priority="8">
      <formula>AND(K12="○",COUNTIF(J12:L12,"○")&gt;1)</formula>
    </cfRule>
  </conditionalFormatting>
  <conditionalFormatting sqref="L12:L43 L74:L75 L106:L107">
    <cfRule type="expression" dxfId="86" priority="7">
      <formula>AND(L12="○",COUNTIF(J12:L12,"○")&gt;1)</formula>
    </cfRule>
  </conditionalFormatting>
  <conditionalFormatting sqref="J44:J73">
    <cfRule type="expression" dxfId="85" priority="6">
      <formula>AND(J44="○",COUNTIF(J44:L44,"○")&gt;1)</formula>
    </cfRule>
  </conditionalFormatting>
  <conditionalFormatting sqref="K44:K73">
    <cfRule type="expression" dxfId="84" priority="5">
      <formula>AND(K44="○",COUNTIF(J44:L44,"○")&gt;1)</formula>
    </cfRule>
  </conditionalFormatting>
  <conditionalFormatting sqref="L44:L73">
    <cfRule type="expression" dxfId="83" priority="4">
      <formula>AND(L44="○",COUNTIF(J44:L44,"○")&gt;1)</formula>
    </cfRule>
  </conditionalFormatting>
  <conditionalFormatting sqref="J76:J105">
    <cfRule type="expression" dxfId="82" priority="3">
      <formula>AND(J76="○",COUNTIF(J76:L76,"○")&gt;1)</formula>
    </cfRule>
  </conditionalFormatting>
  <conditionalFormatting sqref="K76:K105">
    <cfRule type="expression" dxfId="81" priority="2">
      <formula>AND(K76="○",COUNTIF(J76:L76,"○")&gt;1)</formula>
    </cfRule>
  </conditionalFormatting>
  <conditionalFormatting sqref="L76:L105">
    <cfRule type="expression" dxfId="80" priority="1">
      <formula>AND(L76="○",COUNTIF(J76:L76,"○")&gt;1)</formula>
    </cfRule>
  </conditionalFormatting>
  <dataValidations count="2">
    <dataValidation type="list" allowBlank="1" showInputMessage="1" showErrorMessage="1" sqref="J44:L73 J12:L41 J76:L105">
      <formula1>$AC$5:$AD$5</formula1>
    </dataValidation>
    <dataValidation type="list" allowBlank="1" showInputMessage="1" showErrorMessage="1" sqref="D12:D41 D44:D73 D76:D105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1" orientation="landscape" blackAndWhite="1" r:id="rId1"/>
  <headerFooter alignWithMargins="0"/>
  <rowBreaks count="2" manualBreakCount="2">
    <brk id="43" max="16383" man="1"/>
    <brk id="7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50</vt:i4>
      </vt:variant>
    </vt:vector>
  </HeadingPairs>
  <TitlesOfParts>
    <vt:vector size="77" baseType="lpstr">
      <vt:lpstr>メイン_入力</vt:lpstr>
      <vt:lpstr>エネルギー使用量</vt:lpstr>
      <vt:lpstr>熱源機器</vt:lpstr>
      <vt:lpstr>冷却塔</vt:lpstr>
      <vt:lpstr>空調用ポンプ</vt:lpstr>
      <vt:lpstr>空調用ポンプ変流量制御</vt:lpstr>
      <vt:lpstr>パッケージ形空調機 </vt:lpstr>
      <vt:lpstr>空調機</vt:lpstr>
      <vt:lpstr>全熱交換器等</vt:lpstr>
      <vt:lpstr>空調・換気用ファン</vt:lpstr>
      <vt:lpstr>空調省エネ制御(1)</vt:lpstr>
      <vt:lpstr>空調省エネ制御(2)</vt:lpstr>
      <vt:lpstr>空調省エネ制御(3)</vt:lpstr>
      <vt:lpstr>換気省エネ制御</vt:lpstr>
      <vt:lpstr>照明器具</vt:lpstr>
      <vt:lpstr>誘導灯</vt:lpstr>
      <vt:lpstr>変圧器 </vt:lpstr>
      <vt:lpstr>照明省エネ制御</vt:lpstr>
      <vt:lpstr>給湯システム</vt:lpstr>
      <vt:lpstr>エレベーター省エネ制御</vt:lpstr>
      <vt:lpstr>エアコンプレッサー</vt:lpstr>
      <vt:lpstr>その他のポンプ・ブロワ・ファン</vt:lpstr>
      <vt:lpstr>冷凍冷蔵設備</vt:lpstr>
      <vt:lpstr>ガラス等</vt:lpstr>
      <vt:lpstr>工業炉</vt:lpstr>
      <vt:lpstr>メイン</vt:lpstr>
      <vt:lpstr>ver</vt:lpstr>
      <vt:lpstr>エアコンプレッサー!Print_Area</vt:lpstr>
      <vt:lpstr>エネルギー使用量!Print_Area</vt:lpstr>
      <vt:lpstr>エレベーター省エネ制御!Print_Area</vt:lpstr>
      <vt:lpstr>ガラス等!Print_Area</vt:lpstr>
      <vt:lpstr>その他のポンプ・ブロワ・ファン!Print_Area</vt:lpstr>
      <vt:lpstr>'パッケージ形空調機 '!Print_Area</vt:lpstr>
      <vt:lpstr>メイン!Print_Area</vt:lpstr>
      <vt:lpstr>メイン_入力!Print_Area</vt:lpstr>
      <vt:lpstr>換気省エネ制御!Print_Area</vt:lpstr>
      <vt:lpstr>給湯システム!Print_Area</vt:lpstr>
      <vt:lpstr>空調・換気用ファン!Print_Area</vt:lpstr>
      <vt:lpstr>空調機!Print_Area</vt:lpstr>
      <vt:lpstr>'空調省エネ制御(1)'!Print_Area</vt:lpstr>
      <vt:lpstr>'空調省エネ制御(2)'!Print_Area</vt:lpstr>
      <vt:lpstr>'空調省エネ制御(3)'!Print_Area</vt:lpstr>
      <vt:lpstr>空調用ポンプ!Print_Area</vt:lpstr>
      <vt:lpstr>空調用ポンプ変流量制御!Print_Area</vt:lpstr>
      <vt:lpstr>工業炉!Print_Area</vt:lpstr>
      <vt:lpstr>照明器具!Print_Area</vt:lpstr>
      <vt:lpstr>照明省エネ制御!Print_Area</vt:lpstr>
      <vt:lpstr>全熱交換器等!Print_Area</vt:lpstr>
      <vt:lpstr>熱源機器!Print_Area</vt:lpstr>
      <vt:lpstr>'変圧器 '!Print_Area</vt:lpstr>
      <vt:lpstr>誘導灯!Print_Area</vt:lpstr>
      <vt:lpstr>冷却塔!Print_Area</vt:lpstr>
      <vt:lpstr>冷凍冷蔵設備!Print_Area</vt:lpstr>
      <vt:lpstr>エアコンプレッサー!Print_Titles</vt:lpstr>
      <vt:lpstr>エネルギー使用量!Print_Titles</vt:lpstr>
      <vt:lpstr>エレベーター省エネ制御!Print_Titles</vt:lpstr>
      <vt:lpstr>ガラス等!Print_Titles</vt:lpstr>
      <vt:lpstr>その他のポンプ・ブロワ・ファン!Print_Titles</vt:lpstr>
      <vt:lpstr>'パッケージ形空調機 '!Print_Titles</vt:lpstr>
      <vt:lpstr>換気省エネ制御!Print_Titles</vt:lpstr>
      <vt:lpstr>給湯システム!Print_Titles</vt:lpstr>
      <vt:lpstr>空調・換気用ファン!Print_Titles</vt:lpstr>
      <vt:lpstr>空調機!Print_Titles</vt:lpstr>
      <vt:lpstr>'空調省エネ制御(1)'!Print_Titles</vt:lpstr>
      <vt:lpstr>'空調省エネ制御(2)'!Print_Titles</vt:lpstr>
      <vt:lpstr>'空調省エネ制御(3)'!Print_Titles</vt:lpstr>
      <vt:lpstr>空調用ポンプ!Print_Titles</vt:lpstr>
      <vt:lpstr>空調用ポンプ変流量制御!Print_Titles</vt:lpstr>
      <vt:lpstr>工業炉!Print_Titles</vt:lpstr>
      <vt:lpstr>照明器具!Print_Titles</vt:lpstr>
      <vt:lpstr>照明省エネ制御!Print_Titles</vt:lpstr>
      <vt:lpstr>全熱交換器等!Print_Titles</vt:lpstr>
      <vt:lpstr>熱源機器!Print_Titles</vt:lpstr>
      <vt:lpstr>'変圧器 '!Print_Titles</vt:lpstr>
      <vt:lpstr>誘導灯!Print_Titles</vt:lpstr>
      <vt:lpstr>冷却塔!Print_Titles</vt:lpstr>
      <vt:lpstr>冷凍冷蔵設備!Print_Titles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東京都
</cp:lastModifiedBy>
  <cp:lastPrinted>2019-10-29T07:14:49Z</cp:lastPrinted>
  <dcterms:created xsi:type="dcterms:W3CDTF">2008-08-20T10:15:56Z</dcterms:created>
  <dcterms:modified xsi:type="dcterms:W3CDTF">2020-06-29T06:12:53Z</dcterms:modified>
</cp:coreProperties>
</file>