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132.34.4\ondanka\19_R08(2026)年度\19_ガイドライン・様式・記入要領改正\05_様式記入要領（2026年度最終版）\検証様式\01_特ガス\"/>
    </mc:Choice>
  </mc:AlternateContent>
  <xr:revisionPtr revIDLastSave="0" documentId="13_ncr:1_{B6427D7D-A05B-468A-AA77-E6A18201EF6D}" xr6:coauthVersionLast="47" xr6:coauthVersionMax="47" xr10:uidLastSave="{00000000-0000-0000-0000-000000000000}"/>
  <bookViews>
    <workbookView xWindow="-28965" yWindow="-165" windowWidth="29130" windowHeight="15810" xr2:uid="{00000000-000D-0000-FFFF-FFFF00000000}"/>
  </bookViews>
  <sheets>
    <sheet name="サンプリング計画書" sheetId="5" r:id="rId1"/>
    <sheet name="サンプリング計画書(text用)" sheetId="7" state="hidden" r:id="rId2"/>
  </sheets>
  <definedNames>
    <definedName name="_xlnm.Print_Area" localSheetId="0">サンプリング計画書!$C$3:$AA$53</definedName>
    <definedName name="_xlnm.Print_Area" localSheetId="1">'サンプリング計画書(text用)'!$C$3:$AK$54</definedName>
    <definedName name="_xlnm.Print_Titles" localSheetId="0">サンプリング計画書!$4:$10</definedName>
    <definedName name="_xlnm.Print_Titles" localSheetId="1">'サンプリング計画書(text用)'!$4:$11</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7" i="5" l="1"/>
  <c r="X11" i="5" l="1"/>
  <c r="V8" i="5" l="1"/>
  <c r="X36" i="5" l="1"/>
  <c r="X35" i="5"/>
  <c r="X34" i="5"/>
  <c r="X33" i="5"/>
  <c r="X32" i="5"/>
  <c r="X31" i="5"/>
  <c r="X30" i="5"/>
  <c r="X29" i="5"/>
  <c r="X28" i="5"/>
  <c r="X27" i="5"/>
  <c r="X26" i="5"/>
  <c r="X25" i="5"/>
  <c r="X24" i="5"/>
  <c r="X23" i="5"/>
  <c r="X22" i="5"/>
  <c r="X21" i="5"/>
  <c r="X20" i="5"/>
  <c r="X19" i="5"/>
  <c r="X18" i="5"/>
  <c r="X17" i="5"/>
  <c r="X16" i="5"/>
  <c r="X15" i="5"/>
  <c r="X14" i="5"/>
  <c r="X13" i="5"/>
  <c r="X12" i="5"/>
  <c r="P9" i="7"/>
  <c r="U9" i="7"/>
  <c r="R120" i="7"/>
  <c r="N120" i="7"/>
  <c r="M120" i="7"/>
  <c r="L120" i="7"/>
  <c r="K120" i="7"/>
  <c r="J120" i="7"/>
  <c r="I120" i="7"/>
  <c r="H120" i="7"/>
  <c r="R119" i="7"/>
  <c r="Q119" i="7"/>
  <c r="P119" i="7"/>
  <c r="O119" i="7"/>
  <c r="N119" i="7"/>
  <c r="M119" i="7"/>
  <c r="L119" i="7"/>
  <c r="K119" i="7"/>
  <c r="J119" i="7"/>
  <c r="I119" i="7"/>
  <c r="H119" i="7"/>
  <c r="G119" i="7"/>
  <c r="R116" i="7"/>
  <c r="Q116" i="7"/>
  <c r="P116" i="7"/>
  <c r="O116" i="7"/>
  <c r="N116" i="7"/>
  <c r="M116" i="7"/>
  <c r="L116" i="7"/>
  <c r="K116" i="7"/>
  <c r="J116" i="7"/>
  <c r="I116" i="7"/>
  <c r="H116" i="7"/>
  <c r="G116" i="7"/>
  <c r="R115" i="7"/>
  <c r="Q115" i="7"/>
  <c r="P115" i="7"/>
  <c r="O115" i="7"/>
  <c r="N115" i="7"/>
  <c r="M115" i="7"/>
  <c r="L115" i="7"/>
  <c r="K115" i="7"/>
  <c r="J115" i="7"/>
  <c r="I115" i="7"/>
  <c r="H115" i="7"/>
  <c r="G115" i="7"/>
  <c r="N114" i="7"/>
  <c r="M114" i="7"/>
  <c r="L114" i="7"/>
  <c r="K114" i="7"/>
  <c r="J114" i="7"/>
  <c r="I114" i="7"/>
  <c r="H114" i="7"/>
  <c r="G114" i="7"/>
  <c r="R113" i="7"/>
  <c r="Q113" i="7"/>
  <c r="P113" i="7"/>
  <c r="O113" i="7"/>
  <c r="N113" i="7"/>
  <c r="M113" i="7"/>
  <c r="L113" i="7"/>
  <c r="K113" i="7"/>
  <c r="J113" i="7"/>
  <c r="I113" i="7"/>
  <c r="H113" i="7"/>
  <c r="G113" i="7"/>
  <c r="R112" i="7"/>
  <c r="Q112" i="7"/>
  <c r="P112" i="7"/>
  <c r="O112" i="7"/>
  <c r="I112" i="7"/>
  <c r="H112" i="7"/>
  <c r="G112" i="7"/>
  <c r="R111" i="7"/>
  <c r="Q111" i="7"/>
  <c r="P111" i="7"/>
  <c r="O111" i="7"/>
  <c r="N111" i="7"/>
  <c r="M111" i="7"/>
  <c r="L111" i="7"/>
  <c r="K111" i="7"/>
  <c r="J111" i="7"/>
  <c r="I111" i="7"/>
  <c r="H111" i="7"/>
  <c r="G111" i="7"/>
  <c r="R110" i="7"/>
  <c r="Q110" i="7"/>
  <c r="P110" i="7"/>
  <c r="O110" i="7"/>
  <c r="N110" i="7"/>
  <c r="M110" i="7"/>
  <c r="L110" i="7"/>
  <c r="K110" i="7"/>
  <c r="J110" i="7"/>
  <c r="I110" i="7"/>
  <c r="H110" i="7"/>
  <c r="G110" i="7"/>
  <c r="R109" i="7"/>
  <c r="Q109" i="7"/>
  <c r="P109" i="7"/>
  <c r="O109" i="7"/>
  <c r="N109" i="7"/>
  <c r="M109" i="7"/>
  <c r="L109" i="7"/>
  <c r="K109" i="7"/>
  <c r="J109" i="7"/>
  <c r="I109" i="7"/>
  <c r="H109" i="7"/>
  <c r="G109" i="7"/>
  <c r="R108" i="7"/>
  <c r="Q108" i="7"/>
  <c r="P108" i="7"/>
  <c r="O108" i="7"/>
  <c r="N108" i="7"/>
  <c r="M108" i="7"/>
  <c r="L108" i="7"/>
  <c r="K108" i="7"/>
  <c r="J108" i="7"/>
  <c r="I108" i="7"/>
  <c r="H108" i="7"/>
  <c r="G108" i="7"/>
  <c r="R107" i="7"/>
  <c r="Q107" i="7"/>
  <c r="P107" i="7"/>
  <c r="O107" i="7"/>
  <c r="N107" i="7"/>
  <c r="M107" i="7"/>
  <c r="L107" i="7"/>
  <c r="K107" i="7"/>
  <c r="J107" i="7"/>
  <c r="I107" i="7"/>
  <c r="H107" i="7"/>
  <c r="G107" i="7"/>
  <c r="R106" i="7"/>
  <c r="Q106" i="7"/>
  <c r="P106" i="7"/>
  <c r="O106" i="7"/>
  <c r="N106" i="7"/>
  <c r="M106" i="7"/>
  <c r="L106" i="7"/>
  <c r="K106" i="7"/>
  <c r="J106" i="7"/>
  <c r="I106" i="7"/>
  <c r="H106" i="7"/>
  <c r="G106" i="7"/>
  <c r="R105" i="7"/>
  <c r="Q105" i="7"/>
  <c r="P105" i="7"/>
  <c r="O105" i="7"/>
  <c r="N105" i="7"/>
  <c r="M105" i="7"/>
  <c r="L105" i="7"/>
  <c r="K105" i="7"/>
  <c r="J105" i="7"/>
  <c r="I105" i="7"/>
  <c r="H105" i="7"/>
  <c r="G105" i="7"/>
  <c r="R104" i="7"/>
  <c r="Q104" i="7"/>
  <c r="P104" i="7"/>
  <c r="O104" i="7"/>
  <c r="N104" i="7"/>
  <c r="M104" i="7"/>
  <c r="L104" i="7"/>
  <c r="K104" i="7"/>
  <c r="J104" i="7"/>
  <c r="I104" i="7"/>
  <c r="H104" i="7"/>
  <c r="G104" i="7"/>
  <c r="L103" i="7"/>
  <c r="K103" i="7"/>
  <c r="J103" i="7"/>
  <c r="I103" i="7"/>
  <c r="H103" i="7"/>
  <c r="G103" i="7"/>
  <c r="R102" i="7"/>
  <c r="Q102" i="7"/>
  <c r="P102" i="7"/>
  <c r="O102" i="7"/>
  <c r="N102" i="7"/>
  <c r="M102" i="7"/>
  <c r="L102" i="7"/>
  <c r="K102" i="7"/>
  <c r="J102" i="7"/>
  <c r="I102" i="7"/>
  <c r="H102" i="7"/>
  <c r="G102" i="7"/>
  <c r="S101" i="7"/>
  <c r="R96" i="7"/>
  <c r="Q96" i="7"/>
  <c r="P96" i="7"/>
  <c r="O96" i="7"/>
  <c r="N96" i="7"/>
  <c r="M96" i="7"/>
  <c r="L96" i="7"/>
  <c r="K96" i="7"/>
  <c r="J96" i="7"/>
  <c r="I96" i="7"/>
  <c r="H96" i="7"/>
  <c r="G96" i="7"/>
  <c r="L95" i="7"/>
  <c r="K95" i="7"/>
  <c r="J95" i="7"/>
  <c r="I95" i="7"/>
  <c r="H95" i="7"/>
  <c r="G95" i="7"/>
  <c r="R94" i="7"/>
  <c r="Q94" i="7"/>
  <c r="P94" i="7"/>
  <c r="O94" i="7"/>
  <c r="N94" i="7"/>
  <c r="M94" i="7"/>
  <c r="L94" i="7"/>
  <c r="K94" i="7"/>
  <c r="J94" i="7"/>
  <c r="I94" i="7"/>
  <c r="H94" i="7"/>
  <c r="G94" i="7"/>
  <c r="R93" i="7"/>
  <c r="Q93" i="7"/>
  <c r="P93" i="7"/>
  <c r="O93" i="7"/>
  <c r="N93" i="7"/>
  <c r="M93" i="7"/>
  <c r="L93" i="7"/>
  <c r="K93" i="7"/>
  <c r="J93" i="7"/>
  <c r="I93" i="7"/>
  <c r="H93" i="7"/>
  <c r="G93" i="7"/>
  <c r="R92" i="7"/>
  <c r="Q92" i="7"/>
  <c r="P92" i="7"/>
  <c r="O92" i="7"/>
  <c r="N92" i="7"/>
  <c r="M92" i="7"/>
  <c r="L92" i="7"/>
  <c r="K92" i="7"/>
  <c r="J92" i="7"/>
  <c r="I92" i="7"/>
  <c r="H92" i="7"/>
  <c r="G92" i="7"/>
  <c r="R91" i="7"/>
  <c r="Q91" i="7"/>
  <c r="P91" i="7"/>
  <c r="O91" i="7"/>
  <c r="N91" i="7"/>
  <c r="M91" i="7"/>
  <c r="L91" i="7"/>
  <c r="K91" i="7"/>
  <c r="J91" i="7"/>
  <c r="I91" i="7"/>
  <c r="H91" i="7"/>
  <c r="G91" i="7"/>
  <c r="R90" i="7"/>
  <c r="Q90" i="7"/>
  <c r="P90" i="7"/>
  <c r="O90" i="7"/>
  <c r="N90" i="7"/>
  <c r="M90" i="7"/>
  <c r="L90" i="7"/>
  <c r="K90" i="7"/>
  <c r="J90" i="7"/>
  <c r="I90" i="7"/>
  <c r="H90" i="7"/>
  <c r="G90" i="7"/>
  <c r="R89" i="7"/>
  <c r="Q89" i="7"/>
  <c r="P89" i="7"/>
  <c r="O89" i="7"/>
  <c r="N89" i="7"/>
  <c r="M89" i="7"/>
  <c r="L89" i="7"/>
  <c r="K89" i="7"/>
  <c r="J89" i="7"/>
  <c r="I89" i="7"/>
  <c r="H89" i="7"/>
  <c r="G89" i="7"/>
  <c r="R88" i="7"/>
  <c r="Q88" i="7"/>
  <c r="P88" i="7"/>
  <c r="O88" i="7"/>
  <c r="N88" i="7"/>
  <c r="M88" i="7"/>
  <c r="L88" i="7"/>
  <c r="K88" i="7"/>
  <c r="J88" i="7"/>
  <c r="I88" i="7"/>
  <c r="H88" i="7"/>
  <c r="G88" i="7"/>
  <c r="R87" i="7"/>
  <c r="Q87" i="7"/>
  <c r="P87" i="7"/>
  <c r="O87" i="7"/>
  <c r="N87" i="7"/>
  <c r="M87" i="7"/>
  <c r="L87" i="7"/>
  <c r="K87" i="7"/>
  <c r="J87" i="7"/>
  <c r="I87" i="7"/>
  <c r="H87" i="7"/>
  <c r="G87" i="7"/>
  <c r="U86" i="7"/>
  <c r="R86" i="7"/>
  <c r="Q86" i="7"/>
  <c r="P86" i="7"/>
  <c r="O86" i="7"/>
  <c r="N86" i="7"/>
  <c r="M86" i="7"/>
  <c r="L86" i="7"/>
  <c r="K86" i="7"/>
  <c r="J86" i="7"/>
  <c r="I86" i="7"/>
  <c r="H86" i="7"/>
  <c r="G86" i="7"/>
  <c r="S83" i="7"/>
  <c r="S82" i="7"/>
  <c r="S81" i="7"/>
  <c r="S80" i="7"/>
  <c r="S79" i="7"/>
  <c r="S78" i="7"/>
  <c r="S77" i="7"/>
  <c r="S76" i="7"/>
  <c r="S75" i="7"/>
  <c r="S74" i="7"/>
  <c r="S73" i="7"/>
  <c r="S72" i="7"/>
  <c r="S71" i="7"/>
  <c r="S70" i="7"/>
  <c r="S69" i="7"/>
  <c r="AG51" i="7"/>
  <c r="AG50" i="7"/>
  <c r="AG49" i="7"/>
  <c r="AG48" i="7"/>
  <c r="AG47" i="7"/>
  <c r="AG46" i="7"/>
  <c r="AG45" i="7"/>
  <c r="AG44" i="7"/>
  <c r="AG39" i="7"/>
  <c r="AF39" i="7"/>
  <c r="AH38" i="7"/>
  <c r="AA37" i="7"/>
  <c r="AA36" i="7"/>
  <c r="AA35" i="7"/>
  <c r="AA34" i="7"/>
  <c r="AA33" i="7"/>
  <c r="AA32" i="7"/>
  <c r="AA31" i="7"/>
  <c r="AA30" i="7"/>
  <c r="AA29" i="7"/>
  <c r="AA28" i="7"/>
  <c r="AA27" i="7"/>
  <c r="AA26" i="7"/>
  <c r="AA25" i="7"/>
  <c r="AG43" i="7" s="1"/>
  <c r="AJ37" i="7" s="1"/>
  <c r="AA24" i="7"/>
  <c r="AA23" i="7"/>
  <c r="AA22" i="7"/>
  <c r="AA21" i="7"/>
  <c r="AA20" i="7"/>
  <c r="AA19" i="7"/>
  <c r="AA18" i="7"/>
  <c r="AA17" i="7"/>
  <c r="AA16" i="7"/>
  <c r="AA15" i="7"/>
  <c r="AA14" i="7"/>
  <c r="AA13" i="7"/>
  <c r="AG42" i="7"/>
  <c r="AJ12" i="7" s="1"/>
  <c r="AA12" i="7"/>
  <c r="AF8" i="7"/>
  <c r="X50" i="5"/>
  <c r="X49" i="5"/>
  <c r="X48" i="5"/>
  <c r="X46" i="5"/>
  <c r="X45" i="5"/>
  <c r="X44" i="5"/>
  <c r="X43" i="5"/>
  <c r="X42" i="5"/>
  <c r="R9" i="5"/>
  <c r="M9" i="5"/>
  <c r="X41" i="5"/>
  <c r="X40" i="5"/>
  <c r="S84" i="7" l="1"/>
  <c r="T81" i="7" s="1"/>
  <c r="AH14" i="7"/>
  <c r="AH26" i="7"/>
  <c r="AH18" i="7"/>
  <c r="AH30" i="7"/>
  <c r="AH31" i="7"/>
  <c r="AH15" i="7"/>
  <c r="AH27" i="7"/>
  <c r="AJ35" i="7"/>
  <c r="AJ27" i="7"/>
  <c r="AH25" i="7"/>
  <c r="AJ25" i="7"/>
  <c r="AJ24" i="7"/>
  <c r="AJ14" i="7"/>
  <c r="AJ13" i="7"/>
  <c r="AJ21" i="7"/>
  <c r="AJ26" i="7"/>
  <c r="AJ23" i="7"/>
  <c r="AH33" i="7"/>
  <c r="AJ15" i="7"/>
  <c r="AH28" i="7"/>
  <c r="AH29" i="7"/>
  <c r="AH22" i="7"/>
  <c r="AH12" i="7"/>
  <c r="AH21" i="7"/>
  <c r="AH24" i="7"/>
  <c r="AJ33" i="7"/>
  <c r="AH37" i="7"/>
  <c r="AH35" i="7"/>
  <c r="AH36" i="7"/>
  <c r="AH34" i="7"/>
  <c r="AH16" i="7"/>
  <c r="AH19" i="7"/>
  <c r="AH13" i="7"/>
  <c r="AH32" i="7"/>
  <c r="AH23" i="7"/>
  <c r="AH20" i="7"/>
  <c r="AH17" i="7"/>
  <c r="T75" i="7" l="1"/>
  <c r="T71" i="7"/>
  <c r="T78" i="7"/>
  <c r="T80" i="7"/>
  <c r="T70" i="7"/>
  <c r="T73" i="7"/>
  <c r="T72" i="7"/>
  <c r="T76" i="7"/>
  <c r="T83" i="7"/>
  <c r="T69" i="7"/>
  <c r="T77" i="7"/>
  <c r="T82" i="7"/>
  <c r="T74" i="7"/>
  <c r="T7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Z10" authorId="0" shapeId="0" xr:uid="{00000000-0006-0000-0000-000001000000}">
      <text>
        <r>
          <rPr>
            <sz val="9"/>
            <color indexed="81"/>
            <rFont val="ＭＳ Ｐゴシック"/>
            <family val="3"/>
            <charset val="128"/>
          </rPr>
          <t>燃料等使用量の合計値に対する、サンプリング検証対象月の燃料等使用量の比率を計算してください。
（計算は手動で行って下さい。）</t>
        </r>
      </text>
    </comment>
    <comment ref="K11" authorId="0" shapeId="0" xr:uid="{00000000-0006-0000-0000-000002000000}">
      <text>
        <r>
          <rPr>
            <sz val="9"/>
            <color indexed="81"/>
            <rFont val="ＭＳ Ｐゴシック"/>
            <family val="3"/>
            <charset val="128"/>
          </rPr>
          <t xml:space="preserve">サンプリングする検証対象月は、セルの色を変えてください。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AJ10" authorId="0" shapeId="0" xr:uid="{00000000-0006-0000-0100-000001000000}">
      <text>
        <r>
          <rPr>
            <sz val="9"/>
            <color indexed="81"/>
            <rFont val="ＭＳ Ｐゴシック"/>
            <family val="3"/>
            <charset val="128"/>
          </rPr>
          <t>燃料等使用量の合計値に対する、サンプリング検証対象月の燃料等使用量の比率を計算してください。
（計算は手動で行って下さい。）</t>
        </r>
      </text>
    </comment>
    <comment ref="N12" authorId="0" shapeId="0" xr:uid="{00000000-0006-0000-0100-000002000000}">
      <text>
        <r>
          <rPr>
            <sz val="9"/>
            <color indexed="81"/>
            <rFont val="ＭＳ Ｐゴシック"/>
            <family val="3"/>
            <charset val="128"/>
          </rPr>
          <t xml:space="preserve">サンプリングする検証対象月は、セルの色を変えてください。
</t>
        </r>
      </text>
    </comment>
    <comment ref="N27" authorId="0" shapeId="0" xr:uid="{00000000-0006-0000-0100-000003000000}">
      <text>
        <r>
          <rPr>
            <sz val="9"/>
            <color indexed="81"/>
            <rFont val="ＭＳ Ｐゴシック"/>
            <family val="3"/>
            <charset val="128"/>
          </rPr>
          <t xml:space="preserve">サンプリングする検証対象月は、セルの色を変えてください。
</t>
        </r>
      </text>
    </comment>
  </commentList>
</comments>
</file>

<file path=xl/sharedStrings.xml><?xml version="1.0" encoding="utf-8"?>
<sst xmlns="http://schemas.openxmlformats.org/spreadsheetml/2006/main" count="421" uniqueCount="191">
  <si>
    <t>5月</t>
  </si>
  <si>
    <t>6月</t>
  </si>
  <si>
    <t>7月</t>
  </si>
  <si>
    <t>8月</t>
  </si>
  <si>
    <t>9月</t>
  </si>
  <si>
    <t>10月</t>
  </si>
  <si>
    <t>11月</t>
  </si>
  <si>
    <t>12月</t>
  </si>
  <si>
    <t>1月</t>
  </si>
  <si>
    <t>2月</t>
  </si>
  <si>
    <t>3月</t>
  </si>
  <si>
    <t>(GJ)</t>
  </si>
  <si>
    <t>ナフサ</t>
  </si>
  <si>
    <t>－</t>
  </si>
  <si>
    <t>燃料等
監視点</t>
    <rPh sb="0" eb="2">
      <t>ネンリョウ</t>
    </rPh>
    <rPh sb="2" eb="3">
      <t>トウ</t>
    </rPh>
    <rPh sb="4" eb="6">
      <t>カンシ</t>
    </rPh>
    <rPh sb="6" eb="7">
      <t>テン</t>
    </rPh>
    <phoneticPr fontId="19"/>
  </si>
  <si>
    <t>排出活動</t>
    <rPh sb="0" eb="2">
      <t>ハイシュツ</t>
    </rPh>
    <rPh sb="2" eb="4">
      <t>カツドウ</t>
    </rPh>
    <phoneticPr fontId="19"/>
  </si>
  <si>
    <t>燃料等の種類</t>
    <rPh sb="0" eb="3">
      <t>ネンリョウトウ</t>
    </rPh>
    <rPh sb="5" eb="6">
      <t>ルイ</t>
    </rPh>
    <phoneticPr fontId="19"/>
  </si>
  <si>
    <t>供　給
会社等</t>
    <phoneticPr fontId="19"/>
  </si>
  <si>
    <t>把握
方法</t>
    <phoneticPr fontId="19"/>
  </si>
  <si>
    <t>計量器の
種　　類</t>
    <phoneticPr fontId="19"/>
  </si>
  <si>
    <t>検定等の
有　　無</t>
    <rPh sb="0" eb="2">
      <t>ケンテイ</t>
    </rPh>
    <rPh sb="2" eb="3">
      <t>トウ</t>
    </rPh>
    <rPh sb="5" eb="6">
      <t>ユウ</t>
    </rPh>
    <rPh sb="8" eb="9">
      <t>ム</t>
    </rPh>
    <phoneticPr fontId="19"/>
  </si>
  <si>
    <t>都市ガス
メータ種</t>
    <phoneticPr fontId="19"/>
  </si>
  <si>
    <t>単位</t>
    <rPh sb="0" eb="2">
      <t>タンイ</t>
    </rPh>
    <phoneticPr fontId="19"/>
  </si>
  <si>
    <t>入力
方法</t>
    <rPh sb="0" eb="2">
      <t>ニュウリョク</t>
    </rPh>
    <rPh sb="3" eb="5">
      <t>ホウホウ</t>
    </rPh>
    <phoneticPr fontId="19"/>
  </si>
  <si>
    <t>使用量　　（</t>
    <rPh sb="0" eb="3">
      <t>シヨウリョウ</t>
    </rPh>
    <phoneticPr fontId="19"/>
  </si>
  <si>
    <t>～</t>
    <phoneticPr fontId="19"/>
  </si>
  <si>
    <t>）</t>
    <phoneticPr fontId="19"/>
  </si>
  <si>
    <t>4月</t>
    <rPh sb="1" eb="2">
      <t>ガツ</t>
    </rPh>
    <phoneticPr fontId="19"/>
  </si>
  <si>
    <t>計</t>
    <rPh sb="0" eb="1">
      <t>ケイ</t>
    </rPh>
    <phoneticPr fontId="19"/>
  </si>
  <si>
    <t>単位発熱量</t>
    <rPh sb="0" eb="2">
      <t>タンイ</t>
    </rPh>
    <rPh sb="2" eb="5">
      <t>ハツネツリョウ</t>
    </rPh>
    <phoneticPr fontId="19"/>
  </si>
  <si>
    <t>熱量</t>
    <phoneticPr fontId="19"/>
  </si>
  <si>
    <t>排出量</t>
    <rPh sb="0" eb="2">
      <t>ハイシュツ</t>
    </rPh>
    <rPh sb="2" eb="3">
      <t>リョウ</t>
    </rPh>
    <phoneticPr fontId="19"/>
  </si>
  <si>
    <t>（GJ/固有単位）</t>
    <phoneticPr fontId="19"/>
  </si>
  <si>
    <r>
      <t>(t-CO</t>
    </r>
    <r>
      <rPr>
        <vertAlign val="subscript"/>
        <sz val="10"/>
        <rFont val="ＭＳ 明朝"/>
        <family val="1"/>
        <charset val="128"/>
      </rPr>
      <t>2</t>
    </r>
    <r>
      <rPr>
        <sz val="10"/>
        <rFont val="ＭＳ 明朝"/>
        <family val="1"/>
        <charset val="128"/>
      </rPr>
      <t>)</t>
    </r>
    <phoneticPr fontId="19"/>
  </si>
  <si>
    <t>購</t>
    <rPh sb="0" eb="1">
      <t>コウ</t>
    </rPh>
    <phoneticPr fontId="19"/>
  </si>
  <si>
    <t>原油</t>
    <rPh sb="0" eb="2">
      <t>ゲンユ</t>
    </rPh>
    <phoneticPr fontId="19"/>
  </si>
  <si>
    <t>実</t>
    <rPh sb="0" eb="1">
      <t>ジツ</t>
    </rPh>
    <phoneticPr fontId="19"/>
  </si>
  <si>
    <t>原油のうちコンデンセート</t>
    <rPh sb="0" eb="2">
      <t>ゲンユ</t>
    </rPh>
    <phoneticPr fontId="19"/>
  </si>
  <si>
    <t>有</t>
    <rPh sb="0" eb="1">
      <t>ア</t>
    </rPh>
    <phoneticPr fontId="19"/>
  </si>
  <si>
    <t>灯油</t>
    <rPh sb="0" eb="2">
      <t>トウユ</t>
    </rPh>
    <phoneticPr fontId="19"/>
  </si>
  <si>
    <t>無</t>
    <rPh sb="0" eb="1">
      <t>ナ</t>
    </rPh>
    <phoneticPr fontId="19"/>
  </si>
  <si>
    <t>軽油</t>
    <rPh sb="0" eb="2">
      <t>ケイユ</t>
    </rPh>
    <phoneticPr fontId="19"/>
  </si>
  <si>
    <t>A重油</t>
    <rPh sb="1" eb="3">
      <t>ジュウユ</t>
    </rPh>
    <phoneticPr fontId="19"/>
  </si>
  <si>
    <t>圧力補正有り</t>
    <rPh sb="0" eb="2">
      <t>アツリョク</t>
    </rPh>
    <rPh sb="2" eb="4">
      <t>ホセイ</t>
    </rPh>
    <rPh sb="4" eb="5">
      <t>ア</t>
    </rPh>
    <phoneticPr fontId="19"/>
  </si>
  <si>
    <t>圧力補正無し</t>
    <rPh sb="0" eb="2">
      <t>アツリョク</t>
    </rPh>
    <rPh sb="2" eb="4">
      <t>ホセイ</t>
    </rPh>
    <rPh sb="4" eb="5">
      <t>ナ</t>
    </rPh>
    <phoneticPr fontId="19"/>
  </si>
  <si>
    <t>石油アスファルト</t>
    <rPh sb="0" eb="2">
      <t>セキユ</t>
    </rPh>
    <phoneticPr fontId="19"/>
  </si>
  <si>
    <t>石油コークス</t>
    <rPh sb="0" eb="2">
      <t>セキユ</t>
    </rPh>
    <phoneticPr fontId="19"/>
  </si>
  <si>
    <t>転記</t>
    <rPh sb="0" eb="2">
      <t>テンキ</t>
    </rPh>
    <phoneticPr fontId="19"/>
  </si>
  <si>
    <t>石油系炭化水素ガス</t>
    <rPh sb="0" eb="3">
      <t>セキユケイ</t>
    </rPh>
    <rPh sb="3" eb="5">
      <t>タンカ</t>
    </rPh>
    <rPh sb="5" eb="7">
      <t>スイソ</t>
    </rPh>
    <phoneticPr fontId="19"/>
  </si>
  <si>
    <t>液化天然ガス_LNG</t>
    <phoneticPr fontId="19"/>
  </si>
  <si>
    <t>その他可燃性天然ガス</t>
    <rPh sb="2" eb="3">
      <t>タ</t>
    </rPh>
    <rPh sb="3" eb="6">
      <t>カネンセイ</t>
    </rPh>
    <rPh sb="6" eb="8">
      <t>テンネン</t>
    </rPh>
    <phoneticPr fontId="19"/>
  </si>
  <si>
    <t>原料炭</t>
    <rPh sb="0" eb="2">
      <t>ゲンリョウ</t>
    </rPh>
    <rPh sb="2" eb="3">
      <t>スミ</t>
    </rPh>
    <phoneticPr fontId="19"/>
  </si>
  <si>
    <t>一般炭</t>
    <rPh sb="0" eb="2">
      <t>イッパン</t>
    </rPh>
    <rPh sb="2" eb="3">
      <t>スミ</t>
    </rPh>
    <phoneticPr fontId="19"/>
  </si>
  <si>
    <t>無煙炭</t>
    <rPh sb="0" eb="2">
      <t>ムエン</t>
    </rPh>
    <rPh sb="2" eb="3">
      <t>スミ</t>
    </rPh>
    <phoneticPr fontId="19"/>
  </si>
  <si>
    <t>石炭コークス</t>
    <rPh sb="0" eb="2">
      <t>セキタン</t>
    </rPh>
    <phoneticPr fontId="19"/>
  </si>
  <si>
    <t>合計</t>
    <rPh sb="0" eb="2">
      <t>ゴウケイ</t>
    </rPh>
    <phoneticPr fontId="19"/>
  </si>
  <si>
    <t>－</t>
    <phoneticPr fontId="19"/>
  </si>
  <si>
    <t>コークス炉ガス</t>
    <rPh sb="4" eb="5">
      <t>ロ</t>
    </rPh>
    <phoneticPr fontId="19"/>
  </si>
  <si>
    <t>高炉ガス</t>
    <rPh sb="0" eb="2">
      <t>コウロ</t>
    </rPh>
    <phoneticPr fontId="19"/>
  </si>
  <si>
    <t>転炉ガス</t>
    <rPh sb="0" eb="2">
      <t>テンロ</t>
    </rPh>
    <phoneticPr fontId="19"/>
  </si>
  <si>
    <t>単　位</t>
    <rPh sb="0" eb="1">
      <t>タン</t>
    </rPh>
    <rPh sb="2" eb="3">
      <t>クライ</t>
    </rPh>
    <phoneticPr fontId="19"/>
  </si>
  <si>
    <t>単位発熱量（ＧＪ/固有単位）</t>
    <rPh sb="0" eb="2">
      <t>タンイ</t>
    </rPh>
    <rPh sb="2" eb="4">
      <t>ハツネツ</t>
    </rPh>
    <rPh sb="4" eb="5">
      <t>リョウ</t>
    </rPh>
    <rPh sb="9" eb="11">
      <t>コユウ</t>
    </rPh>
    <rPh sb="11" eb="13">
      <t>タンイ</t>
    </rPh>
    <phoneticPr fontId="19"/>
  </si>
  <si>
    <t>その他燃料１</t>
    <rPh sb="2" eb="3">
      <t>タ</t>
    </rPh>
    <rPh sb="3" eb="5">
      <t>ネンリョウ</t>
    </rPh>
    <phoneticPr fontId="19"/>
  </si>
  <si>
    <t>その他燃料２</t>
    <rPh sb="2" eb="3">
      <t>タ</t>
    </rPh>
    <rPh sb="3" eb="5">
      <t>ネンリョウ</t>
    </rPh>
    <phoneticPr fontId="19"/>
  </si>
  <si>
    <t>その他の燃料1</t>
    <rPh sb="2" eb="3">
      <t>タ</t>
    </rPh>
    <rPh sb="4" eb="6">
      <t>ネンリョウ</t>
    </rPh>
    <phoneticPr fontId="19"/>
  </si>
  <si>
    <t>その他の燃料2</t>
    <rPh sb="2" eb="3">
      <t>タ</t>
    </rPh>
    <rPh sb="4" eb="6">
      <t>ネンリョウ</t>
    </rPh>
    <phoneticPr fontId="19"/>
  </si>
  <si>
    <t>産業用蒸気</t>
    <phoneticPr fontId="19"/>
  </si>
  <si>
    <t>一般電気事業者からの買電_昼間</t>
    <rPh sb="0" eb="2">
      <t>イッパン</t>
    </rPh>
    <rPh sb="2" eb="4">
      <t>デンキ</t>
    </rPh>
    <rPh sb="4" eb="7">
      <t>ジギョウシャ</t>
    </rPh>
    <rPh sb="10" eb="12">
      <t>バイデン</t>
    </rPh>
    <rPh sb="13" eb="15">
      <t>ヒルマ</t>
    </rPh>
    <phoneticPr fontId="19"/>
  </si>
  <si>
    <t>一般電気事業者からの買電_夜間</t>
    <rPh sb="0" eb="2">
      <t>イッパン</t>
    </rPh>
    <rPh sb="2" eb="4">
      <t>デンキ</t>
    </rPh>
    <rPh sb="4" eb="7">
      <t>ジギョウシャ</t>
    </rPh>
    <rPh sb="10" eb="12">
      <t>バイデン</t>
    </rPh>
    <rPh sb="13" eb="15">
      <t>ヤカン</t>
    </rPh>
    <phoneticPr fontId="19"/>
  </si>
  <si>
    <t>自ら生成した熱の供給</t>
    <rPh sb="0" eb="1">
      <t>ミズカ</t>
    </rPh>
    <rPh sb="2" eb="4">
      <t>セイセイ</t>
    </rPh>
    <rPh sb="6" eb="7">
      <t>ネツ</t>
    </rPh>
    <rPh sb="8" eb="10">
      <t>キョウキュウ</t>
    </rPh>
    <phoneticPr fontId="19"/>
  </si>
  <si>
    <t>自ら生成した電力の供給</t>
    <rPh sb="0" eb="1">
      <t>ミズカ</t>
    </rPh>
    <rPh sb="2" eb="4">
      <t>セイセイ</t>
    </rPh>
    <rPh sb="6" eb="8">
      <t>デンリョク</t>
    </rPh>
    <rPh sb="9" eb="11">
      <t>キョウキュウ</t>
    </rPh>
    <phoneticPr fontId="19"/>
  </si>
  <si>
    <t>B・C重油</t>
    <phoneticPr fontId="19"/>
  </si>
  <si>
    <t>液化石油ガス_LPG</t>
    <phoneticPr fontId="19"/>
  </si>
  <si>
    <t>コールタール</t>
    <phoneticPr fontId="19"/>
  </si>
  <si>
    <t>産業用以外の蒸気</t>
    <phoneticPr fontId="19"/>
  </si>
  <si>
    <t>温水</t>
    <phoneticPr fontId="19"/>
  </si>
  <si>
    <t>冷水</t>
    <phoneticPr fontId="19"/>
  </si>
  <si>
    <t>ガソリン</t>
    <phoneticPr fontId="19"/>
  </si>
  <si>
    <t>都市ガス13A</t>
    <phoneticPr fontId="19"/>
  </si>
  <si>
    <t>都市ガス6A</t>
    <phoneticPr fontId="19"/>
  </si>
  <si>
    <t>■その他燃料に関する情報</t>
    <phoneticPr fontId="19"/>
  </si>
  <si>
    <t>具体的燃料の種類</t>
    <phoneticPr fontId="19"/>
  </si>
  <si>
    <t>自動</t>
    <rPh sb="0" eb="2">
      <t>ジドウ</t>
    </rPh>
    <phoneticPr fontId="19"/>
  </si>
  <si>
    <t>昼夜不明またはその他からの買電</t>
    <phoneticPr fontId="19"/>
  </si>
  <si>
    <t>東京ガス</t>
    <rPh sb="0" eb="2">
      <t>トウキョウ</t>
    </rPh>
    <phoneticPr fontId="19"/>
  </si>
  <si>
    <t>青梅ガス</t>
    <rPh sb="0" eb="2">
      <t>オウメ</t>
    </rPh>
    <phoneticPr fontId="19"/>
  </si>
  <si>
    <t>武陽ガス</t>
    <phoneticPr fontId="19"/>
  </si>
  <si>
    <t>武陽ガス(46M)</t>
    <phoneticPr fontId="19"/>
  </si>
  <si>
    <t>昭島ガス</t>
    <phoneticPr fontId="19"/>
  </si>
  <si>
    <t>Ｂ号様式　（特定温室効果ガス排出量検証ガイドライン）</t>
    <phoneticPr fontId="19"/>
  </si>
  <si>
    <t>サンプリング計画書</t>
    <rPh sb="6" eb="8">
      <t>ケイカク</t>
    </rPh>
    <rPh sb="8" eb="9">
      <t>ショ</t>
    </rPh>
    <phoneticPr fontId="19"/>
  </si>
  <si>
    <t>検証先の事業所名称</t>
    <rPh sb="0" eb="2">
      <t>ケンショウ</t>
    </rPh>
    <rPh sb="2" eb="3">
      <t>サキ</t>
    </rPh>
    <rPh sb="4" eb="7">
      <t>ジギョウショ</t>
    </rPh>
    <rPh sb="7" eb="9">
      <t>メイショウ</t>
    </rPh>
    <phoneticPr fontId="19"/>
  </si>
  <si>
    <t>検証実施日</t>
    <rPh sb="0" eb="2">
      <t>ケンショウ</t>
    </rPh>
    <rPh sb="2" eb="5">
      <t>ジッシビ</t>
    </rPh>
    <phoneticPr fontId="19"/>
  </si>
  <si>
    <t>指定番号</t>
    <rPh sb="0" eb="2">
      <t>シテイ</t>
    </rPh>
    <rPh sb="2" eb="4">
      <t>バンゴウ</t>
    </rPh>
    <phoneticPr fontId="19"/>
  </si>
  <si>
    <t>バージョン</t>
    <phoneticPr fontId="19"/>
  </si>
  <si>
    <t>検証の対象年度</t>
    <rPh sb="0" eb="2">
      <t>ケンショウ</t>
    </rPh>
    <rPh sb="3" eb="5">
      <t>タイショウ</t>
    </rPh>
    <rPh sb="5" eb="7">
      <t>ネンド</t>
    </rPh>
    <phoneticPr fontId="19"/>
  </si>
  <si>
    <r>
      <t>A＜算定データ記入ラインの選択＞</t>
    </r>
    <r>
      <rPr>
        <sz val="10"/>
        <rFont val="ＭＳ Ｐ明朝"/>
        <family val="1"/>
        <charset val="128"/>
      </rPr>
      <t xml:space="preserve">
サンプリングする算定データ記入ラインを選択する際には、次の条件をすべて満たさなければならない。
・ 燃料等の種類ごとに、1行以上の算定データ記入ラインを選択すること。
・ 総排出量の10%を超える排出量になっている算定データ記入ラインはすべて選択すること。
・ 前回検証時から変化のあった算定データ記入ライン（新規の監視点が含まれるもの、計器の種類の変更等）をすべて選択すること。
・ すべての燃料等使用量監視点箇所数の20%以上をカバーすること。その際、検証留意事項に関する燃料等使用量監視点を優先的に選択すること。
・ 以上とは別に、燃料等の外部への供給に関する算定データ記入ライン、住宅等算定対象外活動に関する算定データ記入ラインについては、排出量から差し引く量を確認するためすべて選択しなければならない。</t>
    </r>
    <phoneticPr fontId="19"/>
  </si>
  <si>
    <r>
      <t>B＜検証対象月の選択＞</t>
    </r>
    <r>
      <rPr>
        <sz val="10"/>
        <rFont val="ＭＳ Ｐ明朝"/>
        <family val="1"/>
        <charset val="128"/>
      </rPr>
      <t xml:space="preserve">
　サンプリングする検証対象月を選択する際には、次の条件をすべて満たさなければならない。
・ 選択した検証対象月の燃料等使用量の合計値が当該燃料等の種類の燃料等使用量の25％以上をカバーしていること（事業者が算定した値を用いて計算する）。
・ エネルギーの外部への供給や住宅等算定対象外活動に関する燃料等使用量についても、別途、選択した検証対象月の燃料等使用量の合計値が、外部への供給や算定対象外活動に係る当該燃料等の種類の燃料等使用量の25％以上をカバーしていること（事業者が算定した値を用いて計算する）。</t>
    </r>
    <phoneticPr fontId="19"/>
  </si>
  <si>
    <t>※燃料等の種類別の燃料等使用量の合計値</t>
    <rPh sb="1" eb="4">
      <t>ネンリョウトウ</t>
    </rPh>
    <rPh sb="5" eb="7">
      <t>シュルイ</t>
    </rPh>
    <rPh sb="7" eb="8">
      <t>ベツ</t>
    </rPh>
    <rPh sb="9" eb="11">
      <t>ネンリョウ</t>
    </rPh>
    <rPh sb="11" eb="12">
      <t>トウ</t>
    </rPh>
    <rPh sb="12" eb="14">
      <t>シヨウ</t>
    </rPh>
    <rPh sb="14" eb="15">
      <t>リョウ</t>
    </rPh>
    <rPh sb="16" eb="19">
      <t>ゴウケイチ</t>
    </rPh>
    <phoneticPr fontId="19"/>
  </si>
  <si>
    <t>B検証対象月の選択</t>
    <rPh sb="1" eb="3">
      <t>ケンショウ</t>
    </rPh>
    <rPh sb="3" eb="5">
      <t>タイショウ</t>
    </rPh>
    <rPh sb="5" eb="6">
      <t>ツキ</t>
    </rPh>
    <rPh sb="7" eb="9">
      <t>センタク</t>
    </rPh>
    <phoneticPr fontId="19"/>
  </si>
  <si>
    <t>選択の理由</t>
    <rPh sb="0" eb="2">
      <t>センタク</t>
    </rPh>
    <rPh sb="3" eb="5">
      <t>リユウ</t>
    </rPh>
    <phoneticPr fontId="19"/>
  </si>
  <si>
    <t>燃料等の種類のカバー率</t>
    <rPh sb="0" eb="3">
      <t>ネンリョウトウ</t>
    </rPh>
    <rPh sb="4" eb="6">
      <t>シュルイ</t>
    </rPh>
    <rPh sb="10" eb="11">
      <t>リツ</t>
    </rPh>
    <phoneticPr fontId="19"/>
  </si>
  <si>
    <t>(日本工業規格Ａ列４番)</t>
    <phoneticPr fontId="19"/>
  </si>
  <si>
    <t>平成（</t>
    <phoneticPr fontId="19"/>
  </si>
  <si>
    <t>）年度</t>
    <rPh sb="1" eb="3">
      <t>ネンド</t>
    </rPh>
    <phoneticPr fontId="19"/>
  </si>
  <si>
    <t>－</t>
    <phoneticPr fontId="19"/>
  </si>
  <si>
    <t>武陽ガス(62M)</t>
    <phoneticPr fontId="19"/>
  </si>
  <si>
    <t>8</t>
  </si>
  <si>
    <t>9</t>
  </si>
  <si>
    <t>10</t>
  </si>
  <si>
    <t>11</t>
  </si>
  <si>
    <t>16</t>
  </si>
  <si>
    <t>17</t>
  </si>
  <si>
    <t>18</t>
  </si>
  <si>
    <t>19</t>
  </si>
  <si>
    <t>20</t>
  </si>
  <si>
    <t>21</t>
  </si>
  <si>
    <t>22</t>
  </si>
  <si>
    <t>23</t>
  </si>
  <si>
    <t>24</t>
  </si>
  <si>
    <t>25</t>
  </si>
  <si>
    <t>燃料の使用</t>
    <rPh sb="0" eb="2">
      <t>ネンリョウ</t>
    </rPh>
    <rPh sb="3" eb="5">
      <t>シヨウ</t>
    </rPh>
    <phoneticPr fontId="19"/>
  </si>
  <si>
    <t>m3</t>
  </si>
  <si>
    <t>m3</t>
    <phoneticPr fontId="19"/>
  </si>
  <si>
    <t>26</t>
  </si>
  <si>
    <t>27</t>
  </si>
  <si>
    <t>28</t>
  </si>
  <si>
    <t>都市ガス13A</t>
  </si>
  <si>
    <t>総排出量10%超</t>
  </si>
  <si>
    <t>検証留意事項</t>
  </si>
  <si>
    <t>全月排出量合計／当該燃料の総排出量</t>
    <rPh sb="0" eb="1">
      <t>ゼン</t>
    </rPh>
    <rPh sb="1" eb="2">
      <t>ゲツ</t>
    </rPh>
    <rPh sb="2" eb="4">
      <t>ハイシュツ</t>
    </rPh>
    <rPh sb="4" eb="5">
      <t>リョウ</t>
    </rPh>
    <rPh sb="5" eb="7">
      <t>ゴウケイ</t>
    </rPh>
    <rPh sb="8" eb="10">
      <t>トウガイ</t>
    </rPh>
    <rPh sb="10" eb="12">
      <t>ネンリョウ</t>
    </rPh>
    <rPh sb="13" eb="14">
      <t>ソウ</t>
    </rPh>
    <rPh sb="14" eb="16">
      <t>ハイシュツ</t>
    </rPh>
    <rPh sb="16" eb="17">
      <t>リョウ</t>
    </rPh>
    <phoneticPr fontId="19"/>
  </si>
  <si>
    <t>変化あり</t>
  </si>
  <si>
    <t>算定対象外活動</t>
  </si>
  <si>
    <t>再検証</t>
    <rPh sb="0" eb="3">
      <t>サイケンショウ</t>
    </rPh>
    <phoneticPr fontId="19"/>
  </si>
  <si>
    <t>ｌ</t>
    <phoneticPr fontId="19"/>
  </si>
  <si>
    <t>銀杏製作所東京工場</t>
    <rPh sb="0" eb="2">
      <t>イチョウ</t>
    </rPh>
    <rPh sb="2" eb="5">
      <t>セイサクショ</t>
    </rPh>
    <rPh sb="5" eb="7">
      <t>トウキョウ</t>
    </rPh>
    <rPh sb="7" eb="9">
      <t>コウジョウ</t>
    </rPh>
    <phoneticPr fontId="19"/>
  </si>
  <si>
    <t>3</t>
    <phoneticPr fontId="19"/>
  </si>
  <si>
    <t>4</t>
    <phoneticPr fontId="19"/>
  </si>
  <si>
    <t>5</t>
  </si>
  <si>
    <t>6</t>
  </si>
  <si>
    <t>7</t>
  </si>
  <si>
    <t>12</t>
  </si>
  <si>
    <t>13</t>
  </si>
  <si>
    <t>14</t>
  </si>
  <si>
    <t>15</t>
  </si>
  <si>
    <t>住宅用途への供給</t>
    <rPh sb="0" eb="4">
      <t>ジュウタクヨウト</t>
    </rPh>
    <rPh sb="6" eb="8">
      <t>キョウキュウ</t>
    </rPh>
    <phoneticPr fontId="19"/>
  </si>
  <si>
    <t>検証対象月の選択</t>
    <rPh sb="0" eb="2">
      <t>ケンショウ</t>
    </rPh>
    <rPh sb="2" eb="4">
      <t>タイショウ</t>
    </rPh>
    <rPh sb="4" eb="5">
      <t>ツキ</t>
    </rPh>
    <rPh sb="6" eb="8">
      <t>センタク</t>
    </rPh>
    <phoneticPr fontId="19"/>
  </si>
  <si>
    <t>乗率</t>
    <rPh sb="0" eb="1">
      <t>ジョウ</t>
    </rPh>
    <rPh sb="1" eb="2">
      <t>リツ</t>
    </rPh>
    <phoneticPr fontId="19"/>
  </si>
  <si>
    <t>(日本産業規格Ａ列４番)</t>
    <rPh sb="3" eb="5">
      <t>サンギョウ</t>
    </rPh>
    <phoneticPr fontId="19"/>
  </si>
  <si>
    <t>（</t>
    <phoneticPr fontId="19"/>
  </si>
  <si>
    <t>把握方法</t>
    <phoneticPr fontId="19"/>
  </si>
  <si>
    <t>原油</t>
  </si>
  <si>
    <t>原油のうちコンデンセート（NGL）</t>
  </si>
  <si>
    <t>揮発油（ガソリン）</t>
  </si>
  <si>
    <t>ジェット燃料油</t>
  </si>
  <si>
    <t>灯油</t>
  </si>
  <si>
    <t>軽油</t>
  </si>
  <si>
    <t>Ａ重油</t>
  </si>
  <si>
    <t>Ｂ・Ｃ重油</t>
  </si>
  <si>
    <t>潤滑油</t>
  </si>
  <si>
    <t>石油アスファルト</t>
  </si>
  <si>
    <t>石油コークス、FCCコークス</t>
  </si>
  <si>
    <t>液化石油ガス（LPG)</t>
  </si>
  <si>
    <t>石油系炭化水素ガス</t>
  </si>
  <si>
    <t>液化天然ガス（LNG)</t>
  </si>
  <si>
    <t>その他可燃性天然ガス</t>
  </si>
  <si>
    <t>輸入原料炭</t>
  </si>
  <si>
    <t>コークス用原料炭</t>
  </si>
  <si>
    <t>吹込用原料炭</t>
  </si>
  <si>
    <t>輸入一般炭</t>
  </si>
  <si>
    <t>国産一般炭</t>
  </si>
  <si>
    <t>輸入無煙炭</t>
  </si>
  <si>
    <t>石炭コークス</t>
  </si>
  <si>
    <t>コールタール</t>
  </si>
  <si>
    <t>コークス炉ガス</t>
  </si>
  <si>
    <t>高炉ガス</t>
  </si>
  <si>
    <t>発電用高炉ガス</t>
  </si>
  <si>
    <t>転炉ガス</t>
  </si>
  <si>
    <t>都市ガス</t>
  </si>
  <si>
    <t>産業用蒸気</t>
  </si>
  <si>
    <t>産業用以外の蒸気</t>
  </si>
  <si>
    <t>温水</t>
  </si>
  <si>
    <t>冷水</t>
  </si>
  <si>
    <t>一般送配電事業者の電線路を介して供給された電気</t>
  </si>
  <si>
    <t>自ら生成した熱の供給</t>
  </si>
  <si>
    <t>自ら生成した電力の供給</t>
  </si>
  <si>
    <r>
      <t>排出係数
（t-CO</t>
    </r>
    <r>
      <rPr>
        <vertAlign val="subscript"/>
        <sz val="9"/>
        <rFont val="Meiryo UI"/>
        <family val="3"/>
        <charset val="128"/>
      </rPr>
      <t>2</t>
    </r>
    <r>
      <rPr>
        <sz val="9"/>
        <rFont val="Meiryo UI"/>
        <family val="3"/>
        <charset val="128"/>
      </rPr>
      <t>/固有単位）</t>
    </r>
    <rPh sb="0" eb="4">
      <t>ハイシュツケイスウ</t>
    </rPh>
    <rPh sb="12" eb="16">
      <t>コユウタンイ</t>
    </rPh>
    <phoneticPr fontId="19"/>
  </si>
  <si>
    <t>その他燃料１</t>
    <rPh sb="3" eb="5">
      <t>ネンリョウ</t>
    </rPh>
    <phoneticPr fontId="19"/>
  </si>
  <si>
    <t>単位発熱量（GJ固有単位）</t>
    <rPh sb="0" eb="5">
      <t>タンイハツネツリョウ</t>
    </rPh>
    <rPh sb="8" eb="12">
      <t>コユウタンイ</t>
    </rPh>
    <phoneticPr fontId="19"/>
  </si>
  <si>
    <t>排出係数（t-CO2/固有単位）</t>
    <rPh sb="0" eb="4">
      <t>ハイシュツケイスウ</t>
    </rPh>
    <phoneticPr fontId="19"/>
  </si>
  <si>
    <r>
      <t>A＜算定データ記入ラインの選択＞</t>
    </r>
    <r>
      <rPr>
        <sz val="10"/>
        <rFont val="Meiryo UI"/>
        <family val="3"/>
        <charset val="128"/>
      </rPr>
      <t xml:space="preserve">
サンプリングする算定データ記入ラインを選択する際には、次の条件を全て満たさなければならない。
・ 前回検証時から変化のあった算定データ記入ライン（新規の監視点が含まれるもの、計器の種類の変更等）を全て選択すること。
・ 全ての燃料等使用量監視点箇所数の20%以上をカバーすること。その際、検証留意事項に関する燃料等使用量監視点を優先的に選択すること。
</t>
    </r>
    <r>
      <rPr>
        <b/>
        <sz val="12"/>
        <rFont val="Meiryo UI"/>
        <family val="3"/>
        <charset val="128"/>
      </rPr>
      <t>B＜検証対象月の選択＞</t>
    </r>
    <r>
      <rPr>
        <sz val="10"/>
        <rFont val="Meiryo UI"/>
        <family val="3"/>
        <charset val="128"/>
      </rPr>
      <t xml:space="preserve">
サンプリングする検証対象月を選択する際には、次の条件を満たさなければならない。
・ 選択した検証対象月の燃料等使用量の合計値が当該燃料等の種類の燃料等使用量の20％以上をカバーしていること（事業者が算定した値を用いて計算する）。</t>
    </r>
    <rPh sb="49" eb="50">
      <t>スベ</t>
    </rPh>
    <rPh sb="115" eb="116">
      <t>スベ</t>
    </rPh>
    <rPh sb="127" eb="128">
      <t>スベ</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</si>
</sst>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_ "/>
    <numFmt numFmtId="178" formatCode="0.0%"/>
    <numFmt numFmtId="179" formatCode="#,##0_);[Red]\(#,##0\)"/>
    <numFmt numFmtId="180" formatCode="yyyy&quot;年&quot;m&quot;月&quot;;@"/>
    <numFmt numFmtId="181" formatCode="#,##0;\-#,##0;#"/>
    <numFmt numFmtId="182" formatCode="#,##0_ ;[Red]\-#,##0\ "/>
    <numFmt numFmtId="183" formatCode="yyyy&quot;年&quot;m&quot;月&quot;d&quot;日&quot;;@"/>
  </numFmts>
  <fonts count="4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0"/>
      <name val="ＭＳ Ｐ明朝"/>
      <family val="1"/>
      <charset val="128"/>
    </font>
    <font>
      <sz val="9"/>
      <name val="ＭＳ 明朝"/>
      <family val="1"/>
      <charset val="128"/>
    </font>
    <font>
      <sz val="11"/>
      <name val="ＭＳ 明朝"/>
      <family val="1"/>
      <charset val="128"/>
    </font>
    <font>
      <sz val="14"/>
      <name val="ＭＳ 明朝"/>
      <family val="1"/>
      <charset val="128"/>
    </font>
    <font>
      <vertAlign val="subscript"/>
      <sz val="10"/>
      <name val="ＭＳ 明朝"/>
      <family val="1"/>
      <charset val="128"/>
    </font>
    <font>
      <sz val="8"/>
      <name val="ＭＳ 明朝"/>
      <family val="1"/>
      <charset val="128"/>
    </font>
    <font>
      <sz val="11"/>
      <name val="ＭＳ Ｐ明朝"/>
      <family val="1"/>
      <charset val="128"/>
    </font>
    <font>
      <b/>
      <sz val="12"/>
      <name val="ＭＳ Ｐ明朝"/>
      <family val="1"/>
      <charset val="128"/>
    </font>
    <font>
      <b/>
      <sz val="18"/>
      <name val="ＭＳ 明朝"/>
      <family val="1"/>
      <charset val="128"/>
    </font>
    <font>
      <sz val="6"/>
      <name val="ＭＳ 明朝"/>
      <family val="1"/>
      <charset val="128"/>
    </font>
    <font>
      <b/>
      <sz val="11"/>
      <name val="ＭＳ Ｐ明朝"/>
      <family val="1"/>
      <charset val="128"/>
    </font>
    <font>
      <b/>
      <sz val="11"/>
      <name val="ＭＳ 明朝"/>
      <family val="1"/>
      <charset val="128"/>
    </font>
    <font>
      <sz val="9"/>
      <color indexed="81"/>
      <name val="ＭＳ Ｐゴシック"/>
      <family val="3"/>
      <charset val="128"/>
    </font>
    <font>
      <sz val="10"/>
      <name val="Meiryo UI"/>
      <family val="3"/>
      <charset val="128"/>
    </font>
    <font>
      <sz val="11"/>
      <name val="Meiryo UI"/>
      <family val="3"/>
      <charset val="128"/>
    </font>
    <font>
      <b/>
      <sz val="18"/>
      <name val="Meiryo UI"/>
      <family val="3"/>
      <charset val="128"/>
    </font>
    <font>
      <b/>
      <sz val="11"/>
      <name val="Meiryo UI"/>
      <family val="3"/>
      <charset val="128"/>
    </font>
    <font>
      <sz val="14"/>
      <name val="Meiryo UI"/>
      <family val="3"/>
      <charset val="128"/>
    </font>
    <font>
      <sz val="9"/>
      <name val="Meiryo UI"/>
      <family val="3"/>
      <charset val="128"/>
    </font>
    <font>
      <vertAlign val="subscript"/>
      <sz val="9"/>
      <name val="Meiryo UI"/>
      <family val="3"/>
      <charset val="128"/>
    </font>
    <font>
      <sz val="8"/>
      <name val="Meiryo UI"/>
      <family val="3"/>
      <charset val="128"/>
    </font>
    <font>
      <b/>
      <sz val="12"/>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double">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6" fillId="0" borderId="0"/>
    <xf numFmtId="0" fontId="6" fillId="0" borderId="0"/>
    <xf numFmtId="0" fontId="18" fillId="4" borderId="0" applyNumberFormat="0" applyBorder="0" applyAlignment="0" applyProtection="0">
      <alignment vertical="center"/>
    </xf>
  </cellStyleXfs>
  <cellXfs count="369">
    <xf numFmtId="0" fontId="0" fillId="0" borderId="0" xfId="0"/>
    <xf numFmtId="0" fontId="20" fillId="0" borderId="0" xfId="45" applyFont="1" applyAlignment="1">
      <alignment vertical="center"/>
    </xf>
    <xf numFmtId="0" fontId="20" fillId="0" borderId="0" xfId="43" applyFont="1" applyAlignment="1">
      <alignment vertical="center"/>
    </xf>
    <xf numFmtId="0" fontId="24" fillId="0" borderId="0" xfId="45" applyFont="1" applyAlignment="1">
      <alignment vertical="center"/>
    </xf>
    <xf numFmtId="0" fontId="20" fillId="0" borderId="0" xfId="43" applyFont="1" applyAlignment="1">
      <alignment horizontal="right" vertical="center"/>
    </xf>
    <xf numFmtId="0" fontId="20" fillId="0" borderId="10" xfId="45" applyFont="1" applyBorder="1" applyAlignment="1">
      <alignment vertical="center"/>
    </xf>
    <xf numFmtId="0" fontId="24" fillId="0" borderId="10" xfId="45" applyFont="1" applyBorder="1" applyAlignment="1">
      <alignment vertical="center"/>
    </xf>
    <xf numFmtId="0" fontId="20" fillId="0" borderId="11" xfId="45" applyFont="1" applyBorder="1" applyAlignment="1">
      <alignment vertical="center"/>
    </xf>
    <xf numFmtId="0" fontId="20" fillId="0" borderId="12" xfId="45" applyFont="1" applyBorder="1" applyAlignment="1">
      <alignment vertical="center"/>
    </xf>
    <xf numFmtId="0" fontId="25" fillId="0" borderId="0" xfId="45" applyFont="1" applyAlignment="1">
      <alignment vertical="center"/>
    </xf>
    <xf numFmtId="0" fontId="24" fillId="0" borderId="0" xfId="45" applyFont="1" applyAlignment="1">
      <alignment horizontal="right" vertical="center"/>
    </xf>
    <xf numFmtId="0" fontId="21" fillId="0" borderId="0" xfId="45" applyFont="1" applyAlignment="1">
      <alignment horizontal="center" vertical="center"/>
    </xf>
    <xf numFmtId="0" fontId="20" fillId="0" borderId="13" xfId="45" applyFont="1" applyBorder="1" applyAlignment="1">
      <alignment vertical="center"/>
    </xf>
    <xf numFmtId="0" fontId="20" fillId="0" borderId="0" xfId="45" applyFont="1" applyAlignment="1">
      <alignment horizontal="left" vertical="center" wrapText="1"/>
    </xf>
    <xf numFmtId="0" fontId="20" fillId="0" borderId="14" xfId="45" applyFont="1" applyBorder="1" applyAlignment="1">
      <alignment horizontal="center" vertical="center" shrinkToFit="1"/>
    </xf>
    <xf numFmtId="176" fontId="20" fillId="0" borderId="15" xfId="45" applyNumberFormat="1" applyFont="1" applyBorder="1" applyAlignment="1">
      <alignment horizontal="center" vertical="center" shrinkToFit="1"/>
    </xf>
    <xf numFmtId="0" fontId="20" fillId="0" borderId="12" xfId="45" applyFont="1" applyBorder="1" applyAlignment="1">
      <alignment vertical="center" shrinkToFit="1"/>
    </xf>
    <xf numFmtId="0" fontId="20" fillId="0" borderId="13" xfId="45" applyFont="1" applyBorder="1" applyAlignment="1">
      <alignment vertical="center" shrinkToFit="1"/>
    </xf>
    <xf numFmtId="0" fontId="20" fillId="0" borderId="0" xfId="45" applyFont="1" applyAlignment="1">
      <alignment vertical="center" shrinkToFit="1"/>
    </xf>
    <xf numFmtId="0" fontId="20" fillId="0" borderId="16" xfId="45" applyFont="1" applyBorder="1" applyAlignment="1">
      <alignment vertical="center" shrinkToFit="1"/>
    </xf>
    <xf numFmtId="0" fontId="20" fillId="0" borderId="17" xfId="45" applyFont="1" applyBorder="1" applyAlignment="1">
      <alignment vertical="center" shrinkToFit="1"/>
    </xf>
    <xf numFmtId="0" fontId="20" fillId="0" borderId="17" xfId="45" applyFont="1" applyBorder="1" applyAlignment="1">
      <alignment vertical="center"/>
    </xf>
    <xf numFmtId="0" fontId="20" fillId="0" borderId="18" xfId="45" applyFont="1" applyBorder="1" applyAlignment="1">
      <alignment vertical="center" shrinkToFit="1"/>
    </xf>
    <xf numFmtId="0" fontId="20" fillId="0" borderId="19" xfId="45" applyFont="1" applyBorder="1" applyAlignment="1">
      <alignment vertical="center" shrinkToFit="1"/>
    </xf>
    <xf numFmtId="0" fontId="20" fillId="0" borderId="20" xfId="45" applyFont="1" applyBorder="1" applyAlignment="1">
      <alignment horizontal="center" vertical="center" shrinkToFit="1"/>
    </xf>
    <xf numFmtId="0" fontId="20" fillId="0" borderId="21" xfId="45" applyFont="1" applyBorder="1" applyAlignment="1">
      <alignment horizontal="center" vertical="center" shrinkToFit="1"/>
    </xf>
    <xf numFmtId="0" fontId="20" fillId="0" borderId="22" xfId="45" applyFont="1" applyBorder="1" applyAlignment="1">
      <alignment horizontal="center" vertical="center" shrinkToFit="1"/>
    </xf>
    <xf numFmtId="38" fontId="20" fillId="0" borderId="23" xfId="34" applyFont="1" applyFill="1" applyBorder="1" applyAlignment="1" applyProtection="1">
      <alignment horizontal="center" vertical="center" shrinkToFit="1"/>
    </xf>
    <xf numFmtId="38" fontId="20" fillId="0" borderId="20" xfId="34" applyFont="1" applyFill="1" applyBorder="1" applyAlignment="1" applyProtection="1">
      <alignment horizontal="center" vertical="center" shrinkToFit="1"/>
    </xf>
    <xf numFmtId="38" fontId="20" fillId="0" borderId="21" xfId="34" applyFont="1" applyFill="1" applyBorder="1" applyAlignment="1" applyProtection="1">
      <alignment horizontal="center" vertical="center" shrinkToFit="1"/>
    </xf>
    <xf numFmtId="179" fontId="20" fillId="0" borderId="18" xfId="45" applyNumberFormat="1" applyFont="1" applyBorder="1" applyAlignment="1">
      <alignment horizontal="center" vertical="center" shrinkToFit="1"/>
    </xf>
    <xf numFmtId="38" fontId="20" fillId="0" borderId="18" xfId="34" applyFont="1" applyFill="1" applyBorder="1" applyAlignment="1" applyProtection="1">
      <alignment horizontal="center" vertical="center" shrinkToFit="1"/>
    </xf>
    <xf numFmtId="3" fontId="20" fillId="0" borderId="24" xfId="34" applyNumberFormat="1" applyFont="1" applyFill="1" applyBorder="1" applyAlignment="1" applyProtection="1">
      <alignment vertical="center" shrinkToFit="1"/>
    </xf>
    <xf numFmtId="0" fontId="20" fillId="0" borderId="0" xfId="45" applyFont="1" applyAlignment="1">
      <alignment horizontal="right" vertical="center"/>
    </xf>
    <xf numFmtId="0" fontId="20" fillId="0" borderId="0" xfId="43" applyFont="1" applyAlignment="1">
      <alignment horizontal="center" vertical="center"/>
    </xf>
    <xf numFmtId="0" fontId="20" fillId="0" borderId="0" xfId="43" applyFont="1" applyAlignment="1">
      <alignment horizontal="distributed" vertical="center"/>
    </xf>
    <xf numFmtId="0" fontId="20" fillId="0" borderId="0" xfId="45" applyFont="1" applyAlignment="1">
      <alignment horizontal="center" vertical="center"/>
    </xf>
    <xf numFmtId="0" fontId="20" fillId="0" borderId="25" xfId="45" applyFont="1" applyBorder="1" applyAlignment="1">
      <alignment vertical="center"/>
    </xf>
    <xf numFmtId="0" fontId="20" fillId="0" borderId="0" xfId="45" applyFont="1" applyAlignment="1">
      <alignment horizontal="center" vertical="center" shrinkToFit="1"/>
    </xf>
    <xf numFmtId="0" fontId="20" fillId="0" borderId="16" xfId="45" applyFont="1" applyBorder="1" applyAlignment="1">
      <alignment vertical="center"/>
    </xf>
    <xf numFmtId="0" fontId="20" fillId="0" borderId="16" xfId="43" applyFont="1" applyBorder="1" applyAlignment="1">
      <alignment vertical="center"/>
    </xf>
    <xf numFmtId="0" fontId="20" fillId="0" borderId="14" xfId="45" applyFont="1" applyBorder="1" applyAlignment="1">
      <alignment vertical="center"/>
    </xf>
    <xf numFmtId="0" fontId="20" fillId="0" borderId="24" xfId="45" applyFont="1" applyBorder="1" applyAlignment="1">
      <alignment vertical="center"/>
    </xf>
    <xf numFmtId="0" fontId="20" fillId="0" borderId="12" xfId="43" applyFont="1" applyBorder="1" applyAlignment="1">
      <alignment vertical="center"/>
    </xf>
    <xf numFmtId="0" fontId="20" fillId="0" borderId="26" xfId="45" applyFont="1" applyBorder="1" applyAlignment="1">
      <alignment horizontal="center" vertical="center"/>
    </xf>
    <xf numFmtId="0" fontId="20" fillId="24" borderId="27" xfId="45" applyFont="1" applyFill="1" applyBorder="1" applyAlignment="1" applyProtection="1">
      <alignment horizontal="center" vertical="center"/>
      <protection locked="0"/>
    </xf>
    <xf numFmtId="0" fontId="20" fillId="24" borderId="28" xfId="45" applyFont="1" applyFill="1" applyBorder="1" applyAlignment="1" applyProtection="1">
      <alignment horizontal="center" vertical="center"/>
      <protection locked="0"/>
    </xf>
    <xf numFmtId="0" fontId="20" fillId="0" borderId="29" xfId="43" applyFont="1" applyBorder="1" applyAlignment="1">
      <alignment horizontal="center" vertical="center"/>
    </xf>
    <xf numFmtId="0" fontId="20" fillId="0" borderId="30" xfId="43" applyFont="1" applyBorder="1" applyAlignment="1">
      <alignment horizontal="distributed" vertical="center"/>
    </xf>
    <xf numFmtId="0" fontId="20" fillId="0" borderId="31" xfId="43" applyFont="1" applyBorder="1" applyAlignment="1">
      <alignment horizontal="distributed" vertical="center"/>
    </xf>
    <xf numFmtId="176" fontId="20" fillId="0" borderId="0" xfId="45" applyNumberFormat="1" applyFont="1" applyAlignment="1">
      <alignment horizontal="center" vertical="center" shrinkToFit="1"/>
    </xf>
    <xf numFmtId="3" fontId="20" fillId="0" borderId="0" xfId="34" applyNumberFormat="1" applyFont="1" applyFill="1" applyBorder="1" applyAlignment="1" applyProtection="1">
      <alignment vertical="center" shrinkToFit="1"/>
    </xf>
    <xf numFmtId="0" fontId="20" fillId="0" borderId="32" xfId="45" applyFont="1" applyBorder="1" applyAlignment="1">
      <alignment horizontal="center" vertical="center"/>
    </xf>
    <xf numFmtId="0" fontId="20" fillId="0" borderId="33" xfId="45" applyFont="1" applyBorder="1" applyAlignment="1">
      <alignment horizontal="center" vertical="center"/>
    </xf>
    <xf numFmtId="0" fontId="20" fillId="0" borderId="34" xfId="45" applyFont="1" applyBorder="1" applyAlignment="1">
      <alignment horizontal="center" vertical="center"/>
    </xf>
    <xf numFmtId="0" fontId="20" fillId="0" borderId="35" xfId="45" applyFont="1" applyBorder="1" applyAlignment="1">
      <alignment horizontal="center" vertical="center"/>
    </xf>
    <xf numFmtId="0" fontId="20" fillId="0" borderId="32" xfId="45" applyFont="1" applyBorder="1" applyAlignment="1">
      <alignment horizontal="left" vertical="center"/>
    </xf>
    <xf numFmtId="0" fontId="20" fillId="0" borderId="36" xfId="43" applyFont="1" applyBorder="1" applyAlignment="1">
      <alignment vertical="center"/>
    </xf>
    <xf numFmtId="0" fontId="20" fillId="0" borderId="10" xfId="43" applyFont="1" applyBorder="1" applyAlignment="1">
      <alignment vertical="center"/>
    </xf>
    <xf numFmtId="0" fontId="24" fillId="0" borderId="0" xfId="0" applyFont="1"/>
    <xf numFmtId="40" fontId="20" fillId="0" borderId="0" xfId="34" applyNumberFormat="1" applyFont="1" applyFill="1" applyBorder="1" applyAlignment="1" applyProtection="1">
      <alignment vertical="center"/>
    </xf>
    <xf numFmtId="0" fontId="20" fillId="0" borderId="24" xfId="45" applyFont="1" applyBorder="1" applyAlignment="1">
      <alignment vertical="center" shrinkToFit="1"/>
    </xf>
    <xf numFmtId="0" fontId="20" fillId="0" borderId="14" xfId="45" applyFont="1" applyBorder="1" applyAlignment="1">
      <alignment vertical="center" shrinkToFit="1"/>
    </xf>
    <xf numFmtId="0" fontId="22" fillId="0" borderId="13" xfId="0" applyFont="1" applyBorder="1" applyAlignment="1">
      <alignment horizontal="right" vertical="center"/>
    </xf>
    <xf numFmtId="0" fontId="22" fillId="0" borderId="0" xfId="45" applyFont="1" applyAlignment="1">
      <alignment vertical="center"/>
    </xf>
    <xf numFmtId="0" fontId="22" fillId="0" borderId="25" xfId="45" applyFont="1" applyBorder="1" applyAlignment="1">
      <alignment vertical="center"/>
    </xf>
    <xf numFmtId="0" fontId="28" fillId="0" borderId="0" xfId="45" applyFont="1" applyAlignment="1">
      <alignment vertical="center"/>
    </xf>
    <xf numFmtId="0" fontId="30" fillId="0" borderId="0" xfId="45" applyFont="1" applyAlignment="1">
      <alignment vertical="center"/>
    </xf>
    <xf numFmtId="0" fontId="22" fillId="0" borderId="0" xfId="45" applyFont="1" applyAlignment="1">
      <alignment horizontal="center" vertical="center"/>
    </xf>
    <xf numFmtId="38" fontId="22" fillId="0" borderId="37" xfId="34" applyFont="1" applyFill="1" applyBorder="1" applyAlignment="1" applyProtection="1">
      <alignment horizontal="right" vertical="center"/>
    </xf>
    <xf numFmtId="0" fontId="22" fillId="0" borderId="12" xfId="45" applyFont="1" applyBorder="1" applyAlignment="1">
      <alignment vertical="center"/>
    </xf>
    <xf numFmtId="0" fontId="20" fillId="0" borderId="10" xfId="45" applyFont="1" applyBorder="1" applyAlignment="1">
      <alignment horizontal="right" vertical="center"/>
    </xf>
    <xf numFmtId="0" fontId="27" fillId="0" borderId="26" xfId="45" applyFont="1" applyBorder="1" applyAlignment="1">
      <alignment horizontal="left" vertical="center" wrapText="1"/>
    </xf>
    <xf numFmtId="178" fontId="20" fillId="0" borderId="38" xfId="28" applyNumberFormat="1" applyFont="1" applyFill="1" applyBorder="1" applyAlignment="1" applyProtection="1">
      <alignment vertical="center" shrinkToFit="1"/>
    </xf>
    <xf numFmtId="178" fontId="20" fillId="0" borderId="39" xfId="28" applyNumberFormat="1" applyFont="1" applyFill="1" applyBorder="1" applyAlignment="1" applyProtection="1">
      <alignment vertical="center" shrinkToFit="1"/>
    </xf>
    <xf numFmtId="179" fontId="20" fillId="0" borderId="40" xfId="45" applyNumberFormat="1" applyFont="1" applyBorder="1" applyAlignment="1">
      <alignment horizontal="center" vertical="center" shrinkToFit="1"/>
    </xf>
    <xf numFmtId="178" fontId="20" fillId="24" borderId="38" xfId="28" applyNumberFormat="1" applyFont="1" applyFill="1" applyBorder="1" applyAlignment="1" applyProtection="1">
      <alignment vertical="center" shrinkToFit="1"/>
    </xf>
    <xf numFmtId="178" fontId="20" fillId="24" borderId="39" xfId="28" applyNumberFormat="1" applyFont="1" applyFill="1" applyBorder="1" applyAlignment="1" applyProtection="1">
      <alignment vertical="center" shrinkToFit="1"/>
    </xf>
    <xf numFmtId="178" fontId="20" fillId="0" borderId="40" xfId="28" applyNumberFormat="1" applyFont="1" applyFill="1" applyBorder="1" applyAlignment="1" applyProtection="1">
      <alignment horizontal="center" vertical="center" shrinkToFit="1"/>
    </xf>
    <xf numFmtId="3" fontId="20" fillId="0" borderId="40" xfId="34" applyNumberFormat="1" applyFont="1" applyFill="1" applyBorder="1" applyAlignment="1" applyProtection="1">
      <alignment horizontal="center" vertical="center" shrinkToFit="1"/>
    </xf>
    <xf numFmtId="0" fontId="20" fillId="0" borderId="16" xfId="0" applyFont="1" applyBorder="1"/>
    <xf numFmtId="0" fontId="20" fillId="0" borderId="24" xfId="0" applyFont="1" applyBorder="1"/>
    <xf numFmtId="38" fontId="20" fillId="0" borderId="41" xfId="34" applyFont="1" applyFill="1" applyBorder="1" applyAlignment="1" applyProtection="1">
      <alignment vertical="center" shrinkToFit="1"/>
      <protection locked="0"/>
    </xf>
    <xf numFmtId="38" fontId="20" fillId="0" borderId="42" xfId="34" applyFont="1" applyFill="1" applyBorder="1" applyAlignment="1" applyProtection="1">
      <alignment vertical="center" shrinkToFit="1"/>
      <protection locked="0"/>
    </xf>
    <xf numFmtId="38" fontId="20" fillId="0" borderId="36" xfId="34" applyFont="1" applyFill="1" applyBorder="1" applyAlignment="1" applyProtection="1">
      <alignment vertical="center" shrinkToFit="1"/>
      <protection locked="0"/>
    </xf>
    <xf numFmtId="38" fontId="20" fillId="0" borderId="43" xfId="34" applyFont="1" applyFill="1" applyBorder="1" applyAlignment="1" applyProtection="1">
      <alignment vertical="center" shrinkToFit="1"/>
      <protection locked="0"/>
    </xf>
    <xf numFmtId="38" fontId="20" fillId="0" borderId="37" xfId="34" applyFont="1" applyFill="1" applyBorder="1" applyAlignment="1" applyProtection="1">
      <alignment vertical="center" shrinkToFit="1"/>
      <protection locked="0"/>
    </xf>
    <xf numFmtId="38" fontId="20" fillId="0" borderId="44" xfId="34" applyFont="1" applyFill="1" applyBorder="1" applyAlignment="1" applyProtection="1">
      <alignment vertical="center" shrinkToFit="1"/>
      <protection locked="0"/>
    </xf>
    <xf numFmtId="38" fontId="20" fillId="0" borderId="45" xfId="34" applyFont="1" applyFill="1" applyBorder="1" applyAlignment="1" applyProtection="1">
      <alignment vertical="center" shrinkToFit="1"/>
      <protection locked="0"/>
    </xf>
    <xf numFmtId="38" fontId="20" fillId="0" borderId="46" xfId="34" applyFont="1" applyFill="1" applyBorder="1" applyAlignment="1" applyProtection="1">
      <alignment vertical="center" shrinkToFit="1"/>
      <protection locked="0"/>
    </xf>
    <xf numFmtId="38" fontId="20" fillId="0" borderId="47" xfId="34" applyFont="1" applyFill="1" applyBorder="1" applyAlignment="1" applyProtection="1">
      <alignment vertical="center" shrinkToFit="1"/>
      <protection locked="0"/>
    </xf>
    <xf numFmtId="0" fontId="27" fillId="24" borderId="38" xfId="34" applyNumberFormat="1" applyFont="1" applyFill="1" applyBorder="1" applyAlignment="1" applyProtection="1">
      <alignment vertical="center" wrapText="1"/>
    </xf>
    <xf numFmtId="0" fontId="27" fillId="24" borderId="39" xfId="34" applyNumberFormat="1" applyFont="1" applyFill="1" applyBorder="1" applyAlignment="1" applyProtection="1">
      <alignment vertical="center" wrapText="1"/>
    </xf>
    <xf numFmtId="0" fontId="20" fillId="0" borderId="48" xfId="45" applyFont="1" applyBorder="1" applyAlignment="1">
      <alignment horizontal="center" vertical="center"/>
    </xf>
    <xf numFmtId="0" fontId="20" fillId="0" borderId="49" xfId="45" applyFont="1" applyBorder="1" applyAlignment="1">
      <alignment horizontal="center" vertical="center"/>
    </xf>
    <xf numFmtId="0" fontId="20" fillId="0" borderId="14" xfId="45" applyFont="1" applyBorder="1" applyAlignment="1">
      <alignment horizontal="center" vertical="center"/>
    </xf>
    <xf numFmtId="0" fontId="20" fillId="0" borderId="33" xfId="45" applyFont="1" applyBorder="1" applyAlignment="1">
      <alignment horizontal="left" vertical="center"/>
    </xf>
    <xf numFmtId="38" fontId="20" fillId="0" borderId="50" xfId="34" applyFont="1" applyFill="1" applyBorder="1" applyAlignment="1" applyProtection="1">
      <alignment vertical="center" shrinkToFit="1"/>
      <protection locked="0"/>
    </xf>
    <xf numFmtId="0" fontId="20" fillId="0" borderId="16" xfId="45" applyFont="1" applyBorder="1" applyAlignment="1">
      <alignment horizontal="center" vertical="center"/>
    </xf>
    <xf numFmtId="181" fontId="20" fillId="0" borderId="51" xfId="34" applyNumberFormat="1" applyFont="1" applyFill="1" applyBorder="1" applyAlignment="1" applyProtection="1">
      <alignment vertical="center" shrinkToFit="1"/>
    </xf>
    <xf numFmtId="181" fontId="20" fillId="0" borderId="52" xfId="34" applyNumberFormat="1" applyFont="1" applyFill="1" applyBorder="1" applyAlignment="1" applyProtection="1">
      <alignment vertical="center" shrinkToFit="1"/>
    </xf>
    <xf numFmtId="38" fontId="20" fillId="0" borderId="48" xfId="34" applyFont="1" applyFill="1" applyBorder="1" applyAlignment="1" applyProtection="1">
      <alignment vertical="center" shrinkToFit="1"/>
      <protection locked="0"/>
    </xf>
    <xf numFmtId="38" fontId="20" fillId="0" borderId="53" xfId="34" applyFont="1" applyFill="1" applyBorder="1" applyAlignment="1" applyProtection="1">
      <alignment horizontal="center" vertical="center" shrinkToFit="1"/>
    </xf>
    <xf numFmtId="4" fontId="20" fillId="0" borderId="39" xfId="34" applyNumberFormat="1" applyFont="1" applyFill="1" applyBorder="1" applyAlignment="1" applyProtection="1">
      <alignment vertical="center" shrinkToFit="1"/>
    </xf>
    <xf numFmtId="4" fontId="20" fillId="0" borderId="39" xfId="45" applyNumberFormat="1" applyFont="1" applyBorder="1" applyAlignment="1">
      <alignment vertical="center" shrinkToFit="1"/>
    </xf>
    <xf numFmtId="4" fontId="20" fillId="0" borderId="54" xfId="45" applyNumberFormat="1" applyFont="1" applyBorder="1" applyAlignment="1">
      <alignment vertical="center" shrinkToFit="1"/>
    </xf>
    <xf numFmtId="49" fontId="20" fillId="0" borderId="55" xfId="45" applyNumberFormat="1" applyFont="1" applyBorder="1" applyAlignment="1" applyProtection="1">
      <alignment horizontal="right" vertical="center" shrinkToFit="1"/>
      <protection locked="0"/>
    </xf>
    <xf numFmtId="0" fontId="20" fillId="0" borderId="56" xfId="45" applyFont="1" applyBorder="1" applyAlignment="1" applyProtection="1">
      <alignment vertical="center" shrinkToFit="1"/>
      <protection locked="0"/>
    </xf>
    <xf numFmtId="0" fontId="20" fillId="0" borderId="37" xfId="45" applyFont="1" applyBorder="1" applyAlignment="1" applyProtection="1">
      <alignment vertical="center" shrinkToFit="1"/>
      <protection locked="0"/>
    </xf>
    <xf numFmtId="0" fontId="20" fillId="0" borderId="37" xfId="45" applyFont="1" applyBorder="1" applyAlignment="1" applyProtection="1">
      <alignment horizontal="center" vertical="center" shrinkToFit="1"/>
      <protection locked="0"/>
    </xf>
    <xf numFmtId="0" fontId="20" fillId="0" borderId="37" xfId="44" applyFont="1" applyBorder="1" applyAlignment="1" applyProtection="1">
      <alignment horizontal="left" vertical="center" shrinkToFit="1"/>
      <protection locked="0"/>
    </xf>
    <xf numFmtId="0" fontId="20" fillId="0" borderId="44" xfId="45" applyFont="1" applyBorder="1" applyAlignment="1" applyProtection="1">
      <alignment horizontal="center" vertical="center" shrinkToFit="1"/>
      <protection locked="0"/>
    </xf>
    <xf numFmtId="0" fontId="20" fillId="0" borderId="57" xfId="45" applyFont="1" applyBorder="1" applyAlignment="1" applyProtection="1">
      <alignment horizontal="center" vertical="center" shrinkToFit="1"/>
      <protection locked="0"/>
    </xf>
    <xf numFmtId="181" fontId="20" fillId="0" borderId="58" xfId="34" applyNumberFormat="1" applyFont="1" applyFill="1" applyBorder="1" applyAlignment="1" applyProtection="1">
      <alignment vertical="center" shrinkToFit="1"/>
    </xf>
    <xf numFmtId="3" fontId="20" fillId="0" borderId="39" xfId="34" applyNumberFormat="1" applyFont="1" applyFill="1" applyBorder="1" applyAlignment="1" applyProtection="1">
      <alignment vertical="center" shrinkToFit="1"/>
    </xf>
    <xf numFmtId="0" fontId="20" fillId="0" borderId="59" xfId="45" applyFont="1" applyBorder="1" applyAlignment="1" applyProtection="1">
      <alignment horizontal="center" vertical="center" shrinkToFit="1"/>
      <protection locked="0"/>
    </xf>
    <xf numFmtId="49" fontId="20" fillId="0" borderId="60" xfId="45" applyNumberFormat="1" applyFont="1" applyBorder="1" applyAlignment="1" applyProtection="1">
      <alignment vertical="center" shrinkToFit="1"/>
      <protection locked="0"/>
    </xf>
    <xf numFmtId="0" fontId="20" fillId="0" borderId="61" xfId="45" applyFont="1" applyBorder="1" applyAlignment="1" applyProtection="1">
      <alignment vertical="center" shrinkToFit="1"/>
      <protection locked="0"/>
    </xf>
    <xf numFmtId="0" fontId="20" fillId="0" borderId="46" xfId="45" applyFont="1" applyBorder="1" applyAlignment="1" applyProtection="1">
      <alignment vertical="center" shrinkToFit="1"/>
      <protection locked="0"/>
    </xf>
    <xf numFmtId="0" fontId="20" fillId="0" borderId="46" xfId="45" applyFont="1" applyBorder="1" applyAlignment="1" applyProtection="1">
      <alignment horizontal="center" vertical="center" shrinkToFit="1"/>
      <protection locked="0"/>
    </xf>
    <xf numFmtId="0" fontId="20" fillId="0" borderId="47" xfId="45" applyFont="1" applyBorder="1" applyAlignment="1" applyProtection="1">
      <alignment horizontal="center" vertical="center" shrinkToFit="1"/>
      <protection locked="0"/>
    </xf>
    <xf numFmtId="0" fontId="20" fillId="0" borderId="62" xfId="45" applyFont="1" applyBorder="1" applyAlignment="1" applyProtection="1">
      <alignment horizontal="center" vertical="center" shrinkToFit="1"/>
      <protection locked="0"/>
    </xf>
    <xf numFmtId="3" fontId="20" fillId="0" borderId="54" xfId="34" applyNumberFormat="1" applyFont="1" applyFill="1" applyBorder="1" applyAlignment="1" applyProtection="1">
      <alignment vertical="center" shrinkToFit="1"/>
    </xf>
    <xf numFmtId="4" fontId="20" fillId="0" borderId="38" xfId="45" applyNumberFormat="1" applyFont="1" applyBorder="1" applyAlignment="1">
      <alignment vertical="center" shrinkToFit="1"/>
    </xf>
    <xf numFmtId="3" fontId="20" fillId="0" borderId="38" xfId="34" applyNumberFormat="1" applyFont="1" applyFill="1" applyBorder="1" applyAlignment="1" applyProtection="1">
      <alignment vertical="center" shrinkToFit="1"/>
    </xf>
    <xf numFmtId="4" fontId="20" fillId="0" borderId="38" xfId="34" applyNumberFormat="1" applyFont="1" applyFill="1" applyBorder="1" applyAlignment="1" applyProtection="1">
      <alignment vertical="center" shrinkToFit="1"/>
    </xf>
    <xf numFmtId="0" fontId="24" fillId="0" borderId="0" xfId="45" applyFont="1" applyAlignment="1">
      <alignment vertical="center" shrinkToFit="1"/>
    </xf>
    <xf numFmtId="38" fontId="20" fillId="25" borderId="42" xfId="34" applyFont="1" applyFill="1" applyBorder="1" applyAlignment="1" applyProtection="1">
      <alignment vertical="center" shrinkToFit="1"/>
      <protection locked="0"/>
    </xf>
    <xf numFmtId="38" fontId="20" fillId="25" borderId="41" xfId="34" applyFont="1" applyFill="1" applyBorder="1" applyAlignment="1" applyProtection="1">
      <alignment vertical="center" shrinkToFit="1"/>
      <protection locked="0"/>
    </xf>
    <xf numFmtId="38" fontId="20" fillId="25" borderId="37" xfId="34" applyFont="1" applyFill="1" applyBorder="1" applyAlignment="1" applyProtection="1">
      <alignment vertical="center" shrinkToFit="1"/>
      <protection locked="0"/>
    </xf>
    <xf numFmtId="38" fontId="20" fillId="25" borderId="44" xfId="34" applyFont="1" applyFill="1" applyBorder="1" applyAlignment="1" applyProtection="1">
      <alignment vertical="center" shrinkToFit="1"/>
      <protection locked="0"/>
    </xf>
    <xf numFmtId="38" fontId="20" fillId="25" borderId="36" xfId="34" applyFont="1" applyFill="1" applyBorder="1" applyAlignment="1" applyProtection="1">
      <alignment vertical="center" shrinkToFit="1"/>
      <protection locked="0"/>
    </xf>
    <xf numFmtId="38" fontId="20" fillId="25" borderId="43" xfId="34" applyFont="1" applyFill="1" applyBorder="1" applyAlignment="1" applyProtection="1">
      <alignment vertical="center" shrinkToFit="1"/>
      <protection locked="0"/>
    </xf>
    <xf numFmtId="38" fontId="20" fillId="26" borderId="42" xfId="34" applyFont="1" applyFill="1" applyBorder="1" applyAlignment="1" applyProtection="1">
      <alignment vertical="center" shrinkToFit="1"/>
      <protection locked="0"/>
    </xf>
    <xf numFmtId="38" fontId="20" fillId="26" borderId="41" xfId="34" applyFont="1" applyFill="1" applyBorder="1" applyAlignment="1" applyProtection="1">
      <alignment vertical="center" shrinkToFit="1"/>
      <protection locked="0"/>
    </xf>
    <xf numFmtId="38" fontId="20" fillId="26" borderId="37" xfId="34" applyFont="1" applyFill="1" applyBorder="1" applyAlignment="1" applyProtection="1">
      <alignment vertical="center" shrinkToFit="1"/>
      <protection locked="0"/>
    </xf>
    <xf numFmtId="178" fontId="20" fillId="0" borderId="12" xfId="45" applyNumberFormat="1" applyFont="1" applyBorder="1" applyAlignment="1">
      <alignment vertical="center"/>
    </xf>
    <xf numFmtId="0" fontId="20" fillId="0" borderId="12" xfId="45" applyFont="1" applyBorder="1" applyAlignment="1">
      <alignment horizontal="right" vertical="center"/>
    </xf>
    <xf numFmtId="49" fontId="35" fillId="0" borderId="55" xfId="45" applyNumberFormat="1" applyFont="1" applyBorder="1" applyAlignment="1" applyProtection="1">
      <alignment horizontal="right" vertical="center" shrinkToFit="1"/>
      <protection locked="0"/>
    </xf>
    <xf numFmtId="0" fontId="35" fillId="0" borderId="56" xfId="45" applyFont="1" applyBorder="1" applyAlignment="1" applyProtection="1">
      <alignment vertical="center" shrinkToFit="1"/>
      <protection locked="0"/>
    </xf>
    <xf numFmtId="0" fontId="35" fillId="0" borderId="37" xfId="45" applyFont="1" applyBorder="1" applyAlignment="1" applyProtection="1">
      <alignment vertical="center" shrinkToFit="1"/>
      <protection locked="0"/>
    </xf>
    <xf numFmtId="0" fontId="35" fillId="0" borderId="37" xfId="45" applyFont="1" applyBorder="1" applyAlignment="1" applyProtection="1">
      <alignment horizontal="center" vertical="center" shrinkToFit="1"/>
      <protection locked="0"/>
    </xf>
    <xf numFmtId="0" fontId="35" fillId="0" borderId="44" xfId="45" applyFont="1" applyBorder="1" applyAlignment="1" applyProtection="1">
      <alignment horizontal="center" vertical="center" shrinkToFit="1"/>
      <protection locked="0"/>
    </xf>
    <xf numFmtId="182" fontId="35" fillId="0" borderId="41" xfId="34" applyNumberFormat="1" applyFont="1" applyFill="1" applyBorder="1" applyAlignment="1" applyProtection="1">
      <alignment vertical="center" shrinkToFit="1"/>
      <protection locked="0"/>
    </xf>
    <xf numFmtId="182" fontId="35" fillId="0" borderId="42" xfId="34" applyNumberFormat="1" applyFont="1" applyFill="1" applyBorder="1" applyAlignment="1" applyProtection="1">
      <alignment vertical="center" shrinkToFit="1"/>
      <protection locked="0"/>
    </xf>
    <xf numFmtId="182" fontId="35" fillId="0" borderId="57" xfId="34" applyNumberFormat="1" applyFont="1" applyFill="1" applyBorder="1" applyAlignment="1" applyProtection="1">
      <alignment vertical="center" shrinkToFit="1"/>
      <protection locked="0"/>
    </xf>
    <xf numFmtId="40" fontId="35" fillId="0" borderId="66" xfId="34" applyNumberFormat="1" applyFont="1" applyFill="1" applyBorder="1" applyAlignment="1" applyProtection="1">
      <alignment vertical="center" shrinkToFit="1"/>
      <protection locked="0"/>
    </xf>
    <xf numFmtId="0" fontId="42" fillId="24" borderId="38" xfId="34" applyNumberFormat="1" applyFont="1" applyFill="1" applyBorder="1" applyAlignment="1" applyProtection="1">
      <alignment vertical="center" wrapText="1"/>
      <protection locked="0"/>
    </xf>
    <xf numFmtId="178" fontId="35" fillId="24" borderId="38" xfId="28" applyNumberFormat="1" applyFont="1" applyFill="1" applyBorder="1" applyAlignment="1" applyProtection="1">
      <alignment vertical="center" shrinkToFit="1"/>
      <protection locked="0"/>
    </xf>
    <xf numFmtId="3" fontId="35" fillId="0" borderId="0" xfId="34" applyNumberFormat="1" applyFont="1" applyFill="1" applyBorder="1" applyAlignment="1" applyProtection="1">
      <alignment vertical="center" shrinkToFit="1"/>
    </xf>
    <xf numFmtId="182" fontId="35" fillId="0" borderId="43" xfId="34" applyNumberFormat="1" applyFont="1" applyFill="1" applyBorder="1" applyAlignment="1" applyProtection="1">
      <alignment vertical="center" shrinkToFit="1"/>
      <protection locked="0"/>
    </xf>
    <xf numFmtId="182" fontId="35" fillId="0" borderId="37" xfId="34" applyNumberFormat="1" applyFont="1" applyFill="1" applyBorder="1" applyAlignment="1" applyProtection="1">
      <alignment vertical="center" shrinkToFit="1"/>
      <protection locked="0"/>
    </xf>
    <xf numFmtId="182" fontId="35" fillId="0" borderId="59" xfId="34" applyNumberFormat="1" applyFont="1" applyFill="1" applyBorder="1" applyAlignment="1" applyProtection="1">
      <alignment vertical="center" shrinkToFit="1"/>
      <protection locked="0"/>
    </xf>
    <xf numFmtId="40" fontId="35" fillId="0" borderId="67" xfId="34" applyNumberFormat="1" applyFont="1" applyFill="1" applyBorder="1" applyAlignment="1" applyProtection="1">
      <alignment vertical="center" shrinkToFit="1"/>
      <protection locked="0"/>
    </xf>
    <xf numFmtId="49" fontId="35" fillId="0" borderId="60" xfId="45" applyNumberFormat="1" applyFont="1" applyBorder="1" applyAlignment="1" applyProtection="1">
      <alignment vertical="center" shrinkToFit="1"/>
      <protection locked="0"/>
    </xf>
    <xf numFmtId="0" fontId="35" fillId="0" borderId="61" xfId="45" applyFont="1" applyBorder="1" applyAlignment="1" applyProtection="1">
      <alignment vertical="center" shrinkToFit="1"/>
      <protection locked="0"/>
    </xf>
    <xf numFmtId="0" fontId="35" fillId="0" borderId="46" xfId="45" applyFont="1" applyBorder="1" applyAlignment="1" applyProtection="1">
      <alignment vertical="center" shrinkToFit="1"/>
      <protection locked="0"/>
    </xf>
    <xf numFmtId="0" fontId="35" fillId="0" borderId="46" xfId="45" applyFont="1" applyBorder="1" applyAlignment="1" applyProtection="1">
      <alignment horizontal="center" vertical="center" shrinkToFit="1"/>
      <protection locked="0"/>
    </xf>
    <xf numFmtId="0" fontId="35" fillId="0" borderId="47" xfId="45" applyFont="1" applyBorder="1" applyAlignment="1" applyProtection="1">
      <alignment horizontal="center" vertical="center" shrinkToFit="1"/>
      <protection locked="0"/>
    </xf>
    <xf numFmtId="182" fontId="35" fillId="0" borderId="45" xfId="34" applyNumberFormat="1" applyFont="1" applyFill="1" applyBorder="1" applyAlignment="1" applyProtection="1">
      <alignment vertical="center" shrinkToFit="1"/>
      <protection locked="0"/>
    </xf>
    <xf numFmtId="182" fontId="35" fillId="0" borderId="46" xfId="34" applyNumberFormat="1" applyFont="1" applyFill="1" applyBorder="1" applyAlignment="1" applyProtection="1">
      <alignment vertical="center" shrinkToFit="1"/>
      <protection locked="0"/>
    </xf>
    <xf numFmtId="182" fontId="35" fillId="0" borderId="62" xfId="34" applyNumberFormat="1" applyFont="1" applyFill="1" applyBorder="1" applyAlignment="1" applyProtection="1">
      <alignment vertical="center" shrinkToFit="1"/>
      <protection locked="0"/>
    </xf>
    <xf numFmtId="40" fontId="35" fillId="0" borderId="68" xfId="34" applyNumberFormat="1" applyFont="1" applyFill="1" applyBorder="1" applyAlignment="1" applyProtection="1">
      <alignment vertical="center" shrinkToFit="1"/>
      <protection locked="0"/>
    </xf>
    <xf numFmtId="0" fontId="42" fillId="24" borderId="39" xfId="34" applyNumberFormat="1" applyFont="1" applyFill="1" applyBorder="1" applyAlignment="1" applyProtection="1">
      <alignment vertical="center" wrapText="1"/>
      <protection locked="0"/>
    </xf>
    <xf numFmtId="178" fontId="35" fillId="24" borderId="39" xfId="28" applyNumberFormat="1" applyFont="1" applyFill="1" applyBorder="1" applyAlignment="1" applyProtection="1">
      <alignment vertical="center" shrinkToFit="1"/>
      <protection locked="0"/>
    </xf>
    <xf numFmtId="38" fontId="35" fillId="0" borderId="23" xfId="34" applyFont="1" applyFill="1" applyBorder="1" applyAlignment="1" applyProtection="1">
      <alignment horizontal="center" vertical="center" shrinkToFit="1"/>
    </xf>
    <xf numFmtId="38" fontId="35" fillId="0" borderId="20" xfId="34" applyFont="1" applyFill="1" applyBorder="1" applyAlignment="1" applyProtection="1">
      <alignment horizontal="center" vertical="center" shrinkToFit="1"/>
    </xf>
    <xf numFmtId="38" fontId="35" fillId="0" borderId="22" xfId="34" applyFont="1" applyFill="1" applyBorder="1" applyAlignment="1" applyProtection="1">
      <alignment horizontal="center" vertical="center" shrinkToFit="1"/>
    </xf>
    <xf numFmtId="38" fontId="35" fillId="0" borderId="69" xfId="34" applyFont="1" applyFill="1" applyBorder="1" applyAlignment="1" applyProtection="1">
      <alignment horizontal="center" vertical="center" shrinkToFit="1"/>
    </xf>
    <xf numFmtId="38" fontId="35" fillId="0" borderId="40" xfId="34" applyFont="1" applyFill="1" applyBorder="1" applyAlignment="1" applyProtection="1">
      <alignment horizontal="center" vertical="center" shrinkToFit="1"/>
    </xf>
    <xf numFmtId="3" fontId="35" fillId="0" borderId="40" xfId="34" applyNumberFormat="1" applyFont="1" applyFill="1" applyBorder="1" applyAlignment="1" applyProtection="1">
      <alignment horizontal="center" vertical="center" shrinkToFit="1"/>
    </xf>
    <xf numFmtId="38" fontId="35" fillId="0" borderId="37" xfId="34" applyFont="1" applyFill="1" applyBorder="1" applyAlignment="1" applyProtection="1">
      <alignment horizontal="right" vertical="center"/>
    </xf>
    <xf numFmtId="0" fontId="35" fillId="24" borderId="27" xfId="45" applyFont="1" applyFill="1" applyBorder="1" applyAlignment="1" applyProtection="1">
      <alignment horizontal="center" vertical="center"/>
      <protection locked="0"/>
    </xf>
    <xf numFmtId="0" fontId="35" fillId="24" borderId="89" xfId="45" applyFont="1" applyFill="1" applyBorder="1" applyAlignment="1" applyProtection="1">
      <alignment horizontal="center" vertical="center"/>
      <protection locked="0"/>
    </xf>
    <xf numFmtId="0" fontId="35" fillId="24" borderId="28" xfId="45" applyFont="1" applyFill="1" applyBorder="1" applyAlignment="1" applyProtection="1">
      <alignment horizontal="center" vertical="center"/>
      <protection locked="0"/>
    </xf>
    <xf numFmtId="0" fontId="35" fillId="24" borderId="82" xfId="45" applyFont="1" applyFill="1" applyBorder="1" applyAlignment="1" applyProtection="1">
      <alignment horizontal="center" vertical="center"/>
      <protection locked="0"/>
    </xf>
    <xf numFmtId="0" fontId="35" fillId="0" borderId="0" xfId="45" applyFont="1" applyAlignment="1">
      <alignment vertical="center"/>
    </xf>
    <xf numFmtId="0" fontId="36" fillId="0" borderId="0" xfId="45" applyFont="1" applyAlignment="1">
      <alignment vertical="center"/>
    </xf>
    <xf numFmtId="0" fontId="35" fillId="0" borderId="0" xfId="43" applyFont="1" applyAlignment="1">
      <alignment horizontal="right" vertical="center"/>
    </xf>
    <xf numFmtId="0" fontId="35" fillId="0" borderId="36" xfId="43" applyFont="1" applyBorder="1" applyAlignment="1">
      <alignment vertical="center"/>
    </xf>
    <xf numFmtId="0" fontId="35" fillId="0" borderId="10" xfId="43" applyFont="1" applyBorder="1" applyAlignment="1">
      <alignment vertical="center"/>
    </xf>
    <xf numFmtId="0" fontId="35" fillId="0" borderId="10" xfId="45" applyFont="1" applyBorder="1" applyAlignment="1">
      <alignment vertical="center"/>
    </xf>
    <xf numFmtId="0" fontId="36" fillId="0" borderId="10" xfId="45" applyFont="1" applyBorder="1" applyAlignment="1">
      <alignment vertical="center"/>
    </xf>
    <xf numFmtId="0" fontId="35" fillId="0" borderId="11" xfId="45" applyFont="1" applyBorder="1" applyAlignment="1">
      <alignment vertical="center"/>
    </xf>
    <xf numFmtId="0" fontId="35" fillId="0" borderId="12" xfId="43" applyFont="1" applyBorder="1" applyAlignment="1">
      <alignment vertical="center"/>
    </xf>
    <xf numFmtId="0" fontId="35" fillId="0" borderId="0" xfId="43" applyFont="1" applyAlignment="1">
      <alignment vertical="center"/>
    </xf>
    <xf numFmtId="0" fontId="35" fillId="0" borderId="13" xfId="45" applyFont="1" applyBorder="1" applyAlignment="1">
      <alignment vertical="center"/>
    </xf>
    <xf numFmtId="0" fontId="35" fillId="0" borderId="12" xfId="45" applyFont="1" applyBorder="1" applyAlignment="1">
      <alignment vertical="center"/>
    </xf>
    <xf numFmtId="0" fontId="38" fillId="0" borderId="12" xfId="45" applyFont="1" applyBorder="1" applyAlignment="1">
      <alignment vertical="center"/>
    </xf>
    <xf numFmtId="0" fontId="35" fillId="0" borderId="14" xfId="45" applyFont="1" applyBorder="1" applyAlignment="1">
      <alignment vertical="center"/>
    </xf>
    <xf numFmtId="0" fontId="38" fillId="0" borderId="12" xfId="45" applyFont="1" applyBorder="1" applyAlignment="1">
      <alignment horizontal="center" vertical="center"/>
    </xf>
    <xf numFmtId="0" fontId="35" fillId="0" borderId="16" xfId="45" applyFont="1" applyBorder="1" applyAlignment="1">
      <alignment vertical="center" shrinkToFit="1"/>
    </xf>
    <xf numFmtId="0" fontId="35" fillId="0" borderId="16" xfId="45" applyFont="1" applyBorder="1" applyAlignment="1">
      <alignment vertical="center"/>
    </xf>
    <xf numFmtId="0" fontId="35" fillId="0" borderId="24" xfId="45" applyFont="1" applyBorder="1" applyAlignment="1">
      <alignment vertical="center" shrinkToFit="1"/>
    </xf>
    <xf numFmtId="0" fontId="39" fillId="0" borderId="0" xfId="45" applyFont="1" applyAlignment="1">
      <alignment vertical="center"/>
    </xf>
    <xf numFmtId="0" fontId="36" fillId="0" borderId="0" xfId="45" applyFont="1" applyAlignment="1">
      <alignment horizontal="right" vertical="center"/>
    </xf>
    <xf numFmtId="0" fontId="35" fillId="0" borderId="14" xfId="45" applyFont="1" applyBorder="1" applyAlignment="1">
      <alignment vertical="center" shrinkToFit="1"/>
    </xf>
    <xf numFmtId="0" fontId="35" fillId="0" borderId="32" xfId="45" applyFont="1" applyBorder="1" applyAlignment="1">
      <alignment horizontal="center" vertical="center"/>
    </xf>
    <xf numFmtId="0" fontId="35" fillId="0" borderId="32" xfId="45" applyFont="1" applyBorder="1" applyAlignment="1">
      <alignment horizontal="left" vertical="center"/>
    </xf>
    <xf numFmtId="0" fontId="35" fillId="0" borderId="33" xfId="45" applyFont="1" applyBorder="1" applyAlignment="1">
      <alignment horizontal="left" vertical="center"/>
    </xf>
    <xf numFmtId="0" fontId="35" fillId="0" borderId="33" xfId="45" applyFont="1" applyBorder="1" applyAlignment="1">
      <alignment horizontal="center" vertical="center"/>
    </xf>
    <xf numFmtId="0" fontId="42" fillId="0" borderId="34" xfId="45" applyFont="1" applyBorder="1" applyAlignment="1">
      <alignment horizontal="left" vertical="center" shrinkToFit="1"/>
    </xf>
    <xf numFmtId="0" fontId="42" fillId="0" borderId="65" xfId="45" applyFont="1" applyBorder="1" applyAlignment="1">
      <alignment horizontal="left" vertical="center" wrapText="1"/>
    </xf>
    <xf numFmtId="0" fontId="35" fillId="0" borderId="0" xfId="45" applyFont="1" applyAlignment="1">
      <alignment horizontal="center" vertical="center"/>
    </xf>
    <xf numFmtId="0" fontId="35" fillId="0" borderId="0" xfId="45" applyFont="1" applyAlignment="1">
      <alignment horizontal="left" vertical="center" wrapText="1"/>
    </xf>
    <xf numFmtId="0" fontId="35" fillId="0" borderId="17" xfId="45" applyFont="1" applyBorder="1" applyAlignment="1">
      <alignment vertical="center"/>
    </xf>
    <xf numFmtId="0" fontId="35" fillId="0" borderId="41" xfId="45" applyFont="1" applyBorder="1" applyAlignment="1">
      <alignment horizontal="center" vertical="center"/>
    </xf>
    <xf numFmtId="0" fontId="35" fillId="0" borderId="42" xfId="45" applyFont="1" applyBorder="1" applyAlignment="1">
      <alignment horizontal="center" vertical="center"/>
    </xf>
    <xf numFmtId="0" fontId="35" fillId="0" borderId="57" xfId="45" applyFont="1" applyBorder="1" applyAlignment="1">
      <alignment horizontal="center" vertical="center"/>
    </xf>
    <xf numFmtId="0" fontId="35" fillId="0" borderId="66" xfId="45" applyFont="1" applyBorder="1" applyAlignment="1">
      <alignment horizontal="center" vertical="center"/>
    </xf>
    <xf numFmtId="0" fontId="35" fillId="0" borderId="14" xfId="45" applyFont="1" applyBorder="1" applyAlignment="1">
      <alignment horizontal="center" vertical="center"/>
    </xf>
    <xf numFmtId="0" fontId="42" fillId="0" borderId="90" xfId="0" applyFont="1" applyBorder="1" applyAlignment="1">
      <alignment horizontal="center" vertical="center" wrapText="1"/>
    </xf>
    <xf numFmtId="0" fontId="35" fillId="0" borderId="0" xfId="45" applyFont="1" applyAlignment="1">
      <alignment horizontal="center" vertical="center" shrinkToFit="1"/>
    </xf>
    <xf numFmtId="0" fontId="35" fillId="0" borderId="24" xfId="45" applyFont="1" applyBorder="1" applyAlignment="1">
      <alignment vertical="center"/>
    </xf>
    <xf numFmtId="0" fontId="35" fillId="0" borderId="0" xfId="45" applyFont="1" applyAlignment="1">
      <alignment vertical="center" shrinkToFit="1"/>
    </xf>
    <xf numFmtId="0" fontId="35" fillId="0" borderId="12" xfId="45" applyFont="1" applyBorder="1" applyAlignment="1">
      <alignment vertical="center" shrinkToFit="1"/>
    </xf>
    <xf numFmtId="0" fontId="35" fillId="0" borderId="13" xfId="45" applyFont="1" applyBorder="1" applyAlignment="1">
      <alignment vertical="center" shrinkToFit="1"/>
    </xf>
    <xf numFmtId="0" fontId="35" fillId="0" borderId="17" xfId="45" applyFont="1" applyBorder="1" applyAlignment="1">
      <alignment vertical="center" shrinkToFit="1"/>
    </xf>
    <xf numFmtId="0" fontId="35" fillId="0" borderId="16" xfId="0" applyFont="1" applyBorder="1"/>
    <xf numFmtId="0" fontId="35" fillId="0" borderId="24" xfId="0" applyFont="1" applyBorder="1"/>
    <xf numFmtId="0" fontId="35" fillId="0" borderId="33" xfId="45" applyFont="1" applyBorder="1" applyAlignment="1">
      <alignment vertical="center"/>
    </xf>
    <xf numFmtId="0" fontId="35" fillId="0" borderId="0" xfId="45" applyFont="1" applyAlignment="1">
      <alignment horizontal="right" vertical="center"/>
    </xf>
    <xf numFmtId="0" fontId="35" fillId="0" borderId="18" xfId="45" applyFont="1" applyBorder="1" applyAlignment="1">
      <alignment vertical="center" shrinkToFit="1"/>
    </xf>
    <xf numFmtId="0" fontId="35" fillId="0" borderId="19" xfId="45" applyFont="1" applyBorder="1" applyAlignment="1">
      <alignment vertical="center" shrinkToFit="1"/>
    </xf>
    <xf numFmtId="0" fontId="35" fillId="0" borderId="20" xfId="45" applyFont="1" applyBorder="1" applyAlignment="1">
      <alignment horizontal="center" vertical="center" shrinkToFit="1"/>
    </xf>
    <xf numFmtId="0" fontId="35" fillId="0" borderId="21" xfId="45" applyFont="1" applyBorder="1" applyAlignment="1">
      <alignment horizontal="center" vertical="center" shrinkToFit="1"/>
    </xf>
    <xf numFmtId="179" fontId="35" fillId="0" borderId="40" xfId="45" applyNumberFormat="1" applyFont="1" applyBorder="1" applyAlignment="1">
      <alignment horizontal="center" vertical="center" shrinkToFit="1"/>
    </xf>
    <xf numFmtId="0" fontId="35" fillId="0" borderId="29" xfId="43" applyFont="1" applyBorder="1" applyAlignment="1">
      <alignment horizontal="center" vertical="center"/>
    </xf>
    <xf numFmtId="0" fontId="35" fillId="0" borderId="26" xfId="45" applyFont="1" applyBorder="1" applyAlignment="1">
      <alignment horizontal="center" vertical="center"/>
    </xf>
    <xf numFmtId="0" fontId="35" fillId="0" borderId="88" xfId="45" applyFont="1" applyBorder="1" applyAlignment="1">
      <alignment horizontal="center" vertical="center" shrinkToFit="1"/>
    </xf>
    <xf numFmtId="0" fontId="35" fillId="0" borderId="88" xfId="45" applyFont="1" applyBorder="1" applyAlignment="1">
      <alignment horizontal="center" vertical="center"/>
    </xf>
    <xf numFmtId="0" fontId="35" fillId="0" borderId="30" xfId="43" applyFont="1" applyBorder="1" applyAlignment="1">
      <alignment horizontal="distributed" vertical="center"/>
    </xf>
    <xf numFmtId="0" fontId="35" fillId="0" borderId="31" xfId="43" applyFont="1" applyBorder="1" applyAlignment="1">
      <alignment horizontal="distributed" vertical="center"/>
    </xf>
    <xf numFmtId="0" fontId="35" fillId="0" borderId="0" xfId="43" applyFont="1" applyAlignment="1">
      <alignment horizontal="distributed" vertical="center"/>
    </xf>
    <xf numFmtId="0" fontId="43" fillId="0" borderId="0" xfId="45" applyFont="1" applyAlignment="1">
      <alignment vertical="center" wrapText="1"/>
    </xf>
    <xf numFmtId="0" fontId="35" fillId="0" borderId="63" xfId="45" applyFont="1" applyBorder="1" applyAlignment="1">
      <alignment vertical="center"/>
    </xf>
    <xf numFmtId="0" fontId="35" fillId="0" borderId="25" xfId="45" applyFont="1" applyBorder="1" applyAlignment="1">
      <alignment vertical="center"/>
    </xf>
    <xf numFmtId="0" fontId="36" fillId="0" borderId="25" xfId="45" applyFont="1" applyBorder="1" applyAlignment="1">
      <alignment vertical="center"/>
    </xf>
    <xf numFmtId="0" fontId="35" fillId="0" borderId="64" xfId="45" applyFont="1" applyBorder="1" applyAlignment="1">
      <alignment vertical="center"/>
    </xf>
    <xf numFmtId="0" fontId="35" fillId="0" borderId="0" xfId="0" applyFont="1" applyAlignment="1">
      <alignment horizontal="right" vertical="center"/>
    </xf>
    <xf numFmtId="181" fontId="35" fillId="0" borderId="58" xfId="34" applyNumberFormat="1" applyFont="1" applyFill="1" applyBorder="1" applyAlignment="1" applyProtection="1">
      <alignment vertical="center" shrinkToFit="1"/>
      <protection locked="0"/>
    </xf>
    <xf numFmtId="181" fontId="35" fillId="0" borderId="54" xfId="34" applyNumberFormat="1" applyFont="1" applyFill="1" applyBorder="1" applyAlignment="1" applyProtection="1">
      <alignment vertical="center" shrinkToFit="1"/>
      <protection locked="0"/>
    </xf>
    <xf numFmtId="4" fontId="36" fillId="24" borderId="83" xfId="0" applyNumberFormat="1" applyFont="1" applyFill="1" applyBorder="1" applyProtection="1">
      <protection locked="0"/>
    </xf>
    <xf numFmtId="4" fontId="36" fillId="24" borderId="84" xfId="0" applyNumberFormat="1" applyFont="1" applyFill="1" applyBorder="1" applyProtection="1">
      <protection locked="0"/>
    </xf>
    <xf numFmtId="4" fontId="36" fillId="24" borderId="32" xfId="0" applyNumberFormat="1" applyFont="1" applyFill="1" applyBorder="1" applyProtection="1">
      <protection locked="0"/>
    </xf>
    <xf numFmtId="4" fontId="36" fillId="24" borderId="86" xfId="0" applyNumberFormat="1" applyFont="1" applyFill="1" applyBorder="1" applyProtection="1">
      <protection locked="0"/>
    </xf>
    <xf numFmtId="0" fontId="36" fillId="0" borderId="87" xfId="0" applyFont="1" applyBorder="1" applyAlignment="1">
      <alignment vertical="center" shrinkToFit="1"/>
    </xf>
    <xf numFmtId="0" fontId="0" fillId="0" borderId="35" xfId="0" applyBorder="1" applyAlignment="1">
      <alignment vertical="center" shrinkToFit="1"/>
    </xf>
    <xf numFmtId="0" fontId="36" fillId="0" borderId="44" xfId="45" applyFont="1" applyBorder="1" applyAlignment="1">
      <alignment vertical="center"/>
    </xf>
    <xf numFmtId="0" fontId="36" fillId="0" borderId="72" xfId="0" applyFont="1" applyBorder="1" applyAlignment="1">
      <alignment vertical="center"/>
    </xf>
    <xf numFmtId="0" fontId="40" fillId="0" borderId="73" xfId="45" applyFont="1" applyBorder="1" applyAlignment="1">
      <alignment horizontal="center" vertical="center" wrapText="1"/>
    </xf>
    <xf numFmtId="0" fontId="40" fillId="0" borderId="74" xfId="45" applyFont="1" applyBorder="1" applyAlignment="1">
      <alignment horizontal="center" vertical="center" wrapText="1"/>
    </xf>
    <xf numFmtId="0" fontId="40" fillId="0" borderId="71" xfId="45" applyFont="1" applyBorder="1" applyAlignment="1">
      <alignment horizontal="center" vertical="center" wrapText="1" shrinkToFit="1"/>
    </xf>
    <xf numFmtId="0" fontId="40" fillId="0" borderId="12" xfId="45" applyFont="1" applyBorder="1" applyAlignment="1">
      <alignment horizontal="center" vertical="center" wrapText="1" shrinkToFit="1"/>
    </xf>
    <xf numFmtId="0" fontId="40" fillId="0" borderId="33" xfId="45" applyFont="1" applyBorder="1" applyAlignment="1">
      <alignment horizontal="distributed" vertical="center" wrapText="1"/>
    </xf>
    <xf numFmtId="0" fontId="40" fillId="0" borderId="0" xfId="45" applyFont="1" applyAlignment="1">
      <alignment horizontal="distributed" vertical="center" wrapText="1"/>
    </xf>
    <xf numFmtId="0" fontId="40" fillId="0" borderId="76" xfId="45" applyFont="1" applyBorder="1" applyAlignment="1">
      <alignment horizontal="distributed" vertical="center" wrapText="1"/>
    </xf>
    <xf numFmtId="0" fontId="40" fillId="0" borderId="77" xfId="45" applyFont="1" applyBorder="1" applyAlignment="1">
      <alignment horizontal="distributed" vertical="center" wrapText="1"/>
    </xf>
    <xf numFmtId="0" fontId="40" fillId="0" borderId="71" xfId="45" applyFont="1" applyBorder="1" applyAlignment="1">
      <alignment horizontal="center" vertical="center" wrapText="1"/>
    </xf>
    <xf numFmtId="0" fontId="40" fillId="0" borderId="12" xfId="45" applyFont="1" applyBorder="1" applyAlignment="1">
      <alignment horizontal="center" vertical="center" wrapText="1"/>
    </xf>
    <xf numFmtId="0" fontId="36" fillId="24" borderId="37" xfId="0" applyFont="1" applyFill="1" applyBorder="1" applyAlignment="1" applyProtection="1">
      <alignment horizontal="center" vertical="center" shrinkToFit="1"/>
      <protection locked="0"/>
    </xf>
    <xf numFmtId="0" fontId="43" fillId="0" borderId="36" xfId="45" applyFont="1" applyBorder="1" applyAlignment="1">
      <alignment vertical="center" wrapText="1"/>
    </xf>
    <xf numFmtId="0" fontId="43" fillId="0" borderId="10" xfId="45" applyFont="1" applyBorder="1" applyAlignment="1">
      <alignment vertical="center" wrapText="1"/>
    </xf>
    <xf numFmtId="0" fontId="43" fillId="0" borderId="11" xfId="45" applyFont="1" applyBorder="1" applyAlignment="1">
      <alignment vertical="center" wrapText="1"/>
    </xf>
    <xf numFmtId="0" fontId="43" fillId="0" borderId="12" xfId="45" applyFont="1" applyBorder="1" applyAlignment="1">
      <alignment vertical="center" wrapText="1"/>
    </xf>
    <xf numFmtId="0" fontId="43" fillId="0" borderId="0" xfId="45" applyFont="1" applyAlignment="1">
      <alignment vertical="center" wrapText="1"/>
    </xf>
    <xf numFmtId="0" fontId="43" fillId="0" borderId="13" xfId="45" applyFont="1" applyBorder="1" applyAlignment="1">
      <alignment vertical="center" wrapText="1"/>
    </xf>
    <xf numFmtId="0" fontId="36" fillId="0" borderId="63" xfId="0" applyFont="1" applyBorder="1" applyAlignment="1">
      <alignment vertical="center"/>
    </xf>
    <xf numFmtId="0" fontId="36" fillId="0" borderId="25" xfId="0" applyFont="1" applyBorder="1" applyAlignment="1">
      <alignment vertical="center"/>
    </xf>
    <xf numFmtId="0" fontId="36" fillId="0" borderId="64" xfId="0" applyFont="1" applyBorder="1" applyAlignment="1">
      <alignment vertical="center"/>
    </xf>
    <xf numFmtId="183" fontId="38" fillId="25" borderId="37" xfId="45" applyNumberFormat="1" applyFont="1" applyFill="1" applyBorder="1" applyAlignment="1" applyProtection="1">
      <alignment horizontal="center" vertical="center"/>
      <protection locked="0"/>
    </xf>
    <xf numFmtId="0" fontId="37" fillId="0" borderId="0" xfId="45" applyFont="1" applyAlignment="1">
      <alignment horizontal="center" vertical="center"/>
    </xf>
    <xf numFmtId="0" fontId="36" fillId="0" borderId="0" xfId="0" applyFont="1" applyAlignment="1">
      <alignment horizontal="center" vertical="center"/>
    </xf>
    <xf numFmtId="0" fontId="38" fillId="25" borderId="44" xfId="45" applyFont="1" applyFill="1" applyBorder="1" applyAlignment="1" applyProtection="1">
      <alignment horizontal="center" vertical="center" shrinkToFit="1"/>
      <protection locked="0"/>
    </xf>
    <xf numFmtId="0" fontId="38" fillId="25" borderId="56" xfId="45" applyFont="1" applyFill="1" applyBorder="1" applyAlignment="1" applyProtection="1">
      <alignment horizontal="center" vertical="center" shrinkToFit="1"/>
      <protection locked="0"/>
    </xf>
    <xf numFmtId="0" fontId="36" fillId="0" borderId="56" xfId="0" applyFont="1" applyBorder="1" applyAlignment="1" applyProtection="1">
      <alignment horizontal="center" vertical="center" shrinkToFit="1"/>
      <protection locked="0"/>
    </xf>
    <xf numFmtId="0" fontId="38" fillId="25" borderId="44" xfId="45" applyFont="1" applyFill="1" applyBorder="1" applyAlignment="1" applyProtection="1">
      <alignment horizontal="center" vertical="center"/>
      <protection locked="0"/>
    </xf>
    <xf numFmtId="0" fontId="38" fillId="25" borderId="56" xfId="45" applyFont="1" applyFill="1" applyBorder="1" applyAlignment="1" applyProtection="1">
      <alignment horizontal="center" vertical="center"/>
      <protection locked="0"/>
    </xf>
    <xf numFmtId="0" fontId="36" fillId="0" borderId="56" xfId="0" applyFont="1" applyBorder="1" applyAlignment="1" applyProtection="1">
      <alignment horizontal="center" vertical="center"/>
      <protection locked="0"/>
    </xf>
    <xf numFmtId="0" fontId="36" fillId="0" borderId="37" xfId="45" applyFont="1" applyBorder="1" applyAlignment="1">
      <alignment horizontal="center" vertical="center"/>
    </xf>
    <xf numFmtId="180" fontId="35" fillId="0" borderId="32" xfId="45" applyNumberFormat="1" applyFont="1" applyBorder="1" applyAlignment="1">
      <alignment horizontal="center" vertical="center"/>
    </xf>
    <xf numFmtId="0" fontId="35" fillId="0" borderId="78" xfId="45" applyFont="1" applyBorder="1" applyAlignment="1">
      <alignment horizontal="right" vertical="center"/>
    </xf>
    <xf numFmtId="0" fontId="35" fillId="0" borderId="32" xfId="45" applyFont="1" applyBorder="1" applyAlignment="1">
      <alignment horizontal="right" vertical="center"/>
    </xf>
    <xf numFmtId="177" fontId="38" fillId="25" borderId="37" xfId="45" applyNumberFormat="1" applyFont="1" applyFill="1" applyBorder="1" applyAlignment="1" applyProtection="1">
      <alignment horizontal="center" vertical="center"/>
      <protection locked="0"/>
    </xf>
    <xf numFmtId="0" fontId="35" fillId="0" borderId="71" xfId="45" applyFont="1" applyBorder="1" applyAlignment="1">
      <alignment horizontal="center" vertical="center"/>
    </xf>
    <xf numFmtId="0" fontId="35" fillId="0" borderId="12" xfId="45" applyFont="1" applyBorder="1" applyAlignment="1">
      <alignment horizontal="center" vertical="center"/>
    </xf>
    <xf numFmtId="0" fontId="36" fillId="0" borderId="19" xfId="45" applyFont="1" applyBorder="1" applyAlignment="1">
      <alignment horizontal="right" vertical="center"/>
    </xf>
    <xf numFmtId="0" fontId="0" fillId="0" borderId="19" xfId="0" applyBorder="1" applyAlignment="1">
      <alignment vertical="center"/>
    </xf>
    <xf numFmtId="0" fontId="24" fillId="0" borderId="44" xfId="45" applyFont="1" applyBorder="1" applyAlignment="1">
      <alignment vertical="center"/>
    </xf>
    <xf numFmtId="0" fontId="0" fillId="0" borderId="72" xfId="0" applyBorder="1" applyAlignment="1">
      <alignment vertical="center"/>
    </xf>
    <xf numFmtId="0" fontId="32" fillId="25" borderId="44" xfId="45" applyFont="1" applyFill="1" applyBorder="1" applyAlignment="1">
      <alignment vertical="center" shrinkToFit="1"/>
    </xf>
    <xf numFmtId="0" fontId="32" fillId="25" borderId="56" xfId="45" applyFont="1" applyFill="1" applyBorder="1" applyAlignment="1">
      <alignment vertical="center" shrinkToFit="1"/>
    </xf>
    <xf numFmtId="0" fontId="32" fillId="25" borderId="72" xfId="45" applyFont="1" applyFill="1" applyBorder="1" applyAlignment="1">
      <alignment vertical="center" shrinkToFit="1"/>
    </xf>
    <xf numFmtId="0" fontId="24" fillId="0" borderId="37" xfId="45" applyFont="1" applyBorder="1" applyAlignment="1">
      <alignment horizontal="center" vertical="center"/>
    </xf>
    <xf numFmtId="56" fontId="33" fillId="25" borderId="37" xfId="45" applyNumberFormat="1" applyFont="1" applyFill="1" applyBorder="1" applyAlignment="1">
      <alignment horizontal="center" vertical="center"/>
    </xf>
    <xf numFmtId="0" fontId="33" fillId="25" borderId="37" xfId="45" applyFont="1" applyFill="1" applyBorder="1" applyAlignment="1">
      <alignment horizontal="center" vertical="center"/>
    </xf>
    <xf numFmtId="0" fontId="32" fillId="25" borderId="44" xfId="45" applyFont="1" applyFill="1" applyBorder="1" applyAlignment="1">
      <alignment horizontal="center" vertical="center" shrinkToFit="1"/>
    </xf>
    <xf numFmtId="0" fontId="32" fillId="25" borderId="56" xfId="45" applyFont="1" applyFill="1" applyBorder="1" applyAlignment="1">
      <alignment horizontal="center" vertical="center" shrinkToFit="1"/>
    </xf>
    <xf numFmtId="0" fontId="32" fillId="25" borderId="72" xfId="45" applyFont="1" applyFill="1" applyBorder="1" applyAlignment="1">
      <alignment horizontal="center" vertical="center" shrinkToFit="1"/>
    </xf>
    <xf numFmtId="177" fontId="33" fillId="25" borderId="37" xfId="45" applyNumberFormat="1" applyFont="1" applyFill="1" applyBorder="1" applyAlignment="1">
      <alignment horizontal="center" vertical="center"/>
    </xf>
    <xf numFmtId="0" fontId="32" fillId="25" borderId="44" xfId="45" applyFont="1" applyFill="1" applyBorder="1" applyAlignment="1">
      <alignment horizontal="center" vertical="center"/>
    </xf>
    <xf numFmtId="0" fontId="32" fillId="25" borderId="56" xfId="45" applyFont="1" applyFill="1" applyBorder="1" applyAlignment="1">
      <alignment horizontal="center" vertical="center"/>
    </xf>
    <xf numFmtId="0" fontId="32" fillId="25" borderId="72" xfId="45" applyFont="1" applyFill="1" applyBorder="1" applyAlignment="1">
      <alignment horizontal="center" vertical="center"/>
    </xf>
    <xf numFmtId="0" fontId="23" fillId="0" borderId="73" xfId="45" applyFont="1" applyBorder="1" applyAlignment="1">
      <alignment horizontal="center" vertical="center" wrapText="1"/>
    </xf>
    <xf numFmtId="0" fontId="23" fillId="0" borderId="74" xfId="45" applyFont="1" applyBorder="1" applyAlignment="1">
      <alignment horizontal="center" vertical="center" wrapText="1"/>
    </xf>
    <xf numFmtId="0" fontId="23" fillId="0" borderId="75" xfId="45" applyFont="1" applyBorder="1" applyAlignment="1">
      <alignment horizontal="center" vertical="center" wrapText="1"/>
    </xf>
    <xf numFmtId="0" fontId="23" fillId="0" borderId="33" xfId="45" applyFont="1" applyBorder="1" applyAlignment="1">
      <alignment horizontal="distributed" vertical="center" wrapText="1"/>
    </xf>
    <xf numFmtId="0" fontId="23" fillId="0" borderId="0" xfId="45" applyFont="1" applyAlignment="1">
      <alignment horizontal="distributed" vertical="center" wrapText="1"/>
    </xf>
    <xf numFmtId="0" fontId="23" fillId="0" borderId="25" xfId="45" applyFont="1" applyBorder="1" applyAlignment="1">
      <alignment horizontal="distributed" vertical="center" wrapText="1"/>
    </xf>
    <xf numFmtId="0" fontId="23" fillId="0" borderId="76" xfId="45" applyFont="1" applyBorder="1" applyAlignment="1">
      <alignment horizontal="distributed" vertical="center" wrapText="1"/>
    </xf>
    <xf numFmtId="0" fontId="23" fillId="0" borderId="77" xfId="45" applyFont="1" applyBorder="1" applyAlignment="1">
      <alignment horizontal="distributed" vertical="center" wrapText="1"/>
    </xf>
    <xf numFmtId="0" fontId="23" fillId="0" borderId="70" xfId="45" applyFont="1" applyBorder="1" applyAlignment="1">
      <alignment horizontal="distributed" vertical="center" wrapText="1"/>
    </xf>
    <xf numFmtId="0" fontId="23" fillId="0" borderId="71" xfId="45" applyFont="1" applyBorder="1" applyAlignment="1">
      <alignment horizontal="center" vertical="center" wrapText="1"/>
    </xf>
    <xf numFmtId="0" fontId="23" fillId="0" borderId="12" xfId="45" applyFont="1" applyBorder="1" applyAlignment="1">
      <alignment horizontal="center" vertical="center" wrapText="1"/>
    </xf>
    <xf numFmtId="0" fontId="23" fillId="0" borderId="63" xfId="45" applyFont="1" applyBorder="1" applyAlignment="1">
      <alignment horizontal="center" vertical="center" wrapText="1"/>
    </xf>
    <xf numFmtId="0" fontId="23" fillId="0" borderId="71" xfId="45" applyFont="1" applyBorder="1" applyAlignment="1">
      <alignment horizontal="center" vertical="center" wrapText="1" shrinkToFit="1"/>
    </xf>
    <xf numFmtId="0" fontId="23" fillId="0" borderId="12" xfId="45" applyFont="1" applyBorder="1" applyAlignment="1">
      <alignment horizontal="center" vertical="center" wrapText="1" shrinkToFit="1"/>
    </xf>
    <xf numFmtId="0" fontId="23" fillId="0" borderId="63" xfId="45" applyFont="1" applyBorder="1" applyAlignment="1">
      <alignment horizontal="center" vertical="center" wrapText="1" shrinkToFit="1"/>
    </xf>
    <xf numFmtId="0" fontId="20" fillId="0" borderId="42" xfId="45" applyFont="1" applyBorder="1" applyAlignment="1">
      <alignment horizontal="center" vertical="center"/>
    </xf>
    <xf numFmtId="0" fontId="20" fillId="0" borderId="70" xfId="45" applyFont="1" applyBorder="1" applyAlignment="1">
      <alignment horizontal="center" vertical="center"/>
    </xf>
    <xf numFmtId="0" fontId="20" fillId="0" borderId="71" xfId="45" applyFont="1" applyBorder="1" applyAlignment="1">
      <alignment horizontal="center" vertical="center" wrapText="1"/>
    </xf>
    <xf numFmtId="0" fontId="20" fillId="0" borderId="12" xfId="45" applyFont="1" applyBorder="1" applyAlignment="1">
      <alignment horizontal="center" vertical="center"/>
    </xf>
    <xf numFmtId="0" fontId="20" fillId="0" borderId="63" xfId="45" applyFont="1" applyBorder="1" applyAlignment="1">
      <alignment horizontal="center" vertical="center"/>
    </xf>
    <xf numFmtId="0" fontId="20" fillId="0" borderId="78" xfId="45" applyFont="1" applyBorder="1" applyAlignment="1">
      <alignment horizontal="right" vertical="center"/>
    </xf>
    <xf numFmtId="0" fontId="20" fillId="0" borderId="32" xfId="45" applyFont="1" applyBorder="1" applyAlignment="1">
      <alignment horizontal="right" vertical="center"/>
    </xf>
    <xf numFmtId="180" fontId="20" fillId="0" borderId="32" xfId="45" applyNumberFormat="1" applyFont="1" applyBorder="1" applyAlignment="1">
      <alignment horizontal="center" vertical="center"/>
    </xf>
    <xf numFmtId="0" fontId="27" fillId="0" borderId="90" xfId="0" applyFont="1" applyBorder="1" applyAlignment="1">
      <alignment horizontal="center" vertical="center" wrapText="1"/>
    </xf>
    <xf numFmtId="0" fontId="27" fillId="0" borderId="38" xfId="0" applyFont="1" applyBorder="1" applyAlignment="1">
      <alignment horizontal="center" vertical="center" wrapText="1"/>
    </xf>
    <xf numFmtId="0" fontId="20" fillId="0" borderId="87" xfId="45" applyFont="1" applyBorder="1" applyAlignment="1">
      <alignment horizontal="center" vertical="center"/>
    </xf>
    <xf numFmtId="0" fontId="20" fillId="0" borderId="88" xfId="45" applyFont="1" applyBorder="1" applyAlignment="1">
      <alignment horizontal="center" vertical="center"/>
    </xf>
    <xf numFmtId="0" fontId="20" fillId="0" borderId="87" xfId="43" applyFont="1" applyBorder="1" applyAlignment="1">
      <alignment horizontal="center" vertical="center"/>
    </xf>
    <xf numFmtId="0" fontId="24" fillId="0" borderId="34" xfId="0" applyFont="1" applyBorder="1"/>
    <xf numFmtId="0" fontId="24" fillId="0" borderId="35" xfId="0" applyFont="1" applyBorder="1"/>
    <xf numFmtId="0" fontId="28" fillId="24" borderId="37" xfId="0" applyFont="1" applyFill="1" applyBorder="1" applyAlignment="1">
      <alignment horizontal="left" vertical="center" shrinkToFit="1"/>
    </xf>
    <xf numFmtId="0" fontId="23" fillId="0" borderId="76" xfId="45" applyFont="1" applyBorder="1" applyAlignment="1">
      <alignment horizontal="center" vertical="center" wrapText="1"/>
    </xf>
    <xf numFmtId="0" fontId="23" fillId="0" borderId="77" xfId="45" applyFont="1" applyBorder="1" applyAlignment="1">
      <alignment horizontal="center" vertical="center" wrapText="1"/>
    </xf>
    <xf numFmtId="0" fontId="23" fillId="0" borderId="70" xfId="45" applyFont="1" applyBorder="1" applyAlignment="1">
      <alignment horizontal="center" vertical="center" wrapText="1"/>
    </xf>
    <xf numFmtId="0" fontId="20" fillId="0" borderId="71" xfId="45" applyFont="1" applyBorder="1" applyAlignment="1">
      <alignment horizontal="center" vertical="center"/>
    </xf>
    <xf numFmtId="0" fontId="20" fillId="0" borderId="36" xfId="45" applyFont="1" applyBorder="1" applyAlignment="1">
      <alignment horizontal="center" vertical="center"/>
    </xf>
    <xf numFmtId="0" fontId="20" fillId="0" borderId="14" xfId="45" applyFont="1" applyBorder="1" applyAlignment="1">
      <alignment horizontal="center" vertical="center"/>
    </xf>
    <xf numFmtId="0" fontId="20" fillId="0" borderId="79" xfId="45" applyFont="1" applyBorder="1" applyAlignment="1">
      <alignment horizontal="center" vertical="center"/>
    </xf>
    <xf numFmtId="0" fontId="31" fillId="0" borderId="90" xfId="45" applyFont="1" applyBorder="1" applyAlignment="1">
      <alignment horizontal="center" vertical="center" wrapText="1" shrinkToFit="1"/>
    </xf>
    <xf numFmtId="0" fontId="31" fillId="0" borderId="38" xfId="45" applyFont="1" applyBorder="1" applyAlignment="1">
      <alignment horizontal="center" vertical="center" wrapText="1" shrinkToFit="1"/>
    </xf>
    <xf numFmtId="0" fontId="27" fillId="0" borderId="91" xfId="45" applyFont="1" applyBorder="1" applyAlignment="1">
      <alignment horizontal="left" vertical="center" shrinkToFit="1"/>
    </xf>
    <xf numFmtId="0" fontId="24" fillId="0" borderId="88" xfId="0" applyFont="1" applyBorder="1" applyAlignment="1">
      <alignment shrinkToFit="1"/>
    </xf>
    <xf numFmtId="0" fontId="20" fillId="0" borderId="41" xfId="45" applyFont="1" applyBorder="1" applyAlignment="1">
      <alignment horizontal="center" vertical="center"/>
    </xf>
    <xf numFmtId="0" fontId="20" fillId="0" borderId="80" xfId="45" applyFont="1" applyBorder="1" applyAlignment="1">
      <alignment horizontal="center" vertical="center"/>
    </xf>
    <xf numFmtId="0" fontId="20" fillId="24" borderId="85" xfId="45" applyFont="1" applyFill="1" applyBorder="1" applyAlignment="1" applyProtection="1">
      <alignment horizontal="center" vertical="center"/>
      <protection locked="0"/>
    </xf>
    <xf numFmtId="0" fontId="20" fillId="24" borderId="89" xfId="45" applyFont="1" applyFill="1" applyBorder="1" applyAlignment="1" applyProtection="1">
      <alignment horizontal="center" vertical="center"/>
      <protection locked="0"/>
    </xf>
    <xf numFmtId="4" fontId="20" fillId="24" borderId="85" xfId="34" applyNumberFormat="1" applyFont="1" applyFill="1" applyBorder="1" applyAlignment="1" applyProtection="1">
      <alignment vertical="center"/>
      <protection locked="0"/>
    </xf>
    <xf numFmtId="4" fontId="24" fillId="24" borderId="32" xfId="0" applyNumberFormat="1" applyFont="1" applyFill="1" applyBorder="1" applyProtection="1">
      <protection locked="0"/>
    </xf>
    <xf numFmtId="4" fontId="24" fillId="24" borderId="86" xfId="0" applyNumberFormat="1" applyFont="1" applyFill="1" applyBorder="1" applyProtection="1">
      <protection locked="0"/>
    </xf>
    <xf numFmtId="0" fontId="28" fillId="24" borderId="44" xfId="0" applyFont="1" applyFill="1" applyBorder="1" applyAlignment="1">
      <alignment horizontal="left" vertical="center" shrinkToFit="1"/>
    </xf>
    <xf numFmtId="0" fontId="28" fillId="24" borderId="56" xfId="0" applyFont="1" applyFill="1" applyBorder="1" applyAlignment="1">
      <alignment horizontal="left" vertical="center" shrinkToFit="1"/>
    </xf>
    <xf numFmtId="0" fontId="28" fillId="24" borderId="72" xfId="0" applyFont="1" applyFill="1" applyBorder="1" applyAlignment="1">
      <alignment horizontal="left" vertical="center" shrinkToFit="1"/>
    </xf>
    <xf numFmtId="0" fontId="20" fillId="24" borderId="81" xfId="45" applyFont="1" applyFill="1" applyBorder="1" applyAlignment="1" applyProtection="1">
      <alignment horizontal="center" vertical="center"/>
      <protection locked="0"/>
    </xf>
    <xf numFmtId="0" fontId="20" fillId="24" borderId="82" xfId="45" applyFont="1" applyFill="1" applyBorder="1" applyAlignment="1" applyProtection="1">
      <alignment horizontal="center" vertical="center"/>
      <protection locked="0"/>
    </xf>
    <xf numFmtId="4" fontId="20" fillId="24" borderId="81" xfId="34" applyNumberFormat="1" applyFont="1" applyFill="1" applyBorder="1" applyAlignment="1" applyProtection="1">
      <alignment vertical="center"/>
      <protection locked="0"/>
    </xf>
    <xf numFmtId="4" fontId="24" fillId="24" borderId="83" xfId="0" applyNumberFormat="1" applyFont="1" applyFill="1" applyBorder="1" applyProtection="1">
      <protection locked="0"/>
    </xf>
    <xf numFmtId="4" fontId="24" fillId="24" borderId="84" xfId="0" applyNumberFormat="1" applyFont="1" applyFill="1" applyBorder="1" applyProtection="1">
      <protection locked="0"/>
    </xf>
    <xf numFmtId="0" fontId="29" fillId="0" borderId="36" xfId="45" applyFont="1" applyBorder="1" applyAlignment="1">
      <alignment vertical="center" wrapText="1"/>
    </xf>
    <xf numFmtId="0" fontId="29" fillId="0" borderId="10" xfId="45" applyFont="1" applyBorder="1" applyAlignment="1">
      <alignment vertical="center" wrapText="1"/>
    </xf>
    <xf numFmtId="0" fontId="29" fillId="0" borderId="11" xfId="45" applyFont="1" applyBorder="1" applyAlignment="1">
      <alignment vertical="center" wrapText="1"/>
    </xf>
    <xf numFmtId="0" fontId="29" fillId="0" borderId="12" xfId="45" applyFont="1" applyBorder="1" applyAlignment="1">
      <alignment vertical="center" wrapText="1"/>
    </xf>
    <xf numFmtId="0" fontId="29" fillId="0" borderId="0" xfId="45" applyFont="1" applyAlignment="1">
      <alignment vertical="center" wrapText="1"/>
    </xf>
    <xf numFmtId="0" fontId="29" fillId="0" borderId="13" xfId="45" applyFont="1" applyBorder="1" applyAlignment="1">
      <alignment vertical="center" wrapText="1"/>
    </xf>
    <xf numFmtId="0" fontId="29" fillId="0" borderId="63" xfId="45" applyFont="1" applyBorder="1" applyAlignment="1">
      <alignment vertical="center" wrapText="1"/>
    </xf>
    <xf numFmtId="0" fontId="29" fillId="0" borderId="25" xfId="45" applyFont="1" applyBorder="1" applyAlignment="1">
      <alignment vertical="center" wrapText="1"/>
    </xf>
    <xf numFmtId="0" fontId="29" fillId="0" borderId="64" xfId="45" applyFont="1" applyBorder="1" applyAlignment="1">
      <alignmen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170125地球温暖化対策計画書(山内修正案）" xfId="43" xr:uid="{00000000-0005-0000-0000-00002B000000}"/>
    <cellStyle name="標準_170125地球温暖化対策計画書(山内修正案）_180502 pp排出状況報告書(1)" xfId="44" xr:uid="{00000000-0005-0000-0000-00002C000000}"/>
    <cellStyle name="標準_170125地球温暖化対策計画書(山内修正案）_添付書類（概況確認書）"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I175"/>
  <sheetViews>
    <sheetView showGridLines="0" tabSelected="1" view="pageBreakPreview" zoomScaleNormal="100" zoomScaleSheetLayoutView="100" workbookViewId="0">
      <selection activeCell="F6" sqref="F6:H6"/>
    </sheetView>
  </sheetViews>
  <sheetFormatPr defaultColWidth="9" defaultRowHeight="15" x14ac:dyDescent="0.2"/>
  <cols>
    <col min="1" max="1" width="2.08984375" style="176" customWidth="1"/>
    <col min="2" max="2" width="0.6328125" style="176" customWidth="1"/>
    <col min="3" max="3" width="2.08984375" style="176" customWidth="1"/>
    <col min="4" max="4" width="7" style="176" customWidth="1"/>
    <col min="5" max="6" width="20.08984375" style="176" customWidth="1"/>
    <col min="7" max="7" width="15.90625" style="176" customWidth="1"/>
    <col min="8" max="8" width="8.90625" style="176" customWidth="1"/>
    <col min="9" max="9" width="9.08984375" style="176" customWidth="1"/>
    <col min="10" max="10" width="8.08984375" style="177" customWidth="1"/>
    <col min="11" max="23" width="6.08984375" style="176" customWidth="1"/>
    <col min="24" max="26" width="9" style="176"/>
    <col min="27" max="27" width="2.08984375" style="176" customWidth="1"/>
    <col min="28" max="28" width="0.6328125" style="176" customWidth="1"/>
    <col min="29" max="29" width="2.36328125" style="176" customWidth="1"/>
    <col min="30" max="30" width="4.6328125" style="176" customWidth="1"/>
    <col min="31" max="31" width="19" style="176" hidden="1" customWidth="1"/>
    <col min="32" max="32" width="14.08984375" style="176" hidden="1" customWidth="1"/>
    <col min="33" max="33" width="29.6328125" style="176" hidden="1" customWidth="1"/>
    <col min="34" max="35" width="23.90625" style="176" customWidth="1"/>
    <col min="36" max="36" width="29.6328125" style="176" customWidth="1"/>
    <col min="37" max="37" width="29.6328125" style="178" customWidth="1"/>
    <col min="38" max="41" width="29.6328125" style="176" customWidth="1"/>
    <col min="42" max="42" width="12.08984375" style="176" customWidth="1"/>
    <col min="43" max="43" width="16.08984375" style="176" customWidth="1"/>
    <col min="44" max="44" width="18" style="176" customWidth="1"/>
    <col min="45" max="45" width="16.08984375" style="176" customWidth="1"/>
    <col min="46" max="46" width="20" style="176" customWidth="1"/>
    <col min="47" max="49" width="6.90625" style="176" customWidth="1"/>
    <col min="50" max="51" width="12.08984375" style="176" customWidth="1"/>
    <col min="52" max="52" width="14.08984375" style="176" customWidth="1"/>
    <col min="53" max="54" width="8.453125" style="176" customWidth="1"/>
    <col min="55" max="55" width="11.08984375" style="176" customWidth="1"/>
    <col min="56" max="56" width="10.08984375" style="176" customWidth="1"/>
    <col min="57" max="58" width="13.08984375" style="176" customWidth="1"/>
    <col min="59" max="59" width="10.08984375" style="176" customWidth="1"/>
    <col min="60" max="60" width="16.08984375" style="176" customWidth="1"/>
    <col min="61" max="62" width="5" style="176" customWidth="1"/>
    <col min="63" max="64" width="28.90625" style="176" customWidth="1"/>
    <col min="65" max="65" width="29.6328125" style="176" customWidth="1"/>
    <col min="66" max="66" width="20" style="176" customWidth="1"/>
    <col min="67" max="67" width="21.90625" style="176" customWidth="1"/>
    <col min="68" max="68" width="8.984375E-2" style="176" customWidth="1"/>
    <col min="69" max="69" width="18.453125" style="176" customWidth="1"/>
    <col min="70" max="72" width="27.6328125" style="176" customWidth="1"/>
    <col min="73" max="75" width="26.08984375" style="176" customWidth="1"/>
    <col min="76" max="76" width="22.08984375" style="176" customWidth="1"/>
    <col min="77" max="77" width="25.36328125" style="176" customWidth="1"/>
    <col min="78" max="78" width="14" style="176" customWidth="1"/>
    <col min="79" max="80" width="15.453125" style="176" customWidth="1"/>
    <col min="81" max="16384" width="9" style="176"/>
  </cols>
  <sheetData>
    <row r="1" spans="1:61" ht="12" customHeight="1" x14ac:dyDescent="0.2">
      <c r="A1" s="176" t="s">
        <v>89</v>
      </c>
    </row>
    <row r="2" spans="1:61" ht="3.75" customHeight="1" x14ac:dyDescent="0.2">
      <c r="B2" s="179"/>
      <c r="C2" s="180"/>
      <c r="D2" s="181"/>
      <c r="E2" s="181"/>
      <c r="F2" s="181"/>
      <c r="G2" s="181"/>
      <c r="H2" s="181"/>
      <c r="I2" s="181"/>
      <c r="J2" s="182"/>
      <c r="K2" s="181"/>
      <c r="L2" s="181"/>
      <c r="M2" s="181"/>
      <c r="N2" s="181"/>
      <c r="O2" s="181"/>
      <c r="P2" s="181"/>
      <c r="Q2" s="181"/>
      <c r="R2" s="181"/>
      <c r="S2" s="181"/>
      <c r="T2" s="181"/>
      <c r="U2" s="181"/>
      <c r="V2" s="181"/>
      <c r="W2" s="181"/>
      <c r="X2" s="181"/>
      <c r="Y2" s="181"/>
      <c r="Z2" s="181"/>
      <c r="AA2" s="181"/>
      <c r="AB2" s="183"/>
    </row>
    <row r="3" spans="1:61" ht="19.5" customHeight="1" x14ac:dyDescent="0.2">
      <c r="B3" s="184"/>
      <c r="C3" s="185"/>
      <c r="AB3" s="186"/>
      <c r="AC3" s="187"/>
    </row>
    <row r="4" spans="1:61" ht="19.5" customHeight="1" thickBot="1" x14ac:dyDescent="0.25">
      <c r="B4" s="184"/>
      <c r="C4" s="271" t="s">
        <v>90</v>
      </c>
      <c r="D4" s="272"/>
      <c r="E4" s="272"/>
      <c r="F4" s="272"/>
      <c r="G4" s="272"/>
      <c r="H4" s="272"/>
      <c r="I4" s="272"/>
      <c r="J4" s="272"/>
      <c r="K4" s="272"/>
      <c r="L4" s="272"/>
      <c r="M4" s="272"/>
      <c r="N4" s="272"/>
      <c r="O4" s="272"/>
      <c r="P4" s="272"/>
      <c r="Q4" s="272"/>
      <c r="R4" s="272"/>
      <c r="S4" s="272"/>
      <c r="T4" s="272"/>
      <c r="U4" s="272"/>
      <c r="V4" s="272"/>
      <c r="W4" s="272"/>
      <c r="X4" s="272"/>
      <c r="Y4" s="272"/>
      <c r="Z4" s="272"/>
      <c r="AA4" s="272"/>
      <c r="AB4" s="186"/>
      <c r="AC4" s="187"/>
    </row>
    <row r="5" spans="1:61" ht="19.5" customHeight="1" x14ac:dyDescent="0.2">
      <c r="B5" s="184"/>
      <c r="D5" s="248" t="s">
        <v>91</v>
      </c>
      <c r="E5" s="249"/>
      <c r="F5" s="273"/>
      <c r="G5" s="274"/>
      <c r="H5" s="275"/>
      <c r="I5" s="188"/>
      <c r="J5" s="176"/>
      <c r="K5" s="177"/>
      <c r="V5" s="279" t="s">
        <v>92</v>
      </c>
      <c r="W5" s="279"/>
      <c r="X5" s="279"/>
      <c r="Y5" s="270"/>
      <c r="Z5" s="270"/>
      <c r="AB5" s="186"/>
      <c r="AC5" s="187"/>
      <c r="AE5" s="189"/>
      <c r="AF5" s="178"/>
      <c r="AG5" s="189"/>
      <c r="AK5" s="176"/>
    </row>
    <row r="6" spans="1:61" ht="19.5" customHeight="1" x14ac:dyDescent="0.2">
      <c r="B6" s="184"/>
      <c r="D6" s="248" t="s">
        <v>93</v>
      </c>
      <c r="E6" s="249"/>
      <c r="F6" s="276"/>
      <c r="G6" s="277"/>
      <c r="H6" s="278"/>
      <c r="I6" s="190"/>
      <c r="J6" s="176"/>
      <c r="K6" s="177"/>
      <c r="V6" s="279" t="s">
        <v>94</v>
      </c>
      <c r="W6" s="279"/>
      <c r="X6" s="279"/>
      <c r="Y6" s="283"/>
      <c r="Z6" s="283"/>
      <c r="AB6" s="186"/>
      <c r="AC6" s="187"/>
      <c r="AE6" s="191" t="s">
        <v>34</v>
      </c>
      <c r="AF6" s="178"/>
      <c r="AG6" s="192" t="s">
        <v>151</v>
      </c>
      <c r="AK6" s="176"/>
    </row>
    <row r="7" spans="1:61" ht="19.5" customHeight="1" thickBot="1" x14ac:dyDescent="0.25">
      <c r="B7" s="184"/>
      <c r="D7" s="248" t="s">
        <v>95</v>
      </c>
      <c r="E7" s="249"/>
      <c r="F7" s="276"/>
      <c r="G7" s="277"/>
      <c r="H7" s="278"/>
      <c r="I7" s="190"/>
      <c r="J7" s="176"/>
      <c r="K7" s="177"/>
      <c r="AB7" s="186"/>
      <c r="AC7" s="187"/>
      <c r="AE7" s="193" t="s">
        <v>36</v>
      </c>
      <c r="AG7" s="192" t="s">
        <v>152</v>
      </c>
      <c r="AK7" s="176"/>
    </row>
    <row r="8" spans="1:61" ht="18" customHeight="1" thickBot="1" x14ac:dyDescent="0.25">
      <c r="B8" s="187"/>
      <c r="F8" s="177"/>
      <c r="G8" s="177"/>
      <c r="H8" s="194"/>
      <c r="I8" s="194"/>
      <c r="J8" s="194"/>
      <c r="K8" s="194"/>
      <c r="L8" s="194"/>
      <c r="M8" s="194"/>
      <c r="N8" s="194"/>
      <c r="O8" s="194"/>
      <c r="P8" s="194"/>
      <c r="T8" s="194"/>
      <c r="U8" s="195" t="s">
        <v>149</v>
      </c>
      <c r="V8" s="286" t="str">
        <f>IF(F7="","",F7)</f>
        <v/>
      </c>
      <c r="W8" s="287"/>
      <c r="X8" s="287"/>
      <c r="Y8" s="287"/>
      <c r="Z8" s="177" t="s">
        <v>104</v>
      </c>
      <c r="AA8" s="177"/>
      <c r="AB8" s="186"/>
      <c r="AE8" s="196"/>
      <c r="AG8" s="192" t="s">
        <v>153</v>
      </c>
      <c r="AK8" s="176"/>
    </row>
    <row r="9" spans="1:61" ht="26.5" customHeight="1" thickBot="1" x14ac:dyDescent="0.25">
      <c r="B9" s="187"/>
      <c r="D9" s="250" t="s">
        <v>14</v>
      </c>
      <c r="E9" s="254" t="s">
        <v>15</v>
      </c>
      <c r="F9" s="256" t="s">
        <v>16</v>
      </c>
      <c r="G9" s="256" t="s">
        <v>186</v>
      </c>
      <c r="H9" s="258" t="s">
        <v>150</v>
      </c>
      <c r="I9" s="252" t="s">
        <v>20</v>
      </c>
      <c r="J9" s="284" t="s">
        <v>22</v>
      </c>
      <c r="K9" s="281" t="s">
        <v>24</v>
      </c>
      <c r="L9" s="282"/>
      <c r="M9" s="280" t="str">
        <f>IF(F7="","",DATE(F7,4,1))</f>
        <v/>
      </c>
      <c r="N9" s="280"/>
      <c r="O9" s="280"/>
      <c r="P9" s="280"/>
      <c r="Q9" s="197" t="s">
        <v>25</v>
      </c>
      <c r="R9" s="280" t="str">
        <f>IF(F7="","",DATE(F7+1,3,31))</f>
        <v/>
      </c>
      <c r="S9" s="280"/>
      <c r="T9" s="280"/>
      <c r="U9" s="280"/>
      <c r="V9" s="198" t="s">
        <v>26</v>
      </c>
      <c r="W9" s="199"/>
      <c r="X9" s="200"/>
      <c r="Y9" s="201"/>
      <c r="Z9" s="202" t="s">
        <v>146</v>
      </c>
      <c r="AA9" s="203"/>
      <c r="AB9" s="186"/>
      <c r="AC9" s="204"/>
      <c r="AD9" s="204"/>
      <c r="AE9" s="192" t="s">
        <v>38</v>
      </c>
      <c r="AF9" s="205"/>
      <c r="AG9" s="192" t="s">
        <v>12</v>
      </c>
      <c r="AK9" s="176"/>
    </row>
    <row r="10" spans="1:61" ht="27.65" customHeight="1" thickBot="1" x14ac:dyDescent="0.25">
      <c r="B10" s="187"/>
      <c r="D10" s="251"/>
      <c r="E10" s="255"/>
      <c r="F10" s="257"/>
      <c r="G10" s="257"/>
      <c r="H10" s="259"/>
      <c r="I10" s="253"/>
      <c r="J10" s="285"/>
      <c r="K10" s="206" t="s">
        <v>27</v>
      </c>
      <c r="L10" s="207" t="s">
        <v>0</v>
      </c>
      <c r="M10" s="207" t="s">
        <v>1</v>
      </c>
      <c r="N10" s="207" t="s">
        <v>2</v>
      </c>
      <c r="O10" s="207" t="s">
        <v>3</v>
      </c>
      <c r="P10" s="207" t="s">
        <v>4</v>
      </c>
      <c r="Q10" s="207" t="s">
        <v>5</v>
      </c>
      <c r="R10" s="207" t="s">
        <v>6</v>
      </c>
      <c r="S10" s="207" t="s">
        <v>7</v>
      </c>
      <c r="T10" s="207" t="s">
        <v>8</v>
      </c>
      <c r="U10" s="207" t="s">
        <v>9</v>
      </c>
      <c r="V10" s="208" t="s">
        <v>10</v>
      </c>
      <c r="W10" s="209" t="s">
        <v>147</v>
      </c>
      <c r="X10" s="210" t="s">
        <v>28</v>
      </c>
      <c r="Y10" s="211" t="s">
        <v>100</v>
      </c>
      <c r="Z10" s="211" t="s">
        <v>101</v>
      </c>
      <c r="AA10" s="212"/>
      <c r="AB10" s="186"/>
      <c r="AC10" s="204"/>
      <c r="AD10" s="204"/>
      <c r="AE10" s="213" t="s">
        <v>40</v>
      </c>
      <c r="AF10" s="205"/>
      <c r="AG10" s="192" t="s">
        <v>154</v>
      </c>
      <c r="AK10" s="176"/>
    </row>
    <row r="11" spans="1:61" s="214" customFormat="1" ht="19.5" customHeight="1" x14ac:dyDescent="0.2">
      <c r="B11" s="215"/>
      <c r="D11" s="138"/>
      <c r="E11" s="139"/>
      <c r="F11" s="140"/>
      <c r="G11" s="140"/>
      <c r="H11" s="141"/>
      <c r="I11" s="141"/>
      <c r="J11" s="142"/>
      <c r="K11" s="143"/>
      <c r="L11" s="144"/>
      <c r="M11" s="144"/>
      <c r="N11" s="144"/>
      <c r="O11" s="144"/>
      <c r="P11" s="144"/>
      <c r="Q11" s="144"/>
      <c r="R11" s="144"/>
      <c r="S11" s="144"/>
      <c r="T11" s="144"/>
      <c r="U11" s="144"/>
      <c r="V11" s="145"/>
      <c r="W11" s="146"/>
      <c r="X11" s="240">
        <f t="shared" ref="X11:X36" si="0">IF(W11="",SUM(K11:V11),SUM(K11:V11)*W11)</f>
        <v>0</v>
      </c>
      <c r="Y11" s="147"/>
      <c r="Z11" s="148"/>
      <c r="AA11" s="149"/>
      <c r="AB11" s="216"/>
      <c r="AE11" s="189"/>
      <c r="AF11" s="217"/>
      <c r="AG11" s="192" t="s">
        <v>155</v>
      </c>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row>
    <row r="12" spans="1:61" s="214" customFormat="1" ht="19.5" customHeight="1" x14ac:dyDescent="0.3">
      <c r="B12" s="215"/>
      <c r="D12" s="138"/>
      <c r="E12" s="139"/>
      <c r="F12" s="140"/>
      <c r="G12" s="140"/>
      <c r="H12" s="141"/>
      <c r="I12" s="141"/>
      <c r="J12" s="142"/>
      <c r="K12" s="143"/>
      <c r="L12" s="144"/>
      <c r="M12" s="144"/>
      <c r="N12" s="144"/>
      <c r="O12" s="144"/>
      <c r="P12" s="144"/>
      <c r="Q12" s="144"/>
      <c r="R12" s="144"/>
      <c r="S12" s="144"/>
      <c r="T12" s="144"/>
      <c r="U12" s="144"/>
      <c r="V12" s="145"/>
      <c r="W12" s="146"/>
      <c r="X12" s="240">
        <f t="shared" si="0"/>
        <v>0</v>
      </c>
      <c r="Y12" s="147"/>
      <c r="Z12" s="148"/>
      <c r="AA12" s="149"/>
      <c r="AB12" s="216"/>
      <c r="AE12" s="218"/>
      <c r="AF12" s="217"/>
      <c r="AG12" s="192" t="s">
        <v>156</v>
      </c>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row>
    <row r="13" spans="1:61" s="214" customFormat="1" ht="19.5" customHeight="1" x14ac:dyDescent="0.3">
      <c r="B13" s="215"/>
      <c r="D13" s="138"/>
      <c r="E13" s="139"/>
      <c r="F13" s="140"/>
      <c r="G13" s="140"/>
      <c r="H13" s="141"/>
      <c r="I13" s="141"/>
      <c r="J13" s="142"/>
      <c r="K13" s="143"/>
      <c r="L13" s="144"/>
      <c r="M13" s="144"/>
      <c r="N13" s="144"/>
      <c r="O13" s="144"/>
      <c r="P13" s="144"/>
      <c r="Q13" s="144"/>
      <c r="R13" s="144"/>
      <c r="S13" s="144"/>
      <c r="T13" s="144"/>
      <c r="U13" s="144"/>
      <c r="V13" s="145"/>
      <c r="W13" s="146"/>
      <c r="X13" s="240">
        <f t="shared" si="0"/>
        <v>0</v>
      </c>
      <c r="Y13" s="147"/>
      <c r="Z13" s="148"/>
      <c r="AA13" s="149"/>
      <c r="AB13" s="216"/>
      <c r="AE13" s="218" t="s">
        <v>131</v>
      </c>
      <c r="AF13" s="217"/>
      <c r="AG13" s="192" t="s">
        <v>157</v>
      </c>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row>
    <row r="14" spans="1:61" s="214" customFormat="1" ht="19.5" customHeight="1" x14ac:dyDescent="0.3">
      <c r="B14" s="215"/>
      <c r="D14" s="138"/>
      <c r="E14" s="139"/>
      <c r="F14" s="140"/>
      <c r="G14" s="140"/>
      <c r="H14" s="141"/>
      <c r="I14" s="141"/>
      <c r="J14" s="142"/>
      <c r="K14" s="143"/>
      <c r="L14" s="144"/>
      <c r="M14" s="144"/>
      <c r="N14" s="144"/>
      <c r="O14" s="144"/>
      <c r="P14" s="144"/>
      <c r="Q14" s="144"/>
      <c r="R14" s="144"/>
      <c r="S14" s="144"/>
      <c r="T14" s="144"/>
      <c r="U14" s="144"/>
      <c r="V14" s="145"/>
      <c r="W14" s="146"/>
      <c r="X14" s="240">
        <f t="shared" si="0"/>
        <v>0</v>
      </c>
      <c r="Y14" s="147"/>
      <c r="Z14" s="148"/>
      <c r="AA14" s="149"/>
      <c r="AB14" s="216"/>
      <c r="AE14" s="218" t="s">
        <v>129</v>
      </c>
      <c r="AF14" s="217"/>
      <c r="AG14" s="192" t="s">
        <v>158</v>
      </c>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row>
    <row r="15" spans="1:61" s="214" customFormat="1" ht="19.5" customHeight="1" x14ac:dyDescent="0.3">
      <c r="B15" s="215"/>
      <c r="D15" s="138"/>
      <c r="E15" s="139"/>
      <c r="F15" s="140"/>
      <c r="G15" s="140"/>
      <c r="H15" s="141"/>
      <c r="I15" s="141"/>
      <c r="J15" s="142"/>
      <c r="K15" s="143"/>
      <c r="L15" s="144"/>
      <c r="M15" s="144"/>
      <c r="N15" s="144"/>
      <c r="O15" s="144"/>
      <c r="P15" s="144"/>
      <c r="Q15" s="144"/>
      <c r="R15" s="144"/>
      <c r="S15" s="144"/>
      <c r="T15" s="144"/>
      <c r="U15" s="144"/>
      <c r="V15" s="145"/>
      <c r="W15" s="146"/>
      <c r="X15" s="240">
        <f t="shared" si="0"/>
        <v>0</v>
      </c>
      <c r="Y15" s="147"/>
      <c r="Z15" s="148"/>
      <c r="AA15" s="149"/>
      <c r="AB15" s="216"/>
      <c r="AE15" s="218" t="s">
        <v>133</v>
      </c>
      <c r="AF15" s="205"/>
      <c r="AG15" s="192" t="s">
        <v>159</v>
      </c>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row>
    <row r="16" spans="1:61" s="214" customFormat="1" ht="19.5" customHeight="1" thickBot="1" x14ac:dyDescent="0.35">
      <c r="B16" s="215"/>
      <c r="D16" s="138"/>
      <c r="E16" s="139"/>
      <c r="F16" s="140"/>
      <c r="G16" s="140"/>
      <c r="H16" s="141"/>
      <c r="I16" s="141"/>
      <c r="J16" s="142"/>
      <c r="K16" s="143"/>
      <c r="L16" s="144"/>
      <c r="M16" s="144"/>
      <c r="N16" s="144"/>
      <c r="O16" s="144"/>
      <c r="P16" s="144"/>
      <c r="Q16" s="144"/>
      <c r="R16" s="144"/>
      <c r="S16" s="144"/>
      <c r="T16" s="144"/>
      <c r="U16" s="144"/>
      <c r="V16" s="145"/>
      <c r="W16" s="146"/>
      <c r="X16" s="240">
        <f t="shared" si="0"/>
        <v>0</v>
      </c>
      <c r="Y16" s="147"/>
      <c r="Z16" s="148"/>
      <c r="AA16" s="149"/>
      <c r="AB16" s="216"/>
      <c r="AE16" s="219"/>
      <c r="AF16" s="205"/>
      <c r="AG16" s="192" t="s">
        <v>160</v>
      </c>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row>
    <row r="17" spans="2:61" s="214" customFormat="1" ht="19.5" customHeight="1" x14ac:dyDescent="0.2">
      <c r="B17" s="215"/>
      <c r="D17" s="138"/>
      <c r="E17" s="139"/>
      <c r="F17" s="140"/>
      <c r="G17" s="140"/>
      <c r="H17" s="141"/>
      <c r="I17" s="141"/>
      <c r="J17" s="142"/>
      <c r="K17" s="143"/>
      <c r="L17" s="144"/>
      <c r="M17" s="144"/>
      <c r="N17" s="144"/>
      <c r="O17" s="144"/>
      <c r="P17" s="144"/>
      <c r="Q17" s="144"/>
      <c r="R17" s="144"/>
      <c r="S17" s="144"/>
      <c r="T17" s="144"/>
      <c r="U17" s="144"/>
      <c r="V17" s="145"/>
      <c r="W17" s="146"/>
      <c r="X17" s="240">
        <f t="shared" si="0"/>
        <v>0</v>
      </c>
      <c r="Y17" s="147"/>
      <c r="Z17" s="148"/>
      <c r="AA17" s="149"/>
      <c r="AB17" s="216"/>
      <c r="AE17" s="220"/>
      <c r="AF17" s="176"/>
      <c r="AG17" s="192" t="s">
        <v>161</v>
      </c>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row>
    <row r="18" spans="2:61" s="214" customFormat="1" ht="19.5" customHeight="1" x14ac:dyDescent="0.2">
      <c r="B18" s="215"/>
      <c r="D18" s="138"/>
      <c r="E18" s="139"/>
      <c r="F18" s="140"/>
      <c r="G18" s="140"/>
      <c r="H18" s="141"/>
      <c r="I18" s="141"/>
      <c r="J18" s="142"/>
      <c r="K18" s="143"/>
      <c r="L18" s="144"/>
      <c r="M18" s="144"/>
      <c r="N18" s="144"/>
      <c r="O18" s="144"/>
      <c r="P18" s="144"/>
      <c r="Q18" s="144"/>
      <c r="R18" s="144"/>
      <c r="S18" s="144"/>
      <c r="T18" s="144"/>
      <c r="U18" s="144"/>
      <c r="V18" s="145"/>
      <c r="W18" s="146"/>
      <c r="X18" s="240">
        <f t="shared" si="0"/>
        <v>0</v>
      </c>
      <c r="Y18" s="147"/>
      <c r="Z18" s="148"/>
      <c r="AA18" s="149"/>
      <c r="AB18" s="216"/>
      <c r="AE18" s="176"/>
      <c r="AF18" s="176"/>
      <c r="AG18" s="192" t="s">
        <v>162</v>
      </c>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row>
    <row r="19" spans="2:61" s="214" customFormat="1" ht="19.5" customHeight="1" x14ac:dyDescent="0.2">
      <c r="B19" s="215"/>
      <c r="D19" s="138"/>
      <c r="E19" s="139"/>
      <c r="F19" s="140"/>
      <c r="G19" s="140"/>
      <c r="H19" s="141"/>
      <c r="I19" s="141"/>
      <c r="J19" s="142"/>
      <c r="K19" s="143"/>
      <c r="L19" s="144"/>
      <c r="M19" s="144"/>
      <c r="N19" s="144"/>
      <c r="O19" s="144"/>
      <c r="P19" s="144"/>
      <c r="Q19" s="144"/>
      <c r="R19" s="144"/>
      <c r="S19" s="144"/>
      <c r="T19" s="144"/>
      <c r="U19" s="144"/>
      <c r="V19" s="145"/>
      <c r="W19" s="146"/>
      <c r="X19" s="240">
        <f t="shared" si="0"/>
        <v>0</v>
      </c>
      <c r="Y19" s="147"/>
      <c r="Z19" s="148"/>
      <c r="AA19" s="149"/>
      <c r="AB19" s="216"/>
      <c r="AE19" s="176"/>
      <c r="AF19" s="176"/>
      <c r="AG19" s="192" t="s">
        <v>163</v>
      </c>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row>
    <row r="20" spans="2:61" s="214" customFormat="1" ht="19.5" customHeight="1" x14ac:dyDescent="0.2">
      <c r="B20" s="215"/>
      <c r="D20" s="138"/>
      <c r="E20" s="139"/>
      <c r="F20" s="140"/>
      <c r="G20" s="140"/>
      <c r="H20" s="141"/>
      <c r="I20" s="141"/>
      <c r="J20" s="142"/>
      <c r="K20" s="143"/>
      <c r="L20" s="144"/>
      <c r="M20" s="144"/>
      <c r="N20" s="144"/>
      <c r="O20" s="144"/>
      <c r="P20" s="144"/>
      <c r="Q20" s="144"/>
      <c r="R20" s="144"/>
      <c r="S20" s="144"/>
      <c r="T20" s="144"/>
      <c r="U20" s="144"/>
      <c r="V20" s="145"/>
      <c r="W20" s="146"/>
      <c r="X20" s="240">
        <f t="shared" si="0"/>
        <v>0</v>
      </c>
      <c r="Y20" s="147"/>
      <c r="Z20" s="148"/>
      <c r="AA20" s="149"/>
      <c r="AB20" s="216"/>
      <c r="AE20" s="176"/>
      <c r="AF20" s="176"/>
      <c r="AG20" s="192" t="s">
        <v>164</v>
      </c>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row>
    <row r="21" spans="2:61" s="214" customFormat="1" ht="19.5" customHeight="1" x14ac:dyDescent="0.2">
      <c r="B21" s="215"/>
      <c r="D21" s="138"/>
      <c r="E21" s="139"/>
      <c r="F21" s="140"/>
      <c r="G21" s="140"/>
      <c r="H21" s="141"/>
      <c r="I21" s="141"/>
      <c r="J21" s="142"/>
      <c r="K21" s="143"/>
      <c r="L21" s="144"/>
      <c r="M21" s="144"/>
      <c r="N21" s="144"/>
      <c r="O21" s="144"/>
      <c r="P21" s="144"/>
      <c r="Q21" s="144"/>
      <c r="R21" s="144"/>
      <c r="S21" s="144"/>
      <c r="T21" s="144"/>
      <c r="U21" s="144"/>
      <c r="V21" s="145"/>
      <c r="W21" s="146"/>
      <c r="X21" s="240">
        <f t="shared" si="0"/>
        <v>0</v>
      </c>
      <c r="Y21" s="147"/>
      <c r="Z21" s="148"/>
      <c r="AA21" s="149"/>
      <c r="AB21" s="216"/>
      <c r="AE21" s="176"/>
      <c r="AG21" s="192" t="s">
        <v>165</v>
      </c>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row>
    <row r="22" spans="2:61" s="214" customFormat="1" ht="19.5" customHeight="1" x14ac:dyDescent="0.2">
      <c r="B22" s="215"/>
      <c r="D22" s="138"/>
      <c r="E22" s="139"/>
      <c r="F22" s="140"/>
      <c r="G22" s="140"/>
      <c r="H22" s="141"/>
      <c r="I22" s="141"/>
      <c r="J22" s="142"/>
      <c r="K22" s="143"/>
      <c r="L22" s="144"/>
      <c r="M22" s="144"/>
      <c r="N22" s="144"/>
      <c r="O22" s="144"/>
      <c r="P22" s="144"/>
      <c r="Q22" s="144"/>
      <c r="R22" s="144"/>
      <c r="S22" s="144"/>
      <c r="T22" s="144"/>
      <c r="U22" s="144"/>
      <c r="V22" s="145"/>
      <c r="W22" s="146"/>
      <c r="X22" s="240">
        <f t="shared" si="0"/>
        <v>0</v>
      </c>
      <c r="Y22" s="147"/>
      <c r="Z22" s="148"/>
      <c r="AA22" s="149"/>
      <c r="AB22" s="216"/>
      <c r="AE22" s="176"/>
      <c r="AG22" s="192" t="s">
        <v>166</v>
      </c>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row>
    <row r="23" spans="2:61" s="214" customFormat="1" ht="19.5" customHeight="1" x14ac:dyDescent="0.2">
      <c r="B23" s="215"/>
      <c r="D23" s="138"/>
      <c r="E23" s="139"/>
      <c r="F23" s="140"/>
      <c r="G23" s="140"/>
      <c r="H23" s="141"/>
      <c r="I23" s="141"/>
      <c r="J23" s="142"/>
      <c r="K23" s="143"/>
      <c r="L23" s="144"/>
      <c r="M23" s="144"/>
      <c r="N23" s="144"/>
      <c r="O23" s="144"/>
      <c r="P23" s="144"/>
      <c r="Q23" s="144"/>
      <c r="R23" s="144"/>
      <c r="S23" s="144"/>
      <c r="T23" s="144"/>
      <c r="U23" s="144"/>
      <c r="V23" s="145"/>
      <c r="W23" s="146"/>
      <c r="X23" s="240">
        <f t="shared" si="0"/>
        <v>0</v>
      </c>
      <c r="Y23" s="147"/>
      <c r="Z23" s="148"/>
      <c r="AA23" s="149"/>
      <c r="AB23" s="216"/>
      <c r="AE23" s="176"/>
      <c r="AG23" s="192" t="s">
        <v>167</v>
      </c>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row>
    <row r="24" spans="2:61" s="214" customFormat="1" ht="19.5" customHeight="1" x14ac:dyDescent="0.2">
      <c r="B24" s="215"/>
      <c r="D24" s="138"/>
      <c r="E24" s="139"/>
      <c r="F24" s="140"/>
      <c r="G24" s="140"/>
      <c r="H24" s="141"/>
      <c r="I24" s="141"/>
      <c r="J24" s="142"/>
      <c r="K24" s="143"/>
      <c r="L24" s="144"/>
      <c r="M24" s="144"/>
      <c r="N24" s="144"/>
      <c r="O24" s="144"/>
      <c r="P24" s="144"/>
      <c r="Q24" s="144"/>
      <c r="R24" s="144"/>
      <c r="S24" s="144"/>
      <c r="T24" s="144"/>
      <c r="U24" s="144"/>
      <c r="V24" s="145"/>
      <c r="W24" s="146"/>
      <c r="X24" s="240">
        <f t="shared" si="0"/>
        <v>0</v>
      </c>
      <c r="Y24" s="147"/>
      <c r="Z24" s="148"/>
      <c r="AA24" s="149"/>
      <c r="AB24" s="216"/>
      <c r="AE24" s="176"/>
      <c r="AG24" s="192" t="s">
        <v>168</v>
      </c>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row>
    <row r="25" spans="2:61" s="214" customFormat="1" ht="19.5" customHeight="1" x14ac:dyDescent="0.2">
      <c r="B25" s="215"/>
      <c r="D25" s="138"/>
      <c r="E25" s="139"/>
      <c r="F25" s="140"/>
      <c r="G25" s="140"/>
      <c r="H25" s="141"/>
      <c r="I25" s="141"/>
      <c r="J25" s="142"/>
      <c r="K25" s="143"/>
      <c r="L25" s="144"/>
      <c r="M25" s="144"/>
      <c r="N25" s="144"/>
      <c r="O25" s="144"/>
      <c r="P25" s="144"/>
      <c r="Q25" s="144"/>
      <c r="R25" s="144"/>
      <c r="S25" s="144"/>
      <c r="T25" s="144"/>
      <c r="U25" s="144"/>
      <c r="V25" s="145"/>
      <c r="W25" s="146"/>
      <c r="X25" s="240">
        <f t="shared" si="0"/>
        <v>0</v>
      </c>
      <c r="Y25" s="147"/>
      <c r="Z25" s="148"/>
      <c r="AA25" s="149"/>
      <c r="AB25" s="216"/>
      <c r="AE25" s="176"/>
      <c r="AG25" s="192" t="s">
        <v>169</v>
      </c>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row>
    <row r="26" spans="2:61" s="214" customFormat="1" ht="19.5" customHeight="1" x14ac:dyDescent="0.2">
      <c r="B26" s="215"/>
      <c r="D26" s="138"/>
      <c r="E26" s="139"/>
      <c r="F26" s="140"/>
      <c r="G26" s="140"/>
      <c r="H26" s="141"/>
      <c r="I26" s="141"/>
      <c r="J26" s="142"/>
      <c r="K26" s="143"/>
      <c r="L26" s="144"/>
      <c r="M26" s="144"/>
      <c r="N26" s="144"/>
      <c r="O26" s="144"/>
      <c r="P26" s="144"/>
      <c r="Q26" s="144"/>
      <c r="R26" s="144"/>
      <c r="S26" s="144"/>
      <c r="T26" s="144"/>
      <c r="U26" s="144"/>
      <c r="V26" s="145"/>
      <c r="W26" s="146"/>
      <c r="X26" s="240">
        <f t="shared" si="0"/>
        <v>0</v>
      </c>
      <c r="Y26" s="147"/>
      <c r="Z26" s="148"/>
      <c r="AA26" s="149"/>
      <c r="AB26" s="216"/>
      <c r="AE26" s="176"/>
      <c r="AG26" s="192" t="s">
        <v>170</v>
      </c>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row>
    <row r="27" spans="2:61" s="214" customFormat="1" ht="19.5" customHeight="1" x14ac:dyDescent="0.2">
      <c r="B27" s="215"/>
      <c r="D27" s="138"/>
      <c r="E27" s="139"/>
      <c r="F27" s="140"/>
      <c r="G27" s="140"/>
      <c r="H27" s="141"/>
      <c r="I27" s="141"/>
      <c r="J27" s="142"/>
      <c r="K27" s="143"/>
      <c r="L27" s="144"/>
      <c r="M27" s="144"/>
      <c r="N27" s="144"/>
      <c r="O27" s="144"/>
      <c r="P27" s="144"/>
      <c r="Q27" s="144"/>
      <c r="R27" s="144"/>
      <c r="S27" s="144"/>
      <c r="T27" s="144"/>
      <c r="U27" s="144"/>
      <c r="V27" s="145"/>
      <c r="W27" s="146"/>
      <c r="X27" s="240">
        <f t="shared" si="0"/>
        <v>0</v>
      </c>
      <c r="Y27" s="147"/>
      <c r="Z27" s="148"/>
      <c r="AA27" s="149"/>
      <c r="AB27" s="216"/>
      <c r="AE27" s="176"/>
      <c r="AG27" s="192" t="s">
        <v>171</v>
      </c>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row>
    <row r="28" spans="2:61" ht="19.5" customHeight="1" x14ac:dyDescent="0.2">
      <c r="B28" s="215"/>
      <c r="C28" s="214"/>
      <c r="D28" s="138"/>
      <c r="E28" s="139"/>
      <c r="F28" s="140"/>
      <c r="G28" s="140"/>
      <c r="H28" s="141"/>
      <c r="I28" s="141"/>
      <c r="J28" s="142"/>
      <c r="K28" s="143"/>
      <c r="L28" s="144"/>
      <c r="M28" s="144"/>
      <c r="N28" s="144"/>
      <c r="O28" s="144"/>
      <c r="P28" s="144"/>
      <c r="Q28" s="144"/>
      <c r="R28" s="144"/>
      <c r="S28" s="144"/>
      <c r="T28" s="144"/>
      <c r="U28" s="144"/>
      <c r="V28" s="145"/>
      <c r="W28" s="146"/>
      <c r="X28" s="240">
        <f t="shared" si="0"/>
        <v>0</v>
      </c>
      <c r="Y28" s="147"/>
      <c r="Z28" s="148"/>
      <c r="AA28" s="149"/>
      <c r="AB28" s="216"/>
      <c r="AF28" s="214"/>
      <c r="AG28" s="192" t="s">
        <v>172</v>
      </c>
      <c r="AK28" s="176"/>
    </row>
    <row r="29" spans="2:61" ht="19.5" customHeight="1" x14ac:dyDescent="0.2">
      <c r="B29" s="215"/>
      <c r="D29" s="138"/>
      <c r="E29" s="139"/>
      <c r="F29" s="140"/>
      <c r="G29" s="140"/>
      <c r="H29" s="141"/>
      <c r="I29" s="141"/>
      <c r="J29" s="142"/>
      <c r="K29" s="150"/>
      <c r="L29" s="151"/>
      <c r="M29" s="151"/>
      <c r="N29" s="151"/>
      <c r="O29" s="151"/>
      <c r="P29" s="151"/>
      <c r="Q29" s="151"/>
      <c r="R29" s="151"/>
      <c r="S29" s="151"/>
      <c r="T29" s="151"/>
      <c r="U29" s="151"/>
      <c r="V29" s="152"/>
      <c r="W29" s="153"/>
      <c r="X29" s="240">
        <f t="shared" si="0"/>
        <v>0</v>
      </c>
      <c r="Y29" s="147"/>
      <c r="Z29" s="148"/>
      <c r="AB29" s="216"/>
      <c r="AF29" s="214"/>
      <c r="AG29" s="192" t="s">
        <v>173</v>
      </c>
      <c r="AK29" s="176"/>
    </row>
    <row r="30" spans="2:61" ht="18.75" customHeight="1" x14ac:dyDescent="0.2">
      <c r="B30" s="215"/>
      <c r="D30" s="138"/>
      <c r="E30" s="139"/>
      <c r="F30" s="140"/>
      <c r="G30" s="140"/>
      <c r="H30" s="141"/>
      <c r="I30" s="141"/>
      <c r="J30" s="142"/>
      <c r="K30" s="150"/>
      <c r="L30" s="151"/>
      <c r="M30" s="151"/>
      <c r="N30" s="151"/>
      <c r="O30" s="151"/>
      <c r="P30" s="151"/>
      <c r="Q30" s="151"/>
      <c r="R30" s="151"/>
      <c r="S30" s="151"/>
      <c r="T30" s="151"/>
      <c r="U30" s="151"/>
      <c r="V30" s="152"/>
      <c r="W30" s="153"/>
      <c r="X30" s="240">
        <f t="shared" si="0"/>
        <v>0</v>
      </c>
      <c r="Y30" s="147"/>
      <c r="Z30" s="148"/>
      <c r="AB30" s="216"/>
      <c r="AG30" s="192" t="s">
        <v>174</v>
      </c>
      <c r="AK30" s="176"/>
    </row>
    <row r="31" spans="2:61" ht="18" customHeight="1" x14ac:dyDescent="0.2">
      <c r="B31" s="187"/>
      <c r="D31" s="138"/>
      <c r="E31" s="139"/>
      <c r="F31" s="140"/>
      <c r="G31" s="140"/>
      <c r="H31" s="141"/>
      <c r="I31" s="141"/>
      <c r="J31" s="142"/>
      <c r="K31" s="150"/>
      <c r="L31" s="151"/>
      <c r="M31" s="151"/>
      <c r="N31" s="151"/>
      <c r="O31" s="151"/>
      <c r="P31" s="151"/>
      <c r="Q31" s="151"/>
      <c r="R31" s="151"/>
      <c r="S31" s="151"/>
      <c r="T31" s="151"/>
      <c r="U31" s="151"/>
      <c r="V31" s="152"/>
      <c r="W31" s="153"/>
      <c r="X31" s="240">
        <f t="shared" si="0"/>
        <v>0</v>
      </c>
      <c r="Y31" s="147"/>
      <c r="Z31" s="148"/>
      <c r="AB31" s="216"/>
      <c r="AG31" s="192" t="s">
        <v>175</v>
      </c>
      <c r="AK31" s="176"/>
    </row>
    <row r="32" spans="2:61" ht="18" customHeight="1" x14ac:dyDescent="0.2">
      <c r="B32" s="187"/>
      <c r="D32" s="138"/>
      <c r="E32" s="139"/>
      <c r="F32" s="140"/>
      <c r="G32" s="140"/>
      <c r="H32" s="141"/>
      <c r="I32" s="141"/>
      <c r="J32" s="142"/>
      <c r="K32" s="143"/>
      <c r="L32" s="144"/>
      <c r="M32" s="144"/>
      <c r="N32" s="144"/>
      <c r="O32" s="144"/>
      <c r="P32" s="144"/>
      <c r="Q32" s="144"/>
      <c r="R32" s="144"/>
      <c r="S32" s="144"/>
      <c r="T32" s="144"/>
      <c r="U32" s="144"/>
      <c r="V32" s="145"/>
      <c r="W32" s="146"/>
      <c r="X32" s="240">
        <f t="shared" si="0"/>
        <v>0</v>
      </c>
      <c r="Y32" s="147"/>
      <c r="Z32" s="148"/>
      <c r="AB32" s="216"/>
      <c r="AG32" s="192" t="s">
        <v>176</v>
      </c>
      <c r="AK32" s="176"/>
    </row>
    <row r="33" spans="2:37" ht="18" customHeight="1" x14ac:dyDescent="0.2">
      <c r="B33" s="187"/>
      <c r="D33" s="138"/>
      <c r="E33" s="139"/>
      <c r="F33" s="140"/>
      <c r="G33" s="140"/>
      <c r="H33" s="141"/>
      <c r="I33" s="141"/>
      <c r="J33" s="142"/>
      <c r="K33" s="143"/>
      <c r="L33" s="144"/>
      <c r="M33" s="144"/>
      <c r="N33" s="144"/>
      <c r="O33" s="144"/>
      <c r="P33" s="144"/>
      <c r="Q33" s="144"/>
      <c r="R33" s="144"/>
      <c r="S33" s="144"/>
      <c r="T33" s="144"/>
      <c r="U33" s="144"/>
      <c r="V33" s="145"/>
      <c r="W33" s="146"/>
      <c r="X33" s="240">
        <f t="shared" si="0"/>
        <v>0</v>
      </c>
      <c r="Y33" s="147"/>
      <c r="Z33" s="148"/>
      <c r="AB33" s="216"/>
      <c r="AG33" s="192" t="s">
        <v>177</v>
      </c>
      <c r="AK33" s="176"/>
    </row>
    <row r="34" spans="2:37" ht="18" customHeight="1" x14ac:dyDescent="0.2">
      <c r="B34" s="187"/>
      <c r="D34" s="138"/>
      <c r="E34" s="139"/>
      <c r="F34" s="140"/>
      <c r="G34" s="140"/>
      <c r="H34" s="141"/>
      <c r="I34" s="141"/>
      <c r="J34" s="142"/>
      <c r="K34" s="143"/>
      <c r="L34" s="144"/>
      <c r="M34" s="144"/>
      <c r="N34" s="144"/>
      <c r="O34" s="144"/>
      <c r="P34" s="144"/>
      <c r="Q34" s="144"/>
      <c r="R34" s="144"/>
      <c r="S34" s="144"/>
      <c r="T34" s="144"/>
      <c r="U34" s="144"/>
      <c r="V34" s="145"/>
      <c r="W34" s="146"/>
      <c r="X34" s="240">
        <f t="shared" si="0"/>
        <v>0</v>
      </c>
      <c r="Y34" s="147"/>
      <c r="Z34" s="148"/>
      <c r="AA34" s="221"/>
      <c r="AB34" s="216"/>
      <c r="AG34" s="192" t="s">
        <v>178</v>
      </c>
      <c r="AK34" s="176"/>
    </row>
    <row r="35" spans="2:37" ht="18" customHeight="1" x14ac:dyDescent="0.2">
      <c r="B35" s="187"/>
      <c r="D35" s="138"/>
      <c r="E35" s="139"/>
      <c r="F35" s="140"/>
      <c r="G35" s="140"/>
      <c r="H35" s="141"/>
      <c r="I35" s="141"/>
      <c r="J35" s="142"/>
      <c r="K35" s="143"/>
      <c r="L35" s="144"/>
      <c r="M35" s="144"/>
      <c r="N35" s="144"/>
      <c r="O35" s="144"/>
      <c r="P35" s="144"/>
      <c r="Q35" s="144"/>
      <c r="R35" s="144"/>
      <c r="S35" s="144"/>
      <c r="T35" s="144"/>
      <c r="U35" s="144"/>
      <c r="V35" s="145"/>
      <c r="W35" s="146"/>
      <c r="X35" s="240">
        <f t="shared" si="0"/>
        <v>0</v>
      </c>
      <c r="Y35" s="147"/>
      <c r="Z35" s="148"/>
      <c r="AB35" s="216"/>
      <c r="AG35" s="192" t="s">
        <v>187</v>
      </c>
      <c r="AK35" s="176"/>
    </row>
    <row r="36" spans="2:37" ht="18" customHeight="1" thickBot="1" x14ac:dyDescent="0.25">
      <c r="B36" s="187"/>
      <c r="D36" s="154"/>
      <c r="E36" s="155"/>
      <c r="F36" s="156"/>
      <c r="G36" s="156"/>
      <c r="H36" s="157"/>
      <c r="I36" s="157"/>
      <c r="J36" s="158"/>
      <c r="K36" s="159"/>
      <c r="L36" s="160"/>
      <c r="M36" s="160"/>
      <c r="N36" s="160"/>
      <c r="O36" s="160"/>
      <c r="P36" s="160"/>
      <c r="Q36" s="160"/>
      <c r="R36" s="160"/>
      <c r="S36" s="160"/>
      <c r="T36" s="160"/>
      <c r="U36" s="160"/>
      <c r="V36" s="161"/>
      <c r="W36" s="162"/>
      <c r="X36" s="241">
        <f t="shared" si="0"/>
        <v>0</v>
      </c>
      <c r="Y36" s="163"/>
      <c r="Z36" s="164"/>
      <c r="AB36" s="216"/>
      <c r="AG36" s="192" t="s">
        <v>63</v>
      </c>
      <c r="AK36" s="176"/>
    </row>
    <row r="37" spans="2:37" ht="18" customHeight="1" thickTop="1" thickBot="1" x14ac:dyDescent="0.25">
      <c r="B37" s="187"/>
      <c r="D37" s="222" t="s">
        <v>55</v>
      </c>
      <c r="E37" s="223"/>
      <c r="F37" s="223"/>
      <c r="G37" s="223"/>
      <c r="H37" s="224" t="s">
        <v>56</v>
      </c>
      <c r="I37" s="224" t="s">
        <v>56</v>
      </c>
      <c r="J37" s="225" t="s">
        <v>56</v>
      </c>
      <c r="K37" s="165" t="s">
        <v>56</v>
      </c>
      <c r="L37" s="166" t="s">
        <v>56</v>
      </c>
      <c r="M37" s="166" t="s">
        <v>56</v>
      </c>
      <c r="N37" s="166" t="s">
        <v>56</v>
      </c>
      <c r="O37" s="166" t="s">
        <v>56</v>
      </c>
      <c r="P37" s="166" t="s">
        <v>56</v>
      </c>
      <c r="Q37" s="166" t="s">
        <v>56</v>
      </c>
      <c r="R37" s="166" t="s">
        <v>56</v>
      </c>
      <c r="S37" s="166" t="s">
        <v>56</v>
      </c>
      <c r="T37" s="166" t="s">
        <v>56</v>
      </c>
      <c r="U37" s="166" t="s">
        <v>56</v>
      </c>
      <c r="V37" s="167" t="s">
        <v>56</v>
      </c>
      <c r="W37" s="168" t="s">
        <v>56</v>
      </c>
      <c r="X37" s="169" t="s">
        <v>56</v>
      </c>
      <c r="Y37" s="226" t="s">
        <v>105</v>
      </c>
      <c r="Z37" s="170" t="s">
        <v>105</v>
      </c>
      <c r="AB37" s="216"/>
      <c r="AG37" s="192" t="s">
        <v>179</v>
      </c>
      <c r="AK37" s="176"/>
    </row>
    <row r="38" spans="2:37" ht="18" customHeight="1" x14ac:dyDescent="0.2">
      <c r="B38" s="187"/>
      <c r="AB38" s="216"/>
      <c r="AG38" s="192" t="s">
        <v>180</v>
      </c>
      <c r="AK38" s="176"/>
    </row>
    <row r="39" spans="2:37" ht="18" customHeight="1" thickBot="1" x14ac:dyDescent="0.25">
      <c r="B39" s="187"/>
      <c r="E39" s="176" t="s">
        <v>80</v>
      </c>
      <c r="F39" s="177"/>
      <c r="G39" s="177"/>
      <c r="Q39" s="176" t="s">
        <v>98</v>
      </c>
      <c r="AB39" s="216"/>
      <c r="AG39" s="192" t="s">
        <v>181</v>
      </c>
      <c r="AK39" s="176"/>
    </row>
    <row r="40" spans="2:37" ht="18" customHeight="1" thickBot="1" x14ac:dyDescent="0.25">
      <c r="B40" s="187"/>
      <c r="E40" s="227"/>
      <c r="F40" s="228" t="s">
        <v>81</v>
      </c>
      <c r="G40" s="229" t="s">
        <v>189</v>
      </c>
      <c r="H40" s="230" t="s">
        <v>22</v>
      </c>
      <c r="I40" s="246" t="s">
        <v>188</v>
      </c>
      <c r="J40" s="247"/>
      <c r="Q40" s="260"/>
      <c r="R40" s="260"/>
      <c r="S40" s="260"/>
      <c r="T40" s="260"/>
      <c r="U40" s="260"/>
      <c r="V40" s="260"/>
      <c r="W40" s="260"/>
      <c r="X40" s="171">
        <f>SUMIF($F$11:$F$36,Q40,$X$11:$X$36)</f>
        <v>0</v>
      </c>
      <c r="AB40" s="216"/>
      <c r="AG40" s="192" t="s">
        <v>182</v>
      </c>
    </row>
    <row r="41" spans="2:37" ht="18" customHeight="1" x14ac:dyDescent="0.35">
      <c r="B41" s="187"/>
      <c r="E41" s="231" t="s">
        <v>62</v>
      </c>
      <c r="F41" s="172"/>
      <c r="G41" s="173"/>
      <c r="H41" s="173"/>
      <c r="I41" s="244"/>
      <c r="J41" s="245"/>
      <c r="Q41" s="260"/>
      <c r="R41" s="260"/>
      <c r="S41" s="260"/>
      <c r="T41" s="260"/>
      <c r="U41" s="260"/>
      <c r="V41" s="260"/>
      <c r="W41" s="260"/>
      <c r="X41" s="171">
        <f ca="1">SUMIF($F$29:$F$36,Q41,$X$29:$X$35)</f>
        <v>0</v>
      </c>
      <c r="AB41" s="216"/>
      <c r="AG41" s="192" t="s">
        <v>183</v>
      </c>
    </row>
    <row r="42" spans="2:37" ht="18" customHeight="1" thickBot="1" x14ac:dyDescent="0.4">
      <c r="B42" s="187"/>
      <c r="E42" s="232" t="s">
        <v>63</v>
      </c>
      <c r="F42" s="174"/>
      <c r="G42" s="175"/>
      <c r="H42" s="175"/>
      <c r="I42" s="242"/>
      <c r="J42" s="243"/>
      <c r="Q42" s="260"/>
      <c r="R42" s="260"/>
      <c r="S42" s="260"/>
      <c r="T42" s="260"/>
      <c r="U42" s="260"/>
      <c r="V42" s="260"/>
      <c r="W42" s="260"/>
      <c r="X42" s="171">
        <f t="shared" ref="X42:X50" si="1">SUMIF($F$29:$F$36,Q42,$X$29:$X$36)</f>
        <v>0</v>
      </c>
      <c r="AB42" s="216"/>
      <c r="AG42" s="192" t="s">
        <v>184</v>
      </c>
    </row>
    <row r="43" spans="2:37" ht="18" customHeight="1" thickBot="1" x14ac:dyDescent="0.25">
      <c r="B43" s="187"/>
      <c r="E43" s="233"/>
      <c r="F43" s="185"/>
      <c r="G43" s="185"/>
      <c r="J43" s="203"/>
      <c r="K43" s="203"/>
      <c r="L43" s="203"/>
      <c r="M43" s="203"/>
      <c r="N43" s="203"/>
      <c r="Q43" s="260"/>
      <c r="R43" s="260"/>
      <c r="S43" s="260"/>
      <c r="T43" s="260"/>
      <c r="U43" s="260"/>
      <c r="V43" s="260"/>
      <c r="W43" s="260"/>
      <c r="X43" s="171">
        <f t="shared" si="1"/>
        <v>0</v>
      </c>
      <c r="AB43" s="216"/>
      <c r="AG43" s="213" t="s">
        <v>185</v>
      </c>
    </row>
    <row r="44" spans="2:37" ht="18" customHeight="1" x14ac:dyDescent="0.2">
      <c r="B44" s="187"/>
      <c r="D44" s="261" t="s">
        <v>190</v>
      </c>
      <c r="E44" s="262"/>
      <c r="F44" s="262"/>
      <c r="G44" s="262"/>
      <c r="H44" s="262"/>
      <c r="I44" s="262"/>
      <c r="J44" s="263"/>
      <c r="K44" s="234"/>
      <c r="L44" s="234"/>
      <c r="M44" s="234"/>
      <c r="N44" s="234"/>
      <c r="O44" s="234"/>
      <c r="Q44" s="260"/>
      <c r="R44" s="260"/>
      <c r="S44" s="260"/>
      <c r="T44" s="260"/>
      <c r="U44" s="260"/>
      <c r="V44" s="260"/>
      <c r="W44" s="260"/>
      <c r="X44" s="171">
        <f t="shared" si="1"/>
        <v>0</v>
      </c>
      <c r="AB44" s="216"/>
    </row>
    <row r="45" spans="2:37" ht="18" customHeight="1" x14ac:dyDescent="0.2">
      <c r="B45" s="187"/>
      <c r="D45" s="264"/>
      <c r="E45" s="265"/>
      <c r="F45" s="265"/>
      <c r="G45" s="265"/>
      <c r="H45" s="265"/>
      <c r="I45" s="265"/>
      <c r="J45" s="266"/>
      <c r="K45" s="234"/>
      <c r="L45" s="234"/>
      <c r="M45" s="234"/>
      <c r="N45" s="234"/>
      <c r="O45" s="234"/>
      <c r="Q45" s="260"/>
      <c r="R45" s="260"/>
      <c r="S45" s="260"/>
      <c r="T45" s="260"/>
      <c r="U45" s="260"/>
      <c r="V45" s="260"/>
      <c r="W45" s="260"/>
      <c r="X45" s="171">
        <f t="shared" si="1"/>
        <v>0</v>
      </c>
      <c r="AB45" s="216"/>
    </row>
    <row r="46" spans="2:37" ht="18" customHeight="1" x14ac:dyDescent="0.2">
      <c r="B46" s="187"/>
      <c r="D46" s="264"/>
      <c r="E46" s="265"/>
      <c r="F46" s="265"/>
      <c r="G46" s="265"/>
      <c r="H46" s="265"/>
      <c r="I46" s="265"/>
      <c r="J46" s="266"/>
      <c r="K46" s="234"/>
      <c r="L46" s="234"/>
      <c r="M46" s="234"/>
      <c r="N46" s="234"/>
      <c r="O46" s="234"/>
      <c r="Q46" s="260"/>
      <c r="R46" s="260"/>
      <c r="S46" s="260"/>
      <c r="T46" s="260"/>
      <c r="U46" s="260"/>
      <c r="V46" s="260"/>
      <c r="W46" s="260"/>
      <c r="X46" s="171">
        <f t="shared" si="1"/>
        <v>0</v>
      </c>
      <c r="Y46" s="221"/>
      <c r="Z46" s="221"/>
      <c r="AB46" s="216"/>
    </row>
    <row r="47" spans="2:37" ht="18" customHeight="1" x14ac:dyDescent="0.2">
      <c r="B47" s="187"/>
      <c r="D47" s="264"/>
      <c r="E47" s="265"/>
      <c r="F47" s="265"/>
      <c r="G47" s="265"/>
      <c r="H47" s="265"/>
      <c r="I47" s="265"/>
      <c r="J47" s="266"/>
      <c r="K47" s="234"/>
      <c r="L47" s="234"/>
      <c r="M47" s="234"/>
      <c r="N47" s="234"/>
      <c r="O47" s="234"/>
      <c r="Q47" s="260"/>
      <c r="R47" s="260"/>
      <c r="S47" s="260"/>
      <c r="T47" s="260"/>
      <c r="U47" s="260"/>
      <c r="V47" s="260"/>
      <c r="W47" s="260"/>
      <c r="X47" s="171">
        <f t="shared" si="1"/>
        <v>0</v>
      </c>
      <c r="Y47" s="221"/>
      <c r="Z47" s="221"/>
      <c r="AB47" s="216"/>
    </row>
    <row r="48" spans="2:37" ht="18" customHeight="1" x14ac:dyDescent="0.2">
      <c r="B48" s="187"/>
      <c r="D48" s="264"/>
      <c r="E48" s="265"/>
      <c r="F48" s="265"/>
      <c r="G48" s="265"/>
      <c r="H48" s="265"/>
      <c r="I48" s="265"/>
      <c r="J48" s="266"/>
      <c r="K48" s="234"/>
      <c r="L48" s="234"/>
      <c r="M48" s="234"/>
      <c r="N48" s="234"/>
      <c r="O48" s="234"/>
      <c r="Q48" s="260"/>
      <c r="R48" s="260"/>
      <c r="S48" s="260"/>
      <c r="T48" s="260"/>
      <c r="U48" s="260"/>
      <c r="V48" s="260"/>
      <c r="W48" s="260"/>
      <c r="X48" s="171">
        <f t="shared" si="1"/>
        <v>0</v>
      </c>
      <c r="AB48" s="186"/>
    </row>
    <row r="49" spans="2:28" ht="18" customHeight="1" x14ac:dyDescent="0.2">
      <c r="B49" s="187"/>
      <c r="D49" s="264"/>
      <c r="E49" s="265"/>
      <c r="F49" s="265"/>
      <c r="G49" s="265"/>
      <c r="H49" s="265"/>
      <c r="I49" s="265"/>
      <c r="J49" s="266"/>
      <c r="K49" s="234"/>
      <c r="L49" s="234"/>
      <c r="M49" s="234"/>
      <c r="N49" s="234"/>
      <c r="O49" s="234"/>
      <c r="Q49" s="260"/>
      <c r="R49" s="260"/>
      <c r="S49" s="260"/>
      <c r="T49" s="260"/>
      <c r="U49" s="260"/>
      <c r="V49" s="260"/>
      <c r="W49" s="260"/>
      <c r="X49" s="171">
        <f t="shared" si="1"/>
        <v>0</v>
      </c>
      <c r="AB49" s="186"/>
    </row>
    <row r="50" spans="2:28" ht="18" customHeight="1" x14ac:dyDescent="0.2">
      <c r="B50" s="187"/>
      <c r="D50" s="264"/>
      <c r="E50" s="265"/>
      <c r="F50" s="265"/>
      <c r="G50" s="265"/>
      <c r="H50" s="265"/>
      <c r="I50" s="265"/>
      <c r="J50" s="266"/>
      <c r="K50" s="234"/>
      <c r="L50" s="234"/>
      <c r="M50" s="234"/>
      <c r="N50" s="234"/>
      <c r="O50" s="234"/>
      <c r="Q50" s="260"/>
      <c r="R50" s="260"/>
      <c r="S50" s="260"/>
      <c r="T50" s="260"/>
      <c r="U50" s="260"/>
      <c r="V50" s="260"/>
      <c r="W50" s="260"/>
      <c r="X50" s="171">
        <f t="shared" si="1"/>
        <v>0</v>
      </c>
      <c r="AB50" s="186"/>
    </row>
    <row r="51" spans="2:28" ht="18" customHeight="1" x14ac:dyDescent="0.2">
      <c r="B51" s="187"/>
      <c r="D51" s="264"/>
      <c r="E51" s="265"/>
      <c r="F51" s="265"/>
      <c r="G51" s="265"/>
      <c r="H51" s="265"/>
      <c r="I51" s="265"/>
      <c r="J51" s="266"/>
      <c r="K51" s="234"/>
      <c r="L51" s="234"/>
      <c r="M51" s="234"/>
      <c r="N51" s="234"/>
      <c r="O51" s="234"/>
      <c r="P51" s="234"/>
      <c r="AB51" s="186"/>
    </row>
    <row r="52" spans="2:28" ht="18" customHeight="1" x14ac:dyDescent="0.2">
      <c r="B52" s="187"/>
      <c r="D52" s="267"/>
      <c r="E52" s="268"/>
      <c r="F52" s="268"/>
      <c r="G52" s="268"/>
      <c r="H52" s="268"/>
      <c r="I52" s="268"/>
      <c r="J52" s="269"/>
      <c r="AB52" s="186"/>
    </row>
    <row r="53" spans="2:28" ht="5.15" customHeight="1" x14ac:dyDescent="0.2">
      <c r="B53" s="187"/>
      <c r="AA53" s="221"/>
      <c r="AB53" s="186"/>
    </row>
    <row r="54" spans="2:28" ht="3" customHeight="1" x14ac:dyDescent="0.2">
      <c r="B54" s="235"/>
      <c r="C54" s="236"/>
      <c r="D54" s="236"/>
      <c r="E54" s="236"/>
      <c r="F54" s="236"/>
      <c r="G54" s="236"/>
      <c r="H54" s="236"/>
      <c r="I54" s="236"/>
      <c r="J54" s="237"/>
      <c r="K54" s="236"/>
      <c r="L54" s="236"/>
      <c r="M54" s="236"/>
      <c r="N54" s="236"/>
      <c r="O54" s="236"/>
      <c r="P54" s="236"/>
      <c r="Q54" s="236"/>
      <c r="R54" s="236"/>
      <c r="S54" s="236"/>
      <c r="T54" s="236"/>
      <c r="U54" s="236"/>
      <c r="V54" s="236"/>
      <c r="W54" s="236"/>
      <c r="X54" s="236"/>
      <c r="Y54" s="236"/>
      <c r="Z54" s="236"/>
      <c r="AA54" s="236"/>
      <c r="AB54" s="238"/>
    </row>
    <row r="55" spans="2:28" ht="18" customHeight="1" x14ac:dyDescent="0.2">
      <c r="AA55" s="221" t="s">
        <v>148</v>
      </c>
    </row>
    <row r="56" spans="2:28" ht="18" customHeight="1" x14ac:dyDescent="0.2">
      <c r="AB56" s="239"/>
    </row>
    <row r="57" spans="2:28" ht="18" customHeight="1" x14ac:dyDescent="0.2"/>
    <row r="58" spans="2:28" ht="18" customHeight="1" x14ac:dyDescent="0.2"/>
    <row r="59" spans="2:28" ht="18" customHeight="1" x14ac:dyDescent="0.2"/>
    <row r="60" spans="2:28" ht="18" customHeight="1" x14ac:dyDescent="0.2"/>
    <row r="61" spans="2:28" ht="18" customHeight="1" x14ac:dyDescent="0.2"/>
    <row r="62" spans="2:28" ht="18" customHeight="1" x14ac:dyDescent="0.2"/>
    <row r="63" spans="2:28" ht="18" customHeight="1" x14ac:dyDescent="0.2"/>
    <row r="64" spans="2:28"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spans="2:3" ht="18" customHeight="1" x14ac:dyDescent="0.2"/>
    <row r="162" spans="2:3" ht="18" customHeight="1" x14ac:dyDescent="0.2"/>
    <row r="163" spans="2:3" ht="18" customHeight="1" x14ac:dyDescent="0.2"/>
    <row r="164" spans="2:3" ht="18" customHeight="1" x14ac:dyDescent="0.2"/>
    <row r="165" spans="2:3" ht="18" customHeight="1" x14ac:dyDescent="0.2"/>
    <row r="166" spans="2:3" ht="18" customHeight="1" x14ac:dyDescent="0.2"/>
    <row r="167" spans="2:3" ht="18" customHeight="1" x14ac:dyDescent="0.2"/>
    <row r="168" spans="2:3" ht="18" customHeight="1" x14ac:dyDescent="0.2">
      <c r="C168" s="236"/>
    </row>
    <row r="169" spans="2:3" ht="18" customHeight="1" x14ac:dyDescent="0.2"/>
    <row r="170" spans="2:3" ht="18" customHeight="1" x14ac:dyDescent="0.2"/>
    <row r="171" spans="2:3" ht="18" customHeight="1" x14ac:dyDescent="0.2"/>
    <row r="172" spans="2:3" ht="18" customHeight="1" x14ac:dyDescent="0.2"/>
    <row r="173" spans="2:3" ht="18" customHeight="1" x14ac:dyDescent="0.2">
      <c r="B173" s="236"/>
    </row>
    <row r="174" spans="2:3" ht="18" customHeight="1" x14ac:dyDescent="0.2"/>
    <row r="175" spans="2:3" ht="18" hidden="1" customHeight="1" x14ac:dyDescent="0.2"/>
  </sheetData>
  <sheetProtection algorithmName="SHA-512" hashValue="7KgxHsoUDSp4d680oMi3kJn9y/GZG6LxbzaBPkdzJfNZqq1DCvKMQOPH8cPBVy9wWBlkI/cZd0s2ZsXfrdJ5mg==" saltValue="z15SPzCHEyxEWRre9yjbMA==" spinCount="100000" sheet="1" formatCells="0" formatColumns="0" formatRows="0" insertRows="0" deleteRows="0"/>
  <mergeCells count="37">
    <mergeCell ref="M9:P9"/>
    <mergeCell ref="F9:F10"/>
    <mergeCell ref="K9:L9"/>
    <mergeCell ref="Y6:Z6"/>
    <mergeCell ref="R9:U9"/>
    <mergeCell ref="V6:X6"/>
    <mergeCell ref="J9:J10"/>
    <mergeCell ref="V8:Y8"/>
    <mergeCell ref="Y5:Z5"/>
    <mergeCell ref="C4:AA4"/>
    <mergeCell ref="F5:H5"/>
    <mergeCell ref="F6:H6"/>
    <mergeCell ref="F7:H7"/>
    <mergeCell ref="V5:X5"/>
    <mergeCell ref="D44:J52"/>
    <mergeCell ref="Q46:W46"/>
    <mergeCell ref="Q48:W48"/>
    <mergeCell ref="Q49:W49"/>
    <mergeCell ref="Q50:W50"/>
    <mergeCell ref="Q45:W45"/>
    <mergeCell ref="Q47:W47"/>
    <mergeCell ref="Q40:W40"/>
    <mergeCell ref="Q41:W41"/>
    <mergeCell ref="Q42:W42"/>
    <mergeCell ref="Q43:W43"/>
    <mergeCell ref="Q44:W44"/>
    <mergeCell ref="I42:J42"/>
    <mergeCell ref="I41:J41"/>
    <mergeCell ref="I40:J40"/>
    <mergeCell ref="D5:E5"/>
    <mergeCell ref="D6:E6"/>
    <mergeCell ref="D7:E7"/>
    <mergeCell ref="D9:D10"/>
    <mergeCell ref="I9:I10"/>
    <mergeCell ref="E9:E10"/>
    <mergeCell ref="G9:G10"/>
    <mergeCell ref="H9:H10"/>
  </mergeCells>
  <phoneticPr fontId="19"/>
  <dataValidations xWindow="589" yWindow="340" count="9">
    <dataValidation type="whole" allowBlank="1" showInputMessage="1" showErrorMessage="1" sqref="I7" xr:uid="{00000000-0002-0000-0000-000000000000}">
      <formula1>2002</formula1>
      <formula2>2100</formula2>
    </dataValidation>
    <dataValidation type="list" allowBlank="1" showInputMessage="1" showErrorMessage="1" sqref="Y11:Y36" xr:uid="{00000000-0002-0000-0000-000001000000}">
      <formula1>$AE$11:$AE$16</formula1>
    </dataValidation>
    <dataValidation imeMode="off" allowBlank="1" showInputMessage="1" showErrorMessage="1" sqref="Y5:Z6 K11:W36 Z11:Z36" xr:uid="{00000000-0002-0000-0000-000002000000}"/>
    <dataValidation type="whole" imeMode="off" allowBlank="1" showInputMessage="1" showErrorMessage="1" sqref="F7:H7" xr:uid="{00000000-0002-0000-0000-000003000000}">
      <formula1>2002</formula1>
      <formula2>2100</formula2>
    </dataValidation>
    <dataValidation imeMode="hiragana" allowBlank="1" showInputMessage="1" showErrorMessage="1" sqref="F5:H5 E11:E36 G11:G36 J11:J36" xr:uid="{00000000-0002-0000-0000-000004000000}"/>
    <dataValidation type="list" imeMode="hiragana" allowBlank="1" showInputMessage="1" showErrorMessage="1" sqref="H11:H36" xr:uid="{00000000-0002-0000-0000-000006000000}">
      <formula1>$AE$5:$AE$7</formula1>
    </dataValidation>
    <dataValidation type="list" imeMode="hiragana" allowBlank="1" showInputMessage="1" showErrorMessage="1" sqref="I11:I36" xr:uid="{00000000-0002-0000-0000-000007000000}">
      <formula1>$AE$8:$AE$10</formula1>
    </dataValidation>
    <dataValidation type="list" allowBlank="1" showInputMessage="1" showErrorMessage="1" sqref="Q40:W50" xr:uid="{00000000-0002-0000-0000-000008000000}">
      <formula1>$AG$5:$AG$43</formula1>
    </dataValidation>
    <dataValidation type="list" imeMode="hiragana" allowBlank="1" showInputMessage="1" showErrorMessage="1" sqref="F11:F36" xr:uid="{00000000-0002-0000-0000-000009000000}">
      <formula1>$AG$5:$AG$43</formula1>
    </dataValidation>
  </dataValidations>
  <printOptions horizontalCentered="1"/>
  <pageMargins left="0.19685039370078741" right="0.19685039370078741" top="0.43307086614173229" bottom="0.43307086614173229" header="0.23622047244094491" footer="0.43307086614173229"/>
  <pageSetup paperSize="9" scale="50" orientation="landscape" r:id="rId1"/>
  <headerFooter alignWithMargins="0">
    <oddHeader xml:space="preserve">&amp;L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276"/>
  <sheetViews>
    <sheetView showGridLines="0" showZeros="0" view="pageBreakPreview" zoomScaleNormal="100" workbookViewId="0">
      <selection activeCell="D46" sqref="D46:L52"/>
    </sheetView>
  </sheetViews>
  <sheetFormatPr defaultColWidth="9" defaultRowHeight="13" x14ac:dyDescent="0.2"/>
  <cols>
    <col min="1" max="1" width="2.08984375" style="1" customWidth="1"/>
    <col min="2" max="2" width="0.6328125" style="1" customWidth="1"/>
    <col min="3" max="3" width="2.08984375" style="1" customWidth="1"/>
    <col min="4" max="4" width="7" style="1" customWidth="1"/>
    <col min="5" max="6" width="20.08984375" style="1" customWidth="1"/>
    <col min="7" max="7" width="7.36328125" style="1" customWidth="1"/>
    <col min="8" max="8" width="5" style="1" hidden="1" customWidth="1"/>
    <col min="9" max="9" width="12.08984375" style="1" hidden="1" customWidth="1"/>
    <col min="10" max="10" width="5" style="1" hidden="1" customWidth="1"/>
    <col min="11" max="11" width="8.08984375" style="1" hidden="1" customWidth="1"/>
    <col min="12" max="12" width="4.08984375" style="3" hidden="1" customWidth="1"/>
    <col min="13" max="13" width="4.08984375" style="3" customWidth="1"/>
    <col min="14" max="25" width="6.08984375" style="1" customWidth="1"/>
    <col min="26" max="26" width="6.08984375" style="1" hidden="1" customWidth="1"/>
    <col min="27" max="27" width="9" style="1"/>
    <col min="28" max="28" width="9" style="1" hidden="1" customWidth="1"/>
    <col min="29" max="30" width="12.08984375" style="1" hidden="1" customWidth="1"/>
    <col min="31" max="31" width="8.984375E-2" style="1" hidden="1" customWidth="1"/>
    <col min="32" max="33" width="9" style="1" hidden="1" customWidth="1"/>
    <col min="34" max="34" width="0" style="1" hidden="1" customWidth="1"/>
    <col min="35" max="36" width="9" style="1"/>
    <col min="37" max="37" width="2.08984375" style="1" customWidth="1"/>
    <col min="38" max="38" width="0.6328125" style="1" customWidth="1"/>
    <col min="39" max="39" width="2.36328125" style="1" customWidth="1"/>
    <col min="40" max="40" width="4.6328125" style="1" customWidth="1"/>
    <col min="41" max="41" width="19" style="1" customWidth="1"/>
    <col min="42" max="42" width="14.08984375" style="1" customWidth="1"/>
    <col min="43" max="43" width="29.6328125" style="1" customWidth="1"/>
    <col min="44" max="45" width="23.90625" style="1" customWidth="1"/>
    <col min="46" max="46" width="29.6328125" style="1" customWidth="1"/>
    <col min="47" max="47" width="29.6328125" style="4" customWidth="1"/>
    <col min="48" max="51" width="29.6328125" style="1" customWidth="1"/>
    <col min="52" max="52" width="12.08984375" style="1" customWidth="1"/>
    <col min="53" max="53" width="16.08984375" style="1" customWidth="1"/>
    <col min="54" max="54" width="18" style="1" customWidth="1"/>
    <col min="55" max="55" width="16.08984375" style="1" customWidth="1"/>
    <col min="56" max="56" width="20" style="1" customWidth="1"/>
    <col min="57" max="59" width="6.90625" style="1" customWidth="1"/>
    <col min="60" max="61" width="12.08984375" style="1" customWidth="1"/>
    <col min="62" max="62" width="14.08984375" style="1" customWidth="1"/>
    <col min="63" max="64" width="8.453125" style="1" customWidth="1"/>
    <col min="65" max="65" width="11.08984375" style="1" customWidth="1"/>
    <col min="66" max="66" width="10.08984375" style="1" customWidth="1"/>
    <col min="67" max="68" width="13.08984375" style="1" customWidth="1"/>
    <col min="69" max="69" width="10.08984375" style="1" customWidth="1"/>
    <col min="70" max="70" width="16.08984375" style="1" customWidth="1"/>
    <col min="71" max="72" width="5" style="1" customWidth="1"/>
    <col min="73" max="74" width="28.90625" style="1" customWidth="1"/>
    <col min="75" max="75" width="29.6328125" style="1" customWidth="1"/>
    <col min="76" max="76" width="20" style="1" customWidth="1"/>
    <col min="77" max="77" width="21.90625" style="1" customWidth="1"/>
    <col min="78" max="78" width="8.984375E-2" style="1" customWidth="1"/>
    <col min="79" max="79" width="18.453125" style="1" customWidth="1"/>
    <col min="80" max="82" width="27.6328125" style="1" customWidth="1"/>
    <col min="83" max="85" width="26.08984375" style="1" customWidth="1"/>
    <col min="86" max="86" width="22.08984375" style="1" customWidth="1"/>
    <col min="87" max="87" width="25.36328125" style="1" customWidth="1"/>
    <col min="88" max="88" width="14" style="1" customWidth="1"/>
    <col min="89" max="90" width="15.453125" style="1" customWidth="1"/>
    <col min="91" max="16384" width="9" style="1"/>
  </cols>
  <sheetData>
    <row r="1" spans="1:71" ht="12" customHeight="1" x14ac:dyDescent="0.2">
      <c r="A1" s="1" t="s">
        <v>89</v>
      </c>
    </row>
    <row r="2" spans="1:71" ht="3.75" customHeight="1" x14ac:dyDescent="0.2">
      <c r="B2" s="57"/>
      <c r="C2" s="58"/>
      <c r="D2" s="5"/>
      <c r="E2" s="5"/>
      <c r="F2" s="5"/>
      <c r="G2" s="5"/>
      <c r="H2" s="5"/>
      <c r="I2" s="5"/>
      <c r="J2" s="5"/>
      <c r="K2" s="5"/>
      <c r="L2" s="6"/>
      <c r="M2" s="6"/>
      <c r="N2" s="5"/>
      <c r="O2" s="5"/>
      <c r="P2" s="5"/>
      <c r="Q2" s="5"/>
      <c r="R2" s="5"/>
      <c r="S2" s="5"/>
      <c r="T2" s="5"/>
      <c r="U2" s="5"/>
      <c r="V2" s="5"/>
      <c r="W2" s="5"/>
      <c r="X2" s="5"/>
      <c r="Y2" s="5"/>
      <c r="Z2" s="5"/>
      <c r="AA2" s="5"/>
      <c r="AB2" s="5"/>
      <c r="AC2" s="5"/>
      <c r="AD2" s="5"/>
      <c r="AE2" s="5"/>
      <c r="AF2" s="5"/>
      <c r="AG2" s="5"/>
      <c r="AH2" s="5"/>
      <c r="AI2" s="5"/>
      <c r="AJ2" s="5"/>
      <c r="AK2" s="5"/>
      <c r="AL2" s="7"/>
    </row>
    <row r="3" spans="1:71" ht="19.5" customHeight="1" x14ac:dyDescent="0.2">
      <c r="B3" s="43"/>
      <c r="C3" s="2"/>
      <c r="AM3" s="8"/>
    </row>
    <row r="4" spans="1:71" ht="19.5" customHeight="1" thickBot="1" x14ac:dyDescent="0.25">
      <c r="B4" s="43"/>
      <c r="C4" s="64"/>
      <c r="D4" s="65"/>
      <c r="E4" s="65"/>
      <c r="F4" s="65"/>
      <c r="G4" s="65"/>
      <c r="H4" s="65"/>
      <c r="I4" s="65"/>
      <c r="J4" s="65"/>
      <c r="K4" s="64"/>
      <c r="L4" s="64"/>
      <c r="M4" s="66"/>
      <c r="N4" s="64"/>
      <c r="O4" s="64"/>
      <c r="P4" s="67" t="s">
        <v>90</v>
      </c>
      <c r="Q4" s="64"/>
      <c r="R4" s="64"/>
      <c r="S4" s="64"/>
      <c r="T4" s="64"/>
      <c r="U4" s="64"/>
      <c r="V4" s="64"/>
      <c r="W4" s="64"/>
      <c r="X4" s="64"/>
      <c r="Y4" s="64"/>
      <c r="Z4" s="64"/>
      <c r="AA4" s="64"/>
      <c r="AB4" s="64"/>
      <c r="AC4" s="64"/>
      <c r="AD4" s="64"/>
      <c r="AE4" s="64"/>
      <c r="AF4" s="64"/>
      <c r="AG4" s="64"/>
      <c r="AH4" s="64"/>
      <c r="AI4" s="64"/>
      <c r="AJ4" s="64"/>
      <c r="AK4" s="64"/>
      <c r="AL4" s="64"/>
      <c r="AM4" s="70"/>
    </row>
    <row r="5" spans="1:71" ht="19.5" customHeight="1" x14ac:dyDescent="0.2">
      <c r="B5" s="43"/>
      <c r="C5" s="64"/>
      <c r="D5" s="288" t="s">
        <v>91</v>
      </c>
      <c r="E5" s="289"/>
      <c r="F5" s="290" t="s">
        <v>135</v>
      </c>
      <c r="G5" s="291"/>
      <c r="H5" s="291"/>
      <c r="I5" s="291"/>
      <c r="J5" s="292"/>
      <c r="K5" s="64"/>
      <c r="L5" s="64"/>
      <c r="M5" s="66"/>
      <c r="N5" s="66"/>
      <c r="O5" s="64"/>
      <c r="P5" s="64"/>
      <c r="Q5" s="64"/>
      <c r="R5" s="64"/>
      <c r="S5" s="64"/>
      <c r="T5" s="64"/>
      <c r="U5" s="64"/>
      <c r="V5" s="64"/>
      <c r="W5" s="64"/>
      <c r="X5" s="64"/>
      <c r="Y5" s="64"/>
      <c r="Z5" s="64"/>
      <c r="AA5" s="64"/>
      <c r="AB5" s="64"/>
      <c r="AC5" s="64"/>
      <c r="AD5" s="64"/>
      <c r="AE5" s="64"/>
      <c r="AF5" s="64"/>
      <c r="AG5" s="293" t="s">
        <v>92</v>
      </c>
      <c r="AH5" s="293"/>
      <c r="AI5" s="294">
        <v>41901</v>
      </c>
      <c r="AJ5" s="295"/>
      <c r="AM5" s="8"/>
      <c r="AO5" s="41"/>
      <c r="AP5" s="4"/>
      <c r="AQ5" s="41"/>
      <c r="AU5" s="1"/>
    </row>
    <row r="6" spans="1:71" ht="19.5" customHeight="1" x14ac:dyDescent="0.2">
      <c r="B6" s="43"/>
      <c r="C6" s="64"/>
      <c r="D6" s="288" t="s">
        <v>93</v>
      </c>
      <c r="E6" s="289"/>
      <c r="F6" s="296">
        <v>9999</v>
      </c>
      <c r="G6" s="297"/>
      <c r="H6" s="297"/>
      <c r="I6" s="297"/>
      <c r="J6" s="298"/>
      <c r="K6" s="64"/>
      <c r="L6" s="64"/>
      <c r="M6" s="66"/>
      <c r="N6" s="66"/>
      <c r="O6" s="64"/>
      <c r="P6" s="64"/>
      <c r="Q6" s="64"/>
      <c r="R6" s="64"/>
      <c r="S6" s="64"/>
      <c r="T6" s="64"/>
      <c r="U6" s="64"/>
      <c r="V6" s="64"/>
      <c r="W6" s="64"/>
      <c r="X6" s="64"/>
      <c r="Y6" s="64"/>
      <c r="Z6" s="64"/>
      <c r="AA6" s="64"/>
      <c r="AB6" s="64"/>
      <c r="AC6" s="64"/>
      <c r="AD6" s="64"/>
      <c r="AE6" s="64"/>
      <c r="AF6" s="64"/>
      <c r="AG6" s="293" t="s">
        <v>94</v>
      </c>
      <c r="AH6" s="293"/>
      <c r="AI6" s="299">
        <v>1</v>
      </c>
      <c r="AJ6" s="299"/>
      <c r="AM6" s="8"/>
      <c r="AO6" s="19" t="s">
        <v>34</v>
      </c>
      <c r="AP6" s="4"/>
      <c r="AQ6" s="39" t="s">
        <v>35</v>
      </c>
      <c r="AU6" s="1"/>
    </row>
    <row r="7" spans="1:71" ht="19.5" customHeight="1" thickBot="1" x14ac:dyDescent="0.25">
      <c r="B7" s="43"/>
      <c r="C7" s="64"/>
      <c r="D7" s="288" t="s">
        <v>95</v>
      </c>
      <c r="E7" s="289"/>
      <c r="F7" s="300">
        <v>2014</v>
      </c>
      <c r="G7" s="301"/>
      <c r="H7" s="301"/>
      <c r="I7" s="301"/>
      <c r="J7" s="302"/>
      <c r="K7" s="64"/>
      <c r="L7" s="64"/>
      <c r="M7" s="66"/>
      <c r="N7" s="66"/>
      <c r="O7" s="64"/>
      <c r="P7" s="64"/>
      <c r="Q7" s="64"/>
      <c r="R7" s="64"/>
      <c r="S7" s="64"/>
      <c r="T7" s="64"/>
      <c r="U7" s="64"/>
      <c r="V7" s="64"/>
      <c r="W7" s="64"/>
      <c r="X7" s="64"/>
      <c r="Y7" s="64"/>
      <c r="Z7" s="64"/>
      <c r="AA7" s="64"/>
      <c r="AB7" s="64"/>
      <c r="AC7" s="64"/>
      <c r="AD7" s="64"/>
      <c r="AE7" s="64"/>
      <c r="AF7" s="64"/>
      <c r="AG7" s="64"/>
      <c r="AH7" s="64"/>
      <c r="AI7" s="64"/>
      <c r="AJ7" s="64"/>
      <c r="AK7" s="64"/>
      <c r="AL7" s="64"/>
      <c r="AM7" s="70"/>
      <c r="AO7" s="61" t="s">
        <v>36</v>
      </c>
      <c r="AQ7" s="39" t="s">
        <v>37</v>
      </c>
      <c r="AU7" s="1"/>
    </row>
    <row r="8" spans="1:71" ht="18" customHeight="1" thickBot="1" x14ac:dyDescent="0.25">
      <c r="B8" s="8"/>
      <c r="F8" s="3"/>
      <c r="G8" s="9"/>
      <c r="H8" s="9"/>
      <c r="I8" s="9"/>
      <c r="J8" s="9"/>
      <c r="K8" s="9"/>
      <c r="L8" s="9"/>
      <c r="M8" s="9"/>
      <c r="N8" s="9"/>
      <c r="O8" s="9"/>
      <c r="P8" s="9"/>
      <c r="Q8" s="9"/>
      <c r="R8" s="9"/>
      <c r="S8" s="9"/>
      <c r="T8" s="9"/>
      <c r="U8" s="9"/>
      <c r="V8" s="9"/>
      <c r="W8" s="9"/>
      <c r="X8" s="9"/>
      <c r="Y8" s="9"/>
      <c r="Z8" s="9"/>
      <c r="AC8" s="10" t="s">
        <v>103</v>
      </c>
      <c r="AD8" s="10"/>
      <c r="AE8" s="10"/>
      <c r="AF8" s="11">
        <f>IF(F7="","",F7)</f>
        <v>2014</v>
      </c>
      <c r="AG8" s="3" t="s">
        <v>104</v>
      </c>
      <c r="AH8" s="3"/>
      <c r="AI8" s="3"/>
      <c r="AJ8" s="3"/>
      <c r="AK8" s="3"/>
      <c r="AL8" s="12"/>
      <c r="AO8" s="62"/>
      <c r="AQ8" s="39" t="s">
        <v>77</v>
      </c>
      <c r="AU8" s="1"/>
    </row>
    <row r="9" spans="1:71" ht="18" customHeight="1" thickBot="1" x14ac:dyDescent="0.25">
      <c r="B9" s="8"/>
      <c r="D9" s="303" t="s">
        <v>14</v>
      </c>
      <c r="E9" s="306" t="s">
        <v>15</v>
      </c>
      <c r="F9" s="309" t="s">
        <v>16</v>
      </c>
      <c r="G9" s="312" t="s">
        <v>17</v>
      </c>
      <c r="H9" s="312" t="s">
        <v>18</v>
      </c>
      <c r="I9" s="312" t="s">
        <v>19</v>
      </c>
      <c r="J9" s="315" t="s">
        <v>20</v>
      </c>
      <c r="K9" s="334" t="s">
        <v>21</v>
      </c>
      <c r="L9" s="337" t="s">
        <v>22</v>
      </c>
      <c r="M9" s="320" t="s">
        <v>23</v>
      </c>
      <c r="N9" s="323" t="s">
        <v>24</v>
      </c>
      <c r="O9" s="324"/>
      <c r="P9" s="325">
        <f>IF(F7="","",DATE(F7,4,1))</f>
        <v>41730</v>
      </c>
      <c r="Q9" s="325"/>
      <c r="R9" s="325"/>
      <c r="S9" s="325"/>
      <c r="T9" s="52" t="s">
        <v>25</v>
      </c>
      <c r="U9" s="325">
        <f>IF(F7="","",DATE(F7+1,3,31))</f>
        <v>42094</v>
      </c>
      <c r="V9" s="325"/>
      <c r="W9" s="325"/>
      <c r="X9" s="325"/>
      <c r="Y9" s="56" t="s">
        <v>26</v>
      </c>
      <c r="Z9" s="96"/>
      <c r="AA9" s="53"/>
      <c r="AB9" s="53"/>
      <c r="AC9" s="54"/>
      <c r="AD9" s="54"/>
      <c r="AE9" s="54"/>
      <c r="AF9" s="54"/>
      <c r="AG9" s="55"/>
      <c r="AH9" s="343"/>
      <c r="AI9" s="344"/>
      <c r="AJ9" s="72" t="s">
        <v>99</v>
      </c>
      <c r="AK9" s="36"/>
      <c r="AL9" s="12"/>
      <c r="AM9" s="13"/>
      <c r="AN9" s="13"/>
      <c r="AO9" s="39" t="s">
        <v>38</v>
      </c>
      <c r="AP9" s="39"/>
      <c r="AQ9" s="39" t="s">
        <v>12</v>
      </c>
      <c r="AU9" s="1"/>
    </row>
    <row r="10" spans="1:71" ht="20.149999999999999" customHeight="1" thickBot="1" x14ac:dyDescent="0.25">
      <c r="B10" s="8"/>
      <c r="D10" s="304"/>
      <c r="E10" s="307"/>
      <c r="F10" s="310"/>
      <c r="G10" s="313"/>
      <c r="H10" s="313"/>
      <c r="I10" s="313"/>
      <c r="J10" s="316"/>
      <c r="K10" s="335"/>
      <c r="L10" s="321"/>
      <c r="M10" s="321"/>
      <c r="N10" s="345" t="s">
        <v>27</v>
      </c>
      <c r="O10" s="318" t="s">
        <v>0</v>
      </c>
      <c r="P10" s="318" t="s">
        <v>1</v>
      </c>
      <c r="Q10" s="318" t="s">
        <v>2</v>
      </c>
      <c r="R10" s="318" t="s">
        <v>3</v>
      </c>
      <c r="S10" s="318" t="s">
        <v>4</v>
      </c>
      <c r="T10" s="318" t="s">
        <v>5</v>
      </c>
      <c r="U10" s="318" t="s">
        <v>6</v>
      </c>
      <c r="V10" s="318" t="s">
        <v>7</v>
      </c>
      <c r="W10" s="318" t="s">
        <v>8</v>
      </c>
      <c r="X10" s="318" t="s">
        <v>9</v>
      </c>
      <c r="Y10" s="338" t="s">
        <v>10</v>
      </c>
      <c r="Z10" s="93"/>
      <c r="AA10" s="339" t="s">
        <v>28</v>
      </c>
      <c r="AB10" s="95"/>
      <c r="AC10" s="14" t="s">
        <v>29</v>
      </c>
      <c r="AD10" s="14"/>
      <c r="AE10" s="14"/>
      <c r="AF10" s="14" t="s">
        <v>30</v>
      </c>
      <c r="AG10" s="14" t="s">
        <v>31</v>
      </c>
      <c r="AH10" s="341" t="s">
        <v>130</v>
      </c>
      <c r="AI10" s="326" t="s">
        <v>100</v>
      </c>
      <c r="AJ10" s="326" t="s">
        <v>101</v>
      </c>
      <c r="AK10" s="38"/>
      <c r="AL10" s="12"/>
      <c r="AM10" s="13"/>
      <c r="AN10" s="13"/>
      <c r="AO10" s="42" t="s">
        <v>40</v>
      </c>
      <c r="AP10" s="39"/>
      <c r="AQ10" s="40" t="s">
        <v>39</v>
      </c>
      <c r="AU10" s="1"/>
    </row>
    <row r="11" spans="1:71" ht="18" customHeight="1" x14ac:dyDescent="0.2">
      <c r="B11" s="8"/>
      <c r="D11" s="305"/>
      <c r="E11" s="308"/>
      <c r="F11" s="311"/>
      <c r="G11" s="314"/>
      <c r="H11" s="314"/>
      <c r="I11" s="314"/>
      <c r="J11" s="317"/>
      <c r="K11" s="336"/>
      <c r="L11" s="322"/>
      <c r="M11" s="322"/>
      <c r="N11" s="346"/>
      <c r="O11" s="319"/>
      <c r="P11" s="319"/>
      <c r="Q11" s="319"/>
      <c r="R11" s="319"/>
      <c r="S11" s="319"/>
      <c r="T11" s="319"/>
      <c r="U11" s="319"/>
      <c r="V11" s="319"/>
      <c r="W11" s="319"/>
      <c r="X11" s="319"/>
      <c r="Y11" s="322"/>
      <c r="Z11" s="94"/>
      <c r="AA11" s="340"/>
      <c r="AB11" s="98"/>
      <c r="AC11" s="15" t="s">
        <v>32</v>
      </c>
      <c r="AD11" s="15"/>
      <c r="AE11" s="15"/>
      <c r="AF11" s="15" t="s">
        <v>11</v>
      </c>
      <c r="AG11" s="15" t="s">
        <v>33</v>
      </c>
      <c r="AH11" s="342"/>
      <c r="AI11" s="327"/>
      <c r="AJ11" s="327"/>
      <c r="AK11" s="50"/>
      <c r="AL11" s="12"/>
      <c r="AM11" s="13"/>
      <c r="AN11" s="13"/>
      <c r="AO11" s="41"/>
      <c r="AP11" s="39"/>
      <c r="AQ11" s="39" t="s">
        <v>41</v>
      </c>
      <c r="AU11" s="1"/>
    </row>
    <row r="12" spans="1:71" s="18" customFormat="1" ht="19.5" customHeight="1" x14ac:dyDescent="0.2">
      <c r="B12" s="16"/>
      <c r="D12" s="106" t="s">
        <v>136</v>
      </c>
      <c r="E12" s="107" t="s">
        <v>121</v>
      </c>
      <c r="F12" s="108" t="s">
        <v>41</v>
      </c>
      <c r="G12" s="108"/>
      <c r="H12" s="109" t="s">
        <v>34</v>
      </c>
      <c r="I12" s="109"/>
      <c r="J12" s="109"/>
      <c r="K12" s="110"/>
      <c r="L12" s="111" t="s">
        <v>134</v>
      </c>
      <c r="M12" s="112"/>
      <c r="N12" s="82">
        <v>1169</v>
      </c>
      <c r="O12" s="127">
        <v>1575</v>
      </c>
      <c r="P12" s="127">
        <v>1733</v>
      </c>
      <c r="Q12" s="127">
        <v>1492</v>
      </c>
      <c r="R12" s="127">
        <v>1047</v>
      </c>
      <c r="S12" s="127">
        <v>602</v>
      </c>
      <c r="T12" s="83">
        <v>1055</v>
      </c>
      <c r="U12" s="127">
        <v>1890</v>
      </c>
      <c r="V12" s="127">
        <v>1440</v>
      </c>
      <c r="W12" s="127">
        <v>1963</v>
      </c>
      <c r="X12" s="127">
        <v>555</v>
      </c>
      <c r="Y12" s="131">
        <v>1919</v>
      </c>
      <c r="Z12" s="97">
        <v>152407</v>
      </c>
      <c r="AA12" s="113">
        <f>SUM(N12:Y12)</f>
        <v>16440</v>
      </c>
      <c r="AB12" s="99"/>
      <c r="AC12" s="103"/>
      <c r="AD12" s="103"/>
      <c r="AE12" s="103"/>
      <c r="AF12" s="114"/>
      <c r="AG12" s="114"/>
      <c r="AH12" s="73">
        <f t="shared" ref="AH12:AH22" si="0">IF(AA12="","",AA12/$AG$42)</f>
        <v>0.17186944612875574</v>
      </c>
      <c r="AI12" s="91" t="s">
        <v>129</v>
      </c>
      <c r="AJ12" s="76">
        <f>SUM(O12,P12,Q12,R12,S12,U12,V12,W12,X12,Y12)/$AG$42</f>
        <v>0.14861898091036443</v>
      </c>
      <c r="AK12" s="51"/>
      <c r="AL12" s="17"/>
      <c r="AO12" s="39" t="s">
        <v>43</v>
      </c>
      <c r="AP12" s="19"/>
      <c r="AQ12" s="39" t="s">
        <v>42</v>
      </c>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row>
    <row r="13" spans="1:71" s="18" customFormat="1" ht="19.5" customHeight="1" thickBot="1" x14ac:dyDescent="0.25">
      <c r="B13" s="16"/>
      <c r="D13" s="106" t="s">
        <v>137</v>
      </c>
      <c r="E13" s="107" t="s">
        <v>121</v>
      </c>
      <c r="F13" s="108" t="s">
        <v>41</v>
      </c>
      <c r="G13" s="108"/>
      <c r="H13" s="109" t="s">
        <v>34</v>
      </c>
      <c r="I13" s="109"/>
      <c r="J13" s="109"/>
      <c r="K13" s="110"/>
      <c r="L13" s="111" t="s">
        <v>134</v>
      </c>
      <c r="M13" s="112"/>
      <c r="N13" s="128">
        <v>514</v>
      </c>
      <c r="O13" s="83">
        <v>605</v>
      </c>
      <c r="P13" s="127">
        <v>937</v>
      </c>
      <c r="Q13" s="83">
        <v>845</v>
      </c>
      <c r="R13" s="127">
        <v>567</v>
      </c>
      <c r="S13" s="83">
        <v>948</v>
      </c>
      <c r="T13" s="127">
        <v>879</v>
      </c>
      <c r="U13" s="83">
        <v>822</v>
      </c>
      <c r="V13" s="127">
        <v>523</v>
      </c>
      <c r="W13" s="83">
        <v>508</v>
      </c>
      <c r="X13" s="127">
        <v>725</v>
      </c>
      <c r="Y13" s="84">
        <v>927</v>
      </c>
      <c r="Z13" s="97">
        <v>89450</v>
      </c>
      <c r="AA13" s="113">
        <f t="shared" ref="AA13:AA37" si="1">SUM(N13:Y13)</f>
        <v>8800</v>
      </c>
      <c r="AB13" s="99"/>
      <c r="AC13" s="103"/>
      <c r="AD13" s="103"/>
      <c r="AE13" s="103"/>
      <c r="AF13" s="114"/>
      <c r="AG13" s="114"/>
      <c r="AH13" s="73">
        <f t="shared" si="0"/>
        <v>9.1998243669893578E-2</v>
      </c>
      <c r="AI13" s="91" t="s">
        <v>129</v>
      </c>
      <c r="AJ13" s="76">
        <f>SUM(N13,P13,R13,T13,V13,X13)/$AG$42</f>
        <v>4.3333263637694193E-2</v>
      </c>
      <c r="AK13" s="51"/>
      <c r="AL13" s="17"/>
      <c r="AO13" s="42" t="s">
        <v>44</v>
      </c>
      <c r="AP13" s="20"/>
      <c r="AQ13" s="39" t="s">
        <v>71</v>
      </c>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row>
    <row r="14" spans="1:71" s="18" customFormat="1" ht="19.5" customHeight="1" x14ac:dyDescent="0.2">
      <c r="B14" s="16"/>
      <c r="D14" s="106" t="s">
        <v>138</v>
      </c>
      <c r="E14" s="107" t="s">
        <v>121</v>
      </c>
      <c r="F14" s="108" t="s">
        <v>41</v>
      </c>
      <c r="G14" s="108"/>
      <c r="H14" s="109" t="s">
        <v>34</v>
      </c>
      <c r="I14" s="109"/>
      <c r="J14" s="109"/>
      <c r="K14" s="108"/>
      <c r="L14" s="111" t="s">
        <v>134</v>
      </c>
      <c r="M14" s="115"/>
      <c r="N14" s="85">
        <v>747</v>
      </c>
      <c r="O14" s="129">
        <v>982</v>
      </c>
      <c r="P14" s="86">
        <v>899</v>
      </c>
      <c r="Q14" s="129">
        <v>617</v>
      </c>
      <c r="R14" s="86">
        <v>976</v>
      </c>
      <c r="S14" s="129">
        <v>564</v>
      </c>
      <c r="T14" s="86">
        <v>876</v>
      </c>
      <c r="U14" s="129">
        <v>883</v>
      </c>
      <c r="V14" s="86">
        <v>511</v>
      </c>
      <c r="W14" s="129">
        <v>972</v>
      </c>
      <c r="X14" s="86">
        <v>741</v>
      </c>
      <c r="Y14" s="130">
        <v>886</v>
      </c>
      <c r="Z14" s="97">
        <v>93995</v>
      </c>
      <c r="AA14" s="113">
        <f t="shared" si="1"/>
        <v>9654</v>
      </c>
      <c r="AB14" s="99"/>
      <c r="AC14" s="103"/>
      <c r="AD14" s="103"/>
      <c r="AE14" s="103"/>
      <c r="AF14" s="114"/>
      <c r="AG14" s="114"/>
      <c r="AH14" s="73">
        <f t="shared" si="0"/>
        <v>0.10092625504422188</v>
      </c>
      <c r="AI14" s="91" t="s">
        <v>129</v>
      </c>
      <c r="AJ14" s="76">
        <f>SUM(O14,Q14,S14,U14,W14,Y14)/$AG$42</f>
        <v>5.1268112154222507E-2</v>
      </c>
      <c r="AK14" s="51"/>
      <c r="AL14" s="17"/>
      <c r="AO14" s="41"/>
      <c r="AP14" s="20"/>
      <c r="AQ14" s="39" t="s">
        <v>45</v>
      </c>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18" customFormat="1" ht="19.5" customHeight="1" x14ac:dyDescent="0.2">
      <c r="B15" s="16"/>
      <c r="D15" s="106" t="s">
        <v>139</v>
      </c>
      <c r="E15" s="107" t="s">
        <v>121</v>
      </c>
      <c r="F15" s="108" t="s">
        <v>41</v>
      </c>
      <c r="G15" s="108"/>
      <c r="H15" s="109" t="s">
        <v>34</v>
      </c>
      <c r="I15" s="109"/>
      <c r="J15" s="109"/>
      <c r="K15" s="108"/>
      <c r="L15" s="111" t="s">
        <v>134</v>
      </c>
      <c r="M15" s="115"/>
      <c r="N15" s="85">
        <v>689</v>
      </c>
      <c r="O15" s="86">
        <v>503</v>
      </c>
      <c r="P15" s="86">
        <v>833</v>
      </c>
      <c r="Q15" s="86">
        <v>885</v>
      </c>
      <c r="R15" s="129">
        <v>997</v>
      </c>
      <c r="S15" s="86">
        <v>960</v>
      </c>
      <c r="T15" s="86">
        <v>862</v>
      </c>
      <c r="U15" s="86">
        <v>570</v>
      </c>
      <c r="V15" s="86">
        <v>959</v>
      </c>
      <c r="W15" s="86">
        <v>647</v>
      </c>
      <c r="X15" s="86">
        <v>926</v>
      </c>
      <c r="Y15" s="87">
        <v>791</v>
      </c>
      <c r="Z15" s="97">
        <v>94568</v>
      </c>
      <c r="AA15" s="113">
        <f t="shared" si="1"/>
        <v>9622</v>
      </c>
      <c r="AB15" s="99"/>
      <c r="AC15" s="103"/>
      <c r="AD15" s="103"/>
      <c r="AE15" s="103"/>
      <c r="AF15" s="114"/>
      <c r="AG15" s="114"/>
      <c r="AH15" s="73">
        <f t="shared" si="0"/>
        <v>0.10059171597633136</v>
      </c>
      <c r="AI15" s="91" t="s">
        <v>129</v>
      </c>
      <c r="AJ15" s="76">
        <f>SUM(R15)/$AG$42</f>
        <v>1.0422982833964079E-2</v>
      </c>
      <c r="AK15" s="51"/>
      <c r="AL15" s="17"/>
      <c r="AO15" s="19" t="s">
        <v>47</v>
      </c>
      <c r="AP15" s="20"/>
      <c r="AQ15" s="39" t="s">
        <v>46</v>
      </c>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18" customFormat="1" ht="19.5" hidden="1" customHeight="1" thickBot="1" x14ac:dyDescent="0.25">
      <c r="B16" s="16"/>
      <c r="D16" s="106" t="s">
        <v>140</v>
      </c>
      <c r="E16" s="107" t="s">
        <v>121</v>
      </c>
      <c r="F16" s="108" t="s">
        <v>41</v>
      </c>
      <c r="G16" s="108"/>
      <c r="H16" s="109" t="s">
        <v>34</v>
      </c>
      <c r="I16" s="109"/>
      <c r="J16" s="109"/>
      <c r="K16" s="108"/>
      <c r="L16" s="111" t="s">
        <v>134</v>
      </c>
      <c r="M16" s="115"/>
      <c r="N16" s="85">
        <v>814</v>
      </c>
      <c r="O16" s="86">
        <v>652</v>
      </c>
      <c r="P16" s="86">
        <v>585</v>
      </c>
      <c r="Q16" s="86">
        <v>964</v>
      </c>
      <c r="R16" s="86">
        <v>696</v>
      </c>
      <c r="S16" s="86">
        <v>662</v>
      </c>
      <c r="T16" s="86">
        <v>735</v>
      </c>
      <c r="U16" s="86">
        <v>970</v>
      </c>
      <c r="V16" s="86">
        <v>612</v>
      </c>
      <c r="W16" s="86">
        <v>535</v>
      </c>
      <c r="X16" s="86">
        <v>757</v>
      </c>
      <c r="Y16" s="87">
        <v>793</v>
      </c>
      <c r="Z16" s="97">
        <v>88883</v>
      </c>
      <c r="AA16" s="113">
        <f t="shared" si="1"/>
        <v>8775</v>
      </c>
      <c r="AB16" s="99"/>
      <c r="AC16" s="103"/>
      <c r="AD16" s="103"/>
      <c r="AE16" s="103"/>
      <c r="AF16" s="114"/>
      <c r="AG16" s="114"/>
      <c r="AH16" s="73">
        <f t="shared" si="0"/>
        <v>9.1736885023104106E-2</v>
      </c>
      <c r="AI16" s="91"/>
      <c r="AJ16" s="76"/>
      <c r="AK16" s="51"/>
      <c r="AL16" s="17"/>
      <c r="AO16" s="61" t="s">
        <v>82</v>
      </c>
      <c r="AP16" s="21"/>
      <c r="AQ16" s="39" t="s">
        <v>72</v>
      </c>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2:71" s="18" customFormat="1" ht="19.5" hidden="1" customHeight="1" x14ac:dyDescent="0.2">
      <c r="B17" s="16"/>
      <c r="D17" s="106" t="s">
        <v>107</v>
      </c>
      <c r="E17" s="107" t="s">
        <v>121</v>
      </c>
      <c r="F17" s="108" t="s">
        <v>41</v>
      </c>
      <c r="G17" s="108"/>
      <c r="H17" s="109" t="s">
        <v>34</v>
      </c>
      <c r="I17" s="109"/>
      <c r="J17" s="109"/>
      <c r="K17" s="108"/>
      <c r="L17" s="111" t="s">
        <v>134</v>
      </c>
      <c r="M17" s="115"/>
      <c r="N17" s="85">
        <v>560</v>
      </c>
      <c r="O17" s="86">
        <v>850</v>
      </c>
      <c r="P17" s="86">
        <v>808</v>
      </c>
      <c r="Q17" s="86">
        <v>646</v>
      </c>
      <c r="R17" s="86">
        <v>537</v>
      </c>
      <c r="S17" s="86">
        <v>889</v>
      </c>
      <c r="T17" s="86">
        <v>508</v>
      </c>
      <c r="U17" s="86">
        <v>522</v>
      </c>
      <c r="V17" s="86">
        <v>928</v>
      </c>
      <c r="W17" s="86">
        <v>854</v>
      </c>
      <c r="X17" s="86">
        <v>830</v>
      </c>
      <c r="Y17" s="87">
        <v>545</v>
      </c>
      <c r="Z17" s="97">
        <v>91901</v>
      </c>
      <c r="AA17" s="113">
        <f t="shared" si="1"/>
        <v>8477</v>
      </c>
      <c r="AB17" s="99"/>
      <c r="AC17" s="103"/>
      <c r="AD17" s="103"/>
      <c r="AE17" s="103"/>
      <c r="AF17" s="114"/>
      <c r="AG17" s="114"/>
      <c r="AH17" s="73">
        <f t="shared" si="0"/>
        <v>8.8621489953373614E-2</v>
      </c>
      <c r="AI17" s="91"/>
      <c r="AJ17" s="76"/>
      <c r="AK17" s="51"/>
      <c r="AL17" s="17"/>
      <c r="AO17" s="62"/>
      <c r="AP17" s="21"/>
      <c r="AQ17" s="39" t="s">
        <v>48</v>
      </c>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row>
    <row r="18" spans="2:71" s="18" customFormat="1" ht="19.5" hidden="1" customHeight="1" x14ac:dyDescent="0.2">
      <c r="B18" s="16"/>
      <c r="D18" s="106" t="s">
        <v>108</v>
      </c>
      <c r="E18" s="107" t="s">
        <v>121</v>
      </c>
      <c r="F18" s="108" t="s">
        <v>41</v>
      </c>
      <c r="G18" s="108"/>
      <c r="H18" s="109" t="s">
        <v>34</v>
      </c>
      <c r="I18" s="109"/>
      <c r="J18" s="109"/>
      <c r="K18" s="108"/>
      <c r="L18" s="111" t="s">
        <v>134</v>
      </c>
      <c r="M18" s="115"/>
      <c r="N18" s="85">
        <v>961</v>
      </c>
      <c r="O18" s="86">
        <v>685</v>
      </c>
      <c r="P18" s="86">
        <v>783</v>
      </c>
      <c r="Q18" s="86">
        <v>695</v>
      </c>
      <c r="R18" s="86">
        <v>941</v>
      </c>
      <c r="S18" s="86">
        <v>529</v>
      </c>
      <c r="T18" s="86">
        <v>866</v>
      </c>
      <c r="U18" s="86">
        <v>592</v>
      </c>
      <c r="V18" s="86">
        <v>730</v>
      </c>
      <c r="W18" s="86">
        <v>528</v>
      </c>
      <c r="X18" s="86">
        <v>508</v>
      </c>
      <c r="Y18" s="87">
        <v>569</v>
      </c>
      <c r="Z18" s="97">
        <v>96860</v>
      </c>
      <c r="AA18" s="113">
        <f t="shared" si="1"/>
        <v>8387</v>
      </c>
      <c r="AB18" s="99"/>
      <c r="AC18" s="103"/>
      <c r="AD18" s="103"/>
      <c r="AE18" s="103"/>
      <c r="AF18" s="114"/>
      <c r="AG18" s="114"/>
      <c r="AH18" s="73">
        <f t="shared" si="0"/>
        <v>8.7680598824931524E-2</v>
      </c>
      <c r="AI18" s="91"/>
      <c r="AJ18" s="76"/>
      <c r="AK18" s="51"/>
      <c r="AL18" s="17"/>
      <c r="AO18" s="19" t="s">
        <v>84</v>
      </c>
      <c r="AP18" s="21"/>
      <c r="AQ18" s="39" t="s">
        <v>49</v>
      </c>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row>
    <row r="19" spans="2:71" s="18" customFormat="1" ht="19.5" hidden="1" customHeight="1" x14ac:dyDescent="0.2">
      <c r="B19" s="16"/>
      <c r="D19" s="106" t="s">
        <v>109</v>
      </c>
      <c r="E19" s="107" t="s">
        <v>121</v>
      </c>
      <c r="F19" s="108" t="s">
        <v>41</v>
      </c>
      <c r="G19" s="108"/>
      <c r="H19" s="109" t="s">
        <v>34</v>
      </c>
      <c r="I19" s="109"/>
      <c r="J19" s="109"/>
      <c r="K19" s="108"/>
      <c r="L19" s="111" t="s">
        <v>134</v>
      </c>
      <c r="M19" s="112"/>
      <c r="N19" s="82">
        <v>760</v>
      </c>
      <c r="O19" s="83">
        <v>593</v>
      </c>
      <c r="P19" s="83">
        <v>909</v>
      </c>
      <c r="Q19" s="83">
        <v>976</v>
      </c>
      <c r="R19" s="83">
        <v>594</v>
      </c>
      <c r="S19" s="83">
        <v>547</v>
      </c>
      <c r="T19" s="83">
        <v>995</v>
      </c>
      <c r="U19" s="83">
        <v>582</v>
      </c>
      <c r="V19" s="83">
        <v>975</v>
      </c>
      <c r="W19" s="83">
        <v>829</v>
      </c>
      <c r="X19" s="83">
        <v>557</v>
      </c>
      <c r="Y19" s="84">
        <v>937</v>
      </c>
      <c r="Z19" s="97">
        <v>86549</v>
      </c>
      <c r="AA19" s="99">
        <f t="shared" si="1"/>
        <v>9254</v>
      </c>
      <c r="AB19" s="99"/>
      <c r="AC19" s="103"/>
      <c r="AD19" s="103"/>
      <c r="AE19" s="103"/>
      <c r="AF19" s="114"/>
      <c r="AG19" s="114"/>
      <c r="AH19" s="73">
        <f t="shared" si="0"/>
        <v>9.6744516695590352E-2</v>
      </c>
      <c r="AI19" s="91"/>
      <c r="AJ19" s="76"/>
      <c r="AK19" s="51"/>
      <c r="AL19" s="17"/>
      <c r="AO19" s="39" t="s">
        <v>85</v>
      </c>
      <c r="AP19" s="21"/>
      <c r="AQ19" s="39" t="s">
        <v>50</v>
      </c>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row>
    <row r="20" spans="2:71" s="18" customFormat="1" ht="19.5" hidden="1" customHeight="1" x14ac:dyDescent="0.2">
      <c r="B20" s="16"/>
      <c r="D20" s="106" t="s">
        <v>110</v>
      </c>
      <c r="E20" s="107" t="s">
        <v>121</v>
      </c>
      <c r="F20" s="108" t="s">
        <v>41</v>
      </c>
      <c r="G20" s="108"/>
      <c r="H20" s="109" t="s">
        <v>34</v>
      </c>
      <c r="I20" s="109"/>
      <c r="J20" s="109"/>
      <c r="K20" s="108"/>
      <c r="L20" s="111" t="s">
        <v>134</v>
      </c>
      <c r="M20" s="112"/>
      <c r="N20" s="82">
        <v>819</v>
      </c>
      <c r="O20" s="83">
        <v>652</v>
      </c>
      <c r="P20" s="83">
        <v>558</v>
      </c>
      <c r="Q20" s="83">
        <v>798</v>
      </c>
      <c r="R20" s="83">
        <v>714</v>
      </c>
      <c r="S20" s="83">
        <v>856</v>
      </c>
      <c r="T20" s="83">
        <v>871</v>
      </c>
      <c r="U20" s="83">
        <v>603</v>
      </c>
      <c r="V20" s="83">
        <v>955</v>
      </c>
      <c r="W20" s="83">
        <v>754</v>
      </c>
      <c r="X20" s="83">
        <v>551</v>
      </c>
      <c r="Y20" s="84">
        <v>982</v>
      </c>
      <c r="Z20" s="97">
        <v>97985</v>
      </c>
      <c r="AA20" s="99">
        <f t="shared" si="1"/>
        <v>9113</v>
      </c>
      <c r="AB20" s="99"/>
      <c r="AC20" s="103"/>
      <c r="AD20" s="103"/>
      <c r="AE20" s="103"/>
      <c r="AF20" s="114"/>
      <c r="AG20" s="114"/>
      <c r="AH20" s="73">
        <f t="shared" si="0"/>
        <v>9.5270453927697743E-2</v>
      </c>
      <c r="AI20" s="91"/>
      <c r="AJ20" s="76"/>
      <c r="AK20" s="51"/>
      <c r="AL20" s="17"/>
      <c r="AO20" s="39" t="s">
        <v>88</v>
      </c>
      <c r="AP20" s="21"/>
      <c r="AQ20" s="39" t="s">
        <v>51</v>
      </c>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row>
    <row r="21" spans="2:71" s="18" customFormat="1" ht="19.5" customHeight="1" x14ac:dyDescent="0.2">
      <c r="B21" s="16"/>
      <c r="D21" s="106" t="s">
        <v>141</v>
      </c>
      <c r="E21" s="107" t="s">
        <v>121</v>
      </c>
      <c r="F21" s="108" t="s">
        <v>41</v>
      </c>
      <c r="G21" s="108"/>
      <c r="H21" s="109" t="s">
        <v>34</v>
      </c>
      <c r="I21" s="109"/>
      <c r="J21" s="109"/>
      <c r="K21" s="108"/>
      <c r="L21" s="111" t="s">
        <v>134</v>
      </c>
      <c r="M21" s="112"/>
      <c r="N21" s="128">
        <v>519</v>
      </c>
      <c r="O21" s="127">
        <v>884</v>
      </c>
      <c r="P21" s="127">
        <v>513</v>
      </c>
      <c r="Q21" s="127">
        <v>903</v>
      </c>
      <c r="R21" s="127">
        <v>713</v>
      </c>
      <c r="S21" s="127">
        <v>917</v>
      </c>
      <c r="T21" s="83"/>
      <c r="U21" s="83"/>
      <c r="V21" s="83"/>
      <c r="W21" s="83"/>
      <c r="X21" s="83"/>
      <c r="Y21" s="84"/>
      <c r="Z21" s="97">
        <v>95431</v>
      </c>
      <c r="AA21" s="99">
        <f t="shared" si="1"/>
        <v>4449</v>
      </c>
      <c r="AB21" s="99"/>
      <c r="AC21" s="103"/>
      <c r="AD21" s="103"/>
      <c r="AE21" s="103"/>
      <c r="AF21" s="114"/>
      <c r="AG21" s="114"/>
      <c r="AH21" s="73">
        <f t="shared" si="0"/>
        <v>4.6511384782654153E-2</v>
      </c>
      <c r="AI21" s="91" t="s">
        <v>131</v>
      </c>
      <c r="AJ21" s="76">
        <f>SUM(N21,O21,P21,R21,Q21)/$AG$42</f>
        <v>3.6924749618416373E-2</v>
      </c>
      <c r="AK21" s="51"/>
      <c r="AL21" s="17"/>
      <c r="AO21" s="39" t="s">
        <v>86</v>
      </c>
      <c r="AP21" s="21"/>
      <c r="AQ21" s="39" t="s">
        <v>52</v>
      </c>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row>
    <row r="22" spans="2:71" s="18" customFormat="1" ht="19.5" customHeight="1" x14ac:dyDescent="0.2">
      <c r="B22" s="16"/>
      <c r="D22" s="106" t="s">
        <v>142</v>
      </c>
      <c r="E22" s="107" t="s">
        <v>121</v>
      </c>
      <c r="F22" s="108" t="s">
        <v>41</v>
      </c>
      <c r="G22" s="108"/>
      <c r="H22" s="109" t="s">
        <v>34</v>
      </c>
      <c r="I22" s="109"/>
      <c r="J22" s="109"/>
      <c r="K22" s="108"/>
      <c r="L22" s="111" t="s">
        <v>134</v>
      </c>
      <c r="M22" s="112"/>
      <c r="N22" s="82">
        <v>205</v>
      </c>
      <c r="O22" s="83">
        <v>292</v>
      </c>
      <c r="P22" s="83">
        <v>63</v>
      </c>
      <c r="Q22" s="83">
        <v>55</v>
      </c>
      <c r="R22" s="83">
        <v>358</v>
      </c>
      <c r="S22" s="83">
        <v>382</v>
      </c>
      <c r="T22" s="83">
        <v>192</v>
      </c>
      <c r="U22" s="83">
        <v>44</v>
      </c>
      <c r="V22" s="83">
        <v>164</v>
      </c>
      <c r="W22" s="83">
        <v>242</v>
      </c>
      <c r="X22" s="83">
        <v>207</v>
      </c>
      <c r="Y22" s="84">
        <v>479</v>
      </c>
      <c r="Z22" s="97">
        <v>80536</v>
      </c>
      <c r="AA22" s="99">
        <f t="shared" si="1"/>
        <v>2683</v>
      </c>
      <c r="AB22" s="99"/>
      <c r="AC22" s="123"/>
      <c r="AD22" s="123"/>
      <c r="AE22" s="123"/>
      <c r="AF22" s="124"/>
      <c r="AG22" s="124"/>
      <c r="AH22" s="73">
        <f t="shared" si="0"/>
        <v>2.8049009973445962E-2</v>
      </c>
      <c r="AI22" s="91"/>
      <c r="AJ22" s="76"/>
      <c r="AK22" s="51"/>
      <c r="AL22" s="17"/>
      <c r="AO22" s="39" t="s">
        <v>87</v>
      </c>
      <c r="AP22" s="20"/>
      <c r="AQ22" s="39" t="s">
        <v>53</v>
      </c>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row>
    <row r="23" spans="2:71" s="18" customFormat="1" ht="19.5" customHeight="1" thickBot="1" x14ac:dyDescent="0.25">
      <c r="B23" s="16"/>
      <c r="D23" s="106" t="s">
        <v>143</v>
      </c>
      <c r="E23" s="107" t="s">
        <v>121</v>
      </c>
      <c r="F23" s="108" t="s">
        <v>127</v>
      </c>
      <c r="G23" s="108" t="s">
        <v>84</v>
      </c>
      <c r="H23" s="109" t="s">
        <v>34</v>
      </c>
      <c r="I23" s="108"/>
      <c r="J23" s="109"/>
      <c r="K23" s="108" t="s">
        <v>43</v>
      </c>
      <c r="L23" s="111" t="s">
        <v>123</v>
      </c>
      <c r="M23" s="112"/>
      <c r="N23" s="128">
        <v>91001</v>
      </c>
      <c r="O23" s="133">
        <v>57885</v>
      </c>
      <c r="P23" s="133">
        <v>61536</v>
      </c>
      <c r="Q23" s="127">
        <v>74511</v>
      </c>
      <c r="R23" s="83">
        <v>57289</v>
      </c>
      <c r="S23" s="83">
        <v>29612</v>
      </c>
      <c r="T23" s="127">
        <v>79414</v>
      </c>
      <c r="U23" s="83">
        <v>27283</v>
      </c>
      <c r="V23" s="133">
        <v>84280</v>
      </c>
      <c r="W23" s="127">
        <v>86353</v>
      </c>
      <c r="X23" s="127">
        <v>145379</v>
      </c>
      <c r="Y23" s="131">
        <v>114858</v>
      </c>
      <c r="Z23" s="97"/>
      <c r="AA23" s="99">
        <f t="shared" si="1"/>
        <v>909401</v>
      </c>
      <c r="AB23" s="99"/>
      <c r="AC23" s="104"/>
      <c r="AD23" s="104"/>
      <c r="AE23" s="104"/>
      <c r="AF23" s="114"/>
      <c r="AG23" s="114"/>
      <c r="AH23" s="73">
        <f t="shared" ref="AH23:AH37" si="2">IF(AA23="","",AA23/$AG$43)</f>
        <v>0.23444780564416876</v>
      </c>
      <c r="AI23" s="91" t="s">
        <v>129</v>
      </c>
      <c r="AJ23" s="76">
        <f>SUM(N23,T23,Q23,W23,X23,Y23)/$AG$43</f>
        <v>0.15249557478319917</v>
      </c>
      <c r="AK23" s="51"/>
      <c r="AL23" s="17"/>
      <c r="AO23" s="42" t="s">
        <v>106</v>
      </c>
      <c r="AP23" s="20"/>
      <c r="AQ23" s="39" t="s">
        <v>54</v>
      </c>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row>
    <row r="24" spans="2:71" s="18" customFormat="1" ht="19.5" customHeight="1" x14ac:dyDescent="0.2">
      <c r="B24" s="16"/>
      <c r="D24" s="106" t="s">
        <v>144</v>
      </c>
      <c r="E24" s="107" t="s">
        <v>121</v>
      </c>
      <c r="F24" s="108" t="s">
        <v>127</v>
      </c>
      <c r="G24" s="108" t="s">
        <v>84</v>
      </c>
      <c r="H24" s="109" t="s">
        <v>34</v>
      </c>
      <c r="I24" s="108"/>
      <c r="J24" s="109"/>
      <c r="K24" s="108" t="s">
        <v>43</v>
      </c>
      <c r="L24" s="111" t="s">
        <v>122</v>
      </c>
      <c r="M24" s="112"/>
      <c r="N24" s="82">
        <v>72071</v>
      </c>
      <c r="O24" s="127">
        <v>92285</v>
      </c>
      <c r="P24" s="83">
        <v>38479</v>
      </c>
      <c r="Q24" s="127">
        <v>10438</v>
      </c>
      <c r="R24" s="127">
        <v>99674</v>
      </c>
      <c r="S24" s="83">
        <v>51043</v>
      </c>
      <c r="T24" s="83">
        <v>0</v>
      </c>
      <c r="U24" s="83">
        <v>0</v>
      </c>
      <c r="V24" s="83">
        <v>0</v>
      </c>
      <c r="W24" s="83">
        <v>0</v>
      </c>
      <c r="X24" s="83">
        <v>0</v>
      </c>
      <c r="Y24" s="84">
        <v>0</v>
      </c>
      <c r="Z24" s="97"/>
      <c r="AA24" s="99">
        <f t="shared" si="1"/>
        <v>363990</v>
      </c>
      <c r="AB24" s="99"/>
      <c r="AC24" s="104"/>
      <c r="AD24" s="104"/>
      <c r="AE24" s="104"/>
      <c r="AF24" s="114"/>
      <c r="AG24" s="114"/>
      <c r="AH24" s="73">
        <f t="shared" si="2"/>
        <v>9.3838314205087717E-2</v>
      </c>
      <c r="AI24" s="91" t="s">
        <v>131</v>
      </c>
      <c r="AJ24" s="76">
        <f>SUM(O24,Q24,R24)/$AG$43</f>
        <v>5.2178887552315006E-2</v>
      </c>
      <c r="AK24" s="51"/>
      <c r="AL24" s="17"/>
      <c r="AO24" s="41"/>
      <c r="AQ24" s="39" t="s">
        <v>73</v>
      </c>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row>
    <row r="25" spans="2:71" s="18" customFormat="1" ht="19.5" customHeight="1" x14ac:dyDescent="0.2">
      <c r="B25" s="16"/>
      <c r="D25" s="106" t="s">
        <v>111</v>
      </c>
      <c r="E25" s="107" t="s">
        <v>121</v>
      </c>
      <c r="F25" s="108" t="s">
        <v>127</v>
      </c>
      <c r="G25" s="108" t="s">
        <v>84</v>
      </c>
      <c r="H25" s="109" t="s">
        <v>34</v>
      </c>
      <c r="I25" s="108"/>
      <c r="J25" s="109"/>
      <c r="K25" s="108" t="s">
        <v>44</v>
      </c>
      <c r="L25" s="111" t="s">
        <v>122</v>
      </c>
      <c r="M25" s="112"/>
      <c r="N25" s="134">
        <v>35247</v>
      </c>
      <c r="O25" s="83">
        <v>32315</v>
      </c>
      <c r="P25" s="133">
        <v>44888</v>
      </c>
      <c r="Q25" s="83">
        <v>58490</v>
      </c>
      <c r="R25" s="133">
        <v>89213</v>
      </c>
      <c r="S25" s="83">
        <v>11331</v>
      </c>
      <c r="T25" s="133">
        <v>18570</v>
      </c>
      <c r="U25" s="83">
        <v>54938</v>
      </c>
      <c r="V25" s="127">
        <v>97215</v>
      </c>
      <c r="W25" s="83">
        <v>83061</v>
      </c>
      <c r="X25" s="127">
        <v>92201</v>
      </c>
      <c r="Y25" s="84">
        <v>93036</v>
      </c>
      <c r="Z25" s="97"/>
      <c r="AA25" s="99">
        <f t="shared" si="1"/>
        <v>710505</v>
      </c>
      <c r="AB25" s="99"/>
      <c r="AC25" s="104"/>
      <c r="AD25" s="104"/>
      <c r="AE25" s="104"/>
      <c r="AF25" s="114"/>
      <c r="AG25" s="114"/>
      <c r="AH25" s="73">
        <f t="shared" si="2"/>
        <v>0.18317149216815257</v>
      </c>
      <c r="AI25" s="91" t="s">
        <v>129</v>
      </c>
      <c r="AJ25" s="76">
        <f>SUM(V25,X25)/$AG$43</f>
        <v>4.883232540309046E-2</v>
      </c>
      <c r="AK25" s="51"/>
      <c r="AL25" s="17"/>
      <c r="AO25" s="80" t="s">
        <v>128</v>
      </c>
      <c r="AQ25" s="39" t="s">
        <v>57</v>
      </c>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row>
    <row r="26" spans="2:71" s="18" customFormat="1" ht="19.5" customHeight="1" x14ac:dyDescent="0.2">
      <c r="B26" s="16"/>
      <c r="D26" s="106" t="s">
        <v>112</v>
      </c>
      <c r="E26" s="107" t="s">
        <v>121</v>
      </c>
      <c r="F26" s="108" t="s">
        <v>127</v>
      </c>
      <c r="G26" s="108" t="s">
        <v>84</v>
      </c>
      <c r="H26" s="109" t="s">
        <v>34</v>
      </c>
      <c r="I26" s="108"/>
      <c r="J26" s="109"/>
      <c r="K26" s="108" t="s">
        <v>44</v>
      </c>
      <c r="L26" s="111" t="s">
        <v>122</v>
      </c>
      <c r="M26" s="115"/>
      <c r="N26" s="85">
        <v>91435</v>
      </c>
      <c r="O26" s="135">
        <v>51347</v>
      </c>
      <c r="P26" s="86">
        <v>40044</v>
      </c>
      <c r="Q26" s="135">
        <v>53084</v>
      </c>
      <c r="R26" s="86">
        <v>44864</v>
      </c>
      <c r="S26" s="129">
        <v>81548</v>
      </c>
      <c r="T26" s="86">
        <v>90562</v>
      </c>
      <c r="U26" s="135">
        <v>74317</v>
      </c>
      <c r="V26" s="86">
        <v>94398</v>
      </c>
      <c r="W26" s="135">
        <v>51136</v>
      </c>
      <c r="X26" s="86">
        <v>21818</v>
      </c>
      <c r="Y26" s="130">
        <v>91418</v>
      </c>
      <c r="Z26" s="97"/>
      <c r="AA26" s="99">
        <f t="shared" si="1"/>
        <v>785971</v>
      </c>
      <c r="AB26" s="113"/>
      <c r="AC26" s="123"/>
      <c r="AD26" s="123"/>
      <c r="AE26" s="123"/>
      <c r="AF26" s="124"/>
      <c r="AG26" s="124"/>
      <c r="AH26" s="73">
        <f t="shared" si="2"/>
        <v>0.2026269778128163</v>
      </c>
      <c r="AI26" s="92" t="s">
        <v>129</v>
      </c>
      <c r="AJ26" s="76">
        <f>SUM(S26,Y26)/$AG$43</f>
        <v>4.4591438926336449E-2</v>
      </c>
      <c r="AK26" s="51"/>
      <c r="AL26" s="17"/>
      <c r="AO26" s="80" t="s">
        <v>131</v>
      </c>
      <c r="AQ26" s="39" t="s">
        <v>58</v>
      </c>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row>
    <row r="27" spans="2:71" s="18" customFormat="1" ht="19.5" customHeight="1" x14ac:dyDescent="0.2">
      <c r="B27" s="16"/>
      <c r="D27" s="106" t="s">
        <v>113</v>
      </c>
      <c r="E27" s="107" t="s">
        <v>121</v>
      </c>
      <c r="F27" s="108" t="s">
        <v>127</v>
      </c>
      <c r="G27" s="108" t="s">
        <v>84</v>
      </c>
      <c r="H27" s="109" t="s">
        <v>34</v>
      </c>
      <c r="I27" s="109"/>
      <c r="J27" s="109"/>
      <c r="K27" s="110" t="s">
        <v>44</v>
      </c>
      <c r="L27" s="111" t="s">
        <v>122</v>
      </c>
      <c r="M27" s="115"/>
      <c r="N27" s="85">
        <v>17310</v>
      </c>
      <c r="O27" s="86">
        <v>42213</v>
      </c>
      <c r="P27" s="135">
        <v>90990</v>
      </c>
      <c r="Q27" s="86">
        <v>55366</v>
      </c>
      <c r="R27" s="129">
        <v>96590</v>
      </c>
      <c r="S27" s="129">
        <v>95078</v>
      </c>
      <c r="T27" s="135">
        <v>91370</v>
      </c>
      <c r="U27" s="86">
        <v>38000</v>
      </c>
      <c r="V27" s="86">
        <v>39040</v>
      </c>
      <c r="W27" s="86">
        <v>51776</v>
      </c>
      <c r="X27" s="129">
        <v>97564</v>
      </c>
      <c r="Y27" s="87">
        <v>73031</v>
      </c>
      <c r="Z27" s="97"/>
      <c r="AA27" s="99">
        <f t="shared" si="1"/>
        <v>788328</v>
      </c>
      <c r="AB27" s="113"/>
      <c r="AC27" s="125"/>
      <c r="AD27" s="125"/>
      <c r="AE27" s="125"/>
      <c r="AF27" s="124"/>
      <c r="AG27" s="124"/>
      <c r="AH27" s="73">
        <f t="shared" si="2"/>
        <v>0.20323462337061016</v>
      </c>
      <c r="AI27" s="91" t="s">
        <v>129</v>
      </c>
      <c r="AJ27" s="76">
        <f>SUM(R27:S27,X27)/$AG$43</f>
        <v>7.4565354251946298E-2</v>
      </c>
      <c r="AK27" s="51"/>
      <c r="AL27" s="17"/>
      <c r="AO27" s="80" t="s">
        <v>129</v>
      </c>
      <c r="AQ27" s="39" t="s">
        <v>59</v>
      </c>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row>
    <row r="28" spans="2:71" s="18" customFormat="1" ht="19.5" hidden="1" customHeight="1" x14ac:dyDescent="0.2">
      <c r="B28" s="16"/>
      <c r="C28" s="1"/>
      <c r="D28" s="106" t="s">
        <v>114</v>
      </c>
      <c r="E28" s="107" t="s">
        <v>121</v>
      </c>
      <c r="F28" s="108" t="s">
        <v>127</v>
      </c>
      <c r="G28" s="108" t="s">
        <v>84</v>
      </c>
      <c r="H28" s="109" t="s">
        <v>34</v>
      </c>
      <c r="I28" s="109"/>
      <c r="J28" s="109"/>
      <c r="K28" s="110" t="s">
        <v>44</v>
      </c>
      <c r="L28" s="111" t="s">
        <v>122</v>
      </c>
      <c r="M28" s="112"/>
      <c r="N28" s="82">
        <v>1074</v>
      </c>
      <c r="O28" s="83">
        <v>9006</v>
      </c>
      <c r="P28" s="83">
        <v>5838</v>
      </c>
      <c r="Q28" s="83">
        <v>2484</v>
      </c>
      <c r="R28" s="83">
        <v>7778</v>
      </c>
      <c r="S28" s="83">
        <v>4018</v>
      </c>
      <c r="T28" s="83">
        <v>5321</v>
      </c>
      <c r="U28" s="83">
        <v>6865</v>
      </c>
      <c r="V28" s="83">
        <v>2956</v>
      </c>
      <c r="W28" s="83">
        <v>2184</v>
      </c>
      <c r="X28" s="83">
        <v>451</v>
      </c>
      <c r="Y28" s="84">
        <v>1668</v>
      </c>
      <c r="Z28" s="97"/>
      <c r="AA28" s="99">
        <f t="shared" si="1"/>
        <v>49643</v>
      </c>
      <c r="AB28" s="99"/>
      <c r="AC28" s="103"/>
      <c r="AD28" s="103"/>
      <c r="AE28" s="103"/>
      <c r="AF28" s="114"/>
      <c r="AG28" s="114"/>
      <c r="AH28" s="73">
        <f t="shared" si="2"/>
        <v>1.2798196192431577E-2</v>
      </c>
      <c r="AI28" s="91"/>
      <c r="AJ28" s="76"/>
      <c r="AK28" s="1"/>
      <c r="AL28" s="17"/>
      <c r="AO28" s="80" t="s">
        <v>132</v>
      </c>
      <c r="AQ28" s="39" t="s">
        <v>78</v>
      </c>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2:71" ht="19.5" hidden="1" customHeight="1" thickBot="1" x14ac:dyDescent="0.25">
      <c r="B29" s="16"/>
      <c r="D29" s="106" t="s">
        <v>115</v>
      </c>
      <c r="E29" s="107" t="s">
        <v>121</v>
      </c>
      <c r="F29" s="108" t="s">
        <v>127</v>
      </c>
      <c r="G29" s="108" t="s">
        <v>84</v>
      </c>
      <c r="H29" s="109" t="s">
        <v>34</v>
      </c>
      <c r="I29" s="109"/>
      <c r="J29" s="109"/>
      <c r="K29" s="108" t="s">
        <v>44</v>
      </c>
      <c r="L29" s="111" t="s">
        <v>122</v>
      </c>
      <c r="M29" s="115"/>
      <c r="N29" s="85">
        <v>28</v>
      </c>
      <c r="O29" s="86">
        <v>8958</v>
      </c>
      <c r="P29" s="86">
        <v>6275</v>
      </c>
      <c r="Q29" s="86">
        <v>8619</v>
      </c>
      <c r="R29" s="86">
        <v>6410</v>
      </c>
      <c r="S29" s="86">
        <v>2968</v>
      </c>
      <c r="T29" s="86">
        <v>8578</v>
      </c>
      <c r="U29" s="86">
        <v>9238</v>
      </c>
      <c r="V29" s="86">
        <v>2054</v>
      </c>
      <c r="W29" s="86">
        <v>6087</v>
      </c>
      <c r="X29" s="86">
        <v>9695</v>
      </c>
      <c r="Y29" s="87">
        <v>639</v>
      </c>
      <c r="Z29" s="97"/>
      <c r="AA29" s="99">
        <f t="shared" si="1"/>
        <v>69549</v>
      </c>
      <c r="AB29" s="99"/>
      <c r="AC29" s="103"/>
      <c r="AD29" s="103"/>
      <c r="AE29" s="103"/>
      <c r="AF29" s="114"/>
      <c r="AG29" s="114"/>
      <c r="AH29" s="73">
        <f t="shared" si="2"/>
        <v>1.7930055536277498E-2</v>
      </c>
      <c r="AI29" s="91"/>
      <c r="AJ29" s="76"/>
      <c r="AL29" s="17"/>
      <c r="AO29" s="81" t="s">
        <v>133</v>
      </c>
      <c r="AP29" s="18"/>
      <c r="AQ29" s="39" t="s">
        <v>79</v>
      </c>
      <c r="AU29" s="1"/>
    </row>
    <row r="30" spans="2:71" ht="19.5" hidden="1" customHeight="1" x14ac:dyDescent="0.2">
      <c r="B30" s="16"/>
      <c r="D30" s="106" t="s">
        <v>116</v>
      </c>
      <c r="E30" s="107" t="s">
        <v>121</v>
      </c>
      <c r="F30" s="108" t="s">
        <v>127</v>
      </c>
      <c r="G30" s="108" t="s">
        <v>84</v>
      </c>
      <c r="H30" s="109" t="s">
        <v>34</v>
      </c>
      <c r="I30" s="109"/>
      <c r="J30" s="109"/>
      <c r="K30" s="108" t="s">
        <v>44</v>
      </c>
      <c r="L30" s="111" t="s">
        <v>122</v>
      </c>
      <c r="M30" s="115"/>
      <c r="N30" s="85">
        <v>4060</v>
      </c>
      <c r="O30" s="86">
        <v>1530</v>
      </c>
      <c r="P30" s="86">
        <v>5608</v>
      </c>
      <c r="Q30" s="86">
        <v>7601</v>
      </c>
      <c r="R30" s="86">
        <v>404</v>
      </c>
      <c r="S30" s="86">
        <v>1135</v>
      </c>
      <c r="T30" s="86">
        <v>195</v>
      </c>
      <c r="U30" s="86">
        <v>139</v>
      </c>
      <c r="V30" s="86">
        <v>8918</v>
      </c>
      <c r="W30" s="86">
        <v>56</v>
      </c>
      <c r="X30" s="86">
        <v>5637</v>
      </c>
      <c r="Y30" s="87">
        <v>7309</v>
      </c>
      <c r="Z30" s="97"/>
      <c r="AA30" s="99">
        <f t="shared" si="1"/>
        <v>42592</v>
      </c>
      <c r="AB30" s="99"/>
      <c r="AC30" s="103"/>
      <c r="AD30" s="103"/>
      <c r="AE30" s="103"/>
      <c r="AF30" s="114"/>
      <c r="AG30" s="114"/>
      <c r="AH30" s="73">
        <f t="shared" si="2"/>
        <v>1.0980415612030815E-2</v>
      </c>
      <c r="AI30" s="91"/>
      <c r="AJ30" s="76"/>
      <c r="AL30" s="17"/>
      <c r="AP30" s="18"/>
      <c r="AQ30" s="39" t="s">
        <v>64</v>
      </c>
      <c r="AU30" s="1"/>
    </row>
    <row r="31" spans="2:71" ht="18.75" hidden="1" customHeight="1" x14ac:dyDescent="0.2">
      <c r="B31" s="16"/>
      <c r="D31" s="106" t="s">
        <v>117</v>
      </c>
      <c r="E31" s="107" t="s">
        <v>121</v>
      </c>
      <c r="F31" s="108" t="s">
        <v>127</v>
      </c>
      <c r="G31" s="108" t="s">
        <v>84</v>
      </c>
      <c r="H31" s="109" t="s">
        <v>34</v>
      </c>
      <c r="I31" s="109"/>
      <c r="J31" s="109"/>
      <c r="K31" s="108" t="s">
        <v>44</v>
      </c>
      <c r="L31" s="111" t="s">
        <v>122</v>
      </c>
      <c r="M31" s="115"/>
      <c r="N31" s="85">
        <v>4020</v>
      </c>
      <c r="O31" s="86">
        <v>2758</v>
      </c>
      <c r="P31" s="86">
        <v>2766</v>
      </c>
      <c r="Q31" s="86">
        <v>3721</v>
      </c>
      <c r="R31" s="86">
        <v>7413</v>
      </c>
      <c r="S31" s="86">
        <v>8609</v>
      </c>
      <c r="T31" s="86">
        <v>9169</v>
      </c>
      <c r="U31" s="86">
        <v>4354</v>
      </c>
      <c r="V31" s="86">
        <v>1037</v>
      </c>
      <c r="W31" s="86">
        <v>5905</v>
      </c>
      <c r="X31" s="86">
        <v>4267</v>
      </c>
      <c r="Y31" s="87">
        <v>2331</v>
      </c>
      <c r="Z31" s="97"/>
      <c r="AA31" s="99">
        <f t="shared" si="1"/>
        <v>56350</v>
      </c>
      <c r="AB31" s="99"/>
      <c r="AC31" s="103"/>
      <c r="AD31" s="103"/>
      <c r="AE31" s="103"/>
      <c r="AF31" s="114"/>
      <c r="AG31" s="114"/>
      <c r="AH31" s="73">
        <f t="shared" si="2"/>
        <v>1.4527291973561618E-2</v>
      </c>
      <c r="AI31" s="91"/>
      <c r="AJ31" s="76"/>
      <c r="AL31" s="17"/>
      <c r="AQ31" s="39" t="s">
        <v>65</v>
      </c>
      <c r="AU31" s="1"/>
    </row>
    <row r="32" spans="2:71" ht="18" hidden="1" customHeight="1" x14ac:dyDescent="0.2">
      <c r="B32" s="8"/>
      <c r="D32" s="106" t="s">
        <v>118</v>
      </c>
      <c r="E32" s="107" t="s">
        <v>121</v>
      </c>
      <c r="F32" s="108" t="s">
        <v>127</v>
      </c>
      <c r="G32" s="108" t="s">
        <v>84</v>
      </c>
      <c r="H32" s="109" t="s">
        <v>34</v>
      </c>
      <c r="I32" s="109"/>
      <c r="J32" s="109"/>
      <c r="K32" s="108" t="s">
        <v>44</v>
      </c>
      <c r="L32" s="111" t="s">
        <v>122</v>
      </c>
      <c r="M32" s="115"/>
      <c r="N32" s="85">
        <v>8357</v>
      </c>
      <c r="O32" s="86">
        <v>8644</v>
      </c>
      <c r="P32" s="86">
        <v>9713</v>
      </c>
      <c r="Q32" s="86">
        <v>6137</v>
      </c>
      <c r="R32" s="86">
        <v>2152</v>
      </c>
      <c r="S32" s="86">
        <v>9446</v>
      </c>
      <c r="T32" s="86">
        <v>9453</v>
      </c>
      <c r="U32" s="86">
        <v>5608</v>
      </c>
      <c r="V32" s="86">
        <v>7044</v>
      </c>
      <c r="W32" s="86">
        <v>388</v>
      </c>
      <c r="X32" s="86">
        <v>2366</v>
      </c>
      <c r="Y32" s="87">
        <v>9549</v>
      </c>
      <c r="Z32" s="97"/>
      <c r="AA32" s="99">
        <f t="shared" si="1"/>
        <v>78857</v>
      </c>
      <c r="AB32" s="99"/>
      <c r="AC32" s="103"/>
      <c r="AD32" s="103"/>
      <c r="AE32" s="103"/>
      <c r="AF32" s="114"/>
      <c r="AG32" s="114"/>
      <c r="AH32" s="73">
        <f t="shared" si="2"/>
        <v>2.0329701209567851E-2</v>
      </c>
      <c r="AI32" s="91"/>
      <c r="AJ32" s="76"/>
      <c r="AL32" s="12"/>
      <c r="AQ32" s="39" t="s">
        <v>66</v>
      </c>
      <c r="AU32" s="1"/>
    </row>
    <row r="33" spans="2:47" ht="18" customHeight="1" x14ac:dyDescent="0.2">
      <c r="B33" s="8"/>
      <c r="D33" s="106" t="s">
        <v>119</v>
      </c>
      <c r="E33" s="107" t="s">
        <v>121</v>
      </c>
      <c r="F33" s="108" t="s">
        <v>127</v>
      </c>
      <c r="G33" s="108" t="s">
        <v>84</v>
      </c>
      <c r="H33" s="109" t="s">
        <v>34</v>
      </c>
      <c r="I33" s="109"/>
      <c r="J33" s="109"/>
      <c r="K33" s="108" t="s">
        <v>44</v>
      </c>
      <c r="L33" s="111" t="s">
        <v>122</v>
      </c>
      <c r="M33" s="115"/>
      <c r="N33" s="132">
        <v>6787</v>
      </c>
      <c r="O33" s="86">
        <v>389</v>
      </c>
      <c r="P33" s="86">
        <v>243</v>
      </c>
      <c r="Q33" s="86">
        <v>0</v>
      </c>
      <c r="R33" s="86">
        <v>0</v>
      </c>
      <c r="S33" s="86">
        <v>0</v>
      </c>
      <c r="T33" s="86">
        <v>0</v>
      </c>
      <c r="U33" s="86">
        <v>0</v>
      </c>
      <c r="V33" s="129">
        <v>4829</v>
      </c>
      <c r="W33" s="129">
        <v>6897</v>
      </c>
      <c r="X33" s="86">
        <v>2437</v>
      </c>
      <c r="Y33" s="87">
        <v>2138</v>
      </c>
      <c r="Z33" s="97"/>
      <c r="AA33" s="99">
        <f t="shared" si="1"/>
        <v>23720</v>
      </c>
      <c r="AB33" s="99"/>
      <c r="AC33" s="103"/>
      <c r="AD33" s="103"/>
      <c r="AE33" s="103"/>
      <c r="AF33" s="114"/>
      <c r="AG33" s="114"/>
      <c r="AH33" s="73">
        <f t="shared" si="2"/>
        <v>6.115126275295148E-3</v>
      </c>
      <c r="AI33" s="91" t="s">
        <v>131</v>
      </c>
      <c r="AJ33" s="76">
        <f>SUM(N33,V33:W33)/$AG$43</f>
        <v>4.7727374677293032E-3</v>
      </c>
      <c r="AL33" s="12"/>
      <c r="AQ33" s="39" t="s">
        <v>74</v>
      </c>
      <c r="AU33" s="1"/>
    </row>
    <row r="34" spans="2:47" ht="18" customHeight="1" x14ac:dyDescent="0.2">
      <c r="B34" s="8"/>
      <c r="D34" s="106" t="s">
        <v>120</v>
      </c>
      <c r="E34" s="107" t="s">
        <v>121</v>
      </c>
      <c r="F34" s="108" t="s">
        <v>127</v>
      </c>
      <c r="G34" s="108" t="s">
        <v>84</v>
      </c>
      <c r="H34" s="109" t="s">
        <v>34</v>
      </c>
      <c r="I34" s="109"/>
      <c r="J34" s="109"/>
      <c r="K34" s="108" t="s">
        <v>44</v>
      </c>
      <c r="L34" s="111" t="s">
        <v>122</v>
      </c>
      <c r="M34" s="112"/>
      <c r="N34" s="82">
        <v>2655</v>
      </c>
      <c r="O34" s="83">
        <v>293</v>
      </c>
      <c r="P34" s="83">
        <v>302</v>
      </c>
      <c r="Q34" s="83">
        <v>9738</v>
      </c>
      <c r="R34" s="83">
        <v>3768</v>
      </c>
      <c r="S34" s="83">
        <v>8551</v>
      </c>
      <c r="T34" s="83">
        <v>890</v>
      </c>
      <c r="U34" s="83">
        <v>4836</v>
      </c>
      <c r="V34" s="83">
        <v>6983</v>
      </c>
      <c r="W34" s="83">
        <v>9006</v>
      </c>
      <c r="X34" s="83">
        <v>5688</v>
      </c>
      <c r="Y34" s="84">
        <v>5276</v>
      </c>
      <c r="Z34" s="97"/>
      <c r="AA34" s="99">
        <f t="shared" si="1"/>
        <v>57986</v>
      </c>
      <c r="AB34" s="99"/>
      <c r="AC34" s="103"/>
      <c r="AD34" s="103"/>
      <c r="AE34" s="103"/>
      <c r="AF34" s="114"/>
      <c r="AG34" s="114"/>
      <c r="AH34" s="73">
        <f t="shared" si="2"/>
        <v>1.4949060379395633E-2</v>
      </c>
      <c r="AI34" s="91"/>
      <c r="AJ34" s="76"/>
      <c r="AL34" s="12"/>
      <c r="AQ34" s="39" t="s">
        <v>75</v>
      </c>
      <c r="AU34" s="1"/>
    </row>
    <row r="35" spans="2:47" ht="18" customHeight="1" x14ac:dyDescent="0.2">
      <c r="B35" s="8"/>
      <c r="D35" s="106" t="s">
        <v>124</v>
      </c>
      <c r="E35" s="107" t="s">
        <v>121</v>
      </c>
      <c r="F35" s="108" t="s">
        <v>127</v>
      </c>
      <c r="G35" s="108" t="s">
        <v>84</v>
      </c>
      <c r="H35" s="109" t="s">
        <v>34</v>
      </c>
      <c r="I35" s="109"/>
      <c r="J35" s="109"/>
      <c r="K35" s="108" t="s">
        <v>44</v>
      </c>
      <c r="L35" s="111" t="s">
        <v>122</v>
      </c>
      <c r="M35" s="112"/>
      <c r="N35" s="128">
        <v>7881</v>
      </c>
      <c r="O35" s="127">
        <v>8332</v>
      </c>
      <c r="P35" s="83">
        <v>3656</v>
      </c>
      <c r="Q35" s="127">
        <v>8988</v>
      </c>
      <c r="R35" s="83">
        <v>6863</v>
      </c>
      <c r="S35" s="127">
        <v>8628</v>
      </c>
      <c r="T35" s="83">
        <v>4000</v>
      </c>
      <c r="U35" s="83">
        <v>4809</v>
      </c>
      <c r="V35" s="83">
        <v>0</v>
      </c>
      <c r="W35" s="83">
        <v>0</v>
      </c>
      <c r="X35" s="83">
        <v>0</v>
      </c>
      <c r="Y35" s="84">
        <v>0</v>
      </c>
      <c r="Z35" s="97"/>
      <c r="AA35" s="99">
        <f t="shared" si="1"/>
        <v>53157</v>
      </c>
      <c r="AB35" s="99"/>
      <c r="AC35" s="103"/>
      <c r="AD35" s="103"/>
      <c r="AE35" s="103"/>
      <c r="AF35" s="114"/>
      <c r="AG35" s="114"/>
      <c r="AH35" s="73">
        <f t="shared" si="2"/>
        <v>1.3704121729167967E-2</v>
      </c>
      <c r="AI35" s="91" t="s">
        <v>131</v>
      </c>
      <c r="AJ35" s="76">
        <f>SUM(N35:O35,Q35,S35)/$AG$43</f>
        <v>8.7212734724687845E-3</v>
      </c>
      <c r="AL35" s="12"/>
      <c r="AQ35" s="39" t="s">
        <v>76</v>
      </c>
      <c r="AU35" s="1"/>
    </row>
    <row r="36" spans="2:47" ht="18" customHeight="1" x14ac:dyDescent="0.2">
      <c r="B36" s="8"/>
      <c r="D36" s="106" t="s">
        <v>125</v>
      </c>
      <c r="E36" s="107" t="s">
        <v>121</v>
      </c>
      <c r="F36" s="108" t="s">
        <v>127</v>
      </c>
      <c r="G36" s="108" t="s">
        <v>84</v>
      </c>
      <c r="H36" s="109" t="s">
        <v>34</v>
      </c>
      <c r="I36" s="109"/>
      <c r="J36" s="109"/>
      <c r="K36" s="108" t="s">
        <v>44</v>
      </c>
      <c r="L36" s="111" t="s">
        <v>122</v>
      </c>
      <c r="M36" s="112"/>
      <c r="N36" s="82">
        <v>6504</v>
      </c>
      <c r="O36" s="83">
        <v>2765</v>
      </c>
      <c r="P36" s="83">
        <v>3306</v>
      </c>
      <c r="Q36" s="83">
        <v>8106</v>
      </c>
      <c r="R36" s="83">
        <v>4482</v>
      </c>
      <c r="S36" s="83">
        <v>1419</v>
      </c>
      <c r="T36" s="83">
        <v>4951</v>
      </c>
      <c r="U36" s="83">
        <v>187</v>
      </c>
      <c r="V36" s="83">
        <v>8687</v>
      </c>
      <c r="W36" s="83">
        <v>7389</v>
      </c>
      <c r="X36" s="83">
        <v>2693</v>
      </c>
      <c r="Y36" s="84">
        <v>6922</v>
      </c>
      <c r="Z36" s="97"/>
      <c r="AA36" s="99">
        <f t="shared" si="1"/>
        <v>57411</v>
      </c>
      <c r="AB36" s="99"/>
      <c r="AC36" s="103"/>
      <c r="AD36" s="103"/>
      <c r="AE36" s="103"/>
      <c r="AF36" s="114"/>
      <c r="AG36" s="114"/>
      <c r="AH36" s="73">
        <f t="shared" si="2"/>
        <v>1.4800822706196025E-2</v>
      </c>
      <c r="AI36" s="91"/>
      <c r="AJ36" s="76"/>
      <c r="AK36" s="33"/>
      <c r="AL36" s="12"/>
      <c r="AQ36" s="39" t="s">
        <v>67</v>
      </c>
      <c r="AU36" s="1"/>
    </row>
    <row r="37" spans="2:47" ht="18" customHeight="1" x14ac:dyDescent="0.2">
      <c r="B37" s="8"/>
      <c r="D37" s="106" t="s">
        <v>126</v>
      </c>
      <c r="E37" s="107" t="s">
        <v>145</v>
      </c>
      <c r="F37" s="108" t="s">
        <v>127</v>
      </c>
      <c r="G37" s="108" t="s">
        <v>84</v>
      </c>
      <c r="H37" s="109" t="s">
        <v>34</v>
      </c>
      <c r="I37" s="109"/>
      <c r="J37" s="109"/>
      <c r="K37" s="108" t="s">
        <v>44</v>
      </c>
      <c r="L37" s="111" t="s">
        <v>122</v>
      </c>
      <c r="M37" s="112"/>
      <c r="N37" s="82">
        <v>3536</v>
      </c>
      <c r="O37" s="83">
        <v>1866</v>
      </c>
      <c r="P37" s="83">
        <v>2568</v>
      </c>
      <c r="Q37" s="83">
        <v>778</v>
      </c>
      <c r="R37" s="83">
        <v>7581</v>
      </c>
      <c r="S37" s="127">
        <v>7515</v>
      </c>
      <c r="T37" s="127">
        <v>9806</v>
      </c>
      <c r="U37" s="127">
        <v>242</v>
      </c>
      <c r="V37" s="83">
        <v>3237</v>
      </c>
      <c r="W37" s="83">
        <v>1803</v>
      </c>
      <c r="X37" s="83">
        <v>3699</v>
      </c>
      <c r="Y37" s="84">
        <v>7953</v>
      </c>
      <c r="Z37" s="97"/>
      <c r="AA37" s="99">
        <f t="shared" si="1"/>
        <v>50584</v>
      </c>
      <c r="AB37" s="99"/>
      <c r="AC37" s="104"/>
      <c r="AD37" s="104"/>
      <c r="AE37" s="104"/>
      <c r="AF37" s="114"/>
      <c r="AG37" s="114"/>
      <c r="AH37" s="73">
        <f t="shared" si="2"/>
        <v>1.304079036718085E-2</v>
      </c>
      <c r="AI37" s="91" t="s">
        <v>132</v>
      </c>
      <c r="AJ37" s="76">
        <f>SUM(S37:U37)/$AG$43</f>
        <v>4.5278230511386457E-3</v>
      </c>
      <c r="AL37" s="12"/>
      <c r="AQ37" s="39" t="s">
        <v>68</v>
      </c>
      <c r="AU37" s="1"/>
    </row>
    <row r="38" spans="2:47" ht="18" customHeight="1" thickBot="1" x14ac:dyDescent="0.25">
      <c r="B38" s="8"/>
      <c r="D38" s="116"/>
      <c r="E38" s="117"/>
      <c r="F38" s="118"/>
      <c r="G38" s="118"/>
      <c r="H38" s="119"/>
      <c r="I38" s="118"/>
      <c r="J38" s="119"/>
      <c r="K38" s="118"/>
      <c r="L38" s="120"/>
      <c r="M38" s="121"/>
      <c r="N38" s="88"/>
      <c r="O38" s="89"/>
      <c r="P38" s="89"/>
      <c r="Q38" s="89"/>
      <c r="R38" s="89"/>
      <c r="S38" s="89"/>
      <c r="T38" s="89"/>
      <c r="U38" s="89"/>
      <c r="V38" s="89"/>
      <c r="W38" s="89"/>
      <c r="X38" s="89"/>
      <c r="Y38" s="90"/>
      <c r="Z38" s="101"/>
      <c r="AA38" s="100"/>
      <c r="AB38" s="100"/>
      <c r="AC38" s="105"/>
      <c r="AD38" s="105"/>
      <c r="AE38" s="105"/>
      <c r="AF38" s="122"/>
      <c r="AG38" s="122"/>
      <c r="AH38" s="74" t="str">
        <f>IF(AG38="","",AG38/$AG$39)</f>
        <v/>
      </c>
      <c r="AI38" s="92"/>
      <c r="AJ38" s="77"/>
      <c r="AL38" s="12"/>
      <c r="AQ38" s="39" t="s">
        <v>83</v>
      </c>
      <c r="AU38" s="1"/>
    </row>
    <row r="39" spans="2:47" ht="18" customHeight="1" thickTop="1" thickBot="1" x14ac:dyDescent="0.25">
      <c r="B39" s="8"/>
      <c r="D39" s="22" t="s">
        <v>55</v>
      </c>
      <c r="E39" s="23"/>
      <c r="F39" s="23"/>
      <c r="G39" s="24" t="s">
        <v>56</v>
      </c>
      <c r="H39" s="24" t="s">
        <v>56</v>
      </c>
      <c r="I39" s="24" t="s">
        <v>56</v>
      </c>
      <c r="J39" s="24" t="s">
        <v>56</v>
      </c>
      <c r="K39" s="24" t="s">
        <v>56</v>
      </c>
      <c r="L39" s="25" t="s">
        <v>56</v>
      </c>
      <c r="M39" s="26" t="s">
        <v>13</v>
      </c>
      <c r="N39" s="27" t="s">
        <v>56</v>
      </c>
      <c r="O39" s="28" t="s">
        <v>56</v>
      </c>
      <c r="P39" s="28" t="s">
        <v>56</v>
      </c>
      <c r="Q39" s="28" t="s">
        <v>56</v>
      </c>
      <c r="R39" s="28" t="s">
        <v>56</v>
      </c>
      <c r="S39" s="28" t="s">
        <v>56</v>
      </c>
      <c r="T39" s="28" t="s">
        <v>56</v>
      </c>
      <c r="U39" s="28" t="s">
        <v>56</v>
      </c>
      <c r="V39" s="28" t="s">
        <v>56</v>
      </c>
      <c r="W39" s="28" t="s">
        <v>56</v>
      </c>
      <c r="X39" s="28" t="s">
        <v>56</v>
      </c>
      <c r="Y39" s="29" t="s">
        <v>56</v>
      </c>
      <c r="Z39" s="102"/>
      <c r="AA39" s="31" t="s">
        <v>56</v>
      </c>
      <c r="AB39" s="31"/>
      <c r="AC39" s="30" t="s">
        <v>56</v>
      </c>
      <c r="AD39" s="30"/>
      <c r="AE39" s="30"/>
      <c r="AF39" s="32">
        <f>SUM(AF27:AF38)</f>
        <v>0</v>
      </c>
      <c r="AG39" s="32">
        <f>INT(SUM(AG27:AG38))</f>
        <v>0</v>
      </c>
      <c r="AH39" s="78" t="s">
        <v>56</v>
      </c>
      <c r="AI39" s="75" t="s">
        <v>56</v>
      </c>
      <c r="AJ39" s="79" t="s">
        <v>56</v>
      </c>
      <c r="AL39" s="12"/>
      <c r="AQ39" s="39" t="s">
        <v>69</v>
      </c>
      <c r="AU39" s="1"/>
    </row>
    <row r="40" spans="2:47" ht="18" customHeight="1" thickBot="1" x14ac:dyDescent="0.25">
      <c r="B40" s="8"/>
      <c r="AL40" s="63"/>
      <c r="AQ40" s="42" t="s">
        <v>70</v>
      </c>
      <c r="AU40" s="1"/>
    </row>
    <row r="41" spans="2:47" ht="18" customHeight="1" thickBot="1" x14ac:dyDescent="0.25">
      <c r="B41" s="8"/>
      <c r="E41" s="1" t="s">
        <v>80</v>
      </c>
      <c r="F41" s="3"/>
      <c r="Y41" s="59"/>
      <c r="Z41" s="59"/>
      <c r="AA41" s="64" t="s">
        <v>98</v>
      </c>
      <c r="AB41" s="64"/>
      <c r="AC41" s="64"/>
      <c r="AD41" s="64"/>
      <c r="AE41" s="64"/>
      <c r="AF41" s="64"/>
      <c r="AG41" s="64"/>
      <c r="AL41" s="12"/>
      <c r="AU41" s="1"/>
    </row>
    <row r="42" spans="2:47" ht="18" customHeight="1" thickBot="1" x14ac:dyDescent="0.25">
      <c r="B42" s="8"/>
      <c r="E42" s="47"/>
      <c r="F42" s="44" t="s">
        <v>81</v>
      </c>
      <c r="G42" s="328" t="s">
        <v>60</v>
      </c>
      <c r="H42" s="329"/>
      <c r="I42" s="330" t="s">
        <v>61</v>
      </c>
      <c r="J42" s="331"/>
      <c r="K42" s="331"/>
      <c r="L42" s="332"/>
      <c r="V42" s="34"/>
      <c r="W42" s="34"/>
      <c r="X42" s="34"/>
      <c r="Y42" s="34"/>
      <c r="Z42" s="34"/>
      <c r="AA42" s="333" t="s">
        <v>41</v>
      </c>
      <c r="AB42" s="333"/>
      <c r="AC42" s="333"/>
      <c r="AD42" s="333"/>
      <c r="AE42" s="333"/>
      <c r="AF42" s="333"/>
      <c r="AG42" s="69">
        <f>SUMIF($F$12:$F$38,AA42,$AA$12:$AB$38)</f>
        <v>95654</v>
      </c>
      <c r="AH42" s="136"/>
      <c r="AL42" s="12"/>
      <c r="AU42" s="1"/>
    </row>
    <row r="43" spans="2:47" ht="18" customHeight="1" x14ac:dyDescent="0.2">
      <c r="B43" s="8"/>
      <c r="E43" s="48" t="s">
        <v>62</v>
      </c>
      <c r="F43" s="45"/>
      <c r="G43" s="347"/>
      <c r="H43" s="348"/>
      <c r="I43" s="349"/>
      <c r="J43" s="350"/>
      <c r="K43" s="350"/>
      <c r="L43" s="351"/>
      <c r="V43" s="60"/>
      <c r="W43" s="60"/>
      <c r="X43" s="60"/>
      <c r="Y43" s="60"/>
      <c r="Z43" s="60"/>
      <c r="AA43" s="352" t="s">
        <v>78</v>
      </c>
      <c r="AB43" s="353"/>
      <c r="AC43" s="353"/>
      <c r="AD43" s="353"/>
      <c r="AE43" s="353"/>
      <c r="AF43" s="354"/>
      <c r="AG43" s="69">
        <f>SUMIF($F$27:$F$38,AA43,$AA$23:$AB$37)</f>
        <v>3878906</v>
      </c>
      <c r="AH43" s="136"/>
      <c r="AL43" s="12"/>
      <c r="AU43" s="1"/>
    </row>
    <row r="44" spans="2:47" ht="18" customHeight="1" thickBot="1" x14ac:dyDescent="0.25">
      <c r="B44" s="8"/>
      <c r="C44" s="5"/>
      <c r="E44" s="49" t="s">
        <v>63</v>
      </c>
      <c r="F44" s="46"/>
      <c r="G44" s="355"/>
      <c r="H44" s="356"/>
      <c r="I44" s="357"/>
      <c r="J44" s="358"/>
      <c r="K44" s="358"/>
      <c r="L44" s="359"/>
      <c r="V44" s="60"/>
      <c r="W44" s="60"/>
      <c r="X44" s="60"/>
      <c r="Y44" s="60"/>
      <c r="Z44" s="60"/>
      <c r="AA44" s="352"/>
      <c r="AB44" s="353"/>
      <c r="AC44" s="353"/>
      <c r="AD44" s="353"/>
      <c r="AE44" s="353"/>
      <c r="AF44" s="354"/>
      <c r="AG44" s="69">
        <f t="shared" ref="AG44:AG51" si="3">SUMIF($F$27:$F$38,AA44,$AA$27:$AA$38)</f>
        <v>0</v>
      </c>
      <c r="AH44" s="8"/>
      <c r="AK44" s="71" t="s">
        <v>102</v>
      </c>
      <c r="AL44" s="12"/>
      <c r="AU44" s="1"/>
    </row>
    <row r="45" spans="2:47" ht="18" customHeight="1" x14ac:dyDescent="0.2">
      <c r="B45" s="8"/>
      <c r="E45" s="35"/>
      <c r="F45" s="2"/>
      <c r="K45" s="36"/>
      <c r="L45" s="36"/>
      <c r="M45" s="36"/>
      <c r="N45" s="36"/>
      <c r="O45" s="36"/>
      <c r="P45" s="36"/>
      <c r="Q45" s="36"/>
      <c r="AA45" s="352"/>
      <c r="AB45" s="353"/>
      <c r="AC45" s="353"/>
      <c r="AD45" s="353"/>
      <c r="AE45" s="353"/>
      <c r="AF45" s="354"/>
      <c r="AG45" s="69">
        <f t="shared" si="3"/>
        <v>0</v>
      </c>
      <c r="AH45" s="8"/>
      <c r="AL45" s="12"/>
      <c r="AU45" s="1"/>
    </row>
    <row r="46" spans="2:47" ht="18" customHeight="1" x14ac:dyDescent="0.2">
      <c r="B46" s="8"/>
      <c r="D46" s="360" t="s">
        <v>96</v>
      </c>
      <c r="E46" s="361"/>
      <c r="F46" s="361"/>
      <c r="G46" s="361"/>
      <c r="H46" s="361"/>
      <c r="I46" s="361"/>
      <c r="J46" s="361"/>
      <c r="K46" s="361"/>
      <c r="L46" s="362"/>
      <c r="M46" s="68"/>
      <c r="N46" s="360" t="s">
        <v>97</v>
      </c>
      <c r="O46" s="361"/>
      <c r="P46" s="361"/>
      <c r="Q46" s="361"/>
      <c r="R46" s="361"/>
      <c r="S46" s="361"/>
      <c r="T46" s="361"/>
      <c r="U46" s="361"/>
      <c r="V46" s="361"/>
      <c r="W46" s="361"/>
      <c r="X46" s="362"/>
      <c r="AA46" s="352"/>
      <c r="AB46" s="353"/>
      <c r="AC46" s="353"/>
      <c r="AD46" s="353"/>
      <c r="AE46" s="353"/>
      <c r="AF46" s="354"/>
      <c r="AG46" s="69">
        <f t="shared" si="3"/>
        <v>0</v>
      </c>
      <c r="AH46" s="8"/>
      <c r="AL46" s="12"/>
    </row>
    <row r="47" spans="2:47" ht="19.5" customHeight="1" x14ac:dyDescent="0.2">
      <c r="B47" s="8"/>
      <c r="D47" s="363"/>
      <c r="E47" s="364"/>
      <c r="F47" s="364"/>
      <c r="G47" s="364"/>
      <c r="H47" s="364"/>
      <c r="I47" s="364"/>
      <c r="J47" s="364"/>
      <c r="K47" s="364"/>
      <c r="L47" s="365"/>
      <c r="M47" s="66"/>
      <c r="N47" s="363"/>
      <c r="O47" s="364"/>
      <c r="P47" s="364"/>
      <c r="Q47" s="364"/>
      <c r="R47" s="364"/>
      <c r="S47" s="364"/>
      <c r="T47" s="364"/>
      <c r="U47" s="364"/>
      <c r="V47" s="364"/>
      <c r="W47" s="364"/>
      <c r="X47" s="365"/>
      <c r="AA47" s="352"/>
      <c r="AB47" s="353"/>
      <c r="AC47" s="353"/>
      <c r="AD47" s="353"/>
      <c r="AE47" s="353"/>
      <c r="AF47" s="354"/>
      <c r="AG47" s="69">
        <f t="shared" si="3"/>
        <v>0</v>
      </c>
      <c r="AH47" s="8"/>
      <c r="AL47" s="12"/>
    </row>
    <row r="48" spans="2:47" ht="18" customHeight="1" x14ac:dyDescent="0.2">
      <c r="B48" s="5"/>
      <c r="D48" s="363"/>
      <c r="E48" s="364"/>
      <c r="F48" s="364"/>
      <c r="G48" s="364"/>
      <c r="H48" s="364"/>
      <c r="I48" s="364"/>
      <c r="J48" s="364"/>
      <c r="K48" s="364"/>
      <c r="L48" s="365"/>
      <c r="M48" s="66"/>
      <c r="N48" s="363"/>
      <c r="O48" s="364"/>
      <c r="P48" s="364"/>
      <c r="Q48" s="364"/>
      <c r="R48" s="364"/>
      <c r="S48" s="364"/>
      <c r="T48" s="364"/>
      <c r="U48" s="364"/>
      <c r="V48" s="364"/>
      <c r="W48" s="364"/>
      <c r="X48" s="365"/>
      <c r="AA48" s="352"/>
      <c r="AB48" s="353"/>
      <c r="AC48" s="353"/>
      <c r="AD48" s="353"/>
      <c r="AE48" s="353"/>
      <c r="AF48" s="354"/>
      <c r="AG48" s="69">
        <f t="shared" si="3"/>
        <v>0</v>
      </c>
      <c r="AH48" s="137"/>
      <c r="AI48" s="33"/>
      <c r="AJ48" s="33"/>
      <c r="AL48" s="5"/>
    </row>
    <row r="49" spans="4:36" ht="18" customHeight="1" x14ac:dyDescent="0.2">
      <c r="D49" s="363"/>
      <c r="E49" s="364"/>
      <c r="F49" s="364"/>
      <c r="G49" s="364"/>
      <c r="H49" s="364"/>
      <c r="I49" s="364"/>
      <c r="J49" s="364"/>
      <c r="K49" s="364"/>
      <c r="L49" s="365"/>
      <c r="M49" s="66"/>
      <c r="N49" s="363"/>
      <c r="O49" s="364"/>
      <c r="P49" s="364"/>
      <c r="Q49" s="364"/>
      <c r="R49" s="364"/>
      <c r="S49" s="364"/>
      <c r="T49" s="364"/>
      <c r="U49" s="364"/>
      <c r="V49" s="364"/>
      <c r="W49" s="364"/>
      <c r="X49" s="365"/>
      <c r="AA49" s="352"/>
      <c r="AB49" s="353"/>
      <c r="AC49" s="353"/>
      <c r="AD49" s="353"/>
      <c r="AE49" s="353"/>
      <c r="AF49" s="354"/>
      <c r="AG49" s="69">
        <f t="shared" si="3"/>
        <v>0</v>
      </c>
      <c r="AH49" s="8"/>
    </row>
    <row r="50" spans="4:36" ht="18" customHeight="1" x14ac:dyDescent="0.2">
      <c r="D50" s="363"/>
      <c r="E50" s="364"/>
      <c r="F50" s="364"/>
      <c r="G50" s="364"/>
      <c r="H50" s="364"/>
      <c r="I50" s="364"/>
      <c r="J50" s="364"/>
      <c r="K50" s="364"/>
      <c r="L50" s="365"/>
      <c r="M50" s="66"/>
      <c r="N50" s="363"/>
      <c r="O50" s="364"/>
      <c r="P50" s="364"/>
      <c r="Q50" s="364"/>
      <c r="R50" s="364"/>
      <c r="S50" s="364"/>
      <c r="T50" s="364"/>
      <c r="U50" s="364"/>
      <c r="V50" s="364"/>
      <c r="W50" s="364"/>
      <c r="X50" s="365"/>
      <c r="AA50" s="352"/>
      <c r="AB50" s="353"/>
      <c r="AC50" s="353"/>
      <c r="AD50" s="353"/>
      <c r="AE50" s="353"/>
      <c r="AF50" s="354"/>
      <c r="AG50" s="69">
        <f t="shared" si="3"/>
        <v>0</v>
      </c>
      <c r="AH50" s="8"/>
    </row>
    <row r="51" spans="4:36" ht="18" customHeight="1" x14ac:dyDescent="0.2">
      <c r="D51" s="363"/>
      <c r="E51" s="364"/>
      <c r="F51" s="364"/>
      <c r="G51" s="364"/>
      <c r="H51" s="364"/>
      <c r="I51" s="364"/>
      <c r="J51" s="364"/>
      <c r="K51" s="364"/>
      <c r="L51" s="365"/>
      <c r="M51" s="66"/>
      <c r="N51" s="363"/>
      <c r="O51" s="364"/>
      <c r="P51" s="364"/>
      <c r="Q51" s="364"/>
      <c r="R51" s="364"/>
      <c r="S51" s="364"/>
      <c r="T51" s="364"/>
      <c r="U51" s="364"/>
      <c r="V51" s="364"/>
      <c r="W51" s="364"/>
      <c r="X51" s="365"/>
      <c r="AA51" s="352"/>
      <c r="AB51" s="353"/>
      <c r="AC51" s="353"/>
      <c r="AD51" s="353"/>
      <c r="AE51" s="353"/>
      <c r="AF51" s="354"/>
      <c r="AG51" s="69">
        <f t="shared" si="3"/>
        <v>0</v>
      </c>
      <c r="AH51" s="8"/>
    </row>
    <row r="52" spans="4:36" ht="18" customHeight="1" x14ac:dyDescent="0.2">
      <c r="D52" s="366"/>
      <c r="E52" s="367"/>
      <c r="F52" s="367"/>
      <c r="G52" s="367"/>
      <c r="H52" s="367"/>
      <c r="I52" s="367"/>
      <c r="J52" s="367"/>
      <c r="K52" s="367"/>
      <c r="L52" s="368"/>
      <c r="M52" s="66"/>
      <c r="N52" s="366"/>
      <c r="O52" s="367"/>
      <c r="P52" s="367"/>
      <c r="Q52" s="367"/>
      <c r="R52" s="367"/>
      <c r="S52" s="367"/>
      <c r="T52" s="367"/>
      <c r="U52" s="367"/>
      <c r="V52" s="367"/>
      <c r="W52" s="367"/>
      <c r="X52" s="368"/>
    </row>
    <row r="53" spans="4:36" ht="18" customHeight="1" x14ac:dyDescent="0.2"/>
    <row r="54" spans="4:36" ht="18" customHeight="1" x14ac:dyDescent="0.2"/>
    <row r="55" spans="4:36" ht="18" customHeight="1" x14ac:dyDescent="0.2"/>
    <row r="56" spans="4:36" ht="18" customHeight="1" x14ac:dyDescent="0.2"/>
    <row r="57" spans="4:36" ht="18" customHeight="1" x14ac:dyDescent="0.2"/>
    <row r="58" spans="4:36" ht="18" customHeight="1" x14ac:dyDescent="0.2"/>
    <row r="59" spans="4:36" ht="18" customHeight="1" x14ac:dyDescent="0.2"/>
    <row r="60" spans="4:36" ht="18" customHeight="1" x14ac:dyDescent="0.2"/>
    <row r="61" spans="4:36" ht="18" customHeight="1" x14ac:dyDescent="0.2"/>
    <row r="62" spans="4:36" ht="18" customHeight="1" x14ac:dyDescent="0.2"/>
    <row r="63" spans="4:36" ht="18" customHeight="1" x14ac:dyDescent="0.2">
      <c r="D63" s="5"/>
      <c r="E63" s="5"/>
      <c r="F63" s="5"/>
      <c r="G63" s="5"/>
      <c r="H63" s="5"/>
      <c r="I63" s="5"/>
      <c r="J63" s="5"/>
      <c r="K63" s="5"/>
      <c r="L63" s="6"/>
      <c r="M63" s="6"/>
      <c r="N63" s="5"/>
      <c r="O63" s="5"/>
      <c r="P63" s="5"/>
      <c r="Q63" s="5"/>
      <c r="R63" s="5"/>
      <c r="S63" s="5"/>
      <c r="T63" s="5"/>
      <c r="U63" s="5"/>
      <c r="V63" s="5"/>
      <c r="W63" s="5"/>
      <c r="X63" s="5"/>
      <c r="Y63" s="5"/>
      <c r="Z63" s="5"/>
      <c r="AA63" s="5"/>
      <c r="AB63" s="5"/>
      <c r="AC63" s="5"/>
      <c r="AD63" s="5"/>
      <c r="AE63" s="5"/>
      <c r="AF63" s="5"/>
      <c r="AG63" s="5"/>
      <c r="AH63" s="71"/>
      <c r="AI63" s="71"/>
      <c r="AJ63" s="71"/>
    </row>
    <row r="64" spans="4:36" ht="18" customHeight="1" x14ac:dyDescent="0.2"/>
    <row r="65" spans="6:20" ht="18" customHeight="1" x14ac:dyDescent="0.2"/>
    <row r="66" spans="6:20" ht="18" customHeight="1" x14ac:dyDescent="0.2"/>
    <row r="67" spans="6:20" ht="18" customHeight="1" x14ac:dyDescent="0.2"/>
    <row r="68" spans="6:20" ht="18" customHeight="1" x14ac:dyDescent="0.2"/>
    <row r="69" spans="6:20" ht="18" customHeight="1" x14ac:dyDescent="0.2">
      <c r="F69" s="1">
        <v>1</v>
      </c>
      <c r="G69" s="1">
        <v>12833</v>
      </c>
      <c r="H69" s="1">
        <v>11592</v>
      </c>
      <c r="I69" s="1">
        <v>11506</v>
      </c>
      <c r="J69" s="1">
        <v>14165</v>
      </c>
      <c r="K69" s="1">
        <v>13933</v>
      </c>
      <c r="L69" s="126">
        <v>12640</v>
      </c>
      <c r="M69" s="126">
        <v>12674</v>
      </c>
      <c r="N69" s="1">
        <v>13505</v>
      </c>
      <c r="O69" s="1">
        <v>12637</v>
      </c>
      <c r="P69" s="1">
        <v>12873</v>
      </c>
      <c r="Q69" s="1">
        <v>10906</v>
      </c>
      <c r="R69" s="1">
        <v>13143</v>
      </c>
      <c r="S69" s="1">
        <f>SUM(G69:R69)</f>
        <v>152407</v>
      </c>
      <c r="T69" s="1">
        <f>S69/$S$84</f>
        <v>0.14190609116023387</v>
      </c>
    </row>
    <row r="70" spans="6:20" ht="18" customHeight="1" x14ac:dyDescent="0.2">
      <c r="F70" s="1">
        <v>2</v>
      </c>
      <c r="G70" s="1">
        <v>7353</v>
      </c>
      <c r="H70" s="1">
        <v>6113</v>
      </c>
      <c r="I70" s="1">
        <v>7668</v>
      </c>
      <c r="J70" s="1">
        <v>9493</v>
      </c>
      <c r="K70" s="1">
        <v>6008</v>
      </c>
      <c r="L70" s="126">
        <v>7640</v>
      </c>
      <c r="M70" s="126">
        <v>8751</v>
      </c>
      <c r="N70" s="1">
        <v>9349</v>
      </c>
      <c r="O70" s="1">
        <v>5368</v>
      </c>
      <c r="P70" s="1">
        <v>7647</v>
      </c>
      <c r="Q70" s="1">
        <v>6627</v>
      </c>
      <c r="R70" s="1">
        <v>7433</v>
      </c>
      <c r="S70" s="1">
        <f t="shared" ref="S70:S83" si="4">SUM(G70:R70)</f>
        <v>89450</v>
      </c>
      <c r="T70" s="1">
        <f t="shared" ref="T70:T83" si="5">S70/$S$84</f>
        <v>8.3286855946793248E-2</v>
      </c>
    </row>
    <row r="71" spans="6:20" ht="18" customHeight="1" x14ac:dyDescent="0.2">
      <c r="F71" s="1">
        <v>3</v>
      </c>
      <c r="G71" s="1">
        <v>8259</v>
      </c>
      <c r="H71" s="1">
        <v>9802</v>
      </c>
      <c r="I71" s="1">
        <v>8164</v>
      </c>
      <c r="J71" s="1">
        <v>7318</v>
      </c>
      <c r="K71" s="1">
        <v>9962</v>
      </c>
      <c r="L71" s="126">
        <v>8167</v>
      </c>
      <c r="M71" s="126">
        <v>5183</v>
      </c>
      <c r="N71" s="1">
        <v>7252</v>
      </c>
      <c r="O71" s="1">
        <v>7071</v>
      </c>
      <c r="P71" s="1">
        <v>8782</v>
      </c>
      <c r="Q71" s="1">
        <v>6961</v>
      </c>
      <c r="R71" s="1">
        <v>7074</v>
      </c>
      <c r="S71" s="1">
        <f t="shared" si="4"/>
        <v>93995</v>
      </c>
      <c r="T71" s="1">
        <f t="shared" si="5"/>
        <v>8.7518703462479946E-2</v>
      </c>
    </row>
    <row r="72" spans="6:20" ht="18" customHeight="1" x14ac:dyDescent="0.2">
      <c r="F72" s="1">
        <v>4</v>
      </c>
      <c r="G72" s="1">
        <v>8243</v>
      </c>
      <c r="H72" s="1">
        <v>9193</v>
      </c>
      <c r="I72" s="1">
        <v>6957</v>
      </c>
      <c r="J72" s="1">
        <v>7057</v>
      </c>
      <c r="K72" s="1">
        <v>9639</v>
      </c>
      <c r="L72" s="126">
        <v>7798</v>
      </c>
      <c r="M72" s="126">
        <v>8653</v>
      </c>
      <c r="N72" s="1">
        <v>6174</v>
      </c>
      <c r="O72" s="1">
        <v>8909</v>
      </c>
      <c r="P72" s="1">
        <v>7357</v>
      </c>
      <c r="Q72" s="1">
        <v>5525</v>
      </c>
      <c r="R72" s="1">
        <v>9063</v>
      </c>
      <c r="S72" s="1">
        <f t="shared" si="4"/>
        <v>94568</v>
      </c>
      <c r="T72" s="1">
        <f t="shared" si="5"/>
        <v>8.80522235123124E-2</v>
      </c>
    </row>
    <row r="73" spans="6:20" ht="18" customHeight="1" x14ac:dyDescent="0.2">
      <c r="F73" s="1">
        <v>5</v>
      </c>
      <c r="G73" s="1">
        <v>6297</v>
      </c>
      <c r="H73" s="1">
        <v>6929</v>
      </c>
      <c r="I73" s="1">
        <v>8594</v>
      </c>
      <c r="J73" s="1">
        <v>8256</v>
      </c>
      <c r="K73" s="1">
        <v>7461</v>
      </c>
      <c r="L73" s="126">
        <v>7184</v>
      </c>
      <c r="M73" s="126">
        <v>8103</v>
      </c>
      <c r="N73" s="1">
        <v>8028</v>
      </c>
      <c r="O73" s="1">
        <v>5715</v>
      </c>
      <c r="P73" s="1">
        <v>8113</v>
      </c>
      <c r="Q73" s="1">
        <v>8461</v>
      </c>
      <c r="R73" s="1">
        <v>5742</v>
      </c>
      <c r="S73" s="1">
        <f t="shared" si="4"/>
        <v>88883</v>
      </c>
      <c r="T73" s="1">
        <f t="shared" si="5"/>
        <v>8.2758922494341247E-2</v>
      </c>
    </row>
    <row r="74" spans="6:20" ht="18" customHeight="1" x14ac:dyDescent="0.2">
      <c r="F74" s="1">
        <v>6</v>
      </c>
      <c r="G74" s="1">
        <v>6102</v>
      </c>
      <c r="H74" s="1">
        <v>9861</v>
      </c>
      <c r="I74" s="1">
        <v>6737</v>
      </c>
      <c r="J74" s="1">
        <v>7037</v>
      </c>
      <c r="K74" s="1">
        <v>5030</v>
      </c>
      <c r="L74" s="126">
        <v>8662</v>
      </c>
      <c r="M74" s="126">
        <v>7656</v>
      </c>
      <c r="N74" s="1">
        <v>8661</v>
      </c>
      <c r="O74" s="1">
        <v>9900</v>
      </c>
      <c r="P74" s="1">
        <v>9947</v>
      </c>
      <c r="Q74" s="1">
        <v>6430</v>
      </c>
      <c r="R74" s="1">
        <v>5878</v>
      </c>
      <c r="S74" s="1">
        <f t="shared" si="4"/>
        <v>91901</v>
      </c>
      <c r="T74" s="1">
        <f t="shared" si="5"/>
        <v>8.5568980976704817E-2</v>
      </c>
    </row>
    <row r="75" spans="6:20" ht="18" customHeight="1" x14ac:dyDescent="0.2">
      <c r="F75" s="1">
        <v>7</v>
      </c>
      <c r="G75" s="1">
        <v>7100</v>
      </c>
      <c r="H75" s="1">
        <v>8704</v>
      </c>
      <c r="I75" s="1">
        <v>9425</v>
      </c>
      <c r="J75" s="1">
        <v>7181</v>
      </c>
      <c r="K75" s="1">
        <v>8319</v>
      </c>
      <c r="L75" s="126">
        <v>9936</v>
      </c>
      <c r="M75" s="126">
        <v>9966</v>
      </c>
      <c r="N75" s="1">
        <v>5090</v>
      </c>
      <c r="O75" s="1">
        <v>6042</v>
      </c>
      <c r="P75" s="1">
        <v>8313</v>
      </c>
      <c r="Q75" s="1">
        <v>8474</v>
      </c>
      <c r="R75" s="1">
        <v>8310</v>
      </c>
      <c r="S75" s="1">
        <f t="shared" si="4"/>
        <v>96860</v>
      </c>
      <c r="T75" s="1">
        <f t="shared" si="5"/>
        <v>9.0186303711642185E-2</v>
      </c>
    </row>
    <row r="76" spans="6:20" ht="18" customHeight="1" x14ac:dyDescent="0.2">
      <c r="F76" s="1">
        <v>8</v>
      </c>
      <c r="G76" s="1">
        <v>7219</v>
      </c>
      <c r="H76" s="1">
        <v>6458</v>
      </c>
      <c r="I76" s="1">
        <v>8538</v>
      </c>
      <c r="J76" s="1">
        <v>5279</v>
      </c>
      <c r="K76" s="1">
        <v>5807</v>
      </c>
      <c r="L76" s="126">
        <v>9416</v>
      </c>
      <c r="M76" s="126">
        <v>5671</v>
      </c>
      <c r="N76" s="1">
        <v>8452</v>
      </c>
      <c r="O76" s="1">
        <v>8257</v>
      </c>
      <c r="P76" s="1">
        <v>8831</v>
      </c>
      <c r="Q76" s="1">
        <v>5694</v>
      </c>
      <c r="R76" s="1">
        <v>6927</v>
      </c>
      <c r="S76" s="1">
        <f t="shared" si="4"/>
        <v>86549</v>
      </c>
      <c r="T76" s="1">
        <f t="shared" si="5"/>
        <v>8.0585736113348336E-2</v>
      </c>
    </row>
    <row r="77" spans="6:20" ht="18" customHeight="1" x14ac:dyDescent="0.2">
      <c r="F77" s="1">
        <v>9</v>
      </c>
      <c r="G77" s="1">
        <v>8962</v>
      </c>
      <c r="H77" s="1">
        <v>7793</v>
      </c>
      <c r="I77" s="1">
        <v>6716</v>
      </c>
      <c r="J77" s="1">
        <v>9560</v>
      </c>
      <c r="K77" s="1">
        <v>5026</v>
      </c>
      <c r="L77" s="126">
        <v>9306</v>
      </c>
      <c r="M77" s="126">
        <v>8104</v>
      </c>
      <c r="N77" s="1">
        <v>7979</v>
      </c>
      <c r="O77" s="1">
        <v>7731</v>
      </c>
      <c r="P77" s="1">
        <v>9347</v>
      </c>
      <c r="Q77" s="1">
        <v>9546</v>
      </c>
      <c r="R77" s="1">
        <v>7915</v>
      </c>
      <c r="S77" s="1">
        <f t="shared" si="4"/>
        <v>97985</v>
      </c>
      <c r="T77" s="1">
        <f t="shared" si="5"/>
        <v>9.1233790720475536E-2</v>
      </c>
    </row>
    <row r="78" spans="6:20" ht="18" customHeight="1" x14ac:dyDescent="0.2">
      <c r="F78" s="1">
        <v>10</v>
      </c>
      <c r="G78" s="1">
        <v>9946</v>
      </c>
      <c r="H78" s="1">
        <v>8707</v>
      </c>
      <c r="I78" s="1">
        <v>9426</v>
      </c>
      <c r="J78" s="1">
        <v>9479</v>
      </c>
      <c r="K78" s="1">
        <v>8084</v>
      </c>
      <c r="L78" s="126">
        <v>9296</v>
      </c>
      <c r="M78" s="126">
        <v>5376</v>
      </c>
      <c r="N78" s="1">
        <v>8294</v>
      </c>
      <c r="O78" s="1">
        <v>6774</v>
      </c>
      <c r="P78" s="1">
        <v>8908</v>
      </c>
      <c r="Q78" s="1">
        <v>5208</v>
      </c>
      <c r="R78" s="1">
        <v>5933</v>
      </c>
      <c r="S78" s="1">
        <f t="shared" si="4"/>
        <v>95431</v>
      </c>
      <c r="T78" s="1">
        <f t="shared" si="5"/>
        <v>8.8855762435532989E-2</v>
      </c>
    </row>
    <row r="79" spans="6:20" ht="18" customHeight="1" x14ac:dyDescent="0.2">
      <c r="F79" s="1">
        <v>11</v>
      </c>
      <c r="G79" s="1">
        <v>6302</v>
      </c>
      <c r="H79" s="1">
        <v>6741</v>
      </c>
      <c r="I79" s="1">
        <v>7952</v>
      </c>
      <c r="J79" s="1">
        <v>5509</v>
      </c>
      <c r="K79" s="1">
        <v>7344</v>
      </c>
      <c r="L79" s="126">
        <v>9245</v>
      </c>
      <c r="M79" s="126">
        <v>5791</v>
      </c>
      <c r="N79" s="1">
        <v>7375</v>
      </c>
      <c r="O79" s="1">
        <v>5596</v>
      </c>
      <c r="P79" s="1">
        <v>7299</v>
      </c>
      <c r="Q79" s="1">
        <v>6353</v>
      </c>
      <c r="R79" s="1">
        <v>5029</v>
      </c>
      <c r="S79" s="1">
        <f t="shared" si="4"/>
        <v>80536</v>
      </c>
      <c r="T79" s="1">
        <f t="shared" si="5"/>
        <v>7.4987034438579556E-2</v>
      </c>
    </row>
    <row r="80" spans="6:20" ht="18" customHeight="1" x14ac:dyDescent="0.2">
      <c r="F80" s="1">
        <v>12</v>
      </c>
      <c r="G80" s="1">
        <v>284</v>
      </c>
      <c r="H80" s="1">
        <v>9</v>
      </c>
      <c r="I80" s="1">
        <v>431</v>
      </c>
      <c r="J80" s="1">
        <v>203</v>
      </c>
      <c r="K80" s="1">
        <v>419</v>
      </c>
      <c r="L80" s="126"/>
      <c r="M80" s="126"/>
      <c r="P80" s="1">
        <v>409</v>
      </c>
      <c r="Q80" s="1">
        <v>358</v>
      </c>
      <c r="S80" s="1">
        <f t="shared" si="4"/>
        <v>2113</v>
      </c>
      <c r="T80" s="1">
        <f t="shared" si="5"/>
        <v>1.9674133774798671E-3</v>
      </c>
    </row>
    <row r="81" spans="6:21" ht="18" customHeight="1" x14ac:dyDescent="0.2">
      <c r="F81" s="1">
        <v>13</v>
      </c>
      <c r="G81" s="1">
        <v>369</v>
      </c>
      <c r="K81" s="1">
        <v>386</v>
      </c>
      <c r="L81" s="126">
        <v>41</v>
      </c>
      <c r="M81" s="126">
        <v>478</v>
      </c>
      <c r="N81" s="1">
        <v>460</v>
      </c>
      <c r="O81" s="1">
        <v>190</v>
      </c>
      <c r="S81" s="1">
        <f t="shared" si="4"/>
        <v>1924</v>
      </c>
      <c r="T81" s="1">
        <f t="shared" si="5"/>
        <v>1.7914355599958659E-3</v>
      </c>
    </row>
    <row r="82" spans="6:21" ht="18" customHeight="1" x14ac:dyDescent="0.2">
      <c r="F82" s="1">
        <v>14</v>
      </c>
      <c r="G82" s="1">
        <v>28</v>
      </c>
      <c r="H82" s="1">
        <v>133</v>
      </c>
      <c r="I82" s="1">
        <v>139</v>
      </c>
      <c r="J82" s="1">
        <v>124</v>
      </c>
      <c r="L82" s="126"/>
      <c r="M82" s="126"/>
      <c r="S82" s="1">
        <f t="shared" si="4"/>
        <v>424</v>
      </c>
      <c r="T82" s="1">
        <f t="shared" si="5"/>
        <v>3.9478621488474384E-4</v>
      </c>
    </row>
    <row r="83" spans="6:21" ht="18" customHeight="1" x14ac:dyDescent="0.2">
      <c r="F83" s="1">
        <v>15</v>
      </c>
      <c r="G83" s="1">
        <v>147</v>
      </c>
      <c r="L83" s="126"/>
      <c r="M83" s="126"/>
      <c r="O83" s="1">
        <v>431</v>
      </c>
      <c r="P83" s="1">
        <v>181</v>
      </c>
      <c r="Q83" s="1">
        <v>214</v>
      </c>
      <c r="S83" s="1">
        <f t="shared" si="4"/>
        <v>973</v>
      </c>
      <c r="T83" s="1">
        <f t="shared" si="5"/>
        <v>9.0595987519541453E-4</v>
      </c>
    </row>
    <row r="84" spans="6:21" ht="18" customHeight="1" x14ac:dyDescent="0.2">
      <c r="S84" s="18">
        <f>SUM(S69:S83)</f>
        <v>1073999</v>
      </c>
    </row>
    <row r="85" spans="6:21" ht="18" customHeight="1" x14ac:dyDescent="0.2"/>
    <row r="86" spans="6:21" ht="18" customHeight="1" x14ac:dyDescent="0.2">
      <c r="G86" s="82">
        <f ca="1">RANDBETWEEN(500,2000)</f>
        <v>768</v>
      </c>
      <c r="H86" s="83">
        <f t="shared" ref="H86:R86" ca="1" si="6">RANDBETWEEN(500,2000)</f>
        <v>1412</v>
      </c>
      <c r="I86" s="83">
        <f t="shared" ca="1" si="6"/>
        <v>687</v>
      </c>
      <c r="J86" s="83">
        <f t="shared" ca="1" si="6"/>
        <v>630</v>
      </c>
      <c r="K86" s="83">
        <f t="shared" ca="1" si="6"/>
        <v>1907</v>
      </c>
      <c r="L86" s="83">
        <f t="shared" ca="1" si="6"/>
        <v>1901</v>
      </c>
      <c r="M86" s="83">
        <f t="shared" ca="1" si="6"/>
        <v>723</v>
      </c>
      <c r="N86" s="83">
        <f t="shared" ca="1" si="6"/>
        <v>1890</v>
      </c>
      <c r="O86" s="83">
        <f t="shared" ca="1" si="6"/>
        <v>1331</v>
      </c>
      <c r="P86" s="83">
        <f t="shared" ca="1" si="6"/>
        <v>1823</v>
      </c>
      <c r="Q86" s="83">
        <f t="shared" ca="1" si="6"/>
        <v>1503</v>
      </c>
      <c r="R86" s="84">
        <f t="shared" ca="1" si="6"/>
        <v>959</v>
      </c>
      <c r="S86" s="1">
        <v>15000</v>
      </c>
      <c r="U86" s="1">
        <f>S86/$S$101</f>
        <v>0.13636363636363635</v>
      </c>
    </row>
    <row r="87" spans="6:21" ht="18" customHeight="1" x14ac:dyDescent="0.2">
      <c r="G87" s="82">
        <f t="shared" ref="G87:R95" ca="1" si="7">RANDBETWEEN(500,1000)</f>
        <v>526</v>
      </c>
      <c r="H87" s="83">
        <f t="shared" ca="1" si="7"/>
        <v>774</v>
      </c>
      <c r="I87" s="83">
        <f t="shared" ca="1" si="7"/>
        <v>552</v>
      </c>
      <c r="J87" s="83">
        <f t="shared" ca="1" si="7"/>
        <v>742</v>
      </c>
      <c r="K87" s="83">
        <f t="shared" ca="1" si="7"/>
        <v>977</v>
      </c>
      <c r="L87" s="83">
        <f t="shared" ca="1" si="7"/>
        <v>694</v>
      </c>
      <c r="M87" s="83">
        <f t="shared" ca="1" si="7"/>
        <v>893</v>
      </c>
      <c r="N87" s="83">
        <f t="shared" ca="1" si="7"/>
        <v>673</v>
      </c>
      <c r="O87" s="83">
        <f t="shared" ca="1" si="7"/>
        <v>819</v>
      </c>
      <c r="P87" s="83">
        <f t="shared" ca="1" si="7"/>
        <v>679</v>
      </c>
      <c r="Q87" s="83">
        <f t="shared" ca="1" si="7"/>
        <v>732</v>
      </c>
      <c r="R87" s="84">
        <f t="shared" ca="1" si="7"/>
        <v>865</v>
      </c>
      <c r="S87" s="1">
        <v>10000</v>
      </c>
    </row>
    <row r="88" spans="6:21" ht="18" customHeight="1" x14ac:dyDescent="0.2">
      <c r="G88" s="82">
        <f t="shared" ca="1" si="7"/>
        <v>783</v>
      </c>
      <c r="H88" s="83">
        <f t="shared" ca="1" si="7"/>
        <v>629</v>
      </c>
      <c r="I88" s="83">
        <f t="shared" ca="1" si="7"/>
        <v>941</v>
      </c>
      <c r="J88" s="83">
        <f t="shared" ca="1" si="7"/>
        <v>695</v>
      </c>
      <c r="K88" s="83">
        <f t="shared" ca="1" si="7"/>
        <v>746</v>
      </c>
      <c r="L88" s="83">
        <f t="shared" ca="1" si="7"/>
        <v>737</v>
      </c>
      <c r="M88" s="83">
        <f t="shared" ca="1" si="7"/>
        <v>649</v>
      </c>
      <c r="N88" s="83">
        <f t="shared" ca="1" si="7"/>
        <v>618</v>
      </c>
      <c r="O88" s="83">
        <f t="shared" ca="1" si="7"/>
        <v>847</v>
      </c>
      <c r="P88" s="83">
        <f t="shared" ca="1" si="7"/>
        <v>543</v>
      </c>
      <c r="Q88" s="83">
        <f t="shared" ca="1" si="7"/>
        <v>826</v>
      </c>
      <c r="R88" s="84">
        <f t="shared" ca="1" si="7"/>
        <v>608</v>
      </c>
      <c r="S88" s="1">
        <v>10000</v>
      </c>
    </row>
    <row r="89" spans="6:21" ht="18" customHeight="1" x14ac:dyDescent="0.2">
      <c r="G89" s="82">
        <f t="shared" ca="1" si="7"/>
        <v>882</v>
      </c>
      <c r="H89" s="86">
        <f t="shared" ca="1" si="7"/>
        <v>658</v>
      </c>
      <c r="I89" s="86">
        <f t="shared" ca="1" si="7"/>
        <v>628</v>
      </c>
      <c r="J89" s="86">
        <f t="shared" ca="1" si="7"/>
        <v>780</v>
      </c>
      <c r="K89" s="86">
        <f t="shared" ca="1" si="7"/>
        <v>643</v>
      </c>
      <c r="L89" s="86">
        <f t="shared" ca="1" si="7"/>
        <v>937</v>
      </c>
      <c r="M89" s="86">
        <f t="shared" ca="1" si="7"/>
        <v>741</v>
      </c>
      <c r="N89" s="86">
        <f t="shared" ca="1" si="7"/>
        <v>591</v>
      </c>
      <c r="O89" s="86">
        <f t="shared" ca="1" si="7"/>
        <v>935</v>
      </c>
      <c r="P89" s="86">
        <f t="shared" ca="1" si="7"/>
        <v>591</v>
      </c>
      <c r="Q89" s="86">
        <f t="shared" ca="1" si="7"/>
        <v>600</v>
      </c>
      <c r="R89" s="87">
        <f t="shared" ca="1" si="7"/>
        <v>502</v>
      </c>
      <c r="S89" s="1">
        <v>10000</v>
      </c>
    </row>
    <row r="90" spans="6:21" ht="18" customHeight="1" x14ac:dyDescent="0.2">
      <c r="G90" s="82">
        <f t="shared" ca="1" si="7"/>
        <v>552</v>
      </c>
      <c r="H90" s="86">
        <f t="shared" ca="1" si="7"/>
        <v>503</v>
      </c>
      <c r="I90" s="86">
        <f t="shared" ca="1" si="7"/>
        <v>821</v>
      </c>
      <c r="J90" s="86">
        <f t="shared" ca="1" si="7"/>
        <v>765</v>
      </c>
      <c r="K90" s="86">
        <f t="shared" ca="1" si="7"/>
        <v>976</v>
      </c>
      <c r="L90" s="86">
        <f t="shared" ca="1" si="7"/>
        <v>783</v>
      </c>
      <c r="M90" s="86">
        <f t="shared" ca="1" si="7"/>
        <v>501</v>
      </c>
      <c r="N90" s="86">
        <f t="shared" ca="1" si="7"/>
        <v>543</v>
      </c>
      <c r="O90" s="86">
        <f t="shared" ca="1" si="7"/>
        <v>853</v>
      </c>
      <c r="P90" s="86">
        <f t="shared" ca="1" si="7"/>
        <v>664</v>
      </c>
      <c r="Q90" s="86">
        <f t="shared" ca="1" si="7"/>
        <v>839</v>
      </c>
      <c r="R90" s="87">
        <f t="shared" ca="1" si="7"/>
        <v>690</v>
      </c>
      <c r="S90" s="1">
        <v>10000</v>
      </c>
    </row>
    <row r="91" spans="6:21" ht="18" customHeight="1" x14ac:dyDescent="0.2">
      <c r="G91" s="82">
        <f t="shared" ca="1" si="7"/>
        <v>971</v>
      </c>
      <c r="H91" s="86">
        <f t="shared" ca="1" si="7"/>
        <v>861</v>
      </c>
      <c r="I91" s="86">
        <f t="shared" ca="1" si="7"/>
        <v>690</v>
      </c>
      <c r="J91" s="86">
        <f t="shared" ca="1" si="7"/>
        <v>806</v>
      </c>
      <c r="K91" s="86">
        <f t="shared" ca="1" si="7"/>
        <v>891</v>
      </c>
      <c r="L91" s="86">
        <f t="shared" ca="1" si="7"/>
        <v>631</v>
      </c>
      <c r="M91" s="86">
        <f t="shared" ca="1" si="7"/>
        <v>531</v>
      </c>
      <c r="N91" s="86">
        <f t="shared" ca="1" si="7"/>
        <v>635</v>
      </c>
      <c r="O91" s="86">
        <f t="shared" ca="1" si="7"/>
        <v>880</v>
      </c>
      <c r="P91" s="86">
        <f t="shared" ca="1" si="7"/>
        <v>772</v>
      </c>
      <c r="Q91" s="86">
        <f t="shared" ca="1" si="7"/>
        <v>986</v>
      </c>
      <c r="R91" s="87">
        <f t="shared" ca="1" si="7"/>
        <v>509</v>
      </c>
      <c r="S91" s="1">
        <v>10000</v>
      </c>
    </row>
    <row r="92" spans="6:21" ht="18" customHeight="1" x14ac:dyDescent="0.2">
      <c r="G92" s="82">
        <f t="shared" ca="1" si="7"/>
        <v>928</v>
      </c>
      <c r="H92" s="86">
        <f t="shared" ca="1" si="7"/>
        <v>704</v>
      </c>
      <c r="I92" s="86">
        <f t="shared" ca="1" si="7"/>
        <v>543</v>
      </c>
      <c r="J92" s="86">
        <f t="shared" ca="1" si="7"/>
        <v>967</v>
      </c>
      <c r="K92" s="86">
        <f t="shared" ca="1" si="7"/>
        <v>964</v>
      </c>
      <c r="L92" s="86">
        <f t="shared" ca="1" si="7"/>
        <v>634</v>
      </c>
      <c r="M92" s="86">
        <f t="shared" ca="1" si="7"/>
        <v>728</v>
      </c>
      <c r="N92" s="86">
        <f t="shared" ca="1" si="7"/>
        <v>938</v>
      </c>
      <c r="O92" s="86">
        <f t="shared" ca="1" si="7"/>
        <v>687</v>
      </c>
      <c r="P92" s="86">
        <f t="shared" ca="1" si="7"/>
        <v>828</v>
      </c>
      <c r="Q92" s="86">
        <f t="shared" ca="1" si="7"/>
        <v>809</v>
      </c>
      <c r="R92" s="87">
        <f t="shared" ca="1" si="7"/>
        <v>699</v>
      </c>
      <c r="S92" s="1">
        <v>10000</v>
      </c>
    </row>
    <row r="93" spans="6:21" ht="18" customHeight="1" x14ac:dyDescent="0.2">
      <c r="G93" s="82">
        <f t="shared" ca="1" si="7"/>
        <v>724</v>
      </c>
      <c r="H93" s="83">
        <f t="shared" ca="1" si="7"/>
        <v>840</v>
      </c>
      <c r="I93" s="83">
        <f t="shared" ca="1" si="7"/>
        <v>628</v>
      </c>
      <c r="J93" s="83">
        <f t="shared" ca="1" si="7"/>
        <v>678</v>
      </c>
      <c r="K93" s="83">
        <f t="shared" ca="1" si="7"/>
        <v>593</v>
      </c>
      <c r="L93" s="83">
        <f t="shared" ca="1" si="7"/>
        <v>635</v>
      </c>
      <c r="M93" s="83">
        <f t="shared" ca="1" si="7"/>
        <v>669</v>
      </c>
      <c r="N93" s="83">
        <f t="shared" ca="1" si="7"/>
        <v>756</v>
      </c>
      <c r="O93" s="83">
        <f t="shared" ca="1" si="7"/>
        <v>914</v>
      </c>
      <c r="P93" s="83">
        <f t="shared" ca="1" si="7"/>
        <v>538</v>
      </c>
      <c r="Q93" s="83">
        <f t="shared" ca="1" si="7"/>
        <v>701</v>
      </c>
      <c r="R93" s="84">
        <f t="shared" ca="1" si="7"/>
        <v>828</v>
      </c>
      <c r="S93" s="1">
        <v>10000</v>
      </c>
    </row>
    <row r="94" spans="6:21" ht="18" customHeight="1" x14ac:dyDescent="0.2">
      <c r="G94" s="82">
        <f t="shared" ca="1" si="7"/>
        <v>678</v>
      </c>
      <c r="H94" s="83">
        <f t="shared" ca="1" si="7"/>
        <v>611</v>
      </c>
      <c r="I94" s="83">
        <f t="shared" ca="1" si="7"/>
        <v>900</v>
      </c>
      <c r="J94" s="83">
        <f t="shared" ca="1" si="7"/>
        <v>626</v>
      </c>
      <c r="K94" s="83">
        <f t="shared" ca="1" si="7"/>
        <v>612</v>
      </c>
      <c r="L94" s="83">
        <f t="shared" ca="1" si="7"/>
        <v>697</v>
      </c>
      <c r="M94" s="83">
        <f t="shared" ca="1" si="7"/>
        <v>695</v>
      </c>
      <c r="N94" s="83">
        <f t="shared" ca="1" si="7"/>
        <v>774</v>
      </c>
      <c r="O94" s="83">
        <f t="shared" ca="1" si="7"/>
        <v>564</v>
      </c>
      <c r="P94" s="83">
        <f t="shared" ca="1" si="7"/>
        <v>973</v>
      </c>
      <c r="Q94" s="83">
        <f t="shared" ca="1" si="7"/>
        <v>567</v>
      </c>
      <c r="R94" s="84">
        <f t="shared" ca="1" si="7"/>
        <v>787</v>
      </c>
      <c r="S94" s="1">
        <v>10000</v>
      </c>
    </row>
    <row r="95" spans="6:21" ht="18" customHeight="1" x14ac:dyDescent="0.2">
      <c r="G95" s="82">
        <f t="shared" ca="1" si="7"/>
        <v>708</v>
      </c>
      <c r="H95" s="83">
        <f ca="1">RANDBETWEEN(500,1000)</f>
        <v>833</v>
      </c>
      <c r="I95" s="83">
        <f ca="1">RANDBETWEEN(500,1000)</f>
        <v>687</v>
      </c>
      <c r="J95" s="83">
        <f ca="1">RANDBETWEEN(500,1000)</f>
        <v>620</v>
      </c>
      <c r="K95" s="83">
        <f ca="1">RANDBETWEEN(500,1000)</f>
        <v>846</v>
      </c>
      <c r="L95" s="83">
        <f ca="1">RANDBETWEEN(500,1000)</f>
        <v>807</v>
      </c>
      <c r="M95" s="83"/>
      <c r="N95" s="83"/>
      <c r="O95" s="83"/>
      <c r="P95" s="83"/>
      <c r="Q95" s="83"/>
      <c r="R95" s="84"/>
      <c r="S95" s="1">
        <v>5000</v>
      </c>
    </row>
    <row r="96" spans="6:21" ht="18" customHeight="1" x14ac:dyDescent="0.2">
      <c r="G96" s="82">
        <f ca="1">RANDBETWEEN(0,500)</f>
        <v>243</v>
      </c>
      <c r="H96" s="83">
        <f t="shared" ref="H96:R96" ca="1" si="8">RANDBETWEEN(0,500)</f>
        <v>320</v>
      </c>
      <c r="I96" s="83">
        <f t="shared" ca="1" si="8"/>
        <v>405</v>
      </c>
      <c r="J96" s="83">
        <f t="shared" ca="1" si="8"/>
        <v>172</v>
      </c>
      <c r="K96" s="83">
        <f t="shared" ca="1" si="8"/>
        <v>24</v>
      </c>
      <c r="L96" s="83">
        <f t="shared" ca="1" si="8"/>
        <v>103</v>
      </c>
      <c r="M96" s="83">
        <f t="shared" ca="1" si="8"/>
        <v>470</v>
      </c>
      <c r="N96" s="83">
        <f t="shared" ca="1" si="8"/>
        <v>174</v>
      </c>
      <c r="O96" s="83">
        <f t="shared" ca="1" si="8"/>
        <v>477</v>
      </c>
      <c r="P96" s="83">
        <f t="shared" ca="1" si="8"/>
        <v>490</v>
      </c>
      <c r="Q96" s="83">
        <f t="shared" ca="1" si="8"/>
        <v>240</v>
      </c>
      <c r="R96" s="84">
        <f t="shared" ca="1" si="8"/>
        <v>344</v>
      </c>
      <c r="S96" s="1">
        <v>10000</v>
      </c>
    </row>
    <row r="97" spans="7:20" ht="18" customHeight="1" x14ac:dyDescent="0.2">
      <c r="G97" s="82"/>
      <c r="H97" s="83"/>
      <c r="I97" s="83"/>
      <c r="J97" s="83"/>
      <c r="K97" s="83"/>
      <c r="L97" s="83"/>
      <c r="M97" s="83"/>
      <c r="N97" s="83"/>
      <c r="O97" s="83"/>
      <c r="P97" s="83"/>
      <c r="Q97" s="83"/>
      <c r="R97" s="84"/>
    </row>
    <row r="98" spans="7:20" ht="18" customHeight="1" x14ac:dyDescent="0.2">
      <c r="G98" s="82"/>
      <c r="H98" s="83"/>
      <c r="I98" s="83"/>
      <c r="J98" s="83"/>
      <c r="K98" s="83"/>
      <c r="L98" s="83"/>
      <c r="M98" s="83"/>
      <c r="N98" s="83"/>
      <c r="O98" s="83"/>
      <c r="P98" s="83"/>
      <c r="Q98" s="83"/>
      <c r="R98" s="84"/>
    </row>
    <row r="99" spans="7:20" ht="18" customHeight="1" x14ac:dyDescent="0.2">
      <c r="G99" s="82"/>
      <c r="H99" s="83"/>
      <c r="I99" s="83"/>
      <c r="J99" s="83"/>
      <c r="K99" s="83"/>
      <c r="L99" s="83"/>
      <c r="M99" s="83"/>
      <c r="N99" s="83"/>
      <c r="O99" s="83"/>
      <c r="P99" s="83"/>
      <c r="Q99" s="83"/>
      <c r="R99" s="84"/>
    </row>
    <row r="100" spans="7:20" ht="18" customHeight="1" x14ac:dyDescent="0.2">
      <c r="G100" s="82"/>
      <c r="H100" s="83"/>
      <c r="I100" s="83"/>
      <c r="J100" s="83"/>
      <c r="K100" s="83"/>
      <c r="L100" s="83"/>
      <c r="M100" s="83"/>
      <c r="N100" s="83"/>
      <c r="O100" s="83"/>
      <c r="P100" s="83"/>
      <c r="Q100" s="83"/>
      <c r="R100" s="84"/>
    </row>
    <row r="101" spans="7:20" ht="18" customHeight="1" x14ac:dyDescent="0.2">
      <c r="L101" s="1"/>
      <c r="M101" s="1"/>
      <c r="S101" s="1">
        <f>SUM(S86:S100)</f>
        <v>110000</v>
      </c>
    </row>
    <row r="102" spans="7:20" ht="18" customHeight="1" x14ac:dyDescent="0.2">
      <c r="G102" s="82">
        <f ca="1">RANDBETWEEN(5000,100000)</f>
        <v>13567</v>
      </c>
      <c r="H102" s="83">
        <f t="shared" ref="H102:L103" ca="1" si="9">RANDBETWEEN(5000,100000)</f>
        <v>33966</v>
      </c>
      <c r="I102" s="83">
        <f t="shared" ca="1" si="9"/>
        <v>10326</v>
      </c>
      <c r="J102" s="83">
        <f t="shared" ca="1" si="9"/>
        <v>83104</v>
      </c>
      <c r="K102" s="83">
        <f t="shared" ca="1" si="9"/>
        <v>53732</v>
      </c>
      <c r="L102" s="83">
        <f t="shared" ca="1" si="9"/>
        <v>52805</v>
      </c>
      <c r="M102" s="83">
        <f t="shared" ref="M102:R102" ca="1" si="10">RANDBETWEEN(10000,150000)</f>
        <v>86887</v>
      </c>
      <c r="N102" s="83">
        <f t="shared" ca="1" si="10"/>
        <v>124786</v>
      </c>
      <c r="O102" s="83">
        <f t="shared" ca="1" si="10"/>
        <v>149628</v>
      </c>
      <c r="P102" s="83">
        <f t="shared" ca="1" si="10"/>
        <v>103960</v>
      </c>
      <c r="Q102" s="83">
        <f t="shared" ca="1" si="10"/>
        <v>81400</v>
      </c>
      <c r="R102" s="84">
        <f t="shared" ca="1" si="10"/>
        <v>136000</v>
      </c>
      <c r="S102" s="97"/>
      <c r="T102" s="99"/>
    </row>
    <row r="103" spans="7:20" ht="18" customHeight="1" x14ac:dyDescent="0.2">
      <c r="G103" s="82">
        <f ca="1">RANDBETWEEN(5000,100000)</f>
        <v>94967</v>
      </c>
      <c r="H103" s="83">
        <f t="shared" ca="1" si="9"/>
        <v>87804</v>
      </c>
      <c r="I103" s="83">
        <f t="shared" ca="1" si="9"/>
        <v>38190</v>
      </c>
      <c r="J103" s="83">
        <f t="shared" ca="1" si="9"/>
        <v>67286</v>
      </c>
      <c r="K103" s="83">
        <f t="shared" ca="1" si="9"/>
        <v>75758</v>
      </c>
      <c r="L103" s="83">
        <f t="shared" ca="1" si="9"/>
        <v>20601</v>
      </c>
      <c r="M103" s="83">
        <v>0</v>
      </c>
      <c r="N103" s="83">
        <v>0</v>
      </c>
      <c r="O103" s="83">
        <v>0</v>
      </c>
      <c r="P103" s="83">
        <v>0</v>
      </c>
      <c r="Q103" s="83">
        <v>0</v>
      </c>
      <c r="R103" s="83">
        <v>0</v>
      </c>
      <c r="S103" s="97"/>
      <c r="T103" s="99"/>
    </row>
    <row r="104" spans="7:20" ht="18" customHeight="1" x14ac:dyDescent="0.2">
      <c r="G104" s="82">
        <f ca="1">RANDBETWEEN(10000,100000)</f>
        <v>16077</v>
      </c>
      <c r="H104" s="83">
        <f t="shared" ref="H104:R106" ca="1" si="11">RANDBETWEEN(10000,100000)</f>
        <v>36692</v>
      </c>
      <c r="I104" s="83">
        <f t="shared" ca="1" si="11"/>
        <v>62161</v>
      </c>
      <c r="J104" s="83">
        <f t="shared" ca="1" si="11"/>
        <v>71817</v>
      </c>
      <c r="K104" s="83">
        <f t="shared" ca="1" si="11"/>
        <v>70959</v>
      </c>
      <c r="L104" s="83">
        <f t="shared" ca="1" si="11"/>
        <v>65296</v>
      </c>
      <c r="M104" s="83">
        <f t="shared" ca="1" si="11"/>
        <v>21875</v>
      </c>
      <c r="N104" s="83">
        <f t="shared" ca="1" si="11"/>
        <v>76267</v>
      </c>
      <c r="O104" s="83">
        <f t="shared" ca="1" si="11"/>
        <v>35714</v>
      </c>
      <c r="P104" s="83">
        <f t="shared" ca="1" si="11"/>
        <v>97507</v>
      </c>
      <c r="Q104" s="83">
        <f t="shared" ca="1" si="11"/>
        <v>11273</v>
      </c>
      <c r="R104" s="84">
        <f t="shared" ca="1" si="11"/>
        <v>71083</v>
      </c>
      <c r="S104" s="97"/>
      <c r="T104" s="99"/>
    </row>
    <row r="105" spans="7:20" ht="18" customHeight="1" x14ac:dyDescent="0.2">
      <c r="G105" s="85">
        <f ca="1">RANDBETWEEN(10000,100000)</f>
        <v>21669</v>
      </c>
      <c r="H105" s="86">
        <f t="shared" ca="1" si="11"/>
        <v>25814</v>
      </c>
      <c r="I105" s="86">
        <f t="shared" ca="1" si="11"/>
        <v>54623</v>
      </c>
      <c r="J105" s="86">
        <f t="shared" ca="1" si="11"/>
        <v>65226</v>
      </c>
      <c r="K105" s="86">
        <f t="shared" ca="1" si="11"/>
        <v>49073</v>
      </c>
      <c r="L105" s="86">
        <f t="shared" ca="1" si="11"/>
        <v>31082</v>
      </c>
      <c r="M105" s="86">
        <f t="shared" ca="1" si="11"/>
        <v>20519</v>
      </c>
      <c r="N105" s="86">
        <f t="shared" ca="1" si="11"/>
        <v>66514</v>
      </c>
      <c r="O105" s="86">
        <f t="shared" ca="1" si="11"/>
        <v>25204</v>
      </c>
      <c r="P105" s="86">
        <f t="shared" ca="1" si="11"/>
        <v>68305</v>
      </c>
      <c r="Q105" s="86">
        <f t="shared" ca="1" si="11"/>
        <v>79729</v>
      </c>
      <c r="R105" s="87">
        <f t="shared" ca="1" si="11"/>
        <v>53067</v>
      </c>
      <c r="S105" s="97"/>
      <c r="T105" s="113"/>
    </row>
    <row r="106" spans="7:20" ht="18" customHeight="1" x14ac:dyDescent="0.2">
      <c r="G106" s="85">
        <f ca="1">RANDBETWEEN(10000,100000)</f>
        <v>65878</v>
      </c>
      <c r="H106" s="86">
        <f t="shared" ca="1" si="11"/>
        <v>11144</v>
      </c>
      <c r="I106" s="86">
        <f t="shared" ca="1" si="11"/>
        <v>32900</v>
      </c>
      <c r="J106" s="86">
        <f t="shared" ca="1" si="11"/>
        <v>33677</v>
      </c>
      <c r="K106" s="86">
        <f t="shared" ca="1" si="11"/>
        <v>91928</v>
      </c>
      <c r="L106" s="86">
        <f t="shared" ca="1" si="11"/>
        <v>83738</v>
      </c>
      <c r="M106" s="86">
        <f t="shared" ca="1" si="11"/>
        <v>87256</v>
      </c>
      <c r="N106" s="86">
        <f t="shared" ca="1" si="11"/>
        <v>18985</v>
      </c>
      <c r="O106" s="86">
        <f t="shared" ca="1" si="11"/>
        <v>73377</v>
      </c>
      <c r="P106" s="86">
        <f t="shared" ca="1" si="11"/>
        <v>59799</v>
      </c>
      <c r="Q106" s="86">
        <f t="shared" ca="1" si="11"/>
        <v>47934</v>
      </c>
      <c r="R106" s="87">
        <f t="shared" ca="1" si="11"/>
        <v>78432</v>
      </c>
      <c r="S106" s="97"/>
      <c r="T106" s="113"/>
    </row>
    <row r="107" spans="7:20" ht="18" customHeight="1" x14ac:dyDescent="0.2">
      <c r="G107" s="82">
        <f t="shared" ref="G107:R116" ca="1" si="12">RANDBETWEEN(0,10000)</f>
        <v>5040</v>
      </c>
      <c r="H107" s="83">
        <f t="shared" ca="1" si="12"/>
        <v>8779</v>
      </c>
      <c r="I107" s="83">
        <f t="shared" ca="1" si="12"/>
        <v>5588</v>
      </c>
      <c r="J107" s="83">
        <f t="shared" ca="1" si="12"/>
        <v>9884</v>
      </c>
      <c r="K107" s="83">
        <f t="shared" ca="1" si="12"/>
        <v>8010</v>
      </c>
      <c r="L107" s="83">
        <f t="shared" ca="1" si="12"/>
        <v>2703</v>
      </c>
      <c r="M107" s="83">
        <f t="shared" ca="1" si="12"/>
        <v>6471</v>
      </c>
      <c r="N107" s="83">
        <f t="shared" ca="1" si="12"/>
        <v>9692</v>
      </c>
      <c r="O107" s="83">
        <f t="shared" ca="1" si="12"/>
        <v>4089</v>
      </c>
      <c r="P107" s="83">
        <f t="shared" ca="1" si="12"/>
        <v>6569</v>
      </c>
      <c r="Q107" s="83">
        <f t="shared" ca="1" si="12"/>
        <v>7162</v>
      </c>
      <c r="R107" s="84">
        <f t="shared" ca="1" si="12"/>
        <v>9657</v>
      </c>
      <c r="S107" s="97"/>
      <c r="T107" s="113"/>
    </row>
    <row r="108" spans="7:20" ht="18" customHeight="1" x14ac:dyDescent="0.2">
      <c r="G108" s="85">
        <f t="shared" ca="1" si="12"/>
        <v>2328</v>
      </c>
      <c r="H108" s="86">
        <f t="shared" ca="1" si="12"/>
        <v>9236</v>
      </c>
      <c r="I108" s="86">
        <f t="shared" ca="1" si="12"/>
        <v>8398</v>
      </c>
      <c r="J108" s="86">
        <f t="shared" ca="1" si="12"/>
        <v>816</v>
      </c>
      <c r="K108" s="86">
        <f t="shared" ca="1" si="12"/>
        <v>7350</v>
      </c>
      <c r="L108" s="86">
        <f t="shared" ca="1" si="12"/>
        <v>3490</v>
      </c>
      <c r="M108" s="86">
        <f t="shared" ca="1" si="12"/>
        <v>8015</v>
      </c>
      <c r="N108" s="86">
        <f t="shared" ca="1" si="12"/>
        <v>726</v>
      </c>
      <c r="O108" s="86">
        <f t="shared" ca="1" si="12"/>
        <v>3763</v>
      </c>
      <c r="P108" s="86">
        <f t="shared" ca="1" si="12"/>
        <v>1727</v>
      </c>
      <c r="Q108" s="86">
        <f t="shared" ca="1" si="12"/>
        <v>9872</v>
      </c>
      <c r="R108" s="87">
        <f t="shared" ca="1" si="12"/>
        <v>4761</v>
      </c>
      <c r="S108" s="97"/>
      <c r="T108" s="113"/>
    </row>
    <row r="109" spans="7:20" ht="18" customHeight="1" x14ac:dyDescent="0.2">
      <c r="G109" s="85">
        <f t="shared" ca="1" si="12"/>
        <v>8413</v>
      </c>
      <c r="H109" s="86">
        <f t="shared" ca="1" si="12"/>
        <v>3071</v>
      </c>
      <c r="I109" s="86">
        <f t="shared" ca="1" si="12"/>
        <v>8606</v>
      </c>
      <c r="J109" s="86">
        <f t="shared" ca="1" si="12"/>
        <v>3192</v>
      </c>
      <c r="K109" s="86">
        <f t="shared" ca="1" si="12"/>
        <v>9119</v>
      </c>
      <c r="L109" s="86">
        <f t="shared" ca="1" si="12"/>
        <v>3603</v>
      </c>
      <c r="M109" s="86">
        <f t="shared" ca="1" si="12"/>
        <v>5946</v>
      </c>
      <c r="N109" s="86">
        <f t="shared" ca="1" si="12"/>
        <v>373</v>
      </c>
      <c r="O109" s="86">
        <f t="shared" ca="1" si="12"/>
        <v>1008</v>
      </c>
      <c r="P109" s="86">
        <f t="shared" ca="1" si="12"/>
        <v>9567</v>
      </c>
      <c r="Q109" s="86">
        <f t="shared" ca="1" si="12"/>
        <v>3688</v>
      </c>
      <c r="R109" s="87">
        <f t="shared" ca="1" si="12"/>
        <v>6356</v>
      </c>
      <c r="S109" s="97"/>
      <c r="T109" s="113"/>
    </row>
    <row r="110" spans="7:20" ht="18" customHeight="1" x14ac:dyDescent="0.2">
      <c r="G110" s="85">
        <f t="shared" ca="1" si="12"/>
        <v>4257</v>
      </c>
      <c r="H110" s="86">
        <f t="shared" ca="1" si="12"/>
        <v>2480</v>
      </c>
      <c r="I110" s="86">
        <f t="shared" ca="1" si="12"/>
        <v>8413</v>
      </c>
      <c r="J110" s="86">
        <f t="shared" ca="1" si="12"/>
        <v>7443</v>
      </c>
      <c r="K110" s="86">
        <f t="shared" ca="1" si="12"/>
        <v>2690</v>
      </c>
      <c r="L110" s="86">
        <f t="shared" ca="1" si="12"/>
        <v>7936</v>
      </c>
      <c r="M110" s="86">
        <f t="shared" ca="1" si="12"/>
        <v>4174</v>
      </c>
      <c r="N110" s="86">
        <f t="shared" ca="1" si="12"/>
        <v>4670</v>
      </c>
      <c r="O110" s="86">
        <f t="shared" ca="1" si="12"/>
        <v>4296</v>
      </c>
      <c r="P110" s="86">
        <f t="shared" ca="1" si="12"/>
        <v>5991</v>
      </c>
      <c r="Q110" s="86">
        <f t="shared" ca="1" si="12"/>
        <v>8507</v>
      </c>
      <c r="R110" s="87">
        <f t="shared" ca="1" si="12"/>
        <v>3351</v>
      </c>
      <c r="S110" s="97"/>
      <c r="T110" s="113"/>
    </row>
    <row r="111" spans="7:20" ht="18" customHeight="1" x14ac:dyDescent="0.2">
      <c r="G111" s="85">
        <f t="shared" ca="1" si="12"/>
        <v>3459</v>
      </c>
      <c r="H111" s="86">
        <f t="shared" ca="1" si="12"/>
        <v>4350</v>
      </c>
      <c r="I111" s="86">
        <f t="shared" ca="1" si="12"/>
        <v>1431</v>
      </c>
      <c r="J111" s="86">
        <f t="shared" ca="1" si="12"/>
        <v>7047</v>
      </c>
      <c r="K111" s="86">
        <f t="shared" ca="1" si="12"/>
        <v>9212</v>
      </c>
      <c r="L111" s="86">
        <f t="shared" ca="1" si="12"/>
        <v>2544</v>
      </c>
      <c r="M111" s="86">
        <f t="shared" ca="1" si="12"/>
        <v>7532</v>
      </c>
      <c r="N111" s="86">
        <f t="shared" ca="1" si="12"/>
        <v>9946</v>
      </c>
      <c r="O111" s="86">
        <f t="shared" ca="1" si="12"/>
        <v>2880</v>
      </c>
      <c r="P111" s="86">
        <f t="shared" ca="1" si="12"/>
        <v>4806</v>
      </c>
      <c r="Q111" s="86">
        <f t="shared" ca="1" si="12"/>
        <v>5018</v>
      </c>
      <c r="R111" s="87">
        <f t="shared" ca="1" si="12"/>
        <v>7110</v>
      </c>
      <c r="S111" s="97"/>
      <c r="T111" s="113"/>
    </row>
    <row r="112" spans="7:20" ht="18" customHeight="1" x14ac:dyDescent="0.2">
      <c r="G112" s="85">
        <f t="shared" ca="1" si="12"/>
        <v>3549</v>
      </c>
      <c r="H112" s="86">
        <f t="shared" ca="1" si="12"/>
        <v>757</v>
      </c>
      <c r="I112" s="86">
        <f t="shared" ca="1" si="12"/>
        <v>6098</v>
      </c>
      <c r="J112" s="86">
        <v>0</v>
      </c>
      <c r="K112" s="86">
        <v>0</v>
      </c>
      <c r="L112" s="86">
        <v>0</v>
      </c>
      <c r="M112" s="86">
        <v>0</v>
      </c>
      <c r="N112" s="86">
        <v>0</v>
      </c>
      <c r="O112" s="86">
        <f t="shared" ca="1" si="12"/>
        <v>354</v>
      </c>
      <c r="P112" s="86">
        <f t="shared" ca="1" si="12"/>
        <v>5128</v>
      </c>
      <c r="Q112" s="86">
        <f t="shared" ca="1" si="12"/>
        <v>9148</v>
      </c>
      <c r="R112" s="87">
        <f t="shared" ca="1" si="12"/>
        <v>4772</v>
      </c>
      <c r="S112" s="97"/>
      <c r="T112" s="113"/>
    </row>
    <row r="113" spans="7:20" ht="18" customHeight="1" x14ac:dyDescent="0.2">
      <c r="G113" s="82">
        <f t="shared" ca="1" si="12"/>
        <v>9365</v>
      </c>
      <c r="H113" s="83">
        <f t="shared" ca="1" si="12"/>
        <v>6933</v>
      </c>
      <c r="I113" s="83">
        <f t="shared" ca="1" si="12"/>
        <v>1555</v>
      </c>
      <c r="J113" s="83">
        <f t="shared" ca="1" si="12"/>
        <v>4057</v>
      </c>
      <c r="K113" s="83">
        <f t="shared" ca="1" si="12"/>
        <v>6676</v>
      </c>
      <c r="L113" s="83">
        <f t="shared" ca="1" si="12"/>
        <v>5585</v>
      </c>
      <c r="M113" s="83">
        <f t="shared" ca="1" si="12"/>
        <v>7361</v>
      </c>
      <c r="N113" s="83">
        <f t="shared" ca="1" si="12"/>
        <v>6089</v>
      </c>
      <c r="O113" s="83">
        <f t="shared" ca="1" si="12"/>
        <v>8858</v>
      </c>
      <c r="P113" s="83">
        <f t="shared" ca="1" si="12"/>
        <v>9095</v>
      </c>
      <c r="Q113" s="83">
        <f t="shared" ca="1" si="12"/>
        <v>7656</v>
      </c>
      <c r="R113" s="84">
        <f t="shared" ca="1" si="12"/>
        <v>6112</v>
      </c>
      <c r="S113" s="97"/>
      <c r="T113" s="99"/>
    </row>
    <row r="114" spans="7:20" ht="18" customHeight="1" x14ac:dyDescent="0.2">
      <c r="G114" s="82">
        <f t="shared" ca="1" si="12"/>
        <v>4133</v>
      </c>
      <c r="H114" s="83">
        <f t="shared" ca="1" si="12"/>
        <v>8182</v>
      </c>
      <c r="I114" s="83">
        <f t="shared" ca="1" si="12"/>
        <v>3900</v>
      </c>
      <c r="J114" s="83">
        <f t="shared" ca="1" si="12"/>
        <v>6291</v>
      </c>
      <c r="K114" s="83">
        <f t="shared" ca="1" si="12"/>
        <v>4457</v>
      </c>
      <c r="L114" s="83">
        <f t="shared" ca="1" si="12"/>
        <v>2371</v>
      </c>
      <c r="M114" s="83">
        <f t="shared" ca="1" si="12"/>
        <v>4116</v>
      </c>
      <c r="N114" s="83">
        <f t="shared" ca="1" si="12"/>
        <v>4532</v>
      </c>
      <c r="O114" s="83">
        <v>0</v>
      </c>
      <c r="P114" s="83">
        <v>0</v>
      </c>
      <c r="Q114" s="83">
        <v>0</v>
      </c>
      <c r="R114" s="84">
        <v>0</v>
      </c>
      <c r="S114" s="97"/>
      <c r="T114" s="99"/>
    </row>
    <row r="115" spans="7:20" ht="18" customHeight="1" x14ac:dyDescent="0.2">
      <c r="G115" s="82">
        <f t="shared" ca="1" si="12"/>
        <v>3418</v>
      </c>
      <c r="H115" s="83">
        <f t="shared" ca="1" si="12"/>
        <v>8780</v>
      </c>
      <c r="I115" s="83">
        <f t="shared" ca="1" si="12"/>
        <v>5076</v>
      </c>
      <c r="J115" s="83">
        <f t="shared" ca="1" si="12"/>
        <v>3963</v>
      </c>
      <c r="K115" s="83">
        <f t="shared" ca="1" si="12"/>
        <v>7253</v>
      </c>
      <c r="L115" s="83">
        <f t="shared" ca="1" si="12"/>
        <v>499</v>
      </c>
      <c r="M115" s="83">
        <f t="shared" ca="1" si="12"/>
        <v>4426</v>
      </c>
      <c r="N115" s="83">
        <f t="shared" ca="1" si="12"/>
        <v>7051</v>
      </c>
      <c r="O115" s="83">
        <f t="shared" ca="1" si="12"/>
        <v>5352</v>
      </c>
      <c r="P115" s="83">
        <f t="shared" ca="1" si="12"/>
        <v>8531</v>
      </c>
      <c r="Q115" s="83">
        <f t="shared" ca="1" si="12"/>
        <v>3875</v>
      </c>
      <c r="R115" s="84">
        <f t="shared" ca="1" si="12"/>
        <v>7770</v>
      </c>
      <c r="S115" s="97"/>
      <c r="T115" s="99"/>
    </row>
    <row r="116" spans="7:20" ht="18" customHeight="1" x14ac:dyDescent="0.2">
      <c r="G116" s="82">
        <f t="shared" ca="1" si="12"/>
        <v>6147</v>
      </c>
      <c r="H116" s="83">
        <f t="shared" ca="1" si="12"/>
        <v>1994</v>
      </c>
      <c r="I116" s="83">
        <f t="shared" ca="1" si="12"/>
        <v>3912</v>
      </c>
      <c r="J116" s="83">
        <f t="shared" ca="1" si="12"/>
        <v>2001</v>
      </c>
      <c r="K116" s="83">
        <f t="shared" ca="1" si="12"/>
        <v>2966</v>
      </c>
      <c r="L116" s="83">
        <f t="shared" ca="1" si="12"/>
        <v>1295</v>
      </c>
      <c r="M116" s="83">
        <f t="shared" ca="1" si="12"/>
        <v>2351</v>
      </c>
      <c r="N116" s="83">
        <f t="shared" ca="1" si="12"/>
        <v>2973</v>
      </c>
      <c r="O116" s="83">
        <f t="shared" ca="1" si="12"/>
        <v>6483</v>
      </c>
      <c r="P116" s="83">
        <f t="shared" ca="1" si="12"/>
        <v>3422</v>
      </c>
      <c r="Q116" s="83">
        <f t="shared" ca="1" si="12"/>
        <v>4445</v>
      </c>
      <c r="R116" s="84">
        <f t="shared" ca="1" si="12"/>
        <v>5756</v>
      </c>
      <c r="S116" s="97"/>
      <c r="T116" s="99"/>
    </row>
    <row r="117" spans="7:20" ht="18" customHeight="1" x14ac:dyDescent="0.2"/>
    <row r="118" spans="7:20" ht="18" customHeight="1" x14ac:dyDescent="0.2"/>
    <row r="119" spans="7:20" ht="18" customHeight="1" x14ac:dyDescent="0.2">
      <c r="G119" s="82">
        <f ca="1">RANDBETWEEN(10,100)</f>
        <v>86</v>
      </c>
      <c r="H119" s="83">
        <f t="shared" ref="H119:R120" ca="1" si="13">RANDBETWEEN(10,100)</f>
        <v>55</v>
      </c>
      <c r="I119" s="83">
        <f t="shared" ca="1" si="13"/>
        <v>33</v>
      </c>
      <c r="J119" s="83">
        <f t="shared" ca="1" si="13"/>
        <v>13</v>
      </c>
      <c r="K119" s="83">
        <f t="shared" ca="1" si="13"/>
        <v>60</v>
      </c>
      <c r="L119" s="83">
        <f t="shared" ca="1" si="13"/>
        <v>60</v>
      </c>
      <c r="M119" s="83">
        <f t="shared" ca="1" si="13"/>
        <v>20</v>
      </c>
      <c r="N119" s="83">
        <f t="shared" ca="1" si="13"/>
        <v>39</v>
      </c>
      <c r="O119" s="83">
        <f t="shared" ca="1" si="13"/>
        <v>71</v>
      </c>
      <c r="P119" s="83">
        <f t="shared" ca="1" si="13"/>
        <v>74</v>
      </c>
      <c r="Q119" s="83">
        <f t="shared" ca="1" si="13"/>
        <v>62</v>
      </c>
      <c r="R119" s="84">
        <f t="shared" ca="1" si="13"/>
        <v>29</v>
      </c>
    </row>
    <row r="120" spans="7:20" ht="18" customHeight="1" x14ac:dyDescent="0.2">
      <c r="G120" s="82"/>
      <c r="H120" s="83">
        <f t="shared" ca="1" si="13"/>
        <v>21</v>
      </c>
      <c r="I120" s="83">
        <f t="shared" ca="1" si="13"/>
        <v>21</v>
      </c>
      <c r="J120" s="83">
        <f ca="1">RANDBETWEEN(70,150)</f>
        <v>143</v>
      </c>
      <c r="K120" s="83">
        <f ca="1">RANDBETWEEN(70,150)</f>
        <v>133</v>
      </c>
      <c r="L120" s="83">
        <f ca="1">RANDBETWEEN(70,150)</f>
        <v>144</v>
      </c>
      <c r="M120" s="83">
        <f t="shared" ca="1" si="13"/>
        <v>39</v>
      </c>
      <c r="N120" s="83">
        <f t="shared" ca="1" si="13"/>
        <v>54</v>
      </c>
      <c r="O120" s="83"/>
      <c r="P120" s="83"/>
      <c r="Q120" s="83"/>
      <c r="R120" s="84">
        <f t="shared" ca="1" si="13"/>
        <v>66</v>
      </c>
    </row>
    <row r="121" spans="7:20" ht="18" customHeight="1" x14ac:dyDescent="0.2"/>
    <row r="122" spans="7:20" ht="18" customHeight="1" x14ac:dyDescent="0.2"/>
    <row r="123" spans="7:20" ht="18" customHeight="1" x14ac:dyDescent="0.2"/>
    <row r="124" spans="7:20" ht="18" customHeight="1" x14ac:dyDescent="0.2"/>
    <row r="125" spans="7:20" ht="18" customHeight="1" x14ac:dyDescent="0.2"/>
    <row r="126" spans="7:20" ht="18" customHeight="1" x14ac:dyDescent="0.2"/>
    <row r="127" spans="7:20" ht="18" customHeight="1" x14ac:dyDescent="0.2"/>
    <row r="128" spans="7:20"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row r="230" ht="18" customHeight="1" x14ac:dyDescent="0.2"/>
    <row r="231" ht="18" customHeight="1" x14ac:dyDescent="0.2"/>
    <row r="232" ht="18" customHeight="1" x14ac:dyDescent="0.2"/>
    <row r="233" ht="18" customHeight="1" x14ac:dyDescent="0.2"/>
    <row r="234" ht="18" customHeight="1" x14ac:dyDescent="0.2"/>
    <row r="235" ht="18" customHeight="1" x14ac:dyDescent="0.2"/>
    <row r="236" ht="18" customHeight="1" x14ac:dyDescent="0.2"/>
    <row r="237" ht="18" customHeight="1" x14ac:dyDescent="0.2"/>
    <row r="238" ht="18" customHeight="1" x14ac:dyDescent="0.2"/>
    <row r="239" ht="18" customHeight="1" x14ac:dyDescent="0.2"/>
    <row r="240" ht="18" customHeight="1" x14ac:dyDescent="0.2"/>
    <row r="241" ht="18" customHeight="1" x14ac:dyDescent="0.2"/>
    <row r="242" ht="18" customHeight="1" x14ac:dyDescent="0.2"/>
    <row r="243" ht="18" customHeight="1" x14ac:dyDescent="0.2"/>
    <row r="244" ht="18" customHeight="1" x14ac:dyDescent="0.2"/>
    <row r="245" ht="18" customHeight="1" x14ac:dyDescent="0.2"/>
    <row r="246" ht="18" customHeight="1" x14ac:dyDescent="0.2"/>
    <row r="247" ht="18" customHeight="1" x14ac:dyDescent="0.2"/>
    <row r="248" ht="18" customHeight="1" x14ac:dyDescent="0.2"/>
    <row r="249" ht="18"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18" customHeight="1" x14ac:dyDescent="0.2"/>
    <row r="257" spans="3:3" ht="18" customHeight="1" x14ac:dyDescent="0.2"/>
    <row r="258" spans="3:3" ht="18" customHeight="1" x14ac:dyDescent="0.2"/>
    <row r="259" spans="3:3" ht="18" customHeight="1" x14ac:dyDescent="0.2"/>
    <row r="260" spans="3:3" ht="18" customHeight="1" x14ac:dyDescent="0.2"/>
    <row r="261" spans="3:3" ht="18" customHeight="1" x14ac:dyDescent="0.2"/>
    <row r="262" spans="3:3" ht="18" customHeight="1" x14ac:dyDescent="0.2"/>
    <row r="263" spans="3:3" ht="18" customHeight="1" x14ac:dyDescent="0.2"/>
    <row r="264" spans="3:3" ht="18" customHeight="1" x14ac:dyDescent="0.2"/>
    <row r="265" spans="3:3" ht="18" customHeight="1" x14ac:dyDescent="0.2"/>
    <row r="266" spans="3:3" ht="18" customHeight="1" x14ac:dyDescent="0.2"/>
    <row r="267" spans="3:3" ht="18" customHeight="1" x14ac:dyDescent="0.2"/>
    <row r="268" spans="3:3" ht="18" customHeight="1" x14ac:dyDescent="0.2"/>
    <row r="269" spans="3:3" ht="18" customHeight="1" x14ac:dyDescent="0.2"/>
    <row r="270" spans="3:3" ht="18" customHeight="1" x14ac:dyDescent="0.2">
      <c r="C270" s="37"/>
    </row>
    <row r="271" spans="3:3" ht="18" customHeight="1" x14ac:dyDescent="0.2"/>
    <row r="272" spans="3:3" ht="18" customHeight="1" x14ac:dyDescent="0.2"/>
    <row r="273" spans="2:2" ht="18" customHeight="1" x14ac:dyDescent="0.2"/>
    <row r="274" spans="2:2" ht="18" customHeight="1" x14ac:dyDescent="0.2">
      <c r="B274" s="37"/>
    </row>
    <row r="275" spans="2:2" ht="18" customHeight="1" x14ac:dyDescent="0.2"/>
    <row r="276" spans="2:2" ht="18" hidden="1" customHeight="1" x14ac:dyDescent="0.2"/>
  </sheetData>
  <mergeCells count="58">
    <mergeCell ref="AA45:AF45"/>
    <mergeCell ref="D46:L52"/>
    <mergeCell ref="N46:X52"/>
    <mergeCell ref="AA46:AF46"/>
    <mergeCell ref="AA47:AF47"/>
    <mergeCell ref="AA48:AF48"/>
    <mergeCell ref="AA49:AF49"/>
    <mergeCell ref="AA50:AF50"/>
    <mergeCell ref="AA51:AF51"/>
    <mergeCell ref="G43:H43"/>
    <mergeCell ref="I43:L43"/>
    <mergeCell ref="AA43:AF43"/>
    <mergeCell ref="G44:H44"/>
    <mergeCell ref="I44:L44"/>
    <mergeCell ref="AA44:AF44"/>
    <mergeCell ref="AJ10:AJ11"/>
    <mergeCell ref="G42:H42"/>
    <mergeCell ref="I42:L42"/>
    <mergeCell ref="AA42:AF42"/>
    <mergeCell ref="K9:K11"/>
    <mergeCell ref="L9:L11"/>
    <mergeCell ref="Y10:Y11"/>
    <mergeCell ref="AA10:AA11"/>
    <mergeCell ref="AH10:AH11"/>
    <mergeCell ref="AI10:AI11"/>
    <mergeCell ref="AH9:AI9"/>
    <mergeCell ref="N10:N11"/>
    <mergeCell ref="O10:O11"/>
    <mergeCell ref="P10:P11"/>
    <mergeCell ref="Q10:Q11"/>
    <mergeCell ref="R10:R11"/>
    <mergeCell ref="S10:S11"/>
    <mergeCell ref="T10:T11"/>
    <mergeCell ref="U10:U11"/>
    <mergeCell ref="V10:V11"/>
    <mergeCell ref="M9:M11"/>
    <mergeCell ref="N9:O9"/>
    <mergeCell ref="P9:S9"/>
    <mergeCell ref="U9:X9"/>
    <mergeCell ref="W10:W11"/>
    <mergeCell ref="X10:X11"/>
    <mergeCell ref="D7:E7"/>
    <mergeCell ref="F7:J7"/>
    <mergeCell ref="D9:D11"/>
    <mergeCell ref="E9:E11"/>
    <mergeCell ref="F9:F11"/>
    <mergeCell ref="G9:G11"/>
    <mergeCell ref="H9:H11"/>
    <mergeCell ref="I9:I11"/>
    <mergeCell ref="J9:J11"/>
    <mergeCell ref="D5:E5"/>
    <mergeCell ref="F5:J5"/>
    <mergeCell ref="AG5:AH5"/>
    <mergeCell ref="AI5:AJ5"/>
    <mergeCell ref="D6:E6"/>
    <mergeCell ref="F6:J6"/>
    <mergeCell ref="AG6:AH6"/>
    <mergeCell ref="AI6:AJ6"/>
  </mergeCells>
  <phoneticPr fontId="19"/>
  <dataValidations count="3">
    <dataValidation type="list" allowBlank="1" showInputMessage="1" showErrorMessage="1" sqref="AI12:AI38" xr:uid="{00000000-0002-0000-0100-000000000000}">
      <formula1>$AO$24:$AO$29</formula1>
    </dataValidation>
    <dataValidation type="list" allowBlank="1" showInputMessage="1" showErrorMessage="1" sqref="AA42:AF51" xr:uid="{00000000-0002-0000-0100-000001000000}">
      <formula1>$AQ$5:$AQ$40</formula1>
    </dataValidation>
    <dataValidation type="whole" allowBlank="1" showInputMessage="1" showErrorMessage="1" sqref="F7:J7" xr:uid="{00000000-0002-0000-0100-000002000000}">
      <formula1>2002</formula1>
      <formula2>2100</formula2>
    </dataValidation>
  </dataValidations>
  <printOptions horizontalCentered="1"/>
  <pageMargins left="0.19685039370078741" right="0.19685039370078741" top="0.43307086614173229" bottom="0.43307086614173229" header="0.23622047244094491" footer="0.43307086614173229"/>
  <pageSetup paperSize="9" scale="60" orientation="landscape" r:id="rId1"/>
  <headerFooter alignWithMargins="0">
    <oddHeader xml:space="preserve">&amp;L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サンプリング計画書</vt:lpstr>
      <vt:lpstr>サンプリング計画書(text用)</vt:lpstr>
      <vt:lpstr>サンプリング計画書!Print_Area</vt:lpstr>
      <vt:lpstr>'サンプリング計画書(text用)'!Print_Area</vt:lpstr>
      <vt:lpstr>サンプリング計画書!Print_Titles</vt:lpstr>
      <vt:lpstr>'サンプリング計画書(text用)'!Print_Titles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2024-09-26T10:14:55Z</cp:lastPrinted>
  <dcterms:created xsi:type="dcterms:W3CDTF">2009-08-11T11:20:29Z</dcterms:created>
  <dcterms:modified xsi:type="dcterms:W3CDTF">2026-04-16T00:44:49Z</dcterms:modified>
</cp:coreProperties>
</file>