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22排出量規制係\310特定テナント\令和8年度\T20_テナント計画書・点検表・評価基準\特テ計画書\HPアップ用\"/>
    </mc:Choice>
  </mc:AlternateContent>
  <xr:revisionPtr revIDLastSave="0" documentId="8_{D563EA0B-2B60-44C7-8CAF-23ECEF31B6E9}" xr6:coauthVersionLast="47" xr6:coauthVersionMax="47" xr10:uidLastSave="{00000000-0000-0000-0000-000000000000}"/>
  <workbookProtection workbookAlgorithmName="SHA-512" workbookHashValue="xuiBNQP/CD6HQWjt0YjDLglMC/gqzaTcHGHA42oa/rfnAiVa88lTOFe1U75JGZep92+/fVQdZv9I7bF6pQrD8g==" workbookSaltValue="Lb1Nuu+BpqXeyM/LjSFxCQ==" workbookSpinCount="100000" lockStructure="1"/>
  <bookViews>
    <workbookView xWindow="2520" yWindow="1668" windowWidth="20520" windowHeight="11292" tabRatio="864" xr2:uid="{00000000-000D-0000-FFFF-FFFF00000000}"/>
  </bookViews>
  <sheets>
    <sheet name="提出書" sheetId="28" r:id="rId1"/>
    <sheet name="その1" sheetId="35" r:id="rId2"/>
    <sheet name="その2" sheetId="21" r:id="rId3"/>
    <sheet name="その3" sheetId="37" r:id="rId4"/>
    <sheet name="その4" sheetId="23" r:id="rId5"/>
    <sheet name="その5（非公表）" sheetId="49" r:id="rId6"/>
    <sheet name="その6（非公表）" sheetId="36" r:id="rId7"/>
    <sheet name="点検表（DC版）" sheetId="51" r:id="rId8"/>
    <sheet name="評価シート" sheetId="41" r:id="rId9"/>
    <sheet name="基準排出量算定シート" sheetId="50" r:id="rId10"/>
    <sheet name="ver" sheetId="42" state="hidden" r:id="rId11"/>
  </sheets>
  <definedNames>
    <definedName name="_xlnm._FilterDatabase" localSheetId="7" hidden="1">'点検表（DC版）'!#REF!</definedName>
    <definedName name="A_農業_林業" localSheetId="1">その1!$AY$8:$AY$9</definedName>
    <definedName name="B_漁業" localSheetId="1">その1!$AY$10:$AY$11</definedName>
    <definedName name="C_鉱業_採石業_砂利採取業" localSheetId="1">その1!$AY$12</definedName>
    <definedName name="D_建設業" localSheetId="1">その1!$AY$13:$AY$15</definedName>
    <definedName name="E_製造業" localSheetId="1">その1!$AY$16:$AY$41</definedName>
    <definedName name="F_電気_ガス_熱供給_水道業" localSheetId="1">その1!$AY$42:$AY$45</definedName>
    <definedName name="G_情報通信業" localSheetId="1">その1!$AY$46:$AY$50</definedName>
    <definedName name="H_運輸業_郵便業" localSheetId="1">その1!$AY$51:$AY$58</definedName>
    <definedName name="I_卸売業_小売業" localSheetId="1">その1!$AY$59:$AY$70</definedName>
    <definedName name="J_金融業_保険業" localSheetId="1">その1!$AY$71:$AY$76</definedName>
    <definedName name="K_不動産業_物品賃貸業" localSheetId="1">その1!$AY$77:$AY$79</definedName>
    <definedName name="L_学術研究_専門_技術サービス業" localSheetId="1">その1!$AY$80:$AY$83</definedName>
    <definedName name="M_宿泊業_飲食サービス業" localSheetId="1">その1!$AY$84:$AY$86</definedName>
    <definedName name="N_生活関連サービス業_娯楽業" localSheetId="1">その1!$AY$87:$AY$89</definedName>
    <definedName name="O_教育_学習支援業" localSheetId="1">その1!$AY$90:$AY$91</definedName>
    <definedName name="P_医療_福祉" localSheetId="1">その1!$AY$92:$AY$94</definedName>
    <definedName name="_xlnm.Print_Area" localSheetId="1">その1!$D$3:$AQ$39</definedName>
    <definedName name="_xlnm.Print_Area" localSheetId="2">その2!$B$3:$AP$20</definedName>
    <definedName name="_xlnm.Print_Area" localSheetId="3">その3!$B$3:$AS$39</definedName>
    <definedName name="_xlnm.Print_Area" localSheetId="4">その4!$B$3:$AQ$55</definedName>
    <definedName name="_xlnm.Print_Area" localSheetId="5">'その5（非公表）'!$B$3:$Q$65</definedName>
    <definedName name="_xlnm.Print_Area" localSheetId="6">'その6（非公表）'!$B$3:$AN$38</definedName>
    <definedName name="_xlnm.Print_Area" localSheetId="9">基準排出量算定シート!$B$3:$U$59</definedName>
    <definedName name="_xlnm.Print_Area" localSheetId="0">提出書!$C$3:$AK$48</definedName>
    <definedName name="_xlnm.Print_Area" localSheetId="7">'点検表（DC版）'!$B$2:$AI$133</definedName>
    <definedName name="_xlnm.Print_Area" localSheetId="8">評価シート!$A$1:$AJ$97</definedName>
    <definedName name="_xlnm.Print_Titles" localSheetId="7">'点検表（DC版）'!$13:$14</definedName>
    <definedName name="Q_複合サービス事業" localSheetId="1">その1!$AY$95:$AY$96</definedName>
    <definedName name="R_サービス業...他に分類されないもの" localSheetId="1">その1!$AY$97:$AY$104</definedName>
    <definedName name="S_公務...他に分類されるものを除く" localSheetId="1">その1!$AY$105:$AY$107</definedName>
    <definedName name="T_分類不能の産業" localSheetId="1">その1!$AY$108</definedName>
    <definedName name="指定地球温暖化対策事業者" localSheetId="1">その1!$AX$5:$AZ$5</definedName>
    <definedName name="特定テナント等事業者" localSheetId="1">その1!$AX$7:$AZ$7</definedName>
    <definedName name="評価対象">評価シート!$AL$21:$AL$23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25" i="51" l="1"/>
  <c r="AY125" i="51"/>
  <c r="AX125" i="51"/>
  <c r="AW125" i="51"/>
  <c r="AV125" i="51"/>
  <c r="N7" i="51" l="1"/>
  <c r="K5" i="51"/>
  <c r="O5" i="51"/>
  <c r="R5" i="51"/>
  <c r="K6" i="51"/>
  <c r="K7" i="51"/>
  <c r="K8" i="51"/>
  <c r="K9" i="51"/>
  <c r="K10" i="51"/>
  <c r="AM16" i="51"/>
  <c r="AP16" i="51"/>
  <c r="AM11" i="51" s="1"/>
  <c r="BN16" i="51"/>
  <c r="BO16" i="51"/>
  <c r="BP16" i="51"/>
  <c r="BQ16" i="51"/>
  <c r="B19" i="51"/>
  <c r="AM19" i="51"/>
  <c r="AP19" i="51"/>
  <c r="AV19" i="51"/>
  <c r="BN19" i="51"/>
  <c r="BO19" i="51"/>
  <c r="BP19" i="51"/>
  <c r="BQ19" i="51"/>
  <c r="B22" i="51"/>
  <c r="AM22" i="51"/>
  <c r="AP22" i="51"/>
  <c r="AQ22" i="51" s="1"/>
  <c r="BN22" i="51"/>
  <c r="BO22" i="51"/>
  <c r="BP22" i="51"/>
  <c r="BQ22" i="51"/>
  <c r="AM25" i="51"/>
  <c r="AP25" i="51"/>
  <c r="AQ25" i="51" s="1"/>
  <c r="BN25" i="51"/>
  <c r="BO25" i="51"/>
  <c r="BP25" i="51"/>
  <c r="BQ25" i="51"/>
  <c r="AM28" i="51"/>
  <c r="AP28" i="51"/>
  <c r="BN28" i="51"/>
  <c r="BO28" i="51"/>
  <c r="BP28" i="51"/>
  <c r="BQ28" i="51"/>
  <c r="AM31" i="51"/>
  <c r="AP31" i="51"/>
  <c r="BN31" i="51"/>
  <c r="BO31" i="51"/>
  <c r="BP31" i="51"/>
  <c r="BQ31" i="51"/>
  <c r="BD32" i="51"/>
  <c r="BE32" i="51" s="1"/>
  <c r="BF32" i="51"/>
  <c r="BG32" i="51"/>
  <c r="BH32" i="51" s="1"/>
  <c r="T17" i="37" s="1"/>
  <c r="BI32" i="51"/>
  <c r="X17" i="37" s="1"/>
  <c r="BJ32" i="51"/>
  <c r="AA17" i="37" s="1"/>
  <c r="BK32" i="51"/>
  <c r="AD17" i="37" s="1"/>
  <c r="BL32" i="51"/>
  <c r="AM35" i="51"/>
  <c r="AP35" i="51" s="1"/>
  <c r="BN35" i="51"/>
  <c r="BO35" i="51"/>
  <c r="BP35" i="51"/>
  <c r="BQ35" i="51"/>
  <c r="AM38" i="51"/>
  <c r="AP38" i="51" s="1"/>
  <c r="BN38" i="51"/>
  <c r="BO38" i="51"/>
  <c r="BP38" i="51"/>
  <c r="BQ38" i="51"/>
  <c r="AM41" i="51"/>
  <c r="AP41" i="51" s="1"/>
  <c r="BN41" i="51"/>
  <c r="BO41" i="51"/>
  <c r="BP41" i="51"/>
  <c r="BQ41" i="51"/>
  <c r="AM44" i="51"/>
  <c r="AP44" i="51"/>
  <c r="BN44" i="51"/>
  <c r="BO44" i="51"/>
  <c r="BP44" i="51"/>
  <c r="BQ44" i="51"/>
  <c r="BD45" i="51"/>
  <c r="BE45" i="51" s="1"/>
  <c r="BF45" i="51"/>
  <c r="BG45" i="51"/>
  <c r="BH45" i="51"/>
  <c r="T18" i="37" s="1"/>
  <c r="BI45" i="51"/>
  <c r="X18" i="37" s="1"/>
  <c r="BJ45" i="51"/>
  <c r="AA18" i="37" s="1"/>
  <c r="BK45" i="51"/>
  <c r="BL45" i="51"/>
  <c r="AM48" i="51"/>
  <c r="AP48" i="51"/>
  <c r="BN48" i="51"/>
  <c r="BO48" i="51"/>
  <c r="BP48" i="51"/>
  <c r="BQ48" i="51"/>
  <c r="AM51" i="51"/>
  <c r="AP51" i="51"/>
  <c r="BN51" i="51"/>
  <c r="BO51" i="51"/>
  <c r="BP51" i="51"/>
  <c r="BQ51" i="51"/>
  <c r="AM56" i="51"/>
  <c r="AP56" i="51"/>
  <c r="AV56" i="51"/>
  <c r="AW56" i="51"/>
  <c r="AX56" i="51"/>
  <c r="BN56" i="51"/>
  <c r="BO56" i="51"/>
  <c r="BP56" i="51"/>
  <c r="BQ56" i="51"/>
  <c r="AM59" i="51"/>
  <c r="AP59" i="51"/>
  <c r="AS59" i="51"/>
  <c r="AV59" i="51"/>
  <c r="AW59" i="51"/>
  <c r="AX59" i="51"/>
  <c r="BN59" i="51"/>
  <c r="BO59" i="51"/>
  <c r="BP59" i="51"/>
  <c r="BQ59" i="51"/>
  <c r="AM62" i="51"/>
  <c r="AP62" i="51" s="1"/>
  <c r="AV62" i="51"/>
  <c r="AW62" i="51"/>
  <c r="BN62" i="51"/>
  <c r="BO62" i="51"/>
  <c r="BP62" i="51"/>
  <c r="BQ62" i="51"/>
  <c r="AM65" i="51"/>
  <c r="AP65" i="51"/>
  <c r="AV65" i="51"/>
  <c r="AW65" i="51"/>
  <c r="BN65" i="51"/>
  <c r="BO65" i="51"/>
  <c r="BP65" i="51"/>
  <c r="BQ65" i="51"/>
  <c r="AM68" i="51"/>
  <c r="AP68" i="51"/>
  <c r="AV68" i="51"/>
  <c r="AW68" i="51"/>
  <c r="AX68" i="51"/>
  <c r="BN68" i="51"/>
  <c r="BO68" i="51"/>
  <c r="BP68" i="51"/>
  <c r="BQ68" i="51"/>
  <c r="BD69" i="51"/>
  <c r="BE69" i="51" s="1"/>
  <c r="BE111" i="51" s="1"/>
  <c r="BF69" i="51"/>
  <c r="BG69" i="51"/>
  <c r="BH69" i="51"/>
  <c r="BH111" i="51" s="1"/>
  <c r="BI69" i="51"/>
  <c r="BJ69" i="51"/>
  <c r="BK69" i="51"/>
  <c r="BL69" i="51"/>
  <c r="AM72" i="51"/>
  <c r="AP72" i="51"/>
  <c r="AV72" i="51"/>
  <c r="AW72" i="51"/>
  <c r="AX72" i="51"/>
  <c r="BN72" i="51"/>
  <c r="BO72" i="51"/>
  <c r="BP72" i="51"/>
  <c r="BQ72" i="51"/>
  <c r="AM75" i="51"/>
  <c r="AP75" i="51"/>
  <c r="AV75" i="51"/>
  <c r="AW75" i="51"/>
  <c r="AX75" i="51"/>
  <c r="BN75" i="51"/>
  <c r="BO75" i="51"/>
  <c r="BP75" i="51"/>
  <c r="BQ75" i="51"/>
  <c r="AM78" i="51"/>
  <c r="AP78" i="51"/>
  <c r="AV78" i="51"/>
  <c r="AW78" i="51"/>
  <c r="AX78" i="51"/>
  <c r="AY78" i="51"/>
  <c r="BN78" i="51"/>
  <c r="BO78" i="51"/>
  <c r="BP78" i="51"/>
  <c r="BQ78" i="51"/>
  <c r="AM81" i="51"/>
  <c r="AP81" i="51"/>
  <c r="AV81" i="51"/>
  <c r="AW81" i="51"/>
  <c r="AX81" i="51"/>
  <c r="AY81" i="51"/>
  <c r="BN81" i="51"/>
  <c r="BO81" i="51"/>
  <c r="BP81" i="51"/>
  <c r="BQ81" i="51"/>
  <c r="AM84" i="51"/>
  <c r="AP84" i="51" s="1"/>
  <c r="AV84" i="51"/>
  <c r="AW84" i="51"/>
  <c r="AX84" i="51"/>
  <c r="AY84" i="51"/>
  <c r="BN84" i="51"/>
  <c r="BO84" i="51"/>
  <c r="BP84" i="51"/>
  <c r="BQ84" i="51"/>
  <c r="BD85" i="51"/>
  <c r="BE85" i="51"/>
  <c r="BF85" i="51"/>
  <c r="BF111" i="51" s="1"/>
  <c r="L19" i="37" s="1"/>
  <c r="BG85" i="51"/>
  <c r="BH85" i="51" s="1"/>
  <c r="BI85" i="51"/>
  <c r="BJ85" i="51"/>
  <c r="BK85" i="51"/>
  <c r="BL85" i="51"/>
  <c r="AM88" i="51"/>
  <c r="AP88" i="51"/>
  <c r="BN88" i="51"/>
  <c r="BO88" i="51"/>
  <c r="BP88" i="51"/>
  <c r="BQ88" i="51"/>
  <c r="AM91" i="51"/>
  <c r="AP91" i="51"/>
  <c r="AS91" i="51"/>
  <c r="BN91" i="51"/>
  <c r="BO91" i="51"/>
  <c r="BP91" i="51"/>
  <c r="BQ91" i="51"/>
  <c r="AM96" i="51"/>
  <c r="AP96" i="51"/>
  <c r="BN96" i="51"/>
  <c r="BO96" i="51"/>
  <c r="BP96" i="51"/>
  <c r="BQ96" i="51"/>
  <c r="AM99" i="51"/>
  <c r="AP99" i="51"/>
  <c r="BN99" i="51"/>
  <c r="BO99" i="51"/>
  <c r="BP99" i="51"/>
  <c r="BQ99" i="51"/>
  <c r="AM102" i="51"/>
  <c r="AP102" i="51"/>
  <c r="BN102" i="51"/>
  <c r="BO102" i="51"/>
  <c r="BP102" i="51"/>
  <c r="BQ102" i="51"/>
  <c r="AM105" i="51"/>
  <c r="AP105" i="51"/>
  <c r="BN105" i="51"/>
  <c r="BO105" i="51"/>
  <c r="BP105" i="51"/>
  <c r="BQ105" i="51"/>
  <c r="AM108" i="51"/>
  <c r="AP108" i="51" s="1"/>
  <c r="BN108" i="51"/>
  <c r="BO108" i="51"/>
  <c r="BP108" i="51"/>
  <c r="BQ108" i="51"/>
  <c r="BD109" i="51"/>
  <c r="BE109" i="51" s="1"/>
  <c r="BF109" i="51"/>
  <c r="BG109" i="51"/>
  <c r="BH109" i="51" s="1"/>
  <c r="BI109" i="51"/>
  <c r="BI111" i="51" s="1"/>
  <c r="X19" i="37" s="1"/>
  <c r="BJ109" i="51"/>
  <c r="BJ111" i="51" s="1"/>
  <c r="AA19" i="37" s="1"/>
  <c r="BK109" i="51"/>
  <c r="BK111" i="51" s="1"/>
  <c r="AD19" i="37" s="1"/>
  <c r="BL109" i="51"/>
  <c r="AM111" i="51"/>
  <c r="AP111" i="51" s="1"/>
  <c r="BC111" i="51"/>
  <c r="BL111" i="51"/>
  <c r="AG19" i="37" s="1"/>
  <c r="BN111" i="51"/>
  <c r="BO111" i="51"/>
  <c r="BP111" i="51"/>
  <c r="BQ111" i="51"/>
  <c r="AM115" i="51"/>
  <c r="AP115" i="51" s="1"/>
  <c r="BN115" i="51"/>
  <c r="BO115" i="51"/>
  <c r="BP115" i="51"/>
  <c r="BQ115" i="51"/>
  <c r="AM118" i="51"/>
  <c r="AP118" i="51" s="1"/>
  <c r="AV118" i="51"/>
  <c r="AX118" i="51"/>
  <c r="BN118" i="51"/>
  <c r="BO118" i="51"/>
  <c r="BP118" i="51"/>
  <c r="BQ118" i="51"/>
  <c r="AM121" i="51"/>
  <c r="AP121" i="51"/>
  <c r="BN121" i="51"/>
  <c r="BO121" i="51"/>
  <c r="BP121" i="51"/>
  <c r="BQ121" i="51"/>
  <c r="AM123" i="51"/>
  <c r="AP123" i="51" s="1"/>
  <c r="BN123" i="51"/>
  <c r="BO123" i="51"/>
  <c r="BP123" i="51"/>
  <c r="BQ123" i="51"/>
  <c r="AM125" i="51"/>
  <c r="AP125" i="51"/>
  <c r="BC125" i="51"/>
  <c r="BC126" i="51"/>
  <c r="BC127" i="51"/>
  <c r="AM128" i="51"/>
  <c r="BC128" i="51"/>
  <c r="BC129" i="51"/>
  <c r="BC130" i="51"/>
  <c r="AM131" i="51"/>
  <c r="BC131" i="51"/>
  <c r="AM132" i="51"/>
  <c r="AP132" i="51"/>
  <c r="BN132" i="51"/>
  <c r="BO132" i="51"/>
  <c r="BP132" i="51"/>
  <c r="BQ132" i="51"/>
  <c r="BD135" i="51"/>
  <c r="AJ20" i="37" s="1"/>
  <c r="BF135" i="51"/>
  <c r="L20" i="37" s="1"/>
  <c r="BG135" i="51"/>
  <c r="BH135" i="51" s="1"/>
  <c r="BI135" i="51"/>
  <c r="X20" i="37" s="1"/>
  <c r="BJ135" i="51"/>
  <c r="BK135" i="51"/>
  <c r="AD20" i="37" s="1"/>
  <c r="BL135" i="51"/>
  <c r="AG20" i="37" s="1"/>
  <c r="AA20" i="37"/>
  <c r="L18" i="37"/>
  <c r="AJ18" i="37"/>
  <c r="L17" i="37"/>
  <c r="AJ17" i="37"/>
  <c r="AD18" i="37"/>
  <c r="AG18" i="37"/>
  <c r="AG17" i="37"/>
  <c r="P20" i="37"/>
  <c r="P19" i="37"/>
  <c r="P18" i="37"/>
  <c r="P17" i="37"/>
  <c r="C17" i="37"/>
  <c r="C20" i="37"/>
  <c r="C19" i="37"/>
  <c r="C18" i="37"/>
  <c r="D22" i="28"/>
  <c r="AQ121" i="51" l="1"/>
  <c r="AS121" i="51" s="1"/>
  <c r="AQ16" i="51"/>
  <c r="AQ31" i="51"/>
  <c r="AS31" i="51" s="1"/>
  <c r="AQ84" i="51"/>
  <c r="AS84" i="51"/>
  <c r="AQ118" i="51"/>
  <c r="AS118" i="51"/>
  <c r="AQ78" i="51"/>
  <c r="AS78" i="51" s="1"/>
  <c r="AQ48" i="51"/>
  <c r="AS48" i="51" s="1"/>
  <c r="AQ28" i="51"/>
  <c r="AQ123" i="51"/>
  <c r="AS123" i="51"/>
  <c r="AQ62" i="51"/>
  <c r="AS62" i="51"/>
  <c r="AQ115" i="51"/>
  <c r="AS115" i="51"/>
  <c r="AT11" i="51"/>
  <c r="AQ125" i="51" s="1"/>
  <c r="AS125" i="51" s="1"/>
  <c r="AQ132" i="51"/>
  <c r="AP11" i="51"/>
  <c r="AQ44" i="51" s="1"/>
  <c r="AS44" i="51" s="1"/>
  <c r="AS11" i="51"/>
  <c r="AQ102" i="51" s="1"/>
  <c r="AS102" i="51" s="1"/>
  <c r="AQ41" i="51"/>
  <c r="AS41" i="51"/>
  <c r="AQ19" i="51"/>
  <c r="AS19" i="51" s="1"/>
  <c r="B25" i="51"/>
  <c r="BG111" i="51"/>
  <c r="AS28" i="51"/>
  <c r="AS22" i="51"/>
  <c r="BE135" i="51"/>
  <c r="H20" i="37" s="1"/>
  <c r="BD111" i="51"/>
  <c r="AJ19" i="37" s="1"/>
  <c r="AS132" i="51"/>
  <c r="AS25" i="51"/>
  <c r="T19" i="37"/>
  <c r="H18" i="37"/>
  <c r="T20" i="37"/>
  <c r="H19" i="37"/>
  <c r="H17" i="37"/>
  <c r="AH4" i="35"/>
  <c r="A1" i="28"/>
  <c r="AW20" i="28"/>
  <c r="D29" i="28" s="1"/>
  <c r="AR16" i="51" l="1"/>
  <c r="AR15" i="51" s="1"/>
  <c r="AS16" i="51"/>
  <c r="AT16" i="51" s="1"/>
  <c r="B31" i="51"/>
  <c r="B28" i="51"/>
  <c r="AQ75" i="51"/>
  <c r="AS75" i="51" s="1"/>
  <c r="AQ65" i="51"/>
  <c r="AS65" i="51" s="1"/>
  <c r="AQ56" i="51"/>
  <c r="AQ68" i="51"/>
  <c r="AS68" i="51" s="1"/>
  <c r="AQ105" i="51"/>
  <c r="AS105" i="51" s="1"/>
  <c r="AQ96" i="51"/>
  <c r="AS96" i="51" s="1"/>
  <c r="AQ108" i="51"/>
  <c r="AS108" i="51" s="1"/>
  <c r="AQ111" i="51"/>
  <c r="AS111" i="51" s="1"/>
  <c r="AT115" i="51"/>
  <c r="AT114" i="51" s="1"/>
  <c r="AQ88" i="51"/>
  <c r="AQ81" i="51"/>
  <c r="AS81" i="51" s="1"/>
  <c r="AQ91" i="51"/>
  <c r="AQ51" i="51"/>
  <c r="AS51" i="51" s="1"/>
  <c r="AQ128" i="51"/>
  <c r="AR115" i="51" s="1"/>
  <c r="AR114" i="51" s="1"/>
  <c r="AQ131" i="51"/>
  <c r="AQ59" i="51"/>
  <c r="AQ35" i="51"/>
  <c r="AQ72" i="51"/>
  <c r="AQ99" i="51"/>
  <c r="AS99" i="51" s="1"/>
  <c r="AQ38" i="51"/>
  <c r="AS38" i="51" s="1"/>
  <c r="D25" i="28"/>
  <c r="D27" i="28"/>
  <c r="AR56" i="51" l="1"/>
  <c r="AR55" i="51" s="1"/>
  <c r="AS56" i="51"/>
  <c r="AT56" i="51" s="1"/>
  <c r="AT55" i="51" s="1"/>
  <c r="AR88" i="51"/>
  <c r="AS88" i="51"/>
  <c r="AT88" i="51" s="1"/>
  <c r="B38" i="51"/>
  <c r="B35" i="51"/>
  <c r="AR72" i="51"/>
  <c r="AR71" i="51" s="1"/>
  <c r="AS72" i="51"/>
  <c r="AT72" i="51" s="1"/>
  <c r="AT71" i="51" s="1"/>
  <c r="AR35" i="51"/>
  <c r="AR34" i="51" s="1"/>
  <c r="AS35" i="51"/>
  <c r="AT35" i="51" s="1"/>
  <c r="AT34" i="51" s="1"/>
  <c r="AT15" i="51"/>
  <c r="M8" i="23"/>
  <c r="B44" i="51" l="1"/>
  <c r="B48" i="51"/>
  <c r="B41" i="51"/>
  <c r="AA5" i="51"/>
  <c r="AA74" i="41"/>
  <c r="M56" i="49"/>
  <c r="B56" i="51" l="1"/>
  <c r="B51" i="51"/>
  <c r="P55" i="49"/>
  <c r="B59" i="51" l="1"/>
  <c r="O44" i="50"/>
  <c r="O35" i="50"/>
  <c r="O34" i="50"/>
  <c r="B62" i="51" l="1"/>
  <c r="B65" i="51" s="1"/>
  <c r="B68" i="51" s="1"/>
  <c r="B72" i="51" s="1"/>
  <c r="B75" i="51" s="1"/>
  <c r="B78" i="51" s="1"/>
  <c r="M44" i="50"/>
  <c r="P44" i="50" s="1"/>
  <c r="B81" i="51" l="1"/>
  <c r="B84" i="51" s="1"/>
  <c r="B88" i="51" s="1"/>
  <c r="B91" i="51" s="1"/>
  <c r="B96" i="51" s="1"/>
  <c r="B99" i="51" s="1"/>
  <c r="B102" i="51" s="1"/>
  <c r="B105" i="51" s="1"/>
  <c r="B108" i="51" s="1"/>
  <c r="B111" i="51" s="1"/>
  <c r="P36" i="49"/>
  <c r="N47" i="49" l="1"/>
  <c r="P43" i="49"/>
  <c r="O8" i="49"/>
  <c r="O9" i="49"/>
  <c r="AX29" i="37" l="1"/>
  <c r="AW29" i="37"/>
  <c r="AX32" i="37"/>
  <c r="X29" i="37" l="1"/>
  <c r="M33" i="50" l="1"/>
  <c r="N8" i="49" l="1"/>
  <c r="N9" i="49"/>
  <c r="P9" i="49" s="1"/>
  <c r="N10" i="49"/>
  <c r="O10" i="49"/>
  <c r="N11" i="49"/>
  <c r="O11" i="49"/>
  <c r="P11" i="49"/>
  <c r="N12" i="49"/>
  <c r="O12" i="49"/>
  <c r="P12" i="49"/>
  <c r="N13" i="49"/>
  <c r="O13" i="49"/>
  <c r="N14" i="49"/>
  <c r="O14" i="49"/>
  <c r="P14" i="49"/>
  <c r="N15" i="49"/>
  <c r="O15" i="49"/>
  <c r="N16" i="49"/>
  <c r="O16" i="49"/>
  <c r="P16" i="49"/>
  <c r="N17" i="49"/>
  <c r="O17" i="49"/>
  <c r="P17" i="49"/>
  <c r="N18" i="49"/>
  <c r="P18" i="49" s="1"/>
  <c r="O18" i="49"/>
  <c r="N19" i="49"/>
  <c r="O19" i="49"/>
  <c r="N20" i="49"/>
  <c r="O20" i="49"/>
  <c r="P20" i="49"/>
  <c r="N21" i="49"/>
  <c r="O21" i="49"/>
  <c r="P21" i="49"/>
  <c r="N22" i="49"/>
  <c r="O22" i="49"/>
  <c r="N23" i="49"/>
  <c r="P23" i="49" s="1"/>
  <c r="O23" i="49"/>
  <c r="N24" i="49"/>
  <c r="O24" i="49"/>
  <c r="P24" i="49"/>
  <c r="N25" i="49"/>
  <c r="O25" i="49"/>
  <c r="P25" i="49"/>
  <c r="N26" i="49"/>
  <c r="O26" i="49"/>
  <c r="N27" i="49"/>
  <c r="O27" i="49"/>
  <c r="N28" i="49"/>
  <c r="P28" i="49" s="1"/>
  <c r="O28" i="49"/>
  <c r="N29" i="49"/>
  <c r="O29" i="49"/>
  <c r="P29" i="49"/>
  <c r="N30" i="49"/>
  <c r="O30" i="49"/>
  <c r="N31" i="49"/>
  <c r="O31" i="49"/>
  <c r="N32" i="49"/>
  <c r="O32" i="49"/>
  <c r="P32" i="49"/>
  <c r="N33" i="49"/>
  <c r="P33" i="49" s="1"/>
  <c r="O33" i="49"/>
  <c r="N34" i="49"/>
  <c r="O34" i="49"/>
  <c r="N35" i="49"/>
  <c r="O35" i="49"/>
  <c r="N36" i="49"/>
  <c r="P37" i="49"/>
  <c r="P38" i="49"/>
  <c r="P58" i="49"/>
  <c r="P57" i="49"/>
  <c r="P54" i="49"/>
  <c r="N54" i="49"/>
  <c r="N53" i="49"/>
  <c r="P52" i="49"/>
  <c r="P50" i="49"/>
  <c r="N50" i="49"/>
  <c r="P47" i="49"/>
  <c r="N46" i="49"/>
  <c r="P45" i="49"/>
  <c r="N43" i="49"/>
  <c r="P42" i="49"/>
  <c r="N42" i="49"/>
  <c r="P41" i="49"/>
  <c r="N41" i="49"/>
  <c r="P40" i="49"/>
  <c r="N40" i="49"/>
  <c r="AX37" i="23"/>
  <c r="AW37" i="23"/>
  <c r="AV37" i="23"/>
  <c r="AU37" i="23"/>
  <c r="AT37" i="23"/>
  <c r="AX33" i="23"/>
  <c r="AW33" i="23"/>
  <c r="AV33" i="23"/>
  <c r="AU33" i="23"/>
  <c r="AT33" i="23"/>
  <c r="AX12" i="23"/>
  <c r="AW12" i="23"/>
  <c r="AV12" i="23"/>
  <c r="AU12" i="23"/>
  <c r="AT12" i="23"/>
  <c r="AV8" i="23"/>
  <c r="AU8" i="23"/>
  <c r="AT8" i="23"/>
  <c r="W8" i="23"/>
  <c r="C8" i="23"/>
  <c r="P56" i="49" l="1"/>
  <c r="N56" i="49"/>
  <c r="AP38" i="23"/>
  <c r="P59" i="49"/>
  <c r="P22" i="49"/>
  <c r="P26" i="49"/>
  <c r="P30" i="49"/>
  <c r="P34" i="49"/>
  <c r="P15" i="49"/>
  <c r="P10" i="49"/>
  <c r="P13" i="49"/>
  <c r="P27" i="49"/>
  <c r="P31" i="49"/>
  <c r="P35" i="49"/>
  <c r="P19" i="49"/>
  <c r="P8" i="49"/>
  <c r="AP21" i="23"/>
  <c r="AP34" i="23"/>
  <c r="X24" i="36"/>
  <c r="AN38" i="35"/>
  <c r="P49" i="49"/>
  <c r="N49" i="49"/>
  <c r="N39" i="49"/>
  <c r="P39" i="49" l="1"/>
  <c r="N60" i="49"/>
  <c r="M62" i="49" s="1"/>
  <c r="O53" i="50"/>
  <c r="M53" i="50"/>
  <c r="K53" i="50"/>
  <c r="O52" i="50"/>
  <c r="M52" i="50"/>
  <c r="K52" i="50"/>
  <c r="M50" i="50"/>
  <c r="P50" i="50" s="1"/>
  <c r="K50" i="50"/>
  <c r="M49" i="50"/>
  <c r="K49" i="50"/>
  <c r="M48" i="50"/>
  <c r="P48" i="50" s="1"/>
  <c r="K48" i="50"/>
  <c r="M47" i="50"/>
  <c r="K47" i="50"/>
  <c r="M46" i="50"/>
  <c r="P46" i="50" s="1"/>
  <c r="K46" i="50"/>
  <c r="L44" i="50"/>
  <c r="K44" i="50"/>
  <c r="F44" i="50"/>
  <c r="M43" i="50"/>
  <c r="P43" i="50" s="1"/>
  <c r="K43" i="50"/>
  <c r="M42" i="50"/>
  <c r="K42" i="50"/>
  <c r="M41" i="50"/>
  <c r="K41" i="50"/>
  <c r="M40" i="50"/>
  <c r="K40" i="50"/>
  <c r="P41" i="50"/>
  <c r="AK36" i="23"/>
  <c r="AE36" i="23"/>
  <c r="Y36" i="23"/>
  <c r="S36" i="23"/>
  <c r="M36" i="23"/>
  <c r="AX38" i="37"/>
  <c r="AX36" i="37"/>
  <c r="BA34" i="37"/>
  <c r="AZ34" i="37"/>
  <c r="AX34" i="37"/>
  <c r="AW34" i="37"/>
  <c r="BA33" i="37"/>
  <c r="AZ33" i="37"/>
  <c r="AX33" i="37"/>
  <c r="AW33" i="37"/>
  <c r="BA32" i="37"/>
  <c r="AZ32" i="37"/>
  <c r="AW32" i="37"/>
  <c r="Y36" i="35"/>
  <c r="P60" i="49" l="1"/>
  <c r="P62" i="49" s="1"/>
  <c r="J29" i="41" s="1"/>
  <c r="P53" i="50"/>
  <c r="P52" i="50"/>
  <c r="P51" i="50"/>
  <c r="P54" i="50" l="1"/>
  <c r="M39" i="50" l="1"/>
  <c r="P39" i="50" s="1"/>
  <c r="K39" i="50"/>
  <c r="M38" i="50"/>
  <c r="P38" i="50" s="1"/>
  <c r="K38" i="50"/>
  <c r="M37" i="50"/>
  <c r="P37" i="50" s="1"/>
  <c r="K37" i="50"/>
  <c r="M36" i="50"/>
  <c r="P36" i="50" s="1"/>
  <c r="K36" i="50"/>
  <c r="N35" i="50"/>
  <c r="M35" i="50"/>
  <c r="L35" i="50"/>
  <c r="K35" i="50"/>
  <c r="I35" i="50"/>
  <c r="N34" i="50"/>
  <c r="M34" i="50"/>
  <c r="L34" i="50"/>
  <c r="K34" i="50"/>
  <c r="I34" i="50"/>
  <c r="N33" i="50"/>
  <c r="P33" i="50" s="1"/>
  <c r="K33" i="50"/>
  <c r="M32" i="50"/>
  <c r="N32" i="50" s="1"/>
  <c r="P32" i="50" s="1"/>
  <c r="K32" i="50"/>
  <c r="M31" i="50"/>
  <c r="N31" i="50" s="1"/>
  <c r="P31" i="50" s="1"/>
  <c r="K31" i="50"/>
  <c r="M30" i="50"/>
  <c r="N30" i="50" s="1"/>
  <c r="P30" i="50" s="1"/>
  <c r="K30" i="50"/>
  <c r="M29" i="50"/>
  <c r="N29" i="50" s="1"/>
  <c r="P29" i="50" s="1"/>
  <c r="K29" i="50"/>
  <c r="M28" i="50"/>
  <c r="N28" i="50" s="1"/>
  <c r="P28" i="50" s="1"/>
  <c r="K28" i="50"/>
  <c r="M27" i="50"/>
  <c r="N27" i="50" s="1"/>
  <c r="P27" i="50" s="1"/>
  <c r="K27" i="50"/>
  <c r="M26" i="50"/>
  <c r="N26" i="50" s="1"/>
  <c r="P26" i="50" s="1"/>
  <c r="K26" i="50"/>
  <c r="K25" i="50"/>
  <c r="K24" i="50"/>
  <c r="M23" i="50"/>
  <c r="N23" i="50" s="1"/>
  <c r="K23" i="50"/>
  <c r="M22" i="50"/>
  <c r="N22" i="50" s="1"/>
  <c r="K22" i="50"/>
  <c r="M21" i="50"/>
  <c r="N21" i="50" s="1"/>
  <c r="K21" i="50"/>
  <c r="M20" i="50"/>
  <c r="N20" i="50" s="1"/>
  <c r="K20" i="50"/>
  <c r="M19" i="50"/>
  <c r="N19" i="50" s="1"/>
  <c r="K19" i="50"/>
  <c r="M18" i="50"/>
  <c r="N18" i="50" s="1"/>
  <c r="K18" i="50"/>
  <c r="M17" i="50"/>
  <c r="N17" i="50" s="1"/>
  <c r="K17" i="50"/>
  <c r="M16" i="50"/>
  <c r="N16" i="50" s="1"/>
  <c r="K16" i="50"/>
  <c r="M15" i="50"/>
  <c r="N15" i="50" s="1"/>
  <c r="K15" i="50"/>
  <c r="M14" i="50"/>
  <c r="N14" i="50" s="1"/>
  <c r="K14" i="50"/>
  <c r="M13" i="50"/>
  <c r="N13" i="50" s="1"/>
  <c r="K13" i="50"/>
  <c r="M12" i="50"/>
  <c r="N12" i="50" s="1"/>
  <c r="K12" i="50"/>
  <c r="M11" i="50"/>
  <c r="N11" i="50" s="1"/>
  <c r="K11" i="50"/>
  <c r="M10" i="50"/>
  <c r="N10" i="50" s="1"/>
  <c r="K10" i="50"/>
  <c r="M9" i="50"/>
  <c r="K9" i="50"/>
  <c r="M8" i="50"/>
  <c r="N8" i="50" s="1"/>
  <c r="K8" i="50"/>
  <c r="M25" i="50"/>
  <c r="M24" i="50"/>
  <c r="N9" i="50" l="1"/>
  <c r="P9" i="50" s="1"/>
  <c r="P34" i="50"/>
  <c r="P8" i="50"/>
  <c r="P10" i="50"/>
  <c r="P11" i="50"/>
  <c r="P12" i="50"/>
  <c r="P13" i="50"/>
  <c r="P14" i="50"/>
  <c r="P15" i="50"/>
  <c r="P16" i="50"/>
  <c r="P17" i="50"/>
  <c r="P18" i="50"/>
  <c r="P19" i="50"/>
  <c r="P20" i="50"/>
  <c r="P21" i="50"/>
  <c r="P22" i="50"/>
  <c r="P23" i="50"/>
  <c r="P35" i="50"/>
  <c r="N24" i="50"/>
  <c r="P24" i="50" s="1"/>
  <c r="N25" i="50"/>
  <c r="P25" i="50" s="1"/>
  <c r="P45" i="50" l="1"/>
  <c r="P55" i="50" l="1"/>
  <c r="AR18" i="41" s="1"/>
  <c r="AN21" i="37"/>
  <c r="P21" i="37"/>
  <c r="AA21" i="37" l="1"/>
  <c r="AD21" i="37"/>
  <c r="X21" i="37"/>
  <c r="AG21" i="37"/>
  <c r="L21" i="37"/>
  <c r="T21" i="37" l="1"/>
  <c r="AJ21" i="37"/>
  <c r="H21" i="37"/>
  <c r="AN74" i="41" l="1"/>
  <c r="AN76" i="41"/>
  <c r="I8" i="41" l="1"/>
  <c r="C8" i="41"/>
  <c r="AA8" i="41" l="1"/>
  <c r="AN8" i="41" l="1"/>
  <c r="AW8" i="23"/>
  <c r="F29" i="41"/>
  <c r="AQ16" i="41" s="1"/>
  <c r="Z2" i="41" l="1"/>
  <c r="AD20" i="35"/>
  <c r="I58" i="50" s="1"/>
  <c r="R18" i="35"/>
  <c r="M32" i="23"/>
  <c r="S32" i="23"/>
  <c r="Y32" i="23"/>
  <c r="AE32" i="23"/>
  <c r="AH8" i="36"/>
  <c r="AH9" i="36"/>
  <c r="Y20" i="23"/>
  <c r="R13" i="35"/>
  <c r="R12" i="35"/>
  <c r="AM11" i="35"/>
  <c r="AD16" i="37"/>
  <c r="AA16" i="37"/>
  <c r="X16" i="37"/>
  <c r="AB8" i="36"/>
  <c r="AB9" i="36"/>
  <c r="R17" i="35"/>
  <c r="S20" i="23"/>
  <c r="I64" i="49" l="1"/>
  <c r="AR19" i="41"/>
  <c r="B25" i="41"/>
  <c r="R19" i="35"/>
  <c r="X23" i="36"/>
  <c r="AH12" i="36"/>
  <c r="AN37" i="35"/>
  <c r="AE19" i="23"/>
  <c r="AE20" i="23" s="1"/>
  <c r="AK32" i="23"/>
  <c r="AA71" i="41" l="1"/>
  <c r="AA77" i="41" l="1"/>
  <c r="AA17" i="41"/>
  <c r="M20" i="23"/>
  <c r="Q29" i="41" l="1"/>
  <c r="J36" i="41"/>
  <c r="AN37" i="41" s="1"/>
  <c r="AO47" i="41" l="1"/>
  <c r="AO36" i="41"/>
  <c r="Q36" i="41"/>
  <c r="AO50" i="41"/>
  <c r="AO57" i="41"/>
  <c r="AO48" i="41"/>
  <c r="AO52" i="41"/>
  <c r="AO56" i="41"/>
  <c r="AO49" i="41"/>
  <c r="AO53" i="41"/>
  <c r="AO54" i="41"/>
  <c r="AO51" i="41"/>
  <c r="AO55" i="41"/>
  <c r="Q40" i="41" l="1"/>
  <c r="AN38" i="41"/>
  <c r="F40" i="41"/>
  <c r="AN40" i="41" l="1"/>
  <c r="AN41" i="41" s="1"/>
  <c r="AA40" i="41" s="1"/>
  <c r="AN39" i="41"/>
  <c r="AN36" i="41" l="1"/>
  <c r="AN42" i="41" s="1"/>
  <c r="AA80" i="41"/>
  <c r="AA84" i="41" s="1"/>
  <c r="AN95" i="41" s="1"/>
  <c r="AN92" i="41" l="1"/>
  <c r="AN90" i="41"/>
  <c r="AN93" i="41"/>
  <c r="AN85" i="41"/>
  <c r="AN94" i="41"/>
  <c r="AN91"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作成者</author>
    <author>総量削減課</author>
    <author>ghg00003</author>
    <author>田部井</author>
  </authors>
  <commentList>
    <comment ref="T7" authorId="0" shapeId="0" xr:uid="{00000000-0006-0000-0000-000001000000}">
      <text>
        <r>
          <rPr>
            <sz val="9"/>
            <color indexed="81"/>
            <rFont val="MS P ゴシック"/>
            <family val="3"/>
            <charset val="128"/>
          </rPr>
          <t>届出者、代理人を選択してください。</t>
        </r>
      </text>
    </comment>
    <comment ref="X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X12" authorId="1" shapeId="0" xr:uid="{00000000-0006-0000-0000-000003000000}">
      <text>
        <r>
          <rPr>
            <sz val="9"/>
            <color indexed="81"/>
            <rFont val="ＭＳ Ｐゴシック"/>
            <family val="3"/>
            <charset val="128"/>
          </rPr>
          <t xml:space="preserve">法人の場合、このセルに代表者の役職及び名前を入力してください。個人の場合は、名前を入力してください。
</t>
        </r>
      </text>
    </comment>
    <comment ref="V27" authorId="2" shapeId="0" xr:uid="{00000000-0006-0000-0000-000004000000}">
      <text>
        <r>
          <rPr>
            <sz val="9"/>
            <color indexed="81"/>
            <rFont val="ＭＳ Ｐゴシック"/>
            <family val="3"/>
            <charset val="128"/>
          </rPr>
          <t xml:space="preserve">区市町村をプルダウンで選択してください。
</t>
        </r>
      </text>
    </comment>
    <comment ref="Q29" authorId="3" shapeId="0" xr:uid="{2CD251F6-2E9C-4A1E-A309-36BDB569B1FE}">
      <text>
        <r>
          <rPr>
            <sz val="9"/>
            <color indexed="81"/>
            <rFont val="MS P ゴシック"/>
            <family val="3"/>
            <charset val="128"/>
          </rPr>
          <t xml:space="preserve">オーナー事業所の指定番号を入力してください。入力後、セルの色が赤くなる場合は、C18セルの書類名を変更してください。
</t>
        </r>
      </text>
    </comment>
    <comment ref="AK48" authorId="4" shapeId="0" xr:uid="{00000000-0006-0000-0000-000006000000}">
      <text>
        <r>
          <rPr>
            <sz val="9"/>
            <color indexed="81"/>
            <rFont val="ＭＳ Ｐゴシック"/>
            <family val="3"/>
            <charset val="128"/>
          </rPr>
          <t>印刷用に改ページしてあります。記入例に従い、印刷してください。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ghg00030</author>
    <author>東京都</author>
  </authors>
  <commentList>
    <comment ref="AG17" authorId="0" shapeId="0" xr:uid="{00000000-0006-0000-0100-000001000000}">
      <text>
        <r>
          <rPr>
            <b/>
            <sz val="9"/>
            <color indexed="81"/>
            <rFont val="ＭＳ Ｐゴシック"/>
            <family val="3"/>
            <charset val="128"/>
          </rPr>
          <t>事業の業種は大分類（左のセル）、及び中分類（右のセル）の両方を選択してください。</t>
        </r>
      </text>
    </comment>
    <comment ref="R36" authorId="1" shapeId="0" xr:uid="{00000000-0006-0000-0100-000002000000}">
      <text>
        <r>
          <rPr>
            <sz val="9"/>
            <color indexed="81"/>
            <rFont val="MS P ゴシック"/>
            <family val="3"/>
            <charset val="128"/>
          </rPr>
          <t>特定テナント等事業所の要件に該当した年度(特定テナント等地球温暖化対策計画書を最初に提出した年度)を記入してください。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X29" authorId="0" shapeId="0" xr:uid="{00000000-0006-0000-0300-000001000000}">
      <text>
        <r>
          <rPr>
            <sz val="8"/>
            <color indexed="81"/>
            <rFont val="MS P ゴシック"/>
            <family val="3"/>
            <charset val="128"/>
          </rPr>
          <t>「取組あり」のプルダウンを選択すると自動的に選択されます。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ghg00003</author>
  </authors>
  <commentList>
    <comment ref="I64" authorId="0" shapeId="0" xr:uid="{00000000-0006-0000-0500-000001000000}">
      <text>
        <r>
          <rPr>
            <sz val="9"/>
            <color indexed="81"/>
            <rFont val="MS P ゴシック"/>
            <family val="3"/>
            <charset val="128"/>
          </rPr>
          <t xml:space="preserve">その４シート７(4)の当該年度のセルに転記してください。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localadmin</author>
    <author>ghg00003</author>
    <author>ヘルプデスク12</author>
  </authors>
  <commentList>
    <comment ref="AG19" authorId="0" shapeId="0" xr:uid="{DD94EF35-22F7-4A89-916B-746370F93809}">
      <text>
        <r>
          <rPr>
            <b/>
            <sz val="14"/>
            <color indexed="12"/>
            <rFont val="Meiryo UI"/>
            <family val="3"/>
            <charset val="128"/>
          </rPr>
          <t>№1で『0』を選択した場合は、
『0』しか選択できません。</t>
        </r>
      </text>
    </comment>
    <comment ref="AG59" authorId="0" shapeId="0" xr:uid="{18B4ACDC-4D5D-48BE-9EC3-024ADB40E38B}">
      <text>
        <r>
          <rPr>
            <b/>
            <sz val="14"/>
            <color indexed="12"/>
            <rFont val="Meiryo UI"/>
            <family val="3"/>
            <charset val="128"/>
          </rPr>
          <t>選択肢『1』又は『2』を選択した場合は、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91" authorId="0" shapeId="0" xr:uid="{E6B40B59-8838-41DB-8E88-382F3AC3F589}">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I94" authorId="0" shapeId="0" xr:uid="{786895DB-5734-4DE5-9836-BC73D7C74EAA}">
      <text>
        <r>
          <rPr>
            <b/>
            <sz val="14"/>
            <color indexed="81"/>
            <rFont val="Meiryo UI"/>
            <family val="3"/>
            <charset val="128"/>
          </rPr>
          <t>IT機器及び付帯設備の電気使用量の入力は、</t>
        </r>
        <r>
          <rPr>
            <b/>
            <sz val="14"/>
            <color indexed="10"/>
            <rFont val="Meiryo UI"/>
            <family val="3"/>
            <charset val="128"/>
          </rPr>
          <t>評価に影響しません</t>
        </r>
        <r>
          <rPr>
            <b/>
            <sz val="14"/>
            <color indexed="81"/>
            <rFont val="Meiryo UI"/>
            <family val="3"/>
            <charset val="128"/>
          </rPr>
          <t>。</t>
        </r>
      </text>
    </comment>
    <comment ref="AI95" authorId="0" shapeId="0" xr:uid="{1C8B39D2-ADD3-4E93-9567-01C7B2C986C8}">
      <text>
        <r>
          <rPr>
            <b/>
            <sz val="14"/>
            <color indexed="81"/>
            <rFont val="Meiryo UI"/>
            <family val="3"/>
            <charset val="128"/>
          </rPr>
          <t>IT機器及び付帯設備の電気使用量の入力は、</t>
        </r>
        <r>
          <rPr>
            <b/>
            <sz val="14"/>
            <color indexed="10"/>
            <rFont val="Meiryo UI"/>
            <family val="3"/>
            <charset val="128"/>
          </rPr>
          <t>評価に影響しません</t>
        </r>
        <r>
          <rPr>
            <b/>
            <sz val="14"/>
            <color indexed="81"/>
            <rFont val="Meiryo UI"/>
            <family val="3"/>
            <charset val="128"/>
          </rPr>
          <t>。</t>
        </r>
      </text>
    </comment>
    <comment ref="AG118" authorId="1" shapeId="0" xr:uid="{86BBB336-BE53-4A03-A38A-081242624975}">
      <text>
        <r>
          <rPr>
            <b/>
            <sz val="14"/>
            <color indexed="39"/>
            <rFont val="Meiryo UI"/>
            <family val="3"/>
            <charset val="128"/>
          </rPr>
          <t>No.31で「０」以外を選択している場合に、「１」又は「該当無」が選択可となります。</t>
        </r>
      </text>
    </comment>
    <comment ref="AG125" authorId="2" shapeId="0" xr:uid="{F098F082-F941-4505-93AB-EF678DA89E66}">
      <text>
        <r>
          <rPr>
            <b/>
            <sz val="14"/>
            <color indexed="12"/>
            <rFont val="Meiryo UI"/>
            <family val="3"/>
            <charset val="128"/>
          </rPr>
          <t>下記２つの条件を満たす場合に、１～５の選択肢がプルダウン選択可となります。
① 備考欄のア～エを選択
② その5シートの証書の欄(セル[P61])に数値を入力している</t>
        </r>
      </text>
    </comment>
    <comment ref="AI132" authorId="3" shapeId="0" xr:uid="{4009CADC-2FC4-4A32-938F-63905DB8B6DF}">
      <text>
        <r>
          <rPr>
            <b/>
            <sz val="14"/>
            <color indexed="81"/>
            <rFont val="Meiryo UI"/>
            <family val="3"/>
            <charset val="128"/>
          </rPr>
          <t>「6(2)気候変動関連の国際イニシアティブへの賛同状況について
」に入力済の場合は、当該備考欄への入力は</t>
        </r>
        <r>
          <rPr>
            <b/>
            <sz val="14"/>
            <color indexed="10"/>
            <rFont val="Meiryo UI"/>
            <family val="3"/>
            <charset val="128"/>
          </rPr>
          <t>不要</t>
        </r>
        <r>
          <rPr>
            <b/>
            <sz val="14"/>
            <color indexed="81"/>
            <rFont val="Meiryo UI"/>
            <family val="3"/>
            <charset val="128"/>
          </rPr>
          <t>です。</t>
        </r>
        <r>
          <rPr>
            <sz val="9"/>
            <color indexed="81"/>
            <rFont val="MS P ゴシック"/>
            <family val="3"/>
            <charset val="128"/>
          </rPr>
          <t xml:space="preserve">
</t>
        </r>
      </text>
    </comment>
  </commentList>
</comments>
</file>

<file path=xl/sharedStrings.xml><?xml version="1.0" encoding="utf-8"?>
<sst xmlns="http://schemas.openxmlformats.org/spreadsheetml/2006/main" count="1154" uniqueCount="790">
  <si>
    <t>b：</t>
    <phoneticPr fontId="2"/>
  </si>
  <si>
    <t>b'：</t>
    <phoneticPr fontId="2"/>
  </si>
  <si>
    <t>c：</t>
    <phoneticPr fontId="2"/>
  </si>
  <si>
    <t>d：</t>
    <phoneticPr fontId="2"/>
  </si>
  <si>
    <t>e：</t>
    <phoneticPr fontId="2"/>
  </si>
  <si>
    <t>f：</t>
    <phoneticPr fontId="2"/>
  </si>
  <si>
    <t>h：</t>
    <phoneticPr fontId="2"/>
  </si>
  <si>
    <t>i：</t>
    <phoneticPr fontId="2"/>
  </si>
  <si>
    <t>No.</t>
    <phoneticPr fontId="2"/>
  </si>
  <si>
    <t>３：毎月実施
２：四半期に１回以上
１：年１回以上
０：参画していない</t>
    <rPh sb="2" eb="4">
      <t>マイツキ</t>
    </rPh>
    <rPh sb="4" eb="6">
      <t>ジッシ</t>
    </rPh>
    <rPh sb="9" eb="10">
      <t>シ</t>
    </rPh>
    <rPh sb="10" eb="12">
      <t>ハンキ</t>
    </rPh>
    <rPh sb="14" eb="15">
      <t>カイ</t>
    </rPh>
    <rPh sb="15" eb="17">
      <t>イジョウ</t>
    </rPh>
    <rPh sb="20" eb="21">
      <t>ネン</t>
    </rPh>
    <rPh sb="22" eb="23">
      <t>カイ</t>
    </rPh>
    <rPh sb="23" eb="25">
      <t>イジョウ</t>
    </rPh>
    <rPh sb="28" eb="30">
      <t>サンカク</t>
    </rPh>
    <phoneticPr fontId="2"/>
  </si>
  <si>
    <t>該当無</t>
  </si>
  <si>
    <t>合計</t>
  </si>
  <si>
    <t>対象項目</t>
  </si>
  <si>
    <t>実施済</t>
  </si>
  <si>
    <t>実施無</t>
  </si>
  <si>
    <t>実施予定</t>
  </si>
  <si>
    <t>今年度</t>
  </si>
  <si>
    <t>来年度</t>
  </si>
  <si>
    <t>未定</t>
  </si>
  <si>
    <t>再来年度</t>
  </si>
  <si>
    <t>届出者</t>
    <rPh sb="0" eb="2">
      <t>トドケデ</t>
    </rPh>
    <rPh sb="2" eb="3">
      <t>シャ</t>
    </rPh>
    <phoneticPr fontId="21"/>
  </si>
  <si>
    <t>代理人</t>
    <rPh sb="0" eb="3">
      <t>ダイリニン</t>
    </rPh>
    <phoneticPr fontId="21"/>
  </si>
  <si>
    <t xml:space="preserve"> (2)　特定テナント等事業者が使用している指定（特定）地球温暖化対策事業所の概要</t>
    <rPh sb="5" eb="7">
      <t>トクテイ</t>
    </rPh>
    <rPh sb="11" eb="12">
      <t>トウ</t>
    </rPh>
    <rPh sb="12" eb="15">
      <t>ジギョウシャ</t>
    </rPh>
    <rPh sb="16" eb="18">
      <t>シヨウ</t>
    </rPh>
    <rPh sb="22" eb="24">
      <t>シテイ</t>
    </rPh>
    <rPh sb="25" eb="27">
      <t>トクテイ</t>
    </rPh>
    <rPh sb="28" eb="30">
      <t>チキュウ</t>
    </rPh>
    <rPh sb="30" eb="33">
      <t>オンダンカ</t>
    </rPh>
    <rPh sb="33" eb="35">
      <t>タイサク</t>
    </rPh>
    <rPh sb="35" eb="38">
      <t>ジギョウショ</t>
    </rPh>
    <rPh sb="39" eb="41">
      <t>ガイヨウ</t>
    </rPh>
    <phoneticPr fontId="2"/>
  </si>
  <si>
    <t>以上</t>
    <rPh sb="0" eb="2">
      <t>イジョウ</t>
    </rPh>
    <phoneticPr fontId="2"/>
  </si>
  <si>
    <t xml:space="preserve"> 第７号様式の２　その１</t>
    <phoneticPr fontId="2"/>
  </si>
  <si>
    <t>指定（特定）地球温暖化
対策事業所の所在地</t>
    <phoneticPr fontId="2"/>
  </si>
  <si>
    <t xml:space="preserve">化学工業 </t>
    <phoneticPr fontId="2"/>
  </si>
  <si>
    <t xml:space="preserve">ゴム製品製造業 </t>
    <phoneticPr fontId="2"/>
  </si>
  <si>
    <t xml:space="preserve">各種商品卸売業 </t>
    <phoneticPr fontId="2"/>
  </si>
  <si>
    <t xml:space="preserve">広告業 </t>
    <phoneticPr fontId="2"/>
  </si>
  <si>
    <t xml:space="preserve">技術サービス業（他に分類されないもの） </t>
    <phoneticPr fontId="2"/>
  </si>
  <si>
    <t xml:space="preserve">宿泊業 </t>
    <phoneticPr fontId="2"/>
  </si>
  <si>
    <t xml:space="preserve">外国公務 </t>
    <phoneticPr fontId="2"/>
  </si>
  <si>
    <t>その６</t>
    <phoneticPr fontId="2"/>
  </si>
  <si>
    <t>水道及び工業用水道</t>
    <phoneticPr fontId="2"/>
  </si>
  <si>
    <t>公共下水道</t>
    <phoneticPr fontId="2"/>
  </si>
  <si>
    <t>氏名</t>
    <phoneticPr fontId="2"/>
  </si>
  <si>
    <t>部署名</t>
    <phoneticPr fontId="2"/>
  </si>
  <si>
    <t>連絡先</t>
    <phoneticPr fontId="2"/>
  </si>
  <si>
    <t>電話番号</t>
    <phoneticPr fontId="2"/>
  </si>
  <si>
    <t>電子ﾒｰﾙｱﾄﾞﾚｽ</t>
    <phoneticPr fontId="2"/>
  </si>
  <si>
    <t xml:space="preserve"> (1)　燃料等使用量及び特定温室効果ガス排出量</t>
    <phoneticPr fontId="2"/>
  </si>
  <si>
    <t>計画
期間</t>
    <phoneticPr fontId="2"/>
  </si>
  <si>
    <t>対象項目</t>
    <rPh sb="0" eb="2">
      <t>タイショウ</t>
    </rPh>
    <rPh sb="2" eb="4">
      <t>コウモク</t>
    </rPh>
    <phoneticPr fontId="2"/>
  </si>
  <si>
    <t>実施済</t>
    <rPh sb="0" eb="2">
      <t>ジッシ</t>
    </rPh>
    <rPh sb="2" eb="3">
      <t>ズ</t>
    </rPh>
    <phoneticPr fontId="2"/>
  </si>
  <si>
    <t>実施予定</t>
    <rPh sb="0" eb="2">
      <t>ジッシ</t>
    </rPh>
    <rPh sb="2" eb="4">
      <t>ヨテイ</t>
    </rPh>
    <phoneticPr fontId="2"/>
  </si>
  <si>
    <t>未定</t>
    <rPh sb="0" eb="2">
      <t>ミテイ</t>
    </rPh>
    <phoneticPr fontId="2"/>
  </si>
  <si>
    <t>該当無</t>
    <rPh sb="0" eb="2">
      <t>ガイトウ</t>
    </rPh>
    <rPh sb="2" eb="3">
      <t>ナ</t>
    </rPh>
    <phoneticPr fontId="2"/>
  </si>
  <si>
    <t>備考</t>
    <rPh sb="0" eb="2">
      <t>ビコウ</t>
    </rPh>
    <phoneticPr fontId="2"/>
  </si>
  <si>
    <t>小計</t>
    <rPh sb="0" eb="1">
      <t>ショウ</t>
    </rPh>
    <rPh sb="1" eb="2">
      <t>ケイ</t>
    </rPh>
    <phoneticPr fontId="2"/>
  </si>
  <si>
    <t>加点項目</t>
    <rPh sb="0" eb="2">
      <t>カテン</t>
    </rPh>
    <rPh sb="2" eb="4">
      <t>コウモク</t>
    </rPh>
    <phoneticPr fontId="2"/>
  </si>
  <si>
    <t>その３</t>
    <phoneticPr fontId="2"/>
  </si>
  <si>
    <t>黄色</t>
    <rPh sb="0" eb="2">
      <t>キイロ</t>
    </rPh>
    <phoneticPr fontId="2"/>
  </si>
  <si>
    <t>提出年月日</t>
    <rPh sb="0" eb="2">
      <t>テイシュツ</t>
    </rPh>
    <rPh sb="2" eb="5">
      <t>ネンガッピ</t>
    </rPh>
    <phoneticPr fontId="2"/>
  </si>
  <si>
    <t>月</t>
    <rPh sb="0" eb="1">
      <t>ガツ</t>
    </rPh>
    <phoneticPr fontId="2"/>
  </si>
  <si>
    <t>日</t>
    <rPh sb="0" eb="1">
      <t>ニチ</t>
    </rPh>
    <phoneticPr fontId="2"/>
  </si>
  <si>
    <t>特定テナント等事業者の氏名（法人にあっては名称）</t>
    <rPh sb="0" eb="2">
      <t>トクテイ</t>
    </rPh>
    <rPh sb="6" eb="7">
      <t>トウ</t>
    </rPh>
    <rPh sb="7" eb="10">
      <t>ジギョウシャ</t>
    </rPh>
    <rPh sb="11" eb="13">
      <t>シメイ</t>
    </rPh>
    <rPh sb="14" eb="16">
      <t>ホウジン</t>
    </rPh>
    <rPh sb="21" eb="23">
      <t>メイショウ</t>
    </rPh>
    <phoneticPr fontId="2"/>
  </si>
  <si>
    <t>指定地球温暖化対策事業所の指定番号及び名称</t>
    <rPh sb="0" eb="2">
      <t>シテイ</t>
    </rPh>
    <rPh sb="2" eb="4">
      <t>チキュウ</t>
    </rPh>
    <rPh sb="4" eb="7">
      <t>オンダンカ</t>
    </rPh>
    <rPh sb="7" eb="9">
      <t>タイサク</t>
    </rPh>
    <rPh sb="9" eb="12">
      <t>ジギョウショ</t>
    </rPh>
    <rPh sb="13" eb="15">
      <t>シテイ</t>
    </rPh>
    <rPh sb="15" eb="17">
      <t>バンゴウ</t>
    </rPh>
    <rPh sb="17" eb="18">
      <t>オヨ</t>
    </rPh>
    <rPh sb="19" eb="21">
      <t>メイショウ</t>
    </rPh>
    <phoneticPr fontId="2"/>
  </si>
  <si>
    <t>指定地球温暖化対策事業所の所在地</t>
    <rPh sb="0" eb="2">
      <t>シテイ</t>
    </rPh>
    <rPh sb="2" eb="4">
      <t>チキュウ</t>
    </rPh>
    <rPh sb="4" eb="7">
      <t>オンダンカ</t>
    </rPh>
    <rPh sb="7" eb="9">
      <t>タイサク</t>
    </rPh>
    <rPh sb="9" eb="12">
      <t>ジギョウショ</t>
    </rPh>
    <rPh sb="13" eb="16">
      <t>ショザイチ</t>
    </rPh>
    <phoneticPr fontId="2"/>
  </si>
  <si>
    <t>総得点</t>
    <rPh sb="0" eb="3">
      <t>ソウトクテン</t>
    </rPh>
    <phoneticPr fontId="2"/>
  </si>
  <si>
    <t>総点数</t>
    <rPh sb="0" eb="3">
      <t>ソウテンスウ</t>
    </rPh>
    <phoneticPr fontId="2"/>
  </si>
  <si>
    <t>対策項目</t>
    <rPh sb="0" eb="2">
      <t>タイサク</t>
    </rPh>
    <rPh sb="2" eb="4">
      <t>コウモク</t>
    </rPh>
    <phoneticPr fontId="2"/>
  </si>
  <si>
    <t>選択肢</t>
    <rPh sb="0" eb="3">
      <t>センタクシ</t>
    </rPh>
    <phoneticPr fontId="2"/>
  </si>
  <si>
    <t>回答</t>
    <rPh sb="0" eb="2">
      <t>カイトウ</t>
    </rPh>
    <phoneticPr fontId="2"/>
  </si>
  <si>
    <t>実施計画
（実施予定）</t>
    <rPh sb="0" eb="2">
      <t>ジッシ</t>
    </rPh>
    <rPh sb="2" eb="4">
      <t>ケイカク</t>
    </rPh>
    <rPh sb="6" eb="8">
      <t>ジッシ</t>
    </rPh>
    <rPh sb="8" eb="10">
      <t>ヨテイ</t>
    </rPh>
    <phoneticPr fontId="2"/>
  </si>
  <si>
    <t>備考欄</t>
    <rPh sb="0" eb="2">
      <t>ビコウ</t>
    </rPh>
    <rPh sb="2" eb="3">
      <t>ラン</t>
    </rPh>
    <phoneticPr fontId="2"/>
  </si>
  <si>
    <t>得点</t>
    <rPh sb="0" eb="2">
      <t>トクテン</t>
    </rPh>
    <phoneticPr fontId="2"/>
  </si>
  <si>
    <t>選択肢数</t>
    <rPh sb="0" eb="3">
      <t>センタクシ</t>
    </rPh>
    <rPh sb="3" eb="4">
      <t>スウ</t>
    </rPh>
    <phoneticPr fontId="2"/>
  </si>
  <si>
    <t>得点重み</t>
    <rPh sb="0" eb="2">
      <t>トクテン</t>
    </rPh>
    <rPh sb="2" eb="3">
      <t>オモ</t>
    </rPh>
    <phoneticPr fontId="2"/>
  </si>
  <si>
    <t>減点</t>
    <rPh sb="0" eb="2">
      <t>ゲンテン</t>
    </rPh>
    <phoneticPr fontId="2"/>
  </si>
  <si>
    <t>最高点</t>
    <rPh sb="0" eb="3">
      <t>サイコウテン</t>
    </rPh>
    <phoneticPr fontId="2"/>
  </si>
  <si>
    <t>総得点
重み配点</t>
    <rPh sb="0" eb="3">
      <t>ソウトクテン</t>
    </rPh>
    <rPh sb="4" eb="5">
      <t>オモ</t>
    </rPh>
    <rPh sb="6" eb="8">
      <t>ハイテン</t>
    </rPh>
    <phoneticPr fontId="2"/>
  </si>
  <si>
    <t>分類別配点</t>
    <rPh sb="0" eb="2">
      <t>ブンルイ</t>
    </rPh>
    <rPh sb="2" eb="3">
      <t>ベツ</t>
    </rPh>
    <rPh sb="3" eb="5">
      <t>ハイテン</t>
    </rPh>
    <phoneticPr fontId="2"/>
  </si>
  <si>
    <t>細目得点</t>
    <rPh sb="0" eb="2">
      <t>サイモク</t>
    </rPh>
    <rPh sb="2" eb="4">
      <t>トクテン</t>
    </rPh>
    <phoneticPr fontId="2"/>
  </si>
  <si>
    <t>分類別得点</t>
    <rPh sb="0" eb="2">
      <t>ブンルイ</t>
    </rPh>
    <rPh sb="2" eb="3">
      <t>ベツ</t>
    </rPh>
    <rPh sb="3" eb="5">
      <t>トクテン</t>
    </rPh>
    <phoneticPr fontId="2"/>
  </si>
  <si>
    <t>組織体制の整備</t>
    <rPh sb="0" eb="2">
      <t>ソシキ</t>
    </rPh>
    <rPh sb="2" eb="4">
      <t>タイセイ</t>
    </rPh>
    <rPh sb="5" eb="7">
      <t>セイビ</t>
    </rPh>
    <phoneticPr fontId="2"/>
  </si>
  <si>
    <t>４：全て整備
３：計画・実施・確認のみ
２：計画・実施のみ
１：計画のみ
０：整備していない</t>
    <rPh sb="2" eb="3">
      <t>スベ</t>
    </rPh>
    <rPh sb="4" eb="6">
      <t>セイビ</t>
    </rPh>
    <rPh sb="9" eb="11">
      <t>ケイカク</t>
    </rPh>
    <rPh sb="12" eb="14">
      <t>ジッシ</t>
    </rPh>
    <rPh sb="15" eb="17">
      <t>カクニン</t>
    </rPh>
    <rPh sb="22" eb="24">
      <t>ケイカク</t>
    </rPh>
    <rPh sb="25" eb="27">
      <t>ジッシ</t>
    </rPh>
    <rPh sb="32" eb="34">
      <t>ケイカク</t>
    </rPh>
    <rPh sb="39" eb="41">
      <t>セイビ</t>
    </rPh>
    <phoneticPr fontId="2"/>
  </si>
  <si>
    <t>オーナーの協力
推進体制への参画</t>
    <rPh sb="5" eb="7">
      <t>キョウリョク</t>
    </rPh>
    <rPh sb="8" eb="10">
      <t>スイシン</t>
    </rPh>
    <rPh sb="10" eb="12">
      <t>タイセイ</t>
    </rPh>
    <rPh sb="14" eb="16">
      <t>サンカク</t>
    </rPh>
    <phoneticPr fontId="2"/>
  </si>
  <si>
    <t>エネルギー使用量</t>
    <rPh sb="5" eb="7">
      <t>シヨウ</t>
    </rPh>
    <rPh sb="7" eb="8">
      <t>リョウ</t>
    </rPh>
    <phoneticPr fontId="2"/>
  </si>
  <si>
    <t>オーナー・テナント間の協力</t>
    <rPh sb="9" eb="10">
      <t>カン</t>
    </rPh>
    <rPh sb="11" eb="13">
      <t>キョウリョク</t>
    </rPh>
    <phoneticPr fontId="2"/>
  </si>
  <si>
    <t>効果検証</t>
    <rPh sb="0" eb="2">
      <t>コウカ</t>
    </rPh>
    <rPh sb="2" eb="4">
      <t>ケンショウ</t>
    </rPh>
    <phoneticPr fontId="2"/>
  </si>
  <si>
    <t>合計</t>
    <rPh sb="0" eb="2">
      <t>ゴウケイ</t>
    </rPh>
    <phoneticPr fontId="2"/>
  </si>
  <si>
    <t>実施無</t>
    <rPh sb="0" eb="2">
      <t>ジッシ</t>
    </rPh>
    <rPh sb="2" eb="3">
      <t>ナ</t>
    </rPh>
    <phoneticPr fontId="2"/>
  </si>
  <si>
    <t>今年度</t>
    <rPh sb="0" eb="3">
      <t>コンネンド</t>
    </rPh>
    <phoneticPr fontId="2"/>
  </si>
  <si>
    <t>来年度</t>
    <rPh sb="0" eb="3">
      <t>ライネンド</t>
    </rPh>
    <phoneticPr fontId="2"/>
  </si>
  <si>
    <t>再来年度</t>
    <rPh sb="0" eb="3">
      <t>サライネン</t>
    </rPh>
    <rPh sb="3" eb="4">
      <t>ド</t>
    </rPh>
    <phoneticPr fontId="2"/>
  </si>
  <si>
    <t>推進体制の整備</t>
    <rPh sb="0" eb="2">
      <t>スイシン</t>
    </rPh>
    <rPh sb="2" eb="4">
      <t>タイセイ</t>
    </rPh>
    <rPh sb="5" eb="7">
      <t>セイビ</t>
    </rPh>
    <phoneticPr fontId="2"/>
  </si>
  <si>
    <t>照度</t>
    <rPh sb="0" eb="2">
      <t>ショウド</t>
    </rPh>
    <phoneticPr fontId="2"/>
  </si>
  <si>
    <t>居室の室内温度の適正化</t>
    <rPh sb="0" eb="2">
      <t>キョシツ</t>
    </rPh>
    <rPh sb="3" eb="5">
      <t>シツナイ</t>
    </rPh>
    <rPh sb="5" eb="7">
      <t>オンド</t>
    </rPh>
    <rPh sb="8" eb="11">
      <t>テキセイカ</t>
    </rPh>
    <phoneticPr fontId="2"/>
  </si>
  <si>
    <t>３：27度（以上含む）
２：26度
１：26度未満
０：把握していない</t>
    <rPh sb="6" eb="8">
      <t>イジョウ</t>
    </rPh>
    <rPh sb="8" eb="9">
      <t>フク</t>
    </rPh>
    <rPh sb="22" eb="23">
      <t>ド</t>
    </rPh>
    <rPh sb="23" eb="25">
      <t>ミマン</t>
    </rPh>
    <rPh sb="28" eb="30">
      <t>ハアク</t>
    </rPh>
    <phoneticPr fontId="2"/>
  </si>
  <si>
    <t>該当無</t>
    <phoneticPr fontId="2"/>
  </si>
  <si>
    <t>指定番号</t>
    <rPh sb="0" eb="2">
      <t>シテイ</t>
    </rPh>
    <rPh sb="2" eb="4">
      <t>バンゴウ</t>
    </rPh>
    <phoneticPr fontId="2"/>
  </si>
  <si>
    <t>推計</t>
    <rPh sb="0" eb="2">
      <t>スイケイ</t>
    </rPh>
    <phoneticPr fontId="2"/>
  </si>
  <si>
    <t>単位：点検表の対策項目数</t>
    <rPh sb="0" eb="2">
      <t>タンイ</t>
    </rPh>
    <rPh sb="3" eb="5">
      <t>テンケン</t>
    </rPh>
    <rPh sb="5" eb="6">
      <t>ヒョウ</t>
    </rPh>
    <rPh sb="7" eb="9">
      <t>タイサク</t>
    </rPh>
    <rPh sb="9" eb="12">
      <t>コウモクスウ</t>
    </rPh>
    <phoneticPr fontId="2"/>
  </si>
  <si>
    <t>△別紙（</t>
    <rPh sb="1" eb="3">
      <t>ベッシ</t>
    </rPh>
    <phoneticPr fontId="2"/>
  </si>
  <si>
    <t>）のとおり</t>
    <phoneticPr fontId="2"/>
  </si>
  <si>
    <t>備考　△印の欄には、計画書に添付する各別紙に一連番号を付けた上、該当する別紙の番号を記入すること。</t>
    <rPh sb="0" eb="2">
      <t>ビコウ</t>
    </rPh>
    <rPh sb="4" eb="5">
      <t>シルシ</t>
    </rPh>
    <rPh sb="6" eb="7">
      <t>ラン</t>
    </rPh>
    <rPh sb="10" eb="13">
      <t>ケイカクショ</t>
    </rPh>
    <rPh sb="14" eb="16">
      <t>テンプ</t>
    </rPh>
    <rPh sb="18" eb="19">
      <t>カク</t>
    </rPh>
    <rPh sb="19" eb="21">
      <t>ベッシ</t>
    </rPh>
    <rPh sb="22" eb="24">
      <t>イチレン</t>
    </rPh>
    <rPh sb="24" eb="26">
      <t>バンゴウ</t>
    </rPh>
    <rPh sb="27" eb="28">
      <t>ツ</t>
    </rPh>
    <rPh sb="30" eb="31">
      <t>ウエ</t>
    </rPh>
    <rPh sb="32" eb="34">
      <t>ガイトウ</t>
    </rPh>
    <rPh sb="36" eb="38">
      <t>ベッシ</t>
    </rPh>
    <rPh sb="39" eb="41">
      <t>バンゴウ</t>
    </rPh>
    <rPh sb="42" eb="44">
      <t>キニュウ</t>
    </rPh>
    <phoneticPr fontId="2"/>
  </si>
  <si>
    <t>GJ</t>
  </si>
  <si>
    <t>千kWh</t>
  </si>
  <si>
    <t>kL</t>
  </si>
  <si>
    <t>使 用 量 等</t>
    <rPh sb="0" eb="1">
      <t>ツカ</t>
    </rPh>
    <rPh sb="2" eb="3">
      <t>ヨウ</t>
    </rPh>
    <rPh sb="4" eb="5">
      <t>リョウ</t>
    </rPh>
    <rPh sb="6" eb="7">
      <t>トウ</t>
    </rPh>
    <phoneticPr fontId="2"/>
  </si>
  <si>
    <t>熱量
（GJ）</t>
    <rPh sb="0" eb="2">
      <t>ネツリョウ</t>
    </rPh>
    <phoneticPr fontId="2"/>
  </si>
  <si>
    <t>特定温室効果ガス排出量</t>
    <rPh sb="0" eb="2">
      <t>トクテイ</t>
    </rPh>
    <rPh sb="2" eb="4">
      <t>オンシツ</t>
    </rPh>
    <rPh sb="4" eb="6">
      <t>コウカ</t>
    </rPh>
    <rPh sb="8" eb="10">
      <t>ハイシュツ</t>
    </rPh>
    <rPh sb="10" eb="11">
      <t>リョウ</t>
    </rPh>
    <phoneticPr fontId="2"/>
  </si>
  <si>
    <t>単 位</t>
    <phoneticPr fontId="2"/>
  </si>
  <si>
    <r>
      <t xml:space="preserve">排出係数
</t>
    </r>
    <r>
      <rPr>
        <sz val="8"/>
        <rFont val="ＭＳ 明朝"/>
        <family val="1"/>
        <charset val="128"/>
      </rPr>
      <t>（t/GJ, 千kWh)</t>
    </r>
    <rPh sb="0" eb="2">
      <t>ハイシュツ</t>
    </rPh>
    <rPh sb="2" eb="4">
      <t>ケイスウ</t>
    </rPh>
    <rPh sb="12" eb="13">
      <t>セン</t>
    </rPh>
    <phoneticPr fontId="2"/>
  </si>
  <si>
    <r>
      <t xml:space="preserve">排出量
</t>
    </r>
    <r>
      <rPr>
        <sz val="8"/>
        <rFont val="ＭＳ 明朝"/>
        <family val="1"/>
        <charset val="128"/>
      </rPr>
      <t>（ｔ）</t>
    </r>
    <rPh sb="0" eb="2">
      <t>ハイシュツ</t>
    </rPh>
    <rPh sb="2" eb="3">
      <t>リョウ</t>
    </rPh>
    <phoneticPr fontId="2"/>
  </si>
  <si>
    <t>燃料及び熱</t>
    <rPh sb="0" eb="2">
      <t>ネンリョウ</t>
    </rPh>
    <rPh sb="2" eb="3">
      <t>オヨ</t>
    </rPh>
    <rPh sb="4" eb="5">
      <t>ネツ</t>
    </rPh>
    <phoneticPr fontId="2"/>
  </si>
  <si>
    <t>原油</t>
    <rPh sb="0" eb="2">
      <t>ゲンユ</t>
    </rPh>
    <phoneticPr fontId="2"/>
  </si>
  <si>
    <t>kL</t>
    <phoneticPr fontId="2"/>
  </si>
  <si>
    <t>原油のうちコンデンセート（NGL）</t>
    <rPh sb="0" eb="2">
      <t>ゲンユ</t>
    </rPh>
    <phoneticPr fontId="2"/>
  </si>
  <si>
    <t>揮発油（ガソリン）</t>
    <rPh sb="0" eb="3">
      <t>キハツユ</t>
    </rPh>
    <phoneticPr fontId="2"/>
  </si>
  <si>
    <t>ナフサ</t>
    <phoneticPr fontId="2"/>
  </si>
  <si>
    <t>灯油</t>
    <rPh sb="0" eb="2">
      <t>トウユ</t>
    </rPh>
    <phoneticPr fontId="2"/>
  </si>
  <si>
    <t>軽油</t>
    <rPh sb="0" eb="2">
      <t>ケイユ</t>
    </rPh>
    <phoneticPr fontId="2"/>
  </si>
  <si>
    <t>Ａ重油</t>
    <rPh sb="1" eb="3">
      <t>ジュウユ</t>
    </rPh>
    <phoneticPr fontId="2"/>
  </si>
  <si>
    <t>Ｂ・Ｃ重油</t>
    <phoneticPr fontId="2"/>
  </si>
  <si>
    <t>石油アスファルト</t>
    <rPh sb="0" eb="2">
      <t>セキユ</t>
    </rPh>
    <phoneticPr fontId="2"/>
  </si>
  <si>
    <t>ｔ</t>
    <phoneticPr fontId="2"/>
  </si>
  <si>
    <t>石油ガス</t>
    <rPh sb="0" eb="2">
      <t>セキユ</t>
    </rPh>
    <phoneticPr fontId="2"/>
  </si>
  <si>
    <t>液化石油ガス（LPG)</t>
    <rPh sb="0" eb="2">
      <t>エキカ</t>
    </rPh>
    <rPh sb="2" eb="4">
      <t>セキユ</t>
    </rPh>
    <phoneticPr fontId="2"/>
  </si>
  <si>
    <t>石油系炭化水素ガス</t>
    <rPh sb="0" eb="3">
      <t>セキユケイ</t>
    </rPh>
    <rPh sb="3" eb="5">
      <t>タンカ</t>
    </rPh>
    <rPh sb="5" eb="7">
      <t>スイソ</t>
    </rPh>
    <phoneticPr fontId="2"/>
  </si>
  <si>
    <t>可燃性天然ガス</t>
    <rPh sb="0" eb="3">
      <t>カネンセイ</t>
    </rPh>
    <rPh sb="3" eb="5">
      <t>テンネン</t>
    </rPh>
    <phoneticPr fontId="2"/>
  </si>
  <si>
    <t>液化天然ガス（LNG)</t>
    <rPh sb="0" eb="2">
      <t>エキカ</t>
    </rPh>
    <rPh sb="2" eb="4">
      <t>テンネン</t>
    </rPh>
    <phoneticPr fontId="2"/>
  </si>
  <si>
    <t>その他可燃性天然ガス</t>
    <rPh sb="2" eb="3">
      <t>タ</t>
    </rPh>
    <rPh sb="3" eb="6">
      <t>カネンセイ</t>
    </rPh>
    <rPh sb="6" eb="8">
      <t>テンネン</t>
    </rPh>
    <phoneticPr fontId="2"/>
  </si>
  <si>
    <t>石炭</t>
    <rPh sb="0" eb="2">
      <t>セキタン</t>
    </rPh>
    <phoneticPr fontId="2"/>
  </si>
  <si>
    <t>石炭コークス</t>
    <rPh sb="0" eb="2">
      <t>セキタン</t>
    </rPh>
    <phoneticPr fontId="2"/>
  </si>
  <si>
    <t>コールタール</t>
    <phoneticPr fontId="2"/>
  </si>
  <si>
    <t>コークス炉ガス</t>
    <rPh sb="4" eb="5">
      <t>ロ</t>
    </rPh>
    <phoneticPr fontId="2"/>
  </si>
  <si>
    <t>高炉ガス</t>
    <rPh sb="0" eb="2">
      <t>コウロ</t>
    </rPh>
    <phoneticPr fontId="2"/>
  </si>
  <si>
    <t>転炉ガス</t>
    <rPh sb="0" eb="2">
      <t>テンロ</t>
    </rPh>
    <phoneticPr fontId="2"/>
  </si>
  <si>
    <t>その他の燃料</t>
    <rPh sb="2" eb="3">
      <t>タ</t>
    </rPh>
    <rPh sb="4" eb="6">
      <t>ネンリョウ</t>
    </rPh>
    <phoneticPr fontId="2"/>
  </si>
  <si>
    <t>産業用蒸気</t>
    <phoneticPr fontId="2"/>
  </si>
  <si>
    <t>GJ</t>
    <phoneticPr fontId="2"/>
  </si>
  <si>
    <t>産業用以外の蒸気</t>
    <phoneticPr fontId="2"/>
  </si>
  <si>
    <t>温水</t>
    <phoneticPr fontId="2"/>
  </si>
  <si>
    <t>冷水</t>
    <phoneticPr fontId="2"/>
  </si>
  <si>
    <t>小　　計</t>
    <rPh sb="0" eb="1">
      <t>ショウ</t>
    </rPh>
    <rPh sb="3" eb="4">
      <t>ケイ</t>
    </rPh>
    <phoneticPr fontId="2"/>
  </si>
  <si>
    <r>
      <t>千</t>
    </r>
    <r>
      <rPr>
        <sz val="12"/>
        <rFont val="ＭＳ 明朝"/>
        <family val="1"/>
        <charset val="128"/>
      </rPr>
      <t>kWh</t>
    </r>
    <rPh sb="0" eb="1">
      <t>セン</t>
    </rPh>
    <phoneticPr fontId="2"/>
  </si>
  <si>
    <t>千kWh</t>
    <phoneticPr fontId="2"/>
  </si>
  <si>
    <t>千kWh</t>
    <rPh sb="0" eb="1">
      <t>セン</t>
    </rPh>
    <phoneticPr fontId="2"/>
  </si>
  <si>
    <t>外部供給</t>
    <rPh sb="0" eb="2">
      <t>ガイブ</t>
    </rPh>
    <rPh sb="2" eb="4">
      <t>キョウキュウ</t>
    </rPh>
    <phoneticPr fontId="2"/>
  </si>
  <si>
    <t>自ら生成した熱の供給</t>
    <rPh sb="0" eb="1">
      <t>ミズカ</t>
    </rPh>
    <rPh sb="2" eb="4">
      <t>セイセイ</t>
    </rPh>
    <rPh sb="6" eb="7">
      <t>ネツ</t>
    </rPh>
    <rPh sb="8" eb="10">
      <t>キョウキュウ</t>
    </rPh>
    <phoneticPr fontId="2"/>
  </si>
  <si>
    <t>自ら生成した電力の供給</t>
    <rPh sb="0" eb="1">
      <t>ミズカ</t>
    </rPh>
    <rPh sb="2" eb="4">
      <t>セイセイ</t>
    </rPh>
    <rPh sb="6" eb="8">
      <t>デンリョク</t>
    </rPh>
    <rPh sb="9" eb="11">
      <t>キョウキュウ</t>
    </rPh>
    <phoneticPr fontId="2"/>
  </si>
  <si>
    <t>合　　計</t>
    <phoneticPr fontId="2"/>
  </si>
  <si>
    <t>原油換算</t>
    <phoneticPr fontId="2"/>
  </si>
  <si>
    <t>推計方法</t>
    <rPh sb="0" eb="2">
      <t>スイケイ</t>
    </rPh>
    <rPh sb="2" eb="4">
      <t>ホウホウ</t>
    </rPh>
    <phoneticPr fontId="2"/>
  </si>
  <si>
    <t>年度</t>
    <rPh sb="0" eb="2">
      <t>ネンド</t>
    </rPh>
    <phoneticPr fontId="2"/>
  </si>
  <si>
    <t>指定地球温暖化対策事業者</t>
    <rPh sb="0" eb="2">
      <t>シテイ</t>
    </rPh>
    <rPh sb="2" eb="4">
      <t>チキュウ</t>
    </rPh>
    <rPh sb="4" eb="6">
      <t>オンダン</t>
    </rPh>
    <rPh sb="6" eb="7">
      <t>カ</t>
    </rPh>
    <rPh sb="7" eb="9">
      <t>タイサク</t>
    </rPh>
    <rPh sb="9" eb="12">
      <t>ジギョウシャ</t>
    </rPh>
    <phoneticPr fontId="2"/>
  </si>
  <si>
    <t>１　特定テナント等事業者の概要</t>
    <rPh sb="2" eb="4">
      <t>トクテイ</t>
    </rPh>
    <rPh sb="8" eb="9">
      <t>トウ</t>
    </rPh>
    <rPh sb="9" eb="12">
      <t>ジギョウシャ</t>
    </rPh>
    <rPh sb="13" eb="15">
      <t>ガイヨウ</t>
    </rPh>
    <phoneticPr fontId="2"/>
  </si>
  <si>
    <t>特定テナント等事業者</t>
    <rPh sb="0" eb="2">
      <t>トクテイ</t>
    </rPh>
    <rPh sb="6" eb="7">
      <t>トウ</t>
    </rPh>
    <rPh sb="7" eb="9">
      <t>ジギョウ</t>
    </rPh>
    <rPh sb="9" eb="10">
      <t>シャ</t>
    </rPh>
    <phoneticPr fontId="2"/>
  </si>
  <si>
    <t xml:space="preserve"> (1)　特定テナント等事業者の氏名（法人にあっては名称）</t>
    <rPh sb="5" eb="7">
      <t>トクテイ</t>
    </rPh>
    <rPh sb="11" eb="12">
      <t>トウ</t>
    </rPh>
    <rPh sb="12" eb="15">
      <t>ジギョウシャ</t>
    </rPh>
    <rPh sb="16" eb="18">
      <t>シメイ</t>
    </rPh>
    <phoneticPr fontId="2"/>
  </si>
  <si>
    <t>A_農業_林業</t>
    <rPh sb="2" eb="4">
      <t>ノウギョウ</t>
    </rPh>
    <rPh sb="5" eb="7">
      <t>リンギョウ</t>
    </rPh>
    <phoneticPr fontId="2"/>
  </si>
  <si>
    <t>A</t>
  </si>
  <si>
    <t>農業</t>
  </si>
  <si>
    <t>B_漁業</t>
  </si>
  <si>
    <t>B</t>
  </si>
  <si>
    <t>林業</t>
  </si>
  <si>
    <t>C_鉱業_採石業_砂利採取業</t>
  </si>
  <si>
    <t>C</t>
  </si>
  <si>
    <t>漁業</t>
  </si>
  <si>
    <t>D_建設業</t>
  </si>
  <si>
    <t>D</t>
  </si>
  <si>
    <t>水産養殖業</t>
  </si>
  <si>
    <t>E_製造業</t>
  </si>
  <si>
    <t>E</t>
  </si>
  <si>
    <t>鉱業，採石業，砂利採取業</t>
  </si>
  <si>
    <t>F_電気_ガス_熱供給_水道業</t>
  </si>
  <si>
    <t>F</t>
  </si>
  <si>
    <t>総合工事業</t>
  </si>
  <si>
    <t>G_情報通信業</t>
  </si>
  <si>
    <t>G</t>
  </si>
  <si>
    <t xml:space="preserve">職別工事業(設備工事業を除く) </t>
  </si>
  <si>
    <t>H_運輸業_郵便業</t>
  </si>
  <si>
    <t>H</t>
  </si>
  <si>
    <t>設備工事業</t>
  </si>
  <si>
    <t>特定テナント等事業所の名称</t>
    <rPh sb="0" eb="2">
      <t>トクテイ</t>
    </rPh>
    <rPh sb="6" eb="7">
      <t>トウ</t>
    </rPh>
    <phoneticPr fontId="2"/>
  </si>
  <si>
    <t>I_卸売業_小売業</t>
  </si>
  <si>
    <t>I</t>
  </si>
  <si>
    <t>食料品製造業</t>
  </si>
  <si>
    <t>業種等</t>
    <rPh sb="0" eb="2">
      <t>ギョウシュ</t>
    </rPh>
    <rPh sb="2" eb="3">
      <t>トウ</t>
    </rPh>
    <phoneticPr fontId="2"/>
  </si>
  <si>
    <t>事業の
業　種</t>
    <rPh sb="0" eb="2">
      <t>ジギョウ</t>
    </rPh>
    <rPh sb="4" eb="5">
      <t>ギョウ</t>
    </rPh>
    <rPh sb="6" eb="7">
      <t>タネ</t>
    </rPh>
    <phoneticPr fontId="2"/>
  </si>
  <si>
    <t>J_金融業_保険業</t>
  </si>
  <si>
    <t>J</t>
  </si>
  <si>
    <t>飲料・たばこ・飼料製造業</t>
  </si>
  <si>
    <t>K_不動産業_物品賃貸業</t>
  </si>
  <si>
    <t>K</t>
  </si>
  <si>
    <t>繊維工業</t>
  </si>
  <si>
    <t>事業所
の種類</t>
    <rPh sb="0" eb="3">
      <t>ジギョウショ</t>
    </rPh>
    <rPh sb="5" eb="7">
      <t>シュルイ</t>
    </rPh>
    <phoneticPr fontId="2"/>
  </si>
  <si>
    <t>L_学術研究_専門_技術サービス業</t>
  </si>
  <si>
    <t>L</t>
  </si>
  <si>
    <t>木材・木製品製造業（家具を除く）</t>
  </si>
  <si>
    <t>前年度末</t>
    <rPh sb="0" eb="3">
      <t>ゼンネンド</t>
    </rPh>
    <rPh sb="3" eb="4">
      <t>マツ</t>
    </rPh>
    <phoneticPr fontId="2"/>
  </si>
  <si>
    <t>M_宿泊業_飲食サービス業</t>
  </si>
  <si>
    <t>M</t>
  </si>
  <si>
    <t>家具・装備品製造業</t>
  </si>
  <si>
    <t>用途別内訳</t>
    <rPh sb="0" eb="2">
      <t>ヨウト</t>
    </rPh>
    <rPh sb="2" eb="3">
      <t>ベツ</t>
    </rPh>
    <rPh sb="3" eb="5">
      <t>ウチワケ</t>
    </rPh>
    <phoneticPr fontId="2"/>
  </si>
  <si>
    <t>N_生活関連サービス業_娯楽業</t>
  </si>
  <si>
    <t>N</t>
  </si>
  <si>
    <t>パルプ・紙・紙加工品製造業</t>
  </si>
  <si>
    <t>O_教育_学習支援業</t>
  </si>
  <si>
    <t>O</t>
  </si>
  <si>
    <t>印刷・同関連業</t>
  </si>
  <si>
    <t>P_医療_福祉</t>
  </si>
  <si>
    <t>P</t>
  </si>
  <si>
    <t>Q_複合サービス事業</t>
  </si>
  <si>
    <t>Q</t>
  </si>
  <si>
    <t>石油製品・石炭製品製造業</t>
  </si>
  <si>
    <t>R_サービス業...他に分類されないもの</t>
  </si>
  <si>
    <t>R</t>
  </si>
  <si>
    <t>プラスチック製品製造業（別掲を除く）</t>
  </si>
  <si>
    <t>S_公務...他に分類されるものを除く</t>
  </si>
  <si>
    <t>S</t>
  </si>
  <si>
    <t>T_分類不能の産業</t>
  </si>
  <si>
    <t>T</t>
  </si>
  <si>
    <t>なめし革・同製品・毛皮製造業</t>
  </si>
  <si>
    <t>窯業・土石製品製造業</t>
  </si>
  <si>
    <t>鉄鋼業</t>
  </si>
  <si>
    <t>非鉄金属製造業</t>
  </si>
  <si>
    <t>金属製品製造業</t>
  </si>
  <si>
    <t xml:space="preserve">はん用機械器具製造業 </t>
  </si>
  <si>
    <t>生産用機械器具製造業</t>
  </si>
  <si>
    <t>使用床面積</t>
    <rPh sb="0" eb="2">
      <t>シヨウ</t>
    </rPh>
    <rPh sb="2" eb="5">
      <t>ユカメンセキ</t>
    </rPh>
    <phoneticPr fontId="2"/>
  </si>
  <si>
    <t>電気使用量</t>
    <rPh sb="0" eb="2">
      <t>デンキ</t>
    </rPh>
    <rPh sb="2" eb="5">
      <t>シヨウリョウ</t>
    </rPh>
    <phoneticPr fontId="2"/>
  </si>
  <si>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</si>
  <si>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</si>
  <si>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</si>
  <si>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</si>
  <si>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</si>
  <si>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</si>
  <si>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</si>
  <si>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</si>
  <si>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</si>
  <si>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</si>
  <si>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</si>
  <si>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</si>
  <si>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</si>
  <si>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</si>
  <si>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</si>
  <si>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</si>
  <si>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</si>
  <si>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</si>
  <si>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</si>
  <si>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</si>
  <si>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繊維・衣服等卸売業</t>
  </si>
  <si>
    <t xml:space="preserve">飲食料品卸売業 </t>
  </si>
  <si>
    <t>建築材料，鉱物・金属材料等卸売業</t>
  </si>
  <si>
    <t>機械器具卸売業</t>
  </si>
  <si>
    <t>その他の卸売業</t>
  </si>
  <si>
    <t>各種商品小売業</t>
  </si>
  <si>
    <t>織物・衣服・身の回り品小売業</t>
  </si>
  <si>
    <t>飲食料品小売業</t>
  </si>
  <si>
    <t>機械器具小売業</t>
  </si>
  <si>
    <t xml:space="preserve">その他の小売業 </t>
  </si>
  <si>
    <t>無店舗小売業</t>
  </si>
  <si>
    <t>銀行業</t>
  </si>
  <si>
    <t>協同組織金融業</t>
  </si>
  <si>
    <t>貸金業，クレジットカード業等非預金信用機関</t>
  </si>
  <si>
    <t>金融商品取引業，商品先物取引業</t>
  </si>
  <si>
    <t>補助的金融業等</t>
  </si>
  <si>
    <t>保険業（保険媒介代理業，保険サービス業を含む）</t>
  </si>
  <si>
    <t>不動産取引業</t>
  </si>
  <si>
    <t>不動産賃貸業・管理業</t>
  </si>
  <si>
    <t>物品賃貸業</t>
  </si>
  <si>
    <t>学術・開発研究機関</t>
  </si>
  <si>
    <t>専門サービス業（他に分類されないもの）</t>
  </si>
  <si>
    <t>飲食店</t>
  </si>
  <si>
    <t>持ち帰り・配達飲食サービス業</t>
  </si>
  <si>
    <t>洗濯・理容・美容・浴場業</t>
  </si>
  <si>
    <t>その他の生活関連サービス業</t>
  </si>
  <si>
    <t>娯楽業</t>
  </si>
  <si>
    <t>学校教育</t>
  </si>
  <si>
    <t>その他の教育，学習支援業</t>
  </si>
  <si>
    <t>医療業</t>
  </si>
  <si>
    <t>保健衛生</t>
  </si>
  <si>
    <t xml:space="preserve">社会保険・社会福祉・介護事業 </t>
  </si>
  <si>
    <t>郵便局</t>
  </si>
  <si>
    <t xml:space="preserve">協同組合（他に分類されないもの） </t>
  </si>
  <si>
    <t>廃棄物処理業</t>
  </si>
  <si>
    <t>自動車整備業</t>
  </si>
  <si>
    <t xml:space="preserve">機械等修理業（別掲を除く） </t>
  </si>
  <si>
    <t xml:space="preserve">職業紹介・労働者派遣業 </t>
  </si>
  <si>
    <t>その他の事業サービス業</t>
  </si>
  <si>
    <t>政治・経済・文化団体</t>
  </si>
  <si>
    <t>宗教</t>
  </si>
  <si>
    <t>その他のサービス業</t>
  </si>
  <si>
    <t xml:space="preserve">国家公務 </t>
  </si>
  <si>
    <t>地方公務</t>
  </si>
  <si>
    <t>分類不能の産業</t>
  </si>
  <si>
    <t>指定（特定）地球温暖化
対策事業所の名称</t>
    <phoneticPr fontId="2"/>
  </si>
  <si>
    <t>分類番号</t>
    <phoneticPr fontId="2"/>
  </si>
  <si>
    <t>主たる用途</t>
    <phoneticPr fontId="2"/>
  </si>
  <si>
    <t>㎡</t>
    <phoneticPr fontId="2"/>
  </si>
  <si>
    <t>事務所</t>
    <phoneticPr fontId="2"/>
  </si>
  <si>
    <t>情報通信</t>
    <phoneticPr fontId="2"/>
  </si>
  <si>
    <t>放送局</t>
    <phoneticPr fontId="2"/>
  </si>
  <si>
    <t>商業</t>
    <phoneticPr fontId="2"/>
  </si>
  <si>
    <t>宿泊</t>
    <phoneticPr fontId="2"/>
  </si>
  <si>
    <t>教育</t>
    <phoneticPr fontId="2"/>
  </si>
  <si>
    <t>医療</t>
    <phoneticPr fontId="2"/>
  </si>
  <si>
    <t>文化</t>
    <phoneticPr fontId="2"/>
  </si>
  <si>
    <t>物流</t>
    <phoneticPr fontId="2"/>
  </si>
  <si>
    <t>駐車場</t>
    <phoneticPr fontId="2"/>
  </si>
  <si>
    <t>事業の概要</t>
    <phoneticPr fontId="2"/>
  </si>
  <si>
    <t>使用量</t>
    <rPh sb="0" eb="2">
      <t>シヨウ</t>
    </rPh>
    <rPh sb="2" eb="3">
      <t>リョウ</t>
    </rPh>
    <phoneticPr fontId="2"/>
  </si>
  <si>
    <t>産業分類名</t>
    <phoneticPr fontId="2"/>
  </si>
  <si>
    <t>年</t>
    <rPh sb="0" eb="1">
      <t>ネン</t>
    </rPh>
    <phoneticPr fontId="2"/>
  </si>
  <si>
    <t>月</t>
    <rPh sb="0" eb="1">
      <t>ツキ</t>
    </rPh>
    <phoneticPr fontId="2"/>
  </si>
  <si>
    <t>その２</t>
    <phoneticPr fontId="2"/>
  </si>
  <si>
    <t>事業所の
使用開始年月</t>
    <phoneticPr fontId="2"/>
  </si>
  <si>
    <t>名称</t>
    <phoneticPr fontId="2"/>
  </si>
  <si>
    <t>ﾌｧｸｼﾐﾘ番号</t>
    <phoneticPr fontId="2"/>
  </si>
  <si>
    <t>電子ﾒｰﾙｱﾄﾞﾚｽ</t>
    <phoneticPr fontId="2"/>
  </si>
  <si>
    <t>２　地球温暖化の対策の推進体制</t>
    <rPh sb="2" eb="4">
      <t>チキュウ</t>
    </rPh>
    <rPh sb="4" eb="7">
      <t>オンダンカ</t>
    </rPh>
    <rPh sb="8" eb="10">
      <t>タイサク</t>
    </rPh>
    <rPh sb="11" eb="13">
      <t>スイシン</t>
    </rPh>
    <rPh sb="13" eb="15">
      <t>タイセイ</t>
    </rPh>
    <phoneticPr fontId="2"/>
  </si>
  <si>
    <t>３　指定（特定）地球温暖化対策事業者との協力に関する措置</t>
    <phoneticPr fontId="2"/>
  </si>
  <si>
    <t>４　地球温暖化の対策の推進に係る目標</t>
    <rPh sb="2" eb="4">
      <t>チキュウ</t>
    </rPh>
    <rPh sb="4" eb="6">
      <t>オンダン</t>
    </rPh>
    <rPh sb="6" eb="7">
      <t>カ</t>
    </rPh>
    <rPh sb="8" eb="10">
      <t>タイサク</t>
    </rPh>
    <rPh sb="11" eb="13">
      <t>スイシン</t>
    </rPh>
    <rPh sb="14" eb="15">
      <t>カカ</t>
    </rPh>
    <rPh sb="16" eb="18">
      <t>モクヒョウ</t>
    </rPh>
    <phoneticPr fontId="2"/>
  </si>
  <si>
    <t>年度から</t>
    <rPh sb="0" eb="2">
      <t>ネンド</t>
    </rPh>
    <phoneticPr fontId="2"/>
  </si>
  <si>
    <t>年度まで</t>
    <rPh sb="0" eb="2">
      <t>ネンド</t>
    </rPh>
    <phoneticPr fontId="2"/>
  </si>
  <si>
    <t>目標</t>
    <rPh sb="0" eb="2">
      <t>モクヒョウ</t>
    </rPh>
    <phoneticPr fontId="2"/>
  </si>
  <si>
    <t>５　目標を達成するための措置の計画及び実施状況</t>
    <rPh sb="2" eb="4">
      <t>モクヒョウ</t>
    </rPh>
    <rPh sb="5" eb="7">
      <t>タッセイ</t>
    </rPh>
    <rPh sb="12" eb="14">
      <t>ソチ</t>
    </rPh>
    <rPh sb="15" eb="17">
      <t>ケイカク</t>
    </rPh>
    <rPh sb="17" eb="18">
      <t>オヨ</t>
    </rPh>
    <rPh sb="19" eb="21">
      <t>ジッシ</t>
    </rPh>
    <rPh sb="21" eb="23">
      <t>ジョウキョウ</t>
    </rPh>
    <phoneticPr fontId="2"/>
  </si>
  <si>
    <t>単位：ｔ（二酸化炭素換算）</t>
    <phoneticPr fontId="2"/>
  </si>
  <si>
    <r>
      <t>特定温室効果ガス</t>
    </r>
    <r>
      <rPr>
        <sz val="8"/>
        <rFont val="ＭＳ 明朝"/>
        <family val="1"/>
        <charset val="128"/>
      </rPr>
      <t xml:space="preserve">
（エネルギー起源CO</t>
    </r>
    <r>
      <rPr>
        <vertAlign val="subscript"/>
        <sz val="8"/>
        <rFont val="ＭＳ 明朝"/>
        <family val="1"/>
        <charset val="128"/>
      </rPr>
      <t>2</t>
    </r>
    <r>
      <rPr>
        <sz val="8"/>
        <rFont val="ＭＳ 明朝"/>
        <family val="1"/>
        <charset val="128"/>
      </rPr>
      <t>）</t>
    </r>
    <phoneticPr fontId="2"/>
  </si>
  <si>
    <t>その他ガス</t>
    <rPh sb="2" eb="3">
      <t>タ</t>
    </rPh>
    <phoneticPr fontId="2"/>
  </si>
  <si>
    <r>
      <t>非エネルギー起源
二酸化炭素（CO</t>
    </r>
    <r>
      <rPr>
        <vertAlign val="subscript"/>
        <sz val="10"/>
        <rFont val="ＭＳ 明朝"/>
        <family val="1"/>
        <charset val="128"/>
      </rPr>
      <t>2</t>
    </r>
    <r>
      <rPr>
        <sz val="10"/>
        <rFont val="ＭＳ 明朝"/>
        <family val="1"/>
        <charset val="128"/>
      </rPr>
      <t>）</t>
    </r>
    <rPh sb="9" eb="12">
      <t>ニサンカ</t>
    </rPh>
    <rPh sb="12" eb="14">
      <t>タンソ</t>
    </rPh>
    <phoneticPr fontId="2"/>
  </si>
  <si>
    <r>
      <t>メタン
（CH</t>
    </r>
    <r>
      <rPr>
        <vertAlign val="subscript"/>
        <sz val="10"/>
        <rFont val="ＭＳ 明朝"/>
        <family val="1"/>
        <charset val="128"/>
      </rPr>
      <t>4</t>
    </r>
    <r>
      <rPr>
        <sz val="10"/>
        <rFont val="ＭＳ 明朝"/>
        <family val="1"/>
        <charset val="128"/>
      </rPr>
      <t>）</t>
    </r>
    <phoneticPr fontId="2"/>
  </si>
  <si>
    <r>
      <t>一酸化二窒素
（N</t>
    </r>
    <r>
      <rPr>
        <vertAlign val="subscript"/>
        <sz val="10"/>
        <rFont val="ＭＳ 明朝"/>
        <family val="1"/>
        <charset val="128"/>
      </rPr>
      <t>2</t>
    </r>
    <r>
      <rPr>
        <sz val="10"/>
        <rFont val="ＭＳ 明朝"/>
        <family val="1"/>
        <charset val="128"/>
      </rPr>
      <t>O）</t>
    </r>
    <rPh sb="0" eb="3">
      <t>イッサンカ</t>
    </rPh>
    <rPh sb="3" eb="4">
      <t>ニ</t>
    </rPh>
    <rPh sb="4" eb="6">
      <t>チッソ</t>
    </rPh>
    <phoneticPr fontId="2"/>
  </si>
  <si>
    <t>ﾊｲﾄﾞﾛﾌﾙｵﾛｶｰﾎﾞﾝ
（HFC）</t>
    <phoneticPr fontId="2"/>
  </si>
  <si>
    <t>ﾊﾟｰﾌﾙｵﾛｶｰﾎﾞﾝ
（PFC）</t>
    <phoneticPr fontId="2"/>
  </si>
  <si>
    <r>
      <t>六ふっ化いおう
（SF</t>
    </r>
    <r>
      <rPr>
        <vertAlign val="subscript"/>
        <sz val="10"/>
        <rFont val="ＭＳ 明朝"/>
        <family val="1"/>
        <charset val="128"/>
      </rPr>
      <t>6</t>
    </r>
    <r>
      <rPr>
        <sz val="10"/>
        <rFont val="ＭＳ 明朝"/>
        <family val="1"/>
        <charset val="128"/>
      </rPr>
      <t>）</t>
    </r>
    <rPh sb="0" eb="1">
      <t>ロク</t>
    </rPh>
    <rPh sb="3" eb="4">
      <t>カ</t>
    </rPh>
    <phoneticPr fontId="2"/>
  </si>
  <si>
    <t>上水・下水</t>
    <phoneticPr fontId="2"/>
  </si>
  <si>
    <t>合計</t>
    <phoneticPr fontId="2"/>
  </si>
  <si>
    <t>事業活動の種別</t>
    <rPh sb="0" eb="2">
      <t>ジギョウ</t>
    </rPh>
    <rPh sb="2" eb="4">
      <t>カツドウ</t>
    </rPh>
    <rPh sb="5" eb="7">
      <t>シュベツ</t>
    </rPh>
    <phoneticPr fontId="2"/>
  </si>
  <si>
    <t xml:space="preserve"> (2)　事業活動の量及びその他ガス排出量の算定</t>
    <rPh sb="5" eb="7">
      <t>ジギョウ</t>
    </rPh>
    <rPh sb="7" eb="9">
      <t>カツドウ</t>
    </rPh>
    <rPh sb="15" eb="16">
      <t>タ</t>
    </rPh>
    <rPh sb="22" eb="24">
      <t>サンテイ</t>
    </rPh>
    <phoneticPr fontId="2"/>
  </si>
  <si>
    <t>合　　計</t>
    <rPh sb="0" eb="1">
      <t>ゴウ</t>
    </rPh>
    <rPh sb="3" eb="4">
      <t>ケイ</t>
    </rPh>
    <phoneticPr fontId="2"/>
  </si>
  <si>
    <t>燃料等の種類</t>
    <rPh sb="0" eb="2">
      <t>ネンリョウ</t>
    </rPh>
    <rPh sb="2" eb="3">
      <t>トウ</t>
    </rPh>
    <rPh sb="4" eb="6">
      <t>シュルイ</t>
    </rPh>
    <phoneticPr fontId="2"/>
  </si>
  <si>
    <t>特定テナント等地球温暖化対策計画書</t>
    <rPh sb="0" eb="2">
      <t>トクテイ</t>
    </rPh>
    <rPh sb="6" eb="7">
      <t>トウ</t>
    </rPh>
    <rPh sb="7" eb="9">
      <t>チキュウ</t>
    </rPh>
    <rPh sb="9" eb="12">
      <t>オンダンカ</t>
    </rPh>
    <rPh sb="12" eb="14">
      <t>タイサク</t>
    </rPh>
    <rPh sb="14" eb="17">
      <t>ケイカクショ</t>
    </rPh>
    <phoneticPr fontId="2"/>
  </si>
  <si>
    <t>排出係数</t>
    <rPh sb="0" eb="2">
      <t>ハイシュツ</t>
    </rPh>
    <rPh sb="2" eb="4">
      <t>ケイスウ</t>
    </rPh>
    <phoneticPr fontId="2"/>
  </si>
  <si>
    <t>活動量</t>
    <rPh sb="0" eb="2">
      <t>カツドウ</t>
    </rPh>
    <rPh sb="2" eb="3">
      <t>リョウ</t>
    </rPh>
    <phoneticPr fontId="2"/>
  </si>
  <si>
    <t>単位</t>
    <rPh sb="0" eb="2">
      <t>タンイ</t>
    </rPh>
    <phoneticPr fontId="2"/>
  </si>
  <si>
    <t>千㎥</t>
    <rPh sb="0" eb="1">
      <t>セン</t>
    </rPh>
    <phoneticPr fontId="2"/>
  </si>
  <si>
    <t>推計</t>
    <rPh sb="0" eb="2">
      <t>スイケイ</t>
    </rPh>
    <phoneticPr fontId="2"/>
  </si>
  <si>
    <t>そ　の　他　（　　　　　　　　　　）</t>
    <rPh sb="4" eb="5">
      <t>タ</t>
    </rPh>
    <phoneticPr fontId="2"/>
  </si>
  <si>
    <t>排出量(t)</t>
    <rPh sb="0" eb="2">
      <t>ハイシュツ</t>
    </rPh>
    <rPh sb="2" eb="3">
      <t>リョウ</t>
    </rPh>
    <phoneticPr fontId="2"/>
  </si>
  <si>
    <t>その他ガス排出量
（二酸化炭素換算）</t>
    <rPh sb="2" eb="3">
      <t>タ</t>
    </rPh>
    <rPh sb="5" eb="7">
      <t>ハイシュツ</t>
    </rPh>
    <rPh sb="7" eb="8">
      <t>リョウ</t>
    </rPh>
    <rPh sb="10" eb="13">
      <t>ニサンカ</t>
    </rPh>
    <rPh sb="13" eb="15">
      <t>タンソ</t>
    </rPh>
    <rPh sb="15" eb="17">
      <t>カンザン</t>
    </rPh>
    <phoneticPr fontId="2"/>
  </si>
  <si>
    <t>その４</t>
    <phoneticPr fontId="2"/>
  </si>
  <si>
    <t>単位：kg（二酸化炭素換算）/㎡・年</t>
    <phoneticPr fontId="2"/>
  </si>
  <si>
    <t>年度</t>
    <phoneticPr fontId="2"/>
  </si>
  <si>
    <t>特定テナント等事業所の延べ面積</t>
    <rPh sb="0" eb="2">
      <t>トクテイ</t>
    </rPh>
    <rPh sb="6" eb="7">
      <t>トウ</t>
    </rPh>
    <rPh sb="7" eb="10">
      <t>ジギョウショ</t>
    </rPh>
    <rPh sb="11" eb="12">
      <t>ノ</t>
    </rPh>
    <rPh sb="13" eb="15">
      <t>メンセキ</t>
    </rPh>
    <phoneticPr fontId="2"/>
  </si>
  <si>
    <t>対策分類</t>
    <rPh sb="0" eb="2">
      <t>タイサク</t>
    </rPh>
    <rPh sb="2" eb="4">
      <t>ブンルイ</t>
    </rPh>
    <phoneticPr fontId="2"/>
  </si>
  <si>
    <t>照明</t>
    <rPh sb="0" eb="2">
      <t>ショウメイ</t>
    </rPh>
    <phoneticPr fontId="2"/>
  </si>
  <si>
    <t>空調</t>
    <rPh sb="0" eb="2">
      <t>クウチョウ</t>
    </rPh>
    <phoneticPr fontId="2"/>
  </si>
  <si>
    <t>その他</t>
    <rPh sb="2" eb="3">
      <t>タ</t>
    </rPh>
    <phoneticPr fontId="2"/>
  </si>
  <si>
    <t>第１号様式の２０（第４条の２６関係）</t>
    <rPh sb="0" eb="1">
      <t>ダイ</t>
    </rPh>
    <rPh sb="2" eb="3">
      <t>ゴウ</t>
    </rPh>
    <rPh sb="3" eb="5">
      <t>ヨウシキ</t>
    </rPh>
    <rPh sb="9" eb="10">
      <t>ダイ</t>
    </rPh>
    <rPh sb="11" eb="12">
      <t>ジョウ</t>
    </rPh>
    <rPh sb="15" eb="17">
      <t>カンケイ</t>
    </rPh>
    <phoneticPr fontId="21"/>
  </si>
  <si>
    <t>年</t>
    <rPh sb="0" eb="1">
      <t>ネン</t>
    </rPh>
    <phoneticPr fontId="21"/>
  </si>
  <si>
    <t>月</t>
    <rPh sb="0" eb="1">
      <t>ツキ</t>
    </rPh>
    <phoneticPr fontId="21"/>
  </si>
  <si>
    <t>日</t>
    <rPh sb="0" eb="1">
      <t>ヒ</t>
    </rPh>
    <phoneticPr fontId="21"/>
  </si>
  <si>
    <t>東 京 都 知 事　殿</t>
    <rPh sb="0" eb="1">
      <t>ヒガシ</t>
    </rPh>
    <rPh sb="2" eb="3">
      <t>キョウ</t>
    </rPh>
    <rPh sb="4" eb="5">
      <t>ミヤコ</t>
    </rPh>
    <rPh sb="6" eb="7">
      <t>チ</t>
    </rPh>
    <rPh sb="8" eb="9">
      <t>コト</t>
    </rPh>
    <rPh sb="10" eb="11">
      <t>ドノ</t>
    </rPh>
    <phoneticPr fontId="21"/>
  </si>
  <si>
    <t>住所</t>
    <rPh sb="0" eb="2">
      <t>ジュウショ</t>
    </rPh>
    <phoneticPr fontId="21"/>
  </si>
  <si>
    <t>氏名</t>
    <rPh sb="0" eb="2">
      <t>シメイ</t>
    </rPh>
    <phoneticPr fontId="21"/>
  </si>
  <si>
    <t>㊞</t>
    <phoneticPr fontId="21"/>
  </si>
  <si>
    <t>法人にあっては名称、代表者の氏名
及び主たる事務所の所在地</t>
    <phoneticPr fontId="21"/>
  </si>
  <si>
    <t>特定テナント等　　　　　　　地球温暖化対策計画書</t>
    <rPh sb="0" eb="2">
      <t>トクテイ</t>
    </rPh>
    <rPh sb="6" eb="7">
      <t>トウ</t>
    </rPh>
    <rPh sb="14" eb="16">
      <t>チキュウ</t>
    </rPh>
    <rPh sb="16" eb="18">
      <t>オンダン</t>
    </rPh>
    <rPh sb="18" eb="19">
      <t>カ</t>
    </rPh>
    <rPh sb="19" eb="21">
      <t>タイサク</t>
    </rPh>
    <rPh sb="21" eb="23">
      <t>ケイカク</t>
    </rPh>
    <rPh sb="23" eb="24">
      <t>ショ</t>
    </rPh>
    <phoneticPr fontId="21"/>
  </si>
  <si>
    <t>　別添のとおり</t>
    <rPh sb="1" eb="3">
      <t>ベッテン</t>
    </rPh>
    <phoneticPr fontId="21"/>
  </si>
  <si>
    <t>連絡先</t>
    <rPh sb="0" eb="3">
      <t>レンラクサキ</t>
    </rPh>
    <phoneticPr fontId="21"/>
  </si>
  <si>
    <t>会社名</t>
    <rPh sb="0" eb="2">
      <t>カイシャ</t>
    </rPh>
    <rPh sb="2" eb="3">
      <t>メイ</t>
    </rPh>
    <phoneticPr fontId="21"/>
  </si>
  <si>
    <t>郵便番号</t>
    <rPh sb="0" eb="4">
      <t>ユウビンバンゴウ</t>
    </rPh>
    <phoneticPr fontId="21"/>
  </si>
  <si>
    <t>所属名</t>
    <rPh sb="0" eb="3">
      <t>ショゾクメイ</t>
    </rPh>
    <phoneticPr fontId="21"/>
  </si>
  <si>
    <t>担当者名</t>
    <rPh sb="0" eb="3">
      <t>タントウシャ</t>
    </rPh>
    <rPh sb="3" eb="4">
      <t>メイ</t>
    </rPh>
    <phoneticPr fontId="21"/>
  </si>
  <si>
    <t>電話番号</t>
    <rPh sb="0" eb="2">
      <t>デンワ</t>
    </rPh>
    <rPh sb="2" eb="4">
      <t>バンゴウ</t>
    </rPh>
    <phoneticPr fontId="21"/>
  </si>
  <si>
    <t>ﾒｰﾙｱﾄﾞﾚｽ</t>
    <phoneticPr fontId="21"/>
  </si>
  <si>
    <t>備考</t>
    <rPh sb="0" eb="2">
      <t>ビコウ</t>
    </rPh>
    <phoneticPr fontId="21"/>
  </si>
  <si>
    <t>※受付欄</t>
    <phoneticPr fontId="21"/>
  </si>
  <si>
    <t>特定テナント等事業所の名称</t>
    <rPh sb="0" eb="2">
      <t>トクテイ</t>
    </rPh>
    <rPh sb="6" eb="7">
      <t>トウ</t>
    </rPh>
    <rPh sb="7" eb="10">
      <t>ジギョウショ</t>
    </rPh>
    <rPh sb="11" eb="13">
      <t>メイショウ</t>
    </rPh>
    <phoneticPr fontId="2"/>
  </si>
  <si>
    <t>特定テナント等事業所の業種</t>
    <rPh sb="0" eb="2">
      <t>トクテイ</t>
    </rPh>
    <rPh sb="6" eb="7">
      <t>トウ</t>
    </rPh>
    <rPh sb="7" eb="10">
      <t>ジギョウショ</t>
    </rPh>
    <rPh sb="11" eb="13">
      <t>ギョウシュ</t>
    </rPh>
    <phoneticPr fontId="2"/>
  </si>
  <si>
    <t>連絡先（電話番号等）</t>
    <rPh sb="0" eb="3">
      <t>レンラクサキ</t>
    </rPh>
    <rPh sb="4" eb="6">
      <t>デンワ</t>
    </rPh>
    <rPh sb="6" eb="8">
      <t>バンゴウ</t>
    </rPh>
    <rPh sb="8" eb="9">
      <t>トウ</t>
    </rPh>
    <phoneticPr fontId="2"/>
  </si>
  <si>
    <t>g1：</t>
    <phoneticPr fontId="2"/>
  </si>
  <si>
    <t>g2：</t>
    <phoneticPr fontId="2"/>
  </si>
  <si>
    <t>）のとおり</t>
    <phoneticPr fontId="2"/>
  </si>
  <si>
    <t>評価１年目</t>
    <rPh sb="0" eb="2">
      <t>ヒョウカ</t>
    </rPh>
    <rPh sb="3" eb="5">
      <t>ネンメ</t>
    </rPh>
    <phoneticPr fontId="2"/>
  </si>
  <si>
    <t>評価２年目以降</t>
    <rPh sb="0" eb="2">
      <t>ヒョウカ</t>
    </rPh>
    <rPh sb="3" eb="5">
      <t>ネンメ</t>
    </rPh>
    <rPh sb="5" eb="7">
      <t>イコウ</t>
    </rPh>
    <phoneticPr fontId="2"/>
  </si>
  <si>
    <t>当該年度</t>
    <rPh sb="0" eb="2">
      <t>トウガイ</t>
    </rPh>
    <rPh sb="2" eb="4">
      <t>ネンド</t>
    </rPh>
    <phoneticPr fontId="2"/>
  </si>
  <si>
    <t>①　評価対象となるテナント事業所の判定</t>
    <rPh sb="2" eb="4">
      <t>ヒョウカ</t>
    </rPh>
    <rPh sb="4" eb="6">
      <t>タイショウ</t>
    </rPh>
    <rPh sb="13" eb="16">
      <t>ジギョウショ</t>
    </rPh>
    <rPh sb="17" eb="19">
      <t>ハンテイ</t>
    </rPh>
    <phoneticPr fontId="2"/>
  </si>
  <si>
    <t>⇒</t>
    <phoneticPr fontId="2"/>
  </si>
  <si>
    <t>判定</t>
    <rPh sb="0" eb="2">
      <t>ハンテイ</t>
    </rPh>
    <phoneticPr fontId="2"/>
  </si>
  <si>
    <t>【解説：評価対象の有無】</t>
    <rPh sb="1" eb="3">
      <t>カイセツ</t>
    </rPh>
    <rPh sb="4" eb="6">
      <t>ヒョウカ</t>
    </rPh>
    <rPh sb="6" eb="8">
      <t>タイショウ</t>
    </rPh>
    <rPh sb="9" eb="11">
      <t>ウム</t>
    </rPh>
    <phoneticPr fontId="2"/>
  </si>
  <si>
    <t>②　特定温室効果ガス排出実績による評価</t>
    <rPh sb="2" eb="4">
      <t>トクテイ</t>
    </rPh>
    <rPh sb="4" eb="6">
      <t>オンシツ</t>
    </rPh>
    <rPh sb="6" eb="8">
      <t>コウカ</t>
    </rPh>
    <rPh sb="10" eb="12">
      <t>ハイシュツ</t>
    </rPh>
    <rPh sb="12" eb="14">
      <t>ジッセキ</t>
    </rPh>
    <rPh sb="17" eb="19">
      <t>ヒョウカ</t>
    </rPh>
    <phoneticPr fontId="2"/>
  </si>
  <si>
    <t>排出実績</t>
    <rPh sb="0" eb="2">
      <t>ハイシュツジセキ</t>
    </rPh>
    <rPh sb="2" eb="4">
      <t>ジッセキ</t>
    </rPh>
    <phoneticPr fontId="2"/>
  </si>
  <si>
    <t>増加</t>
    <rPh sb="0" eb="2">
      <t>ゾウカ</t>
    </rPh>
    <phoneticPr fontId="2"/>
  </si>
  <si>
    <t>無</t>
    <rPh sb="0" eb="1">
      <t>ム</t>
    </rPh>
    <phoneticPr fontId="2"/>
  </si>
  <si>
    <t>評価結果</t>
    <rPh sb="0" eb="2">
      <t>ヒョウカ</t>
    </rPh>
    <rPh sb="2" eb="4">
      <t>ケッカ</t>
    </rPh>
    <phoneticPr fontId="2"/>
  </si>
  <si>
    <t>体制・取組が進んでいるテナント</t>
    <rPh sb="0" eb="2">
      <t>タイセイ</t>
    </rPh>
    <rPh sb="3" eb="5">
      <t>トリクミ</t>
    </rPh>
    <rPh sb="6" eb="7">
      <t>スス</t>
    </rPh>
    <phoneticPr fontId="2"/>
  </si>
  <si>
    <t>体制・取組が不十分なテナント</t>
    <rPh sb="0" eb="2">
      <t>タイセイ</t>
    </rPh>
    <rPh sb="3" eb="5">
      <t>トリクミ</t>
    </rPh>
    <rPh sb="6" eb="9">
      <t>フジュウブン</t>
    </rPh>
    <phoneticPr fontId="2"/>
  </si>
  <si>
    <t>kg/㎡・年</t>
    <rPh sb="5" eb="6">
      <t>ネン</t>
    </rPh>
    <phoneticPr fontId="2"/>
  </si>
  <si>
    <t>ｔ</t>
    <phoneticPr fontId="2"/>
  </si>
  <si>
    <t>排出実績_削減率</t>
    <rPh sb="0" eb="2">
      <t>ハイシュツジセキ</t>
    </rPh>
    <rPh sb="2" eb="4">
      <t>ジッセキ</t>
    </rPh>
    <rPh sb="5" eb="7">
      <t>サクゲン</t>
    </rPh>
    <rPh sb="7" eb="8">
      <t>リツ</t>
    </rPh>
    <phoneticPr fontId="2"/>
  </si>
  <si>
    <t>●あなたの事業所の削減状況</t>
    <rPh sb="5" eb="7">
      <t>ジギョウ</t>
    </rPh>
    <rPh sb="7" eb="8">
      <t>ショ</t>
    </rPh>
    <rPh sb="9" eb="11">
      <t>サクゲン</t>
    </rPh>
    <rPh sb="11" eb="13">
      <t>ジョウキョウ</t>
    </rPh>
    <phoneticPr fontId="2"/>
  </si>
  <si>
    <t>●排出実績による評価</t>
    <rPh sb="1" eb="3">
      <t>ハイシュツ</t>
    </rPh>
    <rPh sb="3" eb="5">
      <t>ジッセキ</t>
    </rPh>
    <rPh sb="8" eb="10">
      <t>ヒョウカ</t>
    </rPh>
    <phoneticPr fontId="2"/>
  </si>
  <si>
    <t>排出実績
評価点</t>
    <rPh sb="0" eb="2">
      <t>ハイシュツ</t>
    </rPh>
    <rPh sb="2" eb="4">
      <t>ジッセキ</t>
    </rPh>
    <rPh sb="5" eb="7">
      <t>ヒョウカ</t>
    </rPh>
    <rPh sb="7" eb="8">
      <t>テン</t>
    </rPh>
    <phoneticPr fontId="2"/>
  </si>
  <si>
    <t>点</t>
    <rPh sb="0" eb="1">
      <t>テン</t>
    </rPh>
    <phoneticPr fontId="2"/>
  </si>
  <si>
    <t>原単位による
配点補正</t>
    <rPh sb="0" eb="3">
      <t>ゲンタンイ</t>
    </rPh>
    <rPh sb="7" eb="9">
      <t>ハイテン</t>
    </rPh>
    <rPh sb="9" eb="11">
      <t>ホセイ</t>
    </rPh>
    <phoneticPr fontId="2"/>
  </si>
  <si>
    <t>補正前</t>
    <rPh sb="0" eb="2">
      <t>ホセイ</t>
    </rPh>
    <rPh sb="2" eb="3">
      <t>マエ</t>
    </rPh>
    <phoneticPr fontId="2"/>
  </si>
  <si>
    <t>補正の有無</t>
    <rPh sb="0" eb="2">
      <t>ホセイ</t>
    </rPh>
    <rPh sb="3" eb="5">
      <t>ウム</t>
    </rPh>
    <phoneticPr fontId="2"/>
  </si>
  <si>
    <t>補正後</t>
    <rPh sb="0" eb="2">
      <t>ホセイ</t>
    </rPh>
    <rPh sb="2" eb="3">
      <t>ゴ</t>
    </rPh>
    <phoneticPr fontId="2"/>
  </si>
  <si>
    <t>【解説：排出実績の評価点】</t>
    <rPh sb="1" eb="3">
      <t>カイセツ</t>
    </rPh>
    <rPh sb="4" eb="6">
      <t>ハイシュツ</t>
    </rPh>
    <rPh sb="6" eb="8">
      <t>ジッセキ</t>
    </rPh>
    <rPh sb="9" eb="11">
      <t>ヒョウカ</t>
    </rPh>
    <rPh sb="11" eb="12">
      <t>テン</t>
    </rPh>
    <phoneticPr fontId="2"/>
  </si>
  <si>
    <t>削減率〔%〕</t>
    <rPh sb="0" eb="2">
      <t>サクゲン</t>
    </rPh>
    <rPh sb="2" eb="3">
      <t>リツ</t>
    </rPh>
    <phoneticPr fontId="2"/>
  </si>
  <si>
    <t>【解説：原単位による配点補正の有無】</t>
    <rPh sb="1" eb="3">
      <t>カイセツ</t>
    </rPh>
    <rPh sb="4" eb="7">
      <t>ゲンタンイ</t>
    </rPh>
    <rPh sb="10" eb="12">
      <t>ハイテン</t>
    </rPh>
    <rPh sb="12" eb="14">
      <t>ホセイ</t>
    </rPh>
    <rPh sb="15" eb="17">
      <t>ウム</t>
    </rPh>
    <phoneticPr fontId="2"/>
  </si>
  <si>
    <t>原単位</t>
    <rPh sb="0" eb="3">
      <t>ゲンタンイ</t>
    </rPh>
    <phoneticPr fontId="2"/>
  </si>
  <si>
    <t>原単位_削減率</t>
    <rPh sb="0" eb="3">
      <t>ゲンタンイ</t>
    </rPh>
    <rPh sb="4" eb="6">
      <t>サクゲン</t>
    </rPh>
    <rPh sb="6" eb="7">
      <t>リツ</t>
    </rPh>
    <phoneticPr fontId="2"/>
  </si>
  <si>
    <t>※ 排出実績：「特定温室効果ガス」</t>
    <rPh sb="2" eb="3">
      <t>ハイ</t>
    </rPh>
    <rPh sb="3" eb="4">
      <t>デ</t>
    </rPh>
    <rPh sb="4" eb="5">
      <t>ジツ</t>
    </rPh>
    <rPh sb="5" eb="6">
      <t>ツムギ</t>
    </rPh>
    <rPh sb="8" eb="10">
      <t>トクテイ</t>
    </rPh>
    <rPh sb="10" eb="12">
      <t>オンシツ</t>
    </rPh>
    <rPh sb="12" eb="14">
      <t>コウカ</t>
    </rPh>
    <phoneticPr fontId="2"/>
  </si>
  <si>
    <t>※ 原 単 位 ：「延べ面積当たり特定温室効果ガス年度排出量」</t>
    <rPh sb="2" eb="3">
      <t>ハラ</t>
    </rPh>
    <rPh sb="4" eb="5">
      <t>タン</t>
    </rPh>
    <rPh sb="6" eb="7">
      <t>クライ</t>
    </rPh>
    <rPh sb="10" eb="11">
      <t>ノ</t>
    </rPh>
    <rPh sb="12" eb="14">
      <t>メンセキ</t>
    </rPh>
    <rPh sb="14" eb="15">
      <t>ア</t>
    </rPh>
    <rPh sb="17" eb="19">
      <t>トクテイ</t>
    </rPh>
    <rPh sb="19" eb="21">
      <t>オンシツ</t>
    </rPh>
    <rPh sb="21" eb="23">
      <t>コウカ</t>
    </rPh>
    <rPh sb="25" eb="27">
      <t>ネンド</t>
    </rPh>
    <rPh sb="27" eb="29">
      <t>ハイシュツ</t>
    </rPh>
    <rPh sb="29" eb="30">
      <t>リョウ</t>
    </rPh>
    <phoneticPr fontId="2"/>
  </si>
  <si>
    <t>排出実績</t>
    <rPh sb="0" eb="2">
      <t>ハイシュツ</t>
    </rPh>
    <rPh sb="2" eb="4">
      <t>ジッセキ</t>
    </rPh>
    <phoneticPr fontId="2"/>
  </si>
  <si>
    <t>増減問わず</t>
    <rPh sb="0" eb="2">
      <t>ゾウゲン</t>
    </rPh>
    <rPh sb="2" eb="3">
      <t>ト</t>
    </rPh>
    <phoneticPr fontId="2"/>
  </si>
  <si>
    <r>
      <t xml:space="preserve">同等 or </t>
    </r>
    <r>
      <rPr>
        <sz val="10"/>
        <color indexed="12"/>
        <rFont val="Meiryo UI"/>
        <family val="3"/>
        <charset val="128"/>
      </rPr>
      <t>減少</t>
    </r>
    <rPh sb="0" eb="2">
      <t>ドウトウ</t>
    </rPh>
    <rPh sb="6" eb="8">
      <t>ゲンショウ</t>
    </rPh>
    <phoneticPr fontId="2"/>
  </si>
  <si>
    <t>点検表
評価点</t>
    <rPh sb="0" eb="2">
      <t>テンケン</t>
    </rPh>
    <rPh sb="2" eb="3">
      <t>ヒョウ</t>
    </rPh>
    <rPh sb="4" eb="6">
      <t>ヒョウカ</t>
    </rPh>
    <rPh sb="6" eb="7">
      <t>テン</t>
    </rPh>
    <phoneticPr fontId="2"/>
  </si>
  <si>
    <t>　総合評価</t>
    <rPh sb="1" eb="3">
      <t>ソウゴウ</t>
    </rPh>
    <rPh sb="3" eb="5">
      <t>ヒョウカ</t>
    </rPh>
    <phoneticPr fontId="2"/>
  </si>
  <si>
    <t>総合
評価点</t>
    <rPh sb="0" eb="2">
      <t>ソウゴウ</t>
    </rPh>
    <rPh sb="3" eb="5">
      <t>ヒョウカ</t>
    </rPh>
    <rPh sb="5" eb="6">
      <t>テン</t>
    </rPh>
    <phoneticPr fontId="2"/>
  </si>
  <si>
    <t>●排出実績評価点　＋　点検表評価点</t>
    <rPh sb="1" eb="3">
      <t>ハイシュツ</t>
    </rPh>
    <rPh sb="3" eb="5">
      <t>ジッセキ</t>
    </rPh>
    <rPh sb="5" eb="7">
      <t>ヒョウカ</t>
    </rPh>
    <rPh sb="7" eb="8">
      <t>テン</t>
    </rPh>
    <rPh sb="11" eb="13">
      <t>テンケン</t>
    </rPh>
    <rPh sb="13" eb="14">
      <t>ヒョウ</t>
    </rPh>
    <rPh sb="14" eb="16">
      <t>ヒョウカ</t>
    </rPh>
    <rPh sb="16" eb="17">
      <t>テン</t>
    </rPh>
    <phoneticPr fontId="2"/>
  </si>
  <si>
    <t>●評価区分</t>
    <rPh sb="1" eb="3">
      <t>ヒョウカ</t>
    </rPh>
    <rPh sb="3" eb="5">
      <t>クブン</t>
    </rPh>
    <phoneticPr fontId="2"/>
  </si>
  <si>
    <t>【解説：評価区分】</t>
    <rPh sb="1" eb="3">
      <t>カイセツ</t>
    </rPh>
    <rPh sb="4" eb="6">
      <t>ヒョウカ</t>
    </rPh>
    <rPh sb="6" eb="8">
      <t>クブン</t>
    </rPh>
    <phoneticPr fontId="2"/>
  </si>
  <si>
    <t>AA</t>
    <phoneticPr fontId="2"/>
  </si>
  <si>
    <t>体制・取組が今一歩なテナント</t>
    <rPh sb="0" eb="2">
      <t>タイセイ</t>
    </rPh>
    <rPh sb="3" eb="5">
      <t>トリクミ</t>
    </rPh>
    <rPh sb="6" eb="7">
      <t>イマ</t>
    </rPh>
    <rPh sb="7" eb="9">
      <t>イッポ</t>
    </rPh>
    <phoneticPr fontId="2"/>
  </si>
  <si>
    <r>
      <t>総合評価点：</t>
    </r>
    <r>
      <rPr>
        <b/>
        <sz val="10"/>
        <color indexed="8"/>
        <rFont val="Meiryo UI"/>
        <family val="3"/>
        <charset val="128"/>
      </rPr>
      <t>９０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</si>
  <si>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８０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</si>
  <si>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７０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</si>
  <si>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６０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</si>
  <si>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</si>
  <si>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点未満</t>
    </r>
    <rPh sb="0" eb="2">
      <t>ソウゴウ</t>
    </rPh>
    <rPh sb="2" eb="4">
      <t>ヒョウカ</t>
    </rPh>
    <rPh sb="4" eb="5">
      <t>テン</t>
    </rPh>
    <rPh sb="8" eb="9">
      <t>テン</t>
    </rPh>
    <rPh sb="9" eb="11">
      <t>ミマン</t>
    </rPh>
    <phoneticPr fontId="2"/>
  </si>
  <si>
    <t>AAA</t>
    <phoneticPr fontId="2"/>
  </si>
  <si>
    <t>C</t>
    <phoneticPr fontId="2"/>
  </si>
  <si>
    <t>AAA</t>
    <phoneticPr fontId="2"/>
  </si>
  <si>
    <t>AA</t>
    <phoneticPr fontId="2"/>
  </si>
  <si>
    <t>A</t>
    <phoneticPr fontId="2"/>
  </si>
  <si>
    <t>B</t>
    <phoneticPr fontId="2"/>
  </si>
  <si>
    <t>C</t>
    <phoneticPr fontId="2"/>
  </si>
  <si>
    <t>S</t>
    <phoneticPr fontId="2"/>
  </si>
  <si>
    <t>S</t>
    <phoneticPr fontId="2"/>
  </si>
  <si>
    <t>評価シート</t>
    <rPh sb="0" eb="2">
      <t>ヒョウカ</t>
    </rPh>
    <phoneticPr fontId="2"/>
  </si>
  <si>
    <t>特定テナント等事業者の氏名：</t>
    <rPh sb="0" eb="2">
      <t>トクテイ</t>
    </rPh>
    <rPh sb="6" eb="7">
      <t>トウ</t>
    </rPh>
    <rPh sb="7" eb="10">
      <t>ジギョウシャ</t>
    </rPh>
    <rPh sb="11" eb="13">
      <t>シメイ</t>
    </rPh>
    <phoneticPr fontId="2"/>
  </si>
  <si>
    <t xml:space="preserve"> (2)　特定テナント等事業所の概要</t>
    <rPh sb="5" eb="7">
      <t>トクテイ</t>
    </rPh>
    <rPh sb="11" eb="12">
      <t>トウ</t>
    </rPh>
    <rPh sb="12" eb="15">
      <t>ジギョウショ</t>
    </rPh>
    <rPh sb="16" eb="18">
      <t>ガイヨウ</t>
    </rPh>
    <phoneticPr fontId="2"/>
  </si>
  <si>
    <t xml:space="preserve"> (3)　特定テナント等事業所の要件</t>
    <rPh sb="5" eb="7">
      <t>トクテイ</t>
    </rPh>
    <rPh sb="11" eb="12">
      <t>トウ</t>
    </rPh>
    <rPh sb="12" eb="15">
      <t>ジギョウショ</t>
    </rPh>
    <rPh sb="16" eb="18">
      <t>ヨウケン</t>
    </rPh>
    <phoneticPr fontId="2"/>
  </si>
  <si>
    <t xml:space="preserve"> (4)　特定テナント等事業所の使用開始時期</t>
    <rPh sb="5" eb="7">
      <t>トクテイ</t>
    </rPh>
    <rPh sb="11" eb="12">
      <t>トウ</t>
    </rPh>
    <rPh sb="12" eb="15">
      <t>ジギョウショ</t>
    </rPh>
    <rPh sb="16" eb="18">
      <t>シヨウ</t>
    </rPh>
    <rPh sb="18" eb="20">
      <t>カイシ</t>
    </rPh>
    <rPh sb="20" eb="22">
      <t>ジキ</t>
    </rPh>
    <phoneticPr fontId="2"/>
  </si>
  <si>
    <t>サーバ</t>
    <phoneticPr fontId="2"/>
  </si>
  <si>
    <t>●基準年度（＝比較対象年度）の設定</t>
    <rPh sb="1" eb="3">
      <t>キジュン</t>
    </rPh>
    <rPh sb="3" eb="5">
      <t>ネンド</t>
    </rPh>
    <rPh sb="7" eb="9">
      <t>ヒカク</t>
    </rPh>
    <rPh sb="9" eb="11">
      <t>タイショウ</t>
    </rPh>
    <rPh sb="11" eb="13">
      <t>ネンド</t>
    </rPh>
    <rPh sb="15" eb="17">
      <t>セッテイ</t>
    </rPh>
    <phoneticPr fontId="2"/>
  </si>
  <si>
    <t>基準年度</t>
    <rPh sb="0" eb="2">
      <t>キジュン</t>
    </rPh>
    <rPh sb="2" eb="4">
      <t>ネンド</t>
    </rPh>
    <phoneticPr fontId="2"/>
  </si>
  <si>
    <t>当該年度／基準年度</t>
    <rPh sb="0" eb="2">
      <t>トウガイ</t>
    </rPh>
    <rPh sb="2" eb="4">
      <t>ネンド</t>
    </rPh>
    <rPh sb="5" eb="7">
      <t>キジュン</t>
    </rPh>
    <rPh sb="7" eb="9">
      <t>ネンド</t>
    </rPh>
    <phoneticPr fontId="2"/>
  </si>
  <si>
    <t>・当該年度／基準年度での排出実績の削減率より次のように配点</t>
    <rPh sb="1" eb="3">
      <t>トウガイ</t>
    </rPh>
    <rPh sb="3" eb="5">
      <t>ネンド</t>
    </rPh>
    <rPh sb="6" eb="8">
      <t>キジュン</t>
    </rPh>
    <rPh sb="8" eb="10">
      <t>ネンド</t>
    </rPh>
    <rPh sb="12" eb="14">
      <t>ハイシュツ</t>
    </rPh>
    <rPh sb="14" eb="16">
      <t>ジッセキ</t>
    </rPh>
    <rPh sb="17" eb="19">
      <t>サクゲン</t>
    </rPh>
    <rPh sb="19" eb="20">
      <t>リツ</t>
    </rPh>
    <rPh sb="22" eb="23">
      <t>ツギ</t>
    </rPh>
    <rPh sb="27" eb="29">
      <t>ハイテン</t>
    </rPh>
    <phoneticPr fontId="2"/>
  </si>
  <si>
    <t>・当該年度／基準年度での排出実績と原単位の削減率より次のように補正</t>
    <rPh sb="1" eb="3">
      <t>トウガイ</t>
    </rPh>
    <rPh sb="3" eb="5">
      <t>ネンド</t>
    </rPh>
    <rPh sb="6" eb="8">
      <t>キジュン</t>
    </rPh>
    <rPh sb="8" eb="10">
      <t>ネンド</t>
    </rPh>
    <rPh sb="12" eb="14">
      <t>ハイシュツ</t>
    </rPh>
    <rPh sb="14" eb="16">
      <t>ジッセキ</t>
    </rPh>
    <rPh sb="17" eb="20">
      <t>ゲンタンイ</t>
    </rPh>
    <rPh sb="21" eb="23">
      <t>サクゲン</t>
    </rPh>
    <rPh sb="23" eb="24">
      <t>リツ</t>
    </rPh>
    <rPh sb="26" eb="27">
      <t>ツギ</t>
    </rPh>
    <rPh sb="31" eb="33">
      <t>ホセイ</t>
    </rPh>
    <phoneticPr fontId="2"/>
  </si>
  <si>
    <t>体制・取組が極めて優れたテナント</t>
    <rPh sb="0" eb="2">
      <t>タイセイ</t>
    </rPh>
    <rPh sb="3" eb="5">
      <t>トリクミ</t>
    </rPh>
    <rPh sb="6" eb="7">
      <t>キワ</t>
    </rPh>
    <rPh sb="9" eb="10">
      <t>スグ</t>
    </rPh>
    <phoneticPr fontId="2"/>
  </si>
  <si>
    <t>体制・取組が良好なテナント</t>
    <rPh sb="0" eb="2">
      <t>タイセイ</t>
    </rPh>
    <rPh sb="3" eb="5">
      <t>トリクミ</t>
    </rPh>
    <rPh sb="6" eb="8">
      <t>リョウコウ</t>
    </rPh>
    <phoneticPr fontId="2"/>
  </si>
  <si>
    <t>体制・取組が優れたテナント</t>
    <rPh sb="0" eb="2">
      <t>タイセイ</t>
    </rPh>
    <rPh sb="3" eb="5">
      <t>トリクミ</t>
    </rPh>
    <rPh sb="6" eb="7">
      <t>スグ</t>
    </rPh>
    <phoneticPr fontId="2"/>
  </si>
  <si>
    <t>●点検表による評価</t>
    <rPh sb="1" eb="3">
      <t>テンケン</t>
    </rPh>
    <rPh sb="3" eb="4">
      <t>ヒョウ</t>
    </rPh>
    <rPh sb="7" eb="9">
      <t>ヒョウカ</t>
    </rPh>
    <phoneticPr fontId="2"/>
  </si>
  <si>
    <t>前年度末日時点</t>
    <rPh sb="0" eb="1">
      <t>ゼン</t>
    </rPh>
    <rPh sb="3" eb="5">
      <t>マツジツ</t>
    </rPh>
    <rPh sb="5" eb="7">
      <t>ジテン</t>
    </rPh>
    <phoneticPr fontId="2"/>
  </si>
  <si>
    <t xml:space="preserve"> (2)　特定温室効果ガスの排出量の推計方法</t>
    <rPh sb="5" eb="7">
      <t>トクテイ</t>
    </rPh>
    <rPh sb="7" eb="9">
      <t>オンシツ</t>
    </rPh>
    <rPh sb="9" eb="11">
      <t>コウカ</t>
    </rPh>
    <rPh sb="14" eb="17">
      <t>ハイシュツリョウ</t>
    </rPh>
    <rPh sb="18" eb="20">
      <t>スイケイ</t>
    </rPh>
    <rPh sb="20" eb="22">
      <t>ホウホウ</t>
    </rPh>
    <phoneticPr fontId="2"/>
  </si>
  <si>
    <t>７　特定温室効果ガス排出量</t>
    <rPh sb="2" eb="4">
      <t>トクテイ</t>
    </rPh>
    <rPh sb="4" eb="6">
      <t>オンシツ</t>
    </rPh>
    <rPh sb="6" eb="8">
      <t>コウカ</t>
    </rPh>
    <rPh sb="10" eb="12">
      <t>ハイシュツ</t>
    </rPh>
    <rPh sb="12" eb="13">
      <t>リョウ</t>
    </rPh>
    <phoneticPr fontId="2"/>
  </si>
  <si>
    <t>前年度一年間</t>
    <rPh sb="0" eb="3">
      <t>ゼンネンド</t>
    </rPh>
    <rPh sb="3" eb="6">
      <t>イチネンカン</t>
    </rPh>
    <phoneticPr fontId="2"/>
  </si>
  <si>
    <t>業務用機械器具製造業</t>
  </si>
  <si>
    <t>電子部品・デバイス・電子回路製造業</t>
  </si>
  <si>
    <t>電気機械器具製造業</t>
  </si>
  <si>
    <t>工場その他上記以外</t>
    <phoneticPr fontId="2"/>
  </si>
  <si>
    <t>選択してください</t>
    <rPh sb="0" eb="1">
      <t>センタク</t>
    </rPh>
    <phoneticPr fontId="2"/>
  </si>
  <si>
    <t>↓プルダウン用選択項目</t>
    <rPh sb="6" eb="7">
      <t>ヨウ</t>
    </rPh>
    <rPh sb="7" eb="9">
      <t>センタク</t>
    </rPh>
    <rPh sb="9" eb="11">
      <t>コウモク</t>
    </rPh>
    <phoneticPr fontId="2"/>
  </si>
  <si>
    <t>↓注意事項一覧</t>
    <rPh sb="1" eb="3">
      <t>チュウイ</t>
    </rPh>
    <rPh sb="3" eb="5">
      <t>ジコウ</t>
    </rPh>
    <rPh sb="5" eb="7">
      <t>イチラン</t>
    </rPh>
    <phoneticPr fontId="2"/>
  </si>
  <si>
    <t>★前回提出時までに設定した、基準年度の「排出実績」等の数字を入力してください。</t>
    <rPh sb="1" eb="3">
      <t>ゼンカイ</t>
    </rPh>
    <rPh sb="3" eb="5">
      <t>テイシュツ</t>
    </rPh>
    <rPh sb="5" eb="6">
      <t>ジ</t>
    </rPh>
    <rPh sb="9" eb="11">
      <t>セッテイ</t>
    </rPh>
    <rPh sb="14" eb="16">
      <t>キジュン</t>
    </rPh>
    <rPh sb="16" eb="18">
      <t>ネンド</t>
    </rPh>
    <rPh sb="20" eb="22">
      <t>ハイシュツ</t>
    </rPh>
    <rPh sb="22" eb="24">
      <t>ジッセキ</t>
    </rPh>
    <rPh sb="25" eb="26">
      <t>トウ</t>
    </rPh>
    <rPh sb="27" eb="29">
      <t>スウジ</t>
    </rPh>
    <rPh sb="30" eb="32">
      <t>ニュウリョク</t>
    </rPh>
    <phoneticPr fontId="2"/>
  </si>
  <si>
    <t>★以下の項目は入力不要です。</t>
    <rPh sb="1" eb="3">
      <t>イカ</t>
    </rPh>
    <rPh sb="4" eb="6">
      <t>コウモク</t>
    </rPh>
    <rPh sb="7" eb="9">
      <t>ニュウリョク</t>
    </rPh>
    <rPh sb="9" eb="11">
      <t>フヨウ</t>
    </rPh>
    <phoneticPr fontId="2"/>
  </si>
  <si>
    <t>（日本産業規格Ａ列４番）</t>
    <rPh sb="3" eb="5">
      <t>サンギョウ</t>
    </rPh>
    <phoneticPr fontId="21"/>
  </si>
  <si>
    <t>(日本産業規格Ａ列４番)</t>
    <rPh sb="3" eb="5">
      <t>サンギョウ</t>
    </rPh>
    <phoneticPr fontId="2"/>
  </si>
  <si>
    <t>(日本産業規格Ａ列４番)</t>
    <rPh sb="1" eb="3">
      <t>ニホン</t>
    </rPh>
    <rPh sb="3" eb="5">
      <t>サンギョウ</t>
    </rPh>
    <rPh sb="5" eb="7">
      <t>キカク</t>
    </rPh>
    <rPh sb="8" eb="9">
      <t>レツ</t>
    </rPh>
    <rPh sb="10" eb="11">
      <t>バン</t>
    </rPh>
    <phoneticPr fontId="2"/>
  </si>
  <si>
    <t>様式ID</t>
    <rPh sb="0" eb="2">
      <t>ヨウシキ</t>
    </rPh>
    <phoneticPr fontId="2"/>
  </si>
  <si>
    <t>様式バージョン</t>
    <rPh sb="0" eb="2">
      <t>ヨウシキ</t>
    </rPh>
    <phoneticPr fontId="2"/>
  </si>
  <si>
    <t>YSK10010</t>
    <phoneticPr fontId="2"/>
  </si>
  <si>
    <t>再エネ利用</t>
    <rPh sb="0" eb="1">
      <t>サイ</t>
    </rPh>
    <rPh sb="3" eb="5">
      <t>リヨウ</t>
    </rPh>
    <phoneticPr fontId="2"/>
  </si>
  <si>
    <t>電力契約</t>
    <rPh sb="0" eb="4">
      <t>デンリョクケイヤク</t>
    </rPh>
    <phoneticPr fontId="2"/>
  </si>
  <si>
    <t>オンサイトの利用</t>
    <rPh sb="6" eb="8">
      <t>リヨウ</t>
    </rPh>
    <phoneticPr fontId="2"/>
  </si>
  <si>
    <t>オフサイトの利用</t>
    <rPh sb="6" eb="8">
      <t>リヨウ</t>
    </rPh>
    <phoneticPr fontId="2"/>
  </si>
  <si>
    <t>証書、クレジットの利用</t>
    <rPh sb="0" eb="2">
      <t>ショウショ</t>
    </rPh>
    <rPh sb="9" eb="11">
      <t>リヨウ</t>
    </rPh>
    <phoneticPr fontId="2"/>
  </si>
  <si>
    <t>□</t>
  </si>
  <si>
    <t>区</t>
  </si>
  <si>
    <t>燃料・熱の種類</t>
    <phoneticPr fontId="2"/>
  </si>
  <si>
    <t>RE100等の国際・国内イニシアティブへの参画</t>
    <rPh sb="5" eb="6">
      <t>トウ</t>
    </rPh>
    <rPh sb="7" eb="9">
      <t>コクサイ</t>
    </rPh>
    <rPh sb="10" eb="12">
      <t>コクナイ</t>
    </rPh>
    <rPh sb="21" eb="23">
      <t>サンカク</t>
    </rPh>
    <phoneticPr fontId="2"/>
  </si>
  <si>
    <r>
      <t>役員クラスが推進体制（CO</t>
    </r>
    <r>
      <rPr>
        <vertAlign val="subscript"/>
        <sz val="11"/>
        <color indexed="8"/>
        <rFont val="HG丸ｺﾞｼｯｸM-PRO"/>
        <family val="3"/>
        <charset val="128"/>
      </rPr>
      <t>2</t>
    </r>
    <r>
      <rPr>
        <sz val="11"/>
        <color indexed="8"/>
        <rFont val="HG丸ｺﾞｼｯｸM-PRO"/>
        <family val="3"/>
        <charset val="128"/>
      </rPr>
      <t>削減推進会議）の責任者になっているか
（役員クラスとは、当該事業所のCO</t>
    </r>
    <r>
      <rPr>
        <vertAlign val="subscript"/>
        <sz val="11"/>
        <color indexed="8"/>
        <rFont val="HG丸ｺﾞｼｯｸM-PRO"/>
        <family val="3"/>
        <charset val="128"/>
      </rPr>
      <t>2</t>
    </r>
    <r>
      <rPr>
        <sz val="11"/>
        <color indexed="8"/>
        <rFont val="HG丸ｺﾞｼｯｸM-PRO"/>
        <family val="3"/>
        <charset val="128"/>
      </rPr>
      <t>削減対策に関する権限を有する所長等を含む）</t>
    </r>
    <rPh sb="0" eb="2">
      <t>ヤクイン</t>
    </rPh>
    <rPh sb="6" eb="8">
      <t>スイシン</t>
    </rPh>
    <rPh sb="8" eb="10">
      <t>タイセイ</t>
    </rPh>
    <rPh sb="22" eb="25">
      <t>セキニンシャ</t>
    </rPh>
    <rPh sb="34" eb="36">
      <t>ヤクイン</t>
    </rPh>
    <rPh sb="42" eb="44">
      <t>トウガイ</t>
    </rPh>
    <rPh sb="44" eb="46">
      <t>ジギョウ</t>
    </rPh>
    <rPh sb="46" eb="47">
      <t>ショ</t>
    </rPh>
    <rPh sb="51" eb="53">
      <t>サクゲン</t>
    </rPh>
    <rPh sb="53" eb="55">
      <t>タイサク</t>
    </rPh>
    <rPh sb="56" eb="57">
      <t>カン</t>
    </rPh>
    <rPh sb="59" eb="61">
      <t>ケンゲン</t>
    </rPh>
    <rPh sb="62" eb="63">
      <t>ユウ</t>
    </rPh>
    <rPh sb="65" eb="67">
      <t>ショチョウ</t>
    </rPh>
    <rPh sb="67" eb="68">
      <t>トウ</t>
    </rPh>
    <rPh sb="69" eb="70">
      <t>フク</t>
    </rPh>
    <phoneticPr fontId="2"/>
  </si>
  <si>
    <t>PDCA管理サイクルの実施体制の整備</t>
    <rPh sb="4" eb="6">
      <t>カンリ</t>
    </rPh>
    <rPh sb="11" eb="13">
      <t>ジッシ</t>
    </rPh>
    <rPh sb="13" eb="15">
      <t>タイセイ</t>
    </rPh>
    <rPh sb="16" eb="18">
      <t>セイビ</t>
    </rPh>
    <phoneticPr fontId="2"/>
  </si>
  <si>
    <t>テナント事業者の
推進体制の整備</t>
    <rPh sb="4" eb="7">
      <t>ジギョウシャ</t>
    </rPh>
    <rPh sb="9" eb="11">
      <t>スイシン</t>
    </rPh>
    <rPh sb="11" eb="13">
      <t>タイセイ</t>
    </rPh>
    <rPh sb="14" eb="16">
      <t>セイビ</t>
    </rPh>
    <phoneticPr fontId="2"/>
  </si>
  <si>
    <t>ゼロエミッション化へのロードマップの策定</t>
    <rPh sb="8" eb="9">
      <t>カ</t>
    </rPh>
    <rPh sb="18" eb="20">
      <t>サクテイ</t>
    </rPh>
    <phoneticPr fontId="2"/>
  </si>
  <si>
    <t>トップレベル事業所への入居</t>
    <rPh sb="6" eb="9">
      <t>ジギョウショ</t>
    </rPh>
    <rPh sb="11" eb="13">
      <t>ニュウキョ</t>
    </rPh>
    <phoneticPr fontId="2"/>
  </si>
  <si>
    <t>ZEVの利用</t>
    <rPh sb="4" eb="6">
      <t>リヨウ</t>
    </rPh>
    <phoneticPr fontId="2"/>
  </si>
  <si>
    <t>３：四半期に１回以上
２：年１回以上
１：整備しているが実施無し
０：整備していない</t>
    <rPh sb="2" eb="5">
      <t>シハンキ</t>
    </rPh>
    <rPh sb="7" eb="10">
      <t>カイイジョウ</t>
    </rPh>
    <rPh sb="13" eb="14">
      <t>ネン</t>
    </rPh>
    <rPh sb="15" eb="18">
      <t>カイイジョウ</t>
    </rPh>
    <rPh sb="21" eb="23">
      <t>セイビ</t>
    </rPh>
    <rPh sb="28" eb="30">
      <t>ジッシ</t>
    </rPh>
    <rPh sb="30" eb="31">
      <t>ナ</t>
    </rPh>
    <rPh sb="35" eb="37">
      <t>セイビ</t>
    </rPh>
    <phoneticPr fontId="2"/>
  </si>
  <si>
    <r>
      <t>自らの事業所内に省エネ対策の推進体制（CO</t>
    </r>
    <r>
      <rPr>
        <vertAlign val="subscript"/>
        <sz val="11"/>
        <color indexed="8"/>
        <rFont val="HG丸ｺﾞｼｯｸM-PRO"/>
        <family val="3"/>
        <charset val="128"/>
      </rPr>
      <t>2</t>
    </r>
    <r>
      <rPr>
        <sz val="11"/>
        <color indexed="8"/>
        <rFont val="HG丸ｺﾞｼｯｸM-PRO"/>
        <family val="3"/>
        <charset val="128"/>
      </rPr>
      <t>削減推進会議）を整備し、どの程度の頻度で実施しているか
（CO</t>
    </r>
    <r>
      <rPr>
        <vertAlign val="subscript"/>
        <sz val="11"/>
        <color indexed="8"/>
        <rFont val="HG丸ｺﾞｼｯｸM-PRO"/>
        <family val="3"/>
        <charset val="128"/>
      </rPr>
      <t>2</t>
    </r>
    <r>
      <rPr>
        <sz val="11"/>
        <color indexed="8"/>
        <rFont val="HG丸ｺﾞｼｯｸM-PRO"/>
        <family val="3"/>
        <charset val="128"/>
      </rPr>
      <t>削減推進会議とは、具体的なCO</t>
    </r>
    <r>
      <rPr>
        <vertAlign val="subscript"/>
        <sz val="11"/>
        <color indexed="8"/>
        <rFont val="HG丸ｺﾞｼｯｸM-PRO"/>
        <family val="3"/>
        <charset val="128"/>
      </rPr>
      <t>2</t>
    </r>
    <r>
      <rPr>
        <sz val="11"/>
        <color indexed="8"/>
        <rFont val="HG丸ｺﾞｼｯｸM-PRO"/>
        <family val="3"/>
        <charset val="128"/>
      </rPr>
      <t>削減量の目標や実施計画を検討し、その対策の実施を決定する会議体であり、取組の進捗状況、進捗予定、CO</t>
    </r>
    <r>
      <rPr>
        <vertAlign val="subscript"/>
        <sz val="11"/>
        <color indexed="8"/>
        <rFont val="HG丸ｺﾞｼｯｸM-PRO"/>
        <family val="3"/>
        <charset val="128"/>
      </rPr>
      <t>2</t>
    </r>
    <r>
      <rPr>
        <sz val="11"/>
        <color indexed="8"/>
        <rFont val="HG丸ｺﾞｼｯｸM-PRO"/>
        <family val="3"/>
        <charset val="128"/>
      </rPr>
      <t>削減に関する情報等が議題としている会議体とする）</t>
    </r>
    <rPh sb="0" eb="1">
      <t>ミズカ</t>
    </rPh>
    <rPh sb="3" eb="6">
      <t>ジギョウショ</t>
    </rPh>
    <rPh sb="6" eb="7">
      <t>ナイ</t>
    </rPh>
    <rPh sb="8" eb="9">
      <t>ショウ</t>
    </rPh>
    <rPh sb="11" eb="13">
      <t>タイサク</t>
    </rPh>
    <rPh sb="14" eb="16">
      <t>スイシン</t>
    </rPh>
    <rPh sb="16" eb="18">
      <t>タイセイ</t>
    </rPh>
    <rPh sb="22" eb="24">
      <t>サクゲン</t>
    </rPh>
    <rPh sb="24" eb="26">
      <t>スイシン</t>
    </rPh>
    <rPh sb="26" eb="28">
      <t>カイギ</t>
    </rPh>
    <rPh sb="30" eb="32">
      <t>セイビ</t>
    </rPh>
    <rPh sb="36" eb="38">
      <t>テイド</t>
    </rPh>
    <rPh sb="39" eb="41">
      <t>ヒンド</t>
    </rPh>
    <rPh sb="42" eb="44">
      <t>ジッシ</t>
    </rPh>
    <phoneticPr fontId="2"/>
  </si>
  <si>
    <t>ア：FIT非化石証書</t>
    <phoneticPr fontId="2"/>
  </si>
  <si>
    <t>イ：非FIT非化石証書（再エネ指定）</t>
    <phoneticPr fontId="2"/>
  </si>
  <si>
    <t>ウ：グリーン電力証書</t>
    <phoneticPr fontId="2"/>
  </si>
  <si>
    <t>エ：グリーン熱証書</t>
    <phoneticPr fontId="2"/>
  </si>
  <si>
    <t>オ：J-クレジット（再エネ由来）</t>
    <phoneticPr fontId="2"/>
  </si>
  <si>
    <t>２：提案した、または提案を受け対応している(対応中含む)
１：提案したが実現に至っていない
０：双方、提案したことはない。または提案を受けたが、実現に至っていない</t>
    <phoneticPr fontId="2"/>
  </si>
  <si>
    <t>１：導入している
０：導入していない</t>
    <rPh sb="2" eb="4">
      <t>ドウニュウ</t>
    </rPh>
    <rPh sb="11" eb="13">
      <t>ドウニュウ</t>
    </rPh>
    <phoneticPr fontId="2"/>
  </si>
  <si>
    <t>１：参画している
０：参画していない</t>
    <phoneticPr fontId="2"/>
  </si>
  <si>
    <t>キ：その他（　　　　　　　　）</t>
    <rPh sb="4" eb="5">
      <t>タ</t>
    </rPh>
    <phoneticPr fontId="2"/>
  </si>
  <si>
    <t>２：策定及び公表
１：策定のみ
０：実施無し</t>
    <rPh sb="4" eb="5">
      <t>オヨ</t>
    </rPh>
    <phoneticPr fontId="2"/>
  </si>
  <si>
    <t>テナントでの取組を含め、企業としてオフサイトの再生可能エネルギー発電設備、再生可能エネルギー電気の購入等を含めたゼロエミッション化へのロードマップの策定がどの程度実施されているか</t>
    <rPh sb="9" eb="10">
      <t>フク</t>
    </rPh>
    <rPh sb="12" eb="14">
      <t>キギョウ</t>
    </rPh>
    <phoneticPr fontId="2"/>
  </si>
  <si>
    <t>トップレベル事業所に入居し、オーナーと協力して排出削減対策に取り組んでいるか
（トップレベル事業所に認定されている事業所は、省エネ・再エネに関する取組が積極的に採用・実施されており、テナント側から提案する省エネ・再エネの取組も採用・実施されやすい状況にあると考えられる）</t>
    <rPh sb="46" eb="49">
      <t>ジギョウショ</t>
    </rPh>
    <rPh sb="50" eb="52">
      <t>ニンテイ</t>
    </rPh>
    <rPh sb="57" eb="60">
      <t>ジギョウショ</t>
    </rPh>
    <rPh sb="62" eb="63">
      <t>ショウ</t>
    </rPh>
    <rPh sb="66" eb="67">
      <t>サイ</t>
    </rPh>
    <rPh sb="70" eb="71">
      <t>カン</t>
    </rPh>
    <rPh sb="73" eb="75">
      <t>トリクミ</t>
    </rPh>
    <rPh sb="76" eb="79">
      <t>セッキョクテキ</t>
    </rPh>
    <rPh sb="80" eb="82">
      <t>サイヨウ</t>
    </rPh>
    <rPh sb="83" eb="85">
      <t>ジッシ</t>
    </rPh>
    <rPh sb="95" eb="96">
      <t>ガワ</t>
    </rPh>
    <rPh sb="98" eb="100">
      <t>テイアン</t>
    </rPh>
    <rPh sb="102" eb="103">
      <t>ショウ</t>
    </rPh>
    <rPh sb="106" eb="107">
      <t>サイ</t>
    </rPh>
    <rPh sb="110" eb="112">
      <t>トリクミ</t>
    </rPh>
    <rPh sb="113" eb="115">
      <t>サイヨウ</t>
    </rPh>
    <rPh sb="116" eb="118">
      <t>ジッシ</t>
    </rPh>
    <rPh sb="123" eb="125">
      <t>ジョウキョウ</t>
    </rPh>
    <rPh sb="129" eb="130">
      <t>カンガ</t>
    </rPh>
    <phoneticPr fontId="2"/>
  </si>
  <si>
    <t>保有する車両について、ZEVへの転換を進めているか
（ZEVとは、走行時に二酸化炭素等の排出ガスを出さない電気自動車（EV）、燃料電池自動車（FCV）、プラグインハイブリッド自動車（PHV）とする）</t>
    <rPh sb="0" eb="2">
      <t>ホユウ</t>
    </rPh>
    <rPh sb="4" eb="6">
      <t>シャリョウ</t>
    </rPh>
    <rPh sb="16" eb="18">
      <t>テンカン</t>
    </rPh>
    <rPh sb="19" eb="20">
      <t>スス</t>
    </rPh>
    <phoneticPr fontId="2"/>
  </si>
  <si>
    <t>/70</t>
    <phoneticPr fontId="2"/>
  </si>
  <si>
    <t>２：300lx以上400lx程度以下
１：500lx程度
０：750lx程度
-1：1000lx以上又は把握していない</t>
    <phoneticPr fontId="2"/>
  </si>
  <si>
    <t>要件確認年月</t>
    <rPh sb="0" eb="2">
      <t>ヨウケン</t>
    </rPh>
    <rPh sb="2" eb="4">
      <t>カクニン</t>
    </rPh>
    <rPh sb="4" eb="6">
      <t>ネンツキ</t>
    </rPh>
    <phoneticPr fontId="2"/>
  </si>
  <si>
    <t xml:space="preserve"> (1)　現在の削減計画期間の削減目標</t>
    <phoneticPr fontId="2"/>
  </si>
  <si>
    <t xml:space="preserve"> (1)　エネルギー削減対策の取組状況</t>
    <rPh sb="10" eb="12">
      <t>サクゲン</t>
    </rPh>
    <rPh sb="12" eb="14">
      <t>タイサク</t>
    </rPh>
    <rPh sb="15" eb="17">
      <t>トリクミ</t>
    </rPh>
    <rPh sb="17" eb="19">
      <t>ジョウキョウ</t>
    </rPh>
    <phoneticPr fontId="2"/>
  </si>
  <si>
    <t xml:space="preserve"> (2)　再エネの導入・利用に関する取組状況</t>
    <rPh sb="5" eb="6">
      <t>サイ</t>
    </rPh>
    <rPh sb="9" eb="11">
      <t>ドウニュウ</t>
    </rPh>
    <rPh sb="12" eb="14">
      <t>リヨウ</t>
    </rPh>
    <rPh sb="15" eb="16">
      <t>カン</t>
    </rPh>
    <rPh sb="18" eb="20">
      <t>トリクミ</t>
    </rPh>
    <rPh sb="20" eb="22">
      <t>ジョウキョウ</t>
    </rPh>
    <phoneticPr fontId="2"/>
  </si>
  <si>
    <t xml:space="preserve"> (1)　温室効果ガス排出量削減の取組状況</t>
    <rPh sb="5" eb="7">
      <t>オンシツ</t>
    </rPh>
    <rPh sb="7" eb="9">
      <t>コウカ</t>
    </rPh>
    <rPh sb="11" eb="13">
      <t>ハイシュツ</t>
    </rPh>
    <rPh sb="13" eb="14">
      <t>リョウ</t>
    </rPh>
    <rPh sb="14" eb="16">
      <t>サクゲン</t>
    </rPh>
    <rPh sb="17" eb="19">
      <t>トリクミ</t>
    </rPh>
    <rPh sb="19" eb="21">
      <t>ジョウキョウ</t>
    </rPh>
    <phoneticPr fontId="2"/>
  </si>
  <si>
    <t xml:space="preserve"> (2)　気候変動関連の国際イニシアティブへの賛同状況について</t>
    <rPh sb="5" eb="7">
      <t>キコウ</t>
    </rPh>
    <rPh sb="7" eb="9">
      <t>ヘンドウ</t>
    </rPh>
    <rPh sb="9" eb="11">
      <t>カンレン</t>
    </rPh>
    <rPh sb="12" eb="14">
      <t>コクサイ</t>
    </rPh>
    <rPh sb="23" eb="25">
      <t>サンドウ</t>
    </rPh>
    <rPh sb="25" eb="27">
      <t>ジョウキョウ</t>
    </rPh>
    <phoneticPr fontId="2"/>
  </si>
  <si>
    <t>ジェット燃料油</t>
    <phoneticPr fontId="2"/>
  </si>
  <si>
    <t>潤滑油</t>
    <phoneticPr fontId="2"/>
  </si>
  <si>
    <r>
      <t>千</t>
    </r>
    <r>
      <rPr>
        <sz val="12"/>
        <rFont val="ＭＳ 明朝"/>
        <family val="1"/>
        <charset val="128"/>
      </rPr>
      <t>m</t>
    </r>
    <r>
      <rPr>
        <vertAlign val="superscript"/>
        <sz val="12"/>
        <rFont val="ＭＳ 明朝"/>
        <family val="1"/>
        <charset val="128"/>
      </rPr>
      <t>3</t>
    </r>
    <rPh sb="0" eb="1">
      <t>セン</t>
    </rPh>
    <phoneticPr fontId="2"/>
  </si>
  <si>
    <t>輸入原料炭</t>
    <rPh sb="0" eb="2">
      <t>ユニュウ</t>
    </rPh>
    <rPh sb="2" eb="4">
      <t>ゲンリョウ</t>
    </rPh>
    <rPh sb="4" eb="5">
      <t>スミ</t>
    </rPh>
    <phoneticPr fontId="2"/>
  </si>
  <si>
    <t>コークス用原料炭</t>
    <phoneticPr fontId="2"/>
  </si>
  <si>
    <t>吹込用原料炭</t>
    <phoneticPr fontId="2"/>
  </si>
  <si>
    <t>輸入一般炭</t>
    <phoneticPr fontId="2"/>
  </si>
  <si>
    <t>国産一般炭</t>
    <rPh sb="0" eb="2">
      <t>コクサン</t>
    </rPh>
    <rPh sb="2" eb="4">
      <t>イッパン</t>
    </rPh>
    <rPh sb="4" eb="5">
      <t>スミ</t>
    </rPh>
    <phoneticPr fontId="2"/>
  </si>
  <si>
    <t>輸入無煙炭</t>
    <rPh sb="0" eb="2">
      <t>ユニュウ</t>
    </rPh>
    <rPh sb="2" eb="4">
      <t>ムエン</t>
    </rPh>
    <rPh sb="4" eb="5">
      <t>スミ</t>
    </rPh>
    <phoneticPr fontId="2"/>
  </si>
  <si>
    <t>発電用高炉ガス</t>
    <phoneticPr fontId="2"/>
  </si>
  <si>
    <t>一般送配電事業者の電線路を介して供給された電気</t>
    <phoneticPr fontId="2"/>
  </si>
  <si>
    <t>再エネ由来の証書</t>
    <phoneticPr fontId="2"/>
  </si>
  <si>
    <t>0%未満</t>
    <phoneticPr fontId="2"/>
  </si>
  <si>
    <t>40%以上
45％未満</t>
    <rPh sb="3" eb="5">
      <t>イジョウ</t>
    </rPh>
    <rPh sb="9" eb="11">
      <t>ミマン</t>
    </rPh>
    <phoneticPr fontId="2"/>
  </si>
  <si>
    <t>30%以上
40％未満</t>
    <rPh sb="3" eb="5">
      <t>イジョウ</t>
    </rPh>
    <rPh sb="9" eb="11">
      <t>ミマン</t>
    </rPh>
    <phoneticPr fontId="2"/>
  </si>
  <si>
    <t>20%以上
30％未満</t>
    <rPh sb="3" eb="5">
      <t>イジョウ</t>
    </rPh>
    <rPh sb="9" eb="11">
      <t>ミマン</t>
    </rPh>
    <phoneticPr fontId="2"/>
  </si>
  <si>
    <t>10%以上
20％未満</t>
    <rPh sb="3" eb="5">
      <t>イジョウ</t>
    </rPh>
    <rPh sb="9" eb="11">
      <t>ミマン</t>
    </rPh>
    <phoneticPr fontId="2"/>
  </si>
  <si>
    <t>0%以上
10％未満</t>
    <rPh sb="2" eb="4">
      <t>イジョウ</t>
    </rPh>
    <rPh sb="8" eb="10">
      <t>ミマン</t>
    </rPh>
    <phoneticPr fontId="2"/>
  </si>
  <si>
    <t>60%以上
65％未満</t>
    <rPh sb="3" eb="5">
      <t>イジョウ</t>
    </rPh>
    <rPh sb="9" eb="11">
      <t>ミマン</t>
    </rPh>
    <phoneticPr fontId="2"/>
  </si>
  <si>
    <t>55%以上
60％未満</t>
    <rPh sb="3" eb="5">
      <t>イジョウ</t>
    </rPh>
    <rPh sb="9" eb="11">
      <t>ミマン</t>
    </rPh>
    <phoneticPr fontId="2"/>
  </si>
  <si>
    <t>50%以上
55％未満</t>
    <rPh sb="3" eb="5">
      <t>イジョウ</t>
    </rPh>
    <rPh sb="9" eb="11">
      <t>ミマン</t>
    </rPh>
    <phoneticPr fontId="2"/>
  </si>
  <si>
    <t>45%以上
50％未満</t>
    <rPh sb="3" eb="5">
      <t>イジョウ</t>
    </rPh>
    <rPh sb="9" eb="11">
      <t>ミマン</t>
    </rPh>
    <phoneticPr fontId="2"/>
  </si>
  <si>
    <t>６　その他の取組（事業者としての取組）</t>
    <rPh sb="4" eb="5">
      <t>タ</t>
    </rPh>
    <rPh sb="6" eb="8">
      <t>トリクミ</t>
    </rPh>
    <rPh sb="9" eb="12">
      <t>ジギョウシャ</t>
    </rPh>
    <rPh sb="16" eb="18">
      <t>トリクミ</t>
    </rPh>
    <phoneticPr fontId="2"/>
  </si>
  <si>
    <t>石油コークス、FCCコークス</t>
    <rPh sb="0" eb="2">
      <t>セキユ</t>
    </rPh>
    <phoneticPr fontId="2"/>
  </si>
  <si>
    <t>１１　特定テナント等事業所の要件に関する状況</t>
    <rPh sb="3" eb="5">
      <t>トクテイ</t>
    </rPh>
    <rPh sb="9" eb="10">
      <t>トウ</t>
    </rPh>
    <rPh sb="10" eb="13">
      <t>ジギョウショ</t>
    </rPh>
    <rPh sb="14" eb="16">
      <t>ヨウケン</t>
    </rPh>
    <rPh sb="17" eb="18">
      <t>カン</t>
    </rPh>
    <rPh sb="20" eb="22">
      <t>ジョウキョウ</t>
    </rPh>
    <phoneticPr fontId="2"/>
  </si>
  <si>
    <t>１０　特定温室効果ガスの排出量の増減があった場合に考えられる要因</t>
    <rPh sb="3" eb="5">
      <t>トクテイ</t>
    </rPh>
    <rPh sb="5" eb="7">
      <t>オンシツ</t>
    </rPh>
    <rPh sb="7" eb="9">
      <t>コウカ</t>
    </rPh>
    <rPh sb="12" eb="15">
      <t>ハイシュツリョウ</t>
    </rPh>
    <rPh sb="16" eb="18">
      <t>ゾウゲン</t>
    </rPh>
    <rPh sb="22" eb="24">
      <t>バアイ</t>
    </rPh>
    <rPh sb="25" eb="26">
      <t>カンガ</t>
    </rPh>
    <rPh sb="30" eb="32">
      <t>ヨウイン</t>
    </rPh>
    <phoneticPr fontId="2"/>
  </si>
  <si>
    <t>１２　推進責任者の氏名等</t>
    <rPh sb="3" eb="5">
      <t>スイシン</t>
    </rPh>
    <rPh sb="5" eb="8">
      <t>セキニンシャ</t>
    </rPh>
    <rPh sb="9" eb="11">
      <t>シメイ</t>
    </rPh>
    <rPh sb="11" eb="12">
      <t>ナド</t>
    </rPh>
    <phoneticPr fontId="2"/>
  </si>
  <si>
    <t>１３　添付する書類</t>
    <rPh sb="3" eb="5">
      <t>テンプ</t>
    </rPh>
    <rPh sb="7" eb="9">
      <t>ショルイ</t>
    </rPh>
    <phoneticPr fontId="2"/>
  </si>
  <si>
    <t>GJ</t>
    <phoneticPr fontId="75"/>
  </si>
  <si>
    <t>単位発熱量</t>
    <rPh sb="0" eb="5">
      <t>タンイハツネツリョウ</t>
    </rPh>
    <phoneticPr fontId="2"/>
  </si>
  <si>
    <t>排出係数</t>
    <rPh sb="0" eb="4">
      <t>ハイシュツケイスウ</t>
    </rPh>
    <phoneticPr fontId="2"/>
  </si>
  <si>
    <t>原料炭</t>
    <rPh sb="0" eb="2">
      <t>ゲンリョウ</t>
    </rPh>
    <rPh sb="2" eb="3">
      <t>スミ</t>
    </rPh>
    <phoneticPr fontId="2"/>
  </si>
  <si>
    <t>一般炭</t>
    <rPh sb="0" eb="2">
      <t>イッパン</t>
    </rPh>
    <rPh sb="2" eb="3">
      <t>スミ</t>
    </rPh>
    <phoneticPr fontId="2"/>
  </si>
  <si>
    <t>無煙炭</t>
    <rPh sb="0" eb="2">
      <t>ムエン</t>
    </rPh>
    <rPh sb="2" eb="3">
      <t>スミ</t>
    </rPh>
    <phoneticPr fontId="2"/>
  </si>
  <si>
    <t>原油</t>
  </si>
  <si>
    <t>ナフサ</t>
  </si>
  <si>
    <t>灯油</t>
  </si>
  <si>
    <t>軽油</t>
  </si>
  <si>
    <t>A重油</t>
  </si>
  <si>
    <t>B・C重油</t>
  </si>
  <si>
    <t>石油アスファルト</t>
  </si>
  <si>
    <t>石油系炭化水素ガス</t>
  </si>
  <si>
    <t>その他可燃性天然ガス</t>
  </si>
  <si>
    <t>原料炭</t>
  </si>
  <si>
    <t>コークス用原料炭</t>
  </si>
  <si>
    <t>吹込用原料炭</t>
  </si>
  <si>
    <t>一般炭</t>
  </si>
  <si>
    <t>輸入一般炭</t>
  </si>
  <si>
    <t>国産一般炭</t>
  </si>
  <si>
    <t>輸入無煙炭</t>
  </si>
  <si>
    <t>石炭コークス</t>
  </si>
  <si>
    <t>コールタール</t>
  </si>
  <si>
    <t>コークス炉ガス</t>
  </si>
  <si>
    <t>高炉ガス</t>
  </si>
  <si>
    <t>発電用高炉ガス</t>
  </si>
  <si>
    <t>転炉ガス</t>
  </si>
  <si>
    <t>産業用蒸気</t>
  </si>
  <si>
    <t>産業用以外の蒸気</t>
  </si>
  <si>
    <t>温水</t>
  </si>
  <si>
    <t>冷水</t>
  </si>
  <si>
    <t>実排出係数</t>
    <rPh sb="0" eb="5">
      <t>ジツハイシュツケイスウ</t>
    </rPh>
    <phoneticPr fontId="2"/>
  </si>
  <si>
    <t>燃料等種類</t>
    <rPh sb="0" eb="2">
      <t>ネンリョウ</t>
    </rPh>
    <rPh sb="2" eb="3">
      <t>ナド</t>
    </rPh>
    <rPh sb="3" eb="5">
      <t>シュルイ</t>
    </rPh>
    <phoneticPr fontId="2"/>
  </si>
  <si>
    <t>固定係数</t>
    <rPh sb="0" eb="2">
      <t>コテイ</t>
    </rPh>
    <rPh sb="2" eb="4">
      <t>ケイスウ</t>
    </rPh>
    <phoneticPr fontId="2"/>
  </si>
  <si>
    <t>点数</t>
    <rPh sb="0" eb="2">
      <t>テンスウ</t>
    </rPh>
    <phoneticPr fontId="2"/>
  </si>
  <si>
    <t>以上</t>
    <rPh sb="0" eb="2">
      <t>イジョウ</t>
    </rPh>
    <phoneticPr fontId="2"/>
  </si>
  <si>
    <t>未満</t>
    <rPh sb="0" eb="2">
      <t>ミマン</t>
    </rPh>
    <phoneticPr fontId="2"/>
  </si>
  <si>
    <t>-</t>
    <phoneticPr fontId="2"/>
  </si>
  <si>
    <t>65%以上</t>
    <rPh sb="3" eb="5">
      <t>イジョウ</t>
    </rPh>
    <phoneticPr fontId="2"/>
  </si>
  <si>
    <t>カ：証書、クレジットを使用しているが、再エネ由来ではない、又は不明</t>
    <rPh sb="29" eb="30">
      <t>マタ</t>
    </rPh>
    <phoneticPr fontId="2"/>
  </si>
  <si>
    <t>削減率</t>
    <rPh sb="0" eb="3">
      <t>サクゲンリツ</t>
    </rPh>
    <phoneticPr fontId="2"/>
  </si>
  <si>
    <t>評価対象</t>
    <rPh sb="0" eb="4">
      <t>ヒョウカタイショウ</t>
    </rPh>
    <phoneticPr fontId="2"/>
  </si>
  <si>
    <t>●特定テナント等事業所になった年月</t>
    <phoneticPr fontId="2"/>
  </si>
  <si>
    <t>←評価対象の場合は１、評価対象外の場合は０</t>
    <rPh sb="1" eb="5">
      <t>ヒョウカタイショウ</t>
    </rPh>
    <rPh sb="6" eb="8">
      <t>バアイ</t>
    </rPh>
    <rPh sb="11" eb="15">
      <t>ヒョウカタイショウ</t>
    </rPh>
    <rPh sb="15" eb="16">
      <t>ソト</t>
    </rPh>
    <rPh sb="17" eb="19">
      <t>バアイ</t>
    </rPh>
    <phoneticPr fontId="2"/>
  </si>
  <si>
    <t>AA8セル</t>
    <phoneticPr fontId="2"/>
  </si>
  <si>
    <t>←補正が「有」の場合は１，「無」の場合は0</t>
    <rPh sb="1" eb="3">
      <t>ホセイ</t>
    </rPh>
    <rPh sb="5" eb="6">
      <t>ア</t>
    </rPh>
    <rPh sb="8" eb="10">
      <t>バアイ</t>
    </rPh>
    <rPh sb="14" eb="15">
      <t>ナシ</t>
    </rPh>
    <rPh sb="17" eb="19">
      <t>バアイ</t>
    </rPh>
    <phoneticPr fontId="2"/>
  </si>
  <si>
    <t>■計算用</t>
    <rPh sb="1" eb="3">
      <t>ケイサン</t>
    </rPh>
    <rPh sb="3" eb="4">
      <t>ヨウ</t>
    </rPh>
    <phoneticPr fontId="2"/>
  </si>
  <si>
    <t>■計算用</t>
    <rPh sb="1" eb="4">
      <t>ケイサンヨウ</t>
    </rPh>
    <phoneticPr fontId="2"/>
  </si>
  <si>
    <t>※排出量が増加した（削減率がマイナスだった）が、原単位が減少した（原単位の削減率がプラスだった）場合に補正有</t>
    <rPh sb="1" eb="4">
      <t>ハイシュツリョウ</t>
    </rPh>
    <rPh sb="5" eb="7">
      <t>ゾウカ</t>
    </rPh>
    <rPh sb="10" eb="13">
      <t>サクゲンリツ</t>
    </rPh>
    <rPh sb="24" eb="27">
      <t>ゲンタンイ</t>
    </rPh>
    <rPh sb="28" eb="30">
      <t>ゲンショウ</t>
    </rPh>
    <rPh sb="33" eb="36">
      <t>ゲンタンイ</t>
    </rPh>
    <rPh sb="37" eb="40">
      <t>サクゲンリツ</t>
    </rPh>
    <rPh sb="48" eb="50">
      <t>バアイ</t>
    </rPh>
    <rPh sb="51" eb="53">
      <t>ホセイ</t>
    </rPh>
    <rPh sb="53" eb="54">
      <t>アリ</t>
    </rPh>
    <phoneticPr fontId="2"/>
  </si>
  <si>
    <t>該当する範囲に○</t>
    <rPh sb="0" eb="2">
      <t>ガイトウ</t>
    </rPh>
    <rPh sb="4" eb="6">
      <t>ハンイ</t>
    </rPh>
    <phoneticPr fontId="2"/>
  </si>
  <si>
    <r>
      <t>CO</t>
    </r>
    <r>
      <rPr>
        <vertAlign val="subscript"/>
        <sz val="11"/>
        <rFont val="HG丸ｺﾞｼｯｸM-PRO"/>
        <family val="3"/>
        <charset val="128"/>
      </rPr>
      <t>2</t>
    </r>
    <r>
      <rPr>
        <sz val="11"/>
        <rFont val="HG丸ｺﾞｼｯｸM-PRO"/>
        <family val="3"/>
        <charset val="128"/>
      </rPr>
      <t>削減対策項目ごとのPDCA管理サイクル（計画・実施・確認・処置）の実施体制がどの程度整備され、その実施内容が確認できるか
（計画・実施・確認・処置のそれぞれに対する実施体制及び実施内容が、書類等で確認できる場合は、「全て整備」を選択）</t>
    </r>
    <phoneticPr fontId="2"/>
  </si>
  <si>
    <t>これまで、オーナーとのやり取りの中で、テナント専有部における再エネ利用の提案をした、または提案を受けたことはあるか</t>
    <rPh sb="30" eb="31">
      <t>サイ</t>
    </rPh>
    <rPh sb="33" eb="35">
      <t>リヨウ</t>
    </rPh>
    <phoneticPr fontId="2"/>
  </si>
  <si>
    <t>オーナーと協力して入居事業所に再エネ設備（オンサイト）を設置しているか</t>
    <rPh sb="5" eb="7">
      <t>キョウリョク</t>
    </rPh>
    <rPh sb="9" eb="14">
      <t>ニュウキョジギョウショ</t>
    </rPh>
    <rPh sb="15" eb="16">
      <t>サイ</t>
    </rPh>
    <rPh sb="18" eb="20">
      <t>セツビ</t>
    </rPh>
    <rPh sb="28" eb="30">
      <t>セッチ</t>
    </rPh>
    <phoneticPr fontId="2"/>
  </si>
  <si>
    <t>原単位の算定：</t>
    <rPh sb="0" eb="3">
      <t>ゲンタンイ</t>
    </rPh>
    <rPh sb="4" eb="6">
      <t>サンテイ</t>
    </rPh>
    <phoneticPr fontId="75"/>
  </si>
  <si>
    <t>電気</t>
    <rPh sb="0" eb="2">
      <t>デンキ</t>
    </rPh>
    <phoneticPr fontId="2"/>
  </si>
  <si>
    <t>電気</t>
    <rPh sb="0" eb="2">
      <t>デンキ</t>
    </rPh>
    <phoneticPr fontId="75"/>
  </si>
  <si>
    <t>1：入居し、連携して対策に取り組んでいる
該当無：トップレベル事業所に入居していない</t>
    <phoneticPr fontId="2"/>
  </si>
  <si>
    <t>延べ面積当たり
特定温室効果ガス年度排出量</t>
    <rPh sb="4" eb="5">
      <t>トウ</t>
    </rPh>
    <phoneticPr fontId="2"/>
  </si>
  <si>
    <t>再生可能エネルギーの利用</t>
    <phoneticPr fontId="2"/>
  </si>
  <si>
    <t>原油のうちコンデンセート</t>
  </si>
  <si>
    <t>ガソリン</t>
  </si>
  <si>
    <t>ジェット燃料</t>
  </si>
  <si>
    <t>潤滑油</t>
  </si>
  <si>
    <t>石油コークス・FCCコークス</t>
  </si>
  <si>
    <t>液化石油ガス_LPG</t>
  </si>
  <si>
    <t>液化天然ガス_LNG</t>
  </si>
  <si>
    <t>輸入原料炭</t>
  </si>
  <si>
    <t>都市ガス13A</t>
  </si>
  <si>
    <t>一般送配電事業者の電線路を介して供給された電気</t>
  </si>
  <si>
    <t>事業所外から供給された電気</t>
  </si>
  <si>
    <t>再生可能エネルギーの環境価値を移転した電気</t>
  </si>
  <si>
    <t>自ら生成した熱の供給</t>
  </si>
  <si>
    <t xml:space="preserve"> 　</t>
    <phoneticPr fontId="2"/>
  </si>
  <si>
    <t>２：50％以上で転換を進めており、優先的に利用している
１：50％未満で転換を進めている
０：ZEVへの転換を進めていない
該当無：テナントとして車両を保有していない</t>
    <phoneticPr fontId="2"/>
  </si>
  <si>
    <t>③　省エネ対策及び再エネ利用による評価</t>
    <rPh sb="2" eb="3">
      <t>ショウ</t>
    </rPh>
    <rPh sb="5" eb="7">
      <t>タイサク</t>
    </rPh>
    <rPh sb="7" eb="8">
      <t>オヨ</t>
    </rPh>
    <rPh sb="9" eb="10">
      <t>サイ</t>
    </rPh>
    <rPh sb="12" eb="14">
      <t>リヨウ</t>
    </rPh>
    <rPh sb="17" eb="19">
      <t>ヒョウカ</t>
    </rPh>
    <phoneticPr fontId="2"/>
  </si>
  <si>
    <t>★第三計画期間の排出係数で算出した</t>
    <rPh sb="13" eb="15">
      <t>サンシュツ</t>
    </rPh>
    <phoneticPr fontId="2"/>
  </si>
  <si>
    <t>年度の「特定温室効果ガス排出量」「原単位」を入力してください。</t>
    <rPh sb="4" eb="10">
      <t>トクテイオンシツコウカ</t>
    </rPh>
    <rPh sb="12" eb="15">
      <t>ハイシュツリョウ</t>
    </rPh>
    <rPh sb="17" eb="20">
      <t>ゲンタンイ</t>
    </rPh>
    <phoneticPr fontId="2"/>
  </si>
  <si>
    <t>テナント点検表【DC版】</t>
    <rPh sb="4" eb="6">
      <t>テンケン</t>
    </rPh>
    <rPh sb="6" eb="7">
      <t>ヒョウ</t>
    </rPh>
    <rPh sb="10" eb="11">
      <t>バン</t>
    </rPh>
    <phoneticPr fontId="2"/>
  </si>
  <si>
    <t>のセルを入力してください。</t>
    <rPh sb="4" eb="6">
      <t>ニュウリョク</t>
    </rPh>
    <phoneticPr fontId="2"/>
  </si>
  <si>
    <t>g3：</t>
    <phoneticPr fontId="2"/>
  </si>
  <si>
    <t>１：なっている
０：なっていない</t>
    <phoneticPr fontId="2"/>
  </si>
  <si>
    <r>
      <t>省エネ対策を実施した後、その効果の検証をどの程度実施しているか
（改善策に関するCO</t>
    </r>
    <r>
      <rPr>
        <vertAlign val="subscript"/>
        <sz val="11"/>
        <rFont val="HG丸ｺﾞｼｯｸM-PRO"/>
        <family val="3"/>
        <charset val="128"/>
      </rPr>
      <t>2</t>
    </r>
    <r>
      <rPr>
        <sz val="11"/>
        <rFont val="HG丸ｺﾞｼｯｸM-PRO"/>
        <family val="3"/>
        <charset val="128"/>
      </rPr>
      <t>削減効果の検証が、改善策の項目数に対してどの程度の割合で実施しているか）</t>
    </r>
    <rPh sb="0" eb="1">
      <t>ショウ</t>
    </rPh>
    <rPh sb="3" eb="5">
      <t>タイサク</t>
    </rPh>
    <rPh sb="6" eb="8">
      <t>ジッシ</t>
    </rPh>
    <rPh sb="10" eb="11">
      <t>アト</t>
    </rPh>
    <rPh sb="14" eb="16">
      <t>コウカ</t>
    </rPh>
    <rPh sb="17" eb="19">
      <t>ケンショウ</t>
    </rPh>
    <rPh sb="22" eb="24">
      <t>テイド</t>
    </rPh>
    <rPh sb="24" eb="26">
      <t>ジッシ</t>
    </rPh>
    <rPh sb="65" eb="67">
      <t>テイド</t>
    </rPh>
    <rPh sb="68" eb="70">
      <t>ワリアイ</t>
    </rPh>
    <rPh sb="71" eb="73">
      <t>ジッシ</t>
    </rPh>
    <phoneticPr fontId="2"/>
  </si>
  <si>
    <t>４：100%
３：80％以上～100％未満
２：50％以上～80％未満
１：50％未満
０：実施無し</t>
    <rPh sb="12" eb="14">
      <t>イジョウ</t>
    </rPh>
    <rPh sb="19" eb="21">
      <t>ミマン</t>
    </rPh>
    <rPh sb="27" eb="29">
      <t>イジョウ</t>
    </rPh>
    <rPh sb="33" eb="35">
      <t>ミマン</t>
    </rPh>
    <rPh sb="41" eb="43">
      <t>ミマン</t>
    </rPh>
    <rPh sb="46" eb="48">
      <t>ジッシ</t>
    </rPh>
    <rPh sb="48" eb="49">
      <t>ナ</t>
    </rPh>
    <phoneticPr fontId="2"/>
  </si>
  <si>
    <r>
      <t>オーナーが整備する協力推進体制による会議等にどの程度の頻度で参画しているか
（協力推進体制とは、オーナーが整備するテナント等事業者と協力して地球温暖化の対策を推進するための体制のことであり、当該事業所全体のCO</t>
    </r>
    <r>
      <rPr>
        <vertAlign val="subscript"/>
        <sz val="11"/>
        <rFont val="HG丸ｺﾞｼｯｸM-PRO"/>
        <family val="3"/>
        <charset val="128"/>
      </rPr>
      <t>2</t>
    </r>
    <r>
      <rPr>
        <sz val="11"/>
        <rFont val="HG丸ｺﾞｼｯｸM-PRO"/>
        <family val="3"/>
        <charset val="128"/>
      </rPr>
      <t>削減推進会議の代わりとして行っているオーナーとの個別打合せ含む）</t>
    </r>
    <rPh sb="5" eb="7">
      <t>セイビ</t>
    </rPh>
    <rPh sb="9" eb="11">
      <t>キョウリョク</t>
    </rPh>
    <rPh sb="11" eb="13">
      <t>スイシン</t>
    </rPh>
    <rPh sb="13" eb="15">
      <t>タイセイ</t>
    </rPh>
    <rPh sb="24" eb="26">
      <t>テイド</t>
    </rPh>
    <rPh sb="27" eb="29">
      <t>ヒンド</t>
    </rPh>
    <rPh sb="30" eb="32">
      <t>サンカク</t>
    </rPh>
    <rPh sb="95" eb="97">
      <t>トウガイ</t>
    </rPh>
    <phoneticPr fontId="2"/>
  </si>
  <si>
    <t>該当無</t>
    <rPh sb="0" eb="2">
      <t>ガイトウ</t>
    </rPh>
    <rPh sb="2" eb="3">
      <t>ナシ</t>
    </rPh>
    <phoneticPr fontId="2"/>
  </si>
  <si>
    <t>事務室・共用部
(ｻｰﾊﾞｰﾙｰﾑ以外)</t>
    <rPh sb="4" eb="6">
      <t>キョウヨウ</t>
    </rPh>
    <rPh sb="6" eb="7">
      <t>ブ</t>
    </rPh>
    <rPh sb="17" eb="19">
      <t>イガイ</t>
    </rPh>
    <phoneticPr fontId="2"/>
  </si>
  <si>
    <t>主な居室において、適正な照度を実現しているか</t>
    <rPh sb="0" eb="1">
      <t>オモ</t>
    </rPh>
    <rPh sb="2" eb="4">
      <t>キョシツ</t>
    </rPh>
    <rPh sb="9" eb="11">
      <t>テキセイ</t>
    </rPh>
    <rPh sb="12" eb="14">
      <t>ショウド</t>
    </rPh>
    <rPh sb="15" eb="17">
      <t>ジツゲン</t>
    </rPh>
    <phoneticPr fontId="2"/>
  </si>
  <si>
    <t>高効率照明器具の導入</t>
    <rPh sb="0" eb="3">
      <t>コウコウリツ</t>
    </rPh>
    <rPh sb="3" eb="5">
      <t>ショウメイ</t>
    </rPh>
    <rPh sb="5" eb="7">
      <t>キグ</t>
    </rPh>
    <rPh sb="8" eb="10">
      <t>ドウニュウ</t>
    </rPh>
    <phoneticPr fontId="2"/>
  </si>
  <si>
    <t>ベース照明について、高効率化しているか
（テナント資産の場合で高効率化していない場合は「０」を選択）</t>
    <rPh sb="25" eb="27">
      <t>シサン</t>
    </rPh>
    <rPh sb="28" eb="30">
      <t>バアイ</t>
    </rPh>
    <rPh sb="31" eb="35">
      <t>コウコウリツカ</t>
    </rPh>
    <rPh sb="40" eb="42">
      <t>バアイ</t>
    </rPh>
    <rPh sb="47" eb="49">
      <t>センタク</t>
    </rPh>
    <phoneticPr fontId="2"/>
  </si>
  <si>
    <t>４：100％LED化
３：80％以上～100％未満でLED化
２：50％以上～80%未満でLED化
１：高効率化していないが、オーナーに提案
０：高効率化していない又は把握していない</t>
    <phoneticPr fontId="2"/>
  </si>
  <si>
    <t>主な居室において、夏季の「実際の室内温度」を何度にしているか</t>
    <rPh sb="0" eb="1">
      <t>オモ</t>
    </rPh>
    <rPh sb="2" eb="4">
      <t>キョシツ</t>
    </rPh>
    <phoneticPr fontId="2"/>
  </si>
  <si>
    <t>電気室の温度管理</t>
    <rPh sb="0" eb="2">
      <t>デンキ</t>
    </rPh>
    <rPh sb="2" eb="3">
      <t>シツ</t>
    </rPh>
    <rPh sb="4" eb="6">
      <t>オンド</t>
    </rPh>
    <rPh sb="6" eb="8">
      <t>カンリ</t>
    </rPh>
    <phoneticPr fontId="2"/>
  </si>
  <si>
    <t>電気室の室内温度の適正化（30℃以上）を、全電気室数に対して、どの程度の割合で実施しているか</t>
    <rPh sb="0" eb="2">
      <t>デンキ</t>
    </rPh>
    <rPh sb="2" eb="3">
      <t>シツ</t>
    </rPh>
    <rPh sb="4" eb="6">
      <t>シツナイ</t>
    </rPh>
    <rPh sb="6" eb="8">
      <t>オンド</t>
    </rPh>
    <rPh sb="9" eb="12">
      <t>テキセイカ</t>
    </rPh>
    <rPh sb="15" eb="18">
      <t>ドイジョウ</t>
    </rPh>
    <rPh sb="21" eb="22">
      <t>ゼン</t>
    </rPh>
    <rPh sb="22" eb="24">
      <t>デンキ</t>
    </rPh>
    <rPh sb="24" eb="25">
      <t>シツ</t>
    </rPh>
    <rPh sb="25" eb="26">
      <t>カズ</t>
    </rPh>
    <rPh sb="27" eb="28">
      <t>タイ</t>
    </rPh>
    <rPh sb="33" eb="35">
      <t>テイド</t>
    </rPh>
    <rPh sb="36" eb="38">
      <t>ワリアイ</t>
    </rPh>
    <rPh sb="39" eb="41">
      <t>ジッシ</t>
    </rPh>
    <phoneticPr fontId="2"/>
  </si>
  <si>
    <t>２：100％
１：50％以上～100％未満
０：実施無し又は把握していない</t>
    <rPh sb="12" eb="14">
      <t>イジョウ</t>
    </rPh>
    <rPh sb="19" eb="21">
      <t>ミマン</t>
    </rPh>
    <rPh sb="24" eb="26">
      <t>ジッシ</t>
    </rPh>
    <rPh sb="26" eb="27">
      <t>ナ</t>
    </rPh>
    <rPh sb="28" eb="29">
      <t>マタ</t>
    </rPh>
    <rPh sb="30" eb="32">
      <t>ハアク</t>
    </rPh>
    <phoneticPr fontId="2"/>
  </si>
  <si>
    <t>以下、その他（サーバルーム以外）の取組についてお答えください</t>
    <rPh sb="5" eb="6">
      <t>タ</t>
    </rPh>
    <rPh sb="13" eb="15">
      <t>イガイ</t>
    </rPh>
    <rPh sb="17" eb="19">
      <t>トリクミ</t>
    </rPh>
    <phoneticPr fontId="2"/>
  </si>
  <si>
    <t>サーバ
【自社】</t>
    <rPh sb="5" eb="7">
      <t>ジシャ</t>
    </rPh>
    <phoneticPr fontId="2"/>
  </si>
  <si>
    <t>全体事項</t>
    <rPh sb="0" eb="2">
      <t>ゼンタイ</t>
    </rPh>
    <rPh sb="2" eb="4">
      <t>ジコウ</t>
    </rPh>
    <phoneticPr fontId="2"/>
  </si>
  <si>
    <t>サーバ機器の選定、ラックの種類及び配置、ケーブル施工等についての明確な基準があり、それに基づきサーバルームを管理・運営しているか</t>
    <rPh sb="3" eb="5">
      <t>キキ</t>
    </rPh>
    <rPh sb="6" eb="8">
      <t>センテイ</t>
    </rPh>
    <rPh sb="13" eb="15">
      <t>シュルイ</t>
    </rPh>
    <rPh sb="15" eb="16">
      <t>オヨ</t>
    </rPh>
    <rPh sb="17" eb="19">
      <t>ハイチ</t>
    </rPh>
    <rPh sb="24" eb="26">
      <t>セコウ</t>
    </rPh>
    <rPh sb="26" eb="27">
      <t>トウ</t>
    </rPh>
    <rPh sb="32" eb="34">
      <t>メイカク</t>
    </rPh>
    <rPh sb="35" eb="37">
      <t>キジュン</t>
    </rPh>
    <rPh sb="44" eb="45">
      <t>モト</t>
    </rPh>
    <rPh sb="54" eb="56">
      <t>カンリ</t>
    </rPh>
    <rPh sb="57" eb="59">
      <t>ウンエイ</t>
    </rPh>
    <phoneticPr fontId="2"/>
  </si>
  <si>
    <t>２：ガイドラインを作成するなど基準を明文化し対応している
１：サーバ機器の選定など一部は基準がある
０：基準はない</t>
    <rPh sb="9" eb="11">
      <t>サクセイ</t>
    </rPh>
    <rPh sb="15" eb="17">
      <t>キジュン</t>
    </rPh>
    <rPh sb="18" eb="21">
      <t>メイブンカ</t>
    </rPh>
    <rPh sb="22" eb="24">
      <t>タイオウ</t>
    </rPh>
    <rPh sb="34" eb="36">
      <t>キキ</t>
    </rPh>
    <rPh sb="37" eb="39">
      <t>センテイ</t>
    </rPh>
    <rPh sb="41" eb="43">
      <t>イチブ</t>
    </rPh>
    <rPh sb="44" eb="46">
      <t>キジュン</t>
    </rPh>
    <rPh sb="52" eb="54">
      <t>キジュン</t>
    </rPh>
    <phoneticPr fontId="2"/>
  </si>
  <si>
    <r>
      <t>省エネの観点で、サーバ機器を集約化しているか
（取組例と同等と考えられる取組も含めて選択できる。その場合は、具体的な取組内容を</t>
    </r>
    <r>
      <rPr>
        <u/>
        <sz val="11"/>
        <color indexed="10"/>
        <rFont val="HG丸ｺﾞｼｯｸM-PRO"/>
        <family val="3"/>
        <charset val="128"/>
      </rPr>
      <t>備考欄</t>
    </r>
    <r>
      <rPr>
        <sz val="11"/>
        <color indexed="8"/>
        <rFont val="HG丸ｺﾞｼｯｸM-PRO"/>
        <family val="3"/>
        <charset val="128"/>
      </rPr>
      <t>に記載）
[取組例]
・ハードディスクの大容量化とディスク台数の削減
・ブレードサーバの導入によるサーバ台数の削減
・仮想化技術を活用したサーバ設備の集約化と台数の削減</t>
    </r>
    <rPh sb="0" eb="1">
      <t>ショウ</t>
    </rPh>
    <rPh sb="4" eb="6">
      <t>カンテン</t>
    </rPh>
    <rPh sb="11" eb="13">
      <t>キキ</t>
    </rPh>
    <rPh sb="14" eb="16">
      <t>シュウヤク</t>
    </rPh>
    <rPh sb="16" eb="17">
      <t>カ</t>
    </rPh>
    <rPh sb="24" eb="26">
      <t>トリクミ</t>
    </rPh>
    <rPh sb="26" eb="27">
      <t>レイ</t>
    </rPh>
    <rPh sb="28" eb="30">
      <t>ドウトウ</t>
    </rPh>
    <rPh sb="31" eb="32">
      <t>カンガ</t>
    </rPh>
    <rPh sb="36" eb="38">
      <t>トリクミ</t>
    </rPh>
    <rPh sb="39" eb="40">
      <t>フク</t>
    </rPh>
    <rPh sb="42" eb="44">
      <t>センタク</t>
    </rPh>
    <rPh sb="50" eb="52">
      <t>バアイ</t>
    </rPh>
    <rPh sb="54" eb="57">
      <t>グタイテキ</t>
    </rPh>
    <rPh sb="58" eb="59">
      <t>ト</t>
    </rPh>
    <rPh sb="59" eb="60">
      <t>ク</t>
    </rPh>
    <rPh sb="60" eb="62">
      <t>ナイヨウ</t>
    </rPh>
    <rPh sb="63" eb="65">
      <t>ビコウ</t>
    </rPh>
    <rPh sb="65" eb="66">
      <t>ラン</t>
    </rPh>
    <rPh sb="67" eb="69">
      <t>キサイ</t>
    </rPh>
    <rPh sb="72" eb="74">
      <t>トリクミ</t>
    </rPh>
    <rPh sb="74" eb="75">
      <t>レイ</t>
    </rPh>
    <rPh sb="86" eb="90">
      <t>ダイヨウリョウカ</t>
    </rPh>
    <rPh sb="95" eb="97">
      <t>ダイスウ</t>
    </rPh>
    <rPh sb="98" eb="100">
      <t>サクゲン</t>
    </rPh>
    <rPh sb="110" eb="112">
      <t>ドウニュウ</t>
    </rPh>
    <rPh sb="118" eb="120">
      <t>ダイスウ</t>
    </rPh>
    <rPh sb="121" eb="123">
      <t>サクゲン</t>
    </rPh>
    <rPh sb="125" eb="128">
      <t>カソウカ</t>
    </rPh>
    <rPh sb="128" eb="130">
      <t>ギジュツ</t>
    </rPh>
    <rPh sb="131" eb="133">
      <t>カツヨウ</t>
    </rPh>
    <rPh sb="138" eb="140">
      <t>セツビ</t>
    </rPh>
    <rPh sb="141" eb="144">
      <t>シュウヤクカ</t>
    </rPh>
    <rPh sb="145" eb="147">
      <t>ダイスウ</t>
    </rPh>
    <rPh sb="148" eb="150">
      <t>サクゲン</t>
    </rPh>
    <phoneticPr fontId="2"/>
  </si>
  <si>
    <t>２：取組例の複数（２つ以上）を導入
１：取組例の１つを導入
０：集約化していない</t>
    <rPh sb="2" eb="4">
      <t>トリクミ</t>
    </rPh>
    <rPh sb="4" eb="5">
      <t>レイ</t>
    </rPh>
    <rPh sb="20" eb="22">
      <t>トリクミ</t>
    </rPh>
    <rPh sb="22" eb="23">
      <t>レイ</t>
    </rPh>
    <rPh sb="32" eb="34">
      <t>シュウヤク</t>
    </rPh>
    <rPh sb="34" eb="35">
      <t>カ</t>
    </rPh>
    <phoneticPr fontId="2"/>
  </si>
  <si>
    <t>ケーブル類</t>
    <rPh sb="4" eb="5">
      <t>ルイ</t>
    </rPh>
    <phoneticPr fontId="2"/>
  </si>
  <si>
    <t>冷気の通風を確保するために、電源ケーブルやネットワークケーブルの長さを適正にし、配線を整理しているか</t>
    <rPh sb="14" eb="16">
      <t>デンゲン</t>
    </rPh>
    <rPh sb="32" eb="33">
      <t>ナガ</t>
    </rPh>
    <rPh sb="35" eb="37">
      <t>テキセイ</t>
    </rPh>
    <rPh sb="40" eb="42">
      <t>ハイセン</t>
    </rPh>
    <rPh sb="43" eb="45">
      <t>セイリ</t>
    </rPh>
    <phoneticPr fontId="2"/>
  </si>
  <si>
    <t>１：整理している
０：整理していない</t>
    <rPh sb="2" eb="4">
      <t>セイリ</t>
    </rPh>
    <rPh sb="11" eb="13">
      <t>セイリ</t>
    </rPh>
    <phoneticPr fontId="2"/>
  </si>
  <si>
    <t>冷暖分離</t>
    <rPh sb="0" eb="1">
      <t>レイ</t>
    </rPh>
    <rPh sb="1" eb="2">
      <t>ダン</t>
    </rPh>
    <rPh sb="2" eb="4">
      <t>ブンリ</t>
    </rPh>
    <phoneticPr fontId="2"/>
  </si>
  <si>
    <t>熱だまり防止の観点から、ラックの開口率を把握しているか</t>
    <rPh sb="0" eb="1">
      <t>ネツ</t>
    </rPh>
    <rPh sb="4" eb="6">
      <t>ボウシ</t>
    </rPh>
    <rPh sb="7" eb="9">
      <t>カンテン</t>
    </rPh>
    <rPh sb="16" eb="18">
      <t>カイコウ</t>
    </rPh>
    <rPh sb="18" eb="19">
      <t>リツ</t>
    </rPh>
    <rPh sb="20" eb="22">
      <t>ハアク</t>
    </rPh>
    <phoneticPr fontId="2"/>
  </si>
  <si>
    <t>１：把握している
０：把握していない</t>
    <rPh sb="2" eb="4">
      <t>ハアク</t>
    </rPh>
    <rPh sb="11" eb="13">
      <t>ハアク</t>
    </rPh>
    <phoneticPr fontId="2"/>
  </si>
  <si>
    <t>サーバールーム及びラック内におけるホットアイルとコールドアイルを分離しているか
[取組例]
・サーバルーム内のエアフローの設計による冷却効率の向上
・キャッピング（遮熱カーテン等の設置）による分離
・屋根、壁等の設置による分離
・ラックの向かい合わせ設置による分離
・ブランクパネルの取り付けによる分離
・ハーフラックサーバの対面設置による分離
・フリーアクセスフロアからのケーブル引き込み口の空気漏れの防止</t>
    <rPh sb="7" eb="8">
      <t>オヨ</t>
    </rPh>
    <rPh sb="12" eb="13">
      <t>ナイ</t>
    </rPh>
    <rPh sb="32" eb="34">
      <t>ブンリ</t>
    </rPh>
    <rPh sb="41" eb="43">
      <t>トリクミ</t>
    </rPh>
    <rPh sb="43" eb="44">
      <t>レイ</t>
    </rPh>
    <rPh sb="142" eb="143">
      <t>ト</t>
    </rPh>
    <rPh sb="144" eb="145">
      <t>ツ</t>
    </rPh>
    <rPh sb="149" eb="151">
      <t>ブンリ</t>
    </rPh>
    <rPh sb="163" eb="165">
      <t>タイメン</t>
    </rPh>
    <rPh sb="165" eb="167">
      <t>セッチ</t>
    </rPh>
    <rPh sb="170" eb="172">
      <t>ブンリ</t>
    </rPh>
    <rPh sb="191" eb="192">
      <t>ヒ</t>
    </rPh>
    <rPh sb="193" eb="194">
      <t>コ</t>
    </rPh>
    <rPh sb="195" eb="196">
      <t>グチ</t>
    </rPh>
    <rPh sb="197" eb="199">
      <t>クウキ</t>
    </rPh>
    <rPh sb="199" eb="200">
      <t>モ</t>
    </rPh>
    <rPh sb="202" eb="204">
      <t>ボウシ</t>
    </rPh>
    <phoneticPr fontId="2"/>
  </si>
  <si>
    <t>２：全て分離している
１：一部分離している
０：分離していない</t>
    <rPh sb="2" eb="3">
      <t>スベ</t>
    </rPh>
    <rPh sb="4" eb="6">
      <t>ブンリ</t>
    </rPh>
    <rPh sb="13" eb="15">
      <t>イチブ</t>
    </rPh>
    <phoneticPr fontId="2"/>
  </si>
  <si>
    <t>サーバルーム（自社）における省エネ対策</t>
    <rPh sb="7" eb="9">
      <t>ジシャ</t>
    </rPh>
    <rPh sb="14" eb="15">
      <t>ショウ</t>
    </rPh>
    <rPh sb="17" eb="19">
      <t>タイサク</t>
    </rPh>
    <phoneticPr fontId="2"/>
  </si>
  <si>
    <t>サーバ
【顧客】</t>
    <rPh sb="5" eb="7">
      <t>コキャク</t>
    </rPh>
    <phoneticPr fontId="2"/>
  </si>
  <si>
    <t>２：１に加えて、導入割合を把握している
１：働きかけている
０：働きかけていない</t>
    <rPh sb="4" eb="5">
      <t>クワ</t>
    </rPh>
    <rPh sb="8" eb="10">
      <t>ドウニュウ</t>
    </rPh>
    <rPh sb="10" eb="12">
      <t>ワリアイ</t>
    </rPh>
    <rPh sb="13" eb="15">
      <t>ハアク</t>
    </rPh>
    <rPh sb="22" eb="23">
      <t>ハタラ</t>
    </rPh>
    <rPh sb="32" eb="33">
      <t>ハタラ</t>
    </rPh>
    <phoneticPr fontId="2"/>
  </si>
  <si>
    <t>顧客に省エネの視点からサーバ機器等の集約化を働きかけているか
[取組例]
・ハードディスクの大容量化とディスク台数の削減
・ブレードサーバの導入によるサーバ台数の削減
・仮想化技術を活用したサーバ設備の集約化と台数の削減</t>
    <rPh sb="0" eb="2">
      <t>コキャク</t>
    </rPh>
    <rPh sb="3" eb="4">
      <t>ショウ</t>
    </rPh>
    <rPh sb="7" eb="9">
      <t>シテン</t>
    </rPh>
    <rPh sb="14" eb="16">
      <t>キキ</t>
    </rPh>
    <rPh sb="16" eb="17">
      <t>トウ</t>
    </rPh>
    <rPh sb="18" eb="20">
      <t>シュウヤク</t>
    </rPh>
    <rPh sb="20" eb="21">
      <t>カ</t>
    </rPh>
    <rPh sb="22" eb="23">
      <t>ハタラ</t>
    </rPh>
    <rPh sb="32" eb="34">
      <t>トリクミ</t>
    </rPh>
    <rPh sb="34" eb="35">
      <t>レイ</t>
    </rPh>
    <rPh sb="46" eb="50">
      <t>ダイヨウリョウカ</t>
    </rPh>
    <rPh sb="55" eb="57">
      <t>ダイスウ</t>
    </rPh>
    <rPh sb="58" eb="60">
      <t>サクゲン</t>
    </rPh>
    <rPh sb="70" eb="72">
      <t>ドウニュウ</t>
    </rPh>
    <rPh sb="78" eb="80">
      <t>ダイスウ</t>
    </rPh>
    <rPh sb="81" eb="83">
      <t>サクゲン</t>
    </rPh>
    <rPh sb="85" eb="88">
      <t>カソウカ</t>
    </rPh>
    <rPh sb="88" eb="90">
      <t>ギジュツ</t>
    </rPh>
    <rPh sb="91" eb="93">
      <t>カツヨウ</t>
    </rPh>
    <rPh sb="98" eb="100">
      <t>セツビ</t>
    </rPh>
    <rPh sb="101" eb="104">
      <t>シュウヤクカ</t>
    </rPh>
    <rPh sb="105" eb="107">
      <t>ダイスウ</t>
    </rPh>
    <rPh sb="108" eb="110">
      <t>サクゲン</t>
    </rPh>
    <phoneticPr fontId="2"/>
  </si>
  <si>
    <t>２：１に加えて、顧客の取組状況を把握している
１：働きかけている
０：働きかけていない</t>
    <rPh sb="4" eb="5">
      <t>クワ</t>
    </rPh>
    <rPh sb="8" eb="10">
      <t>コキャク</t>
    </rPh>
    <rPh sb="11" eb="13">
      <t>トリクミ</t>
    </rPh>
    <rPh sb="13" eb="15">
      <t>ジョウキョウ</t>
    </rPh>
    <rPh sb="16" eb="18">
      <t>ハアク</t>
    </rPh>
    <rPh sb="25" eb="26">
      <t>ハタラ</t>
    </rPh>
    <rPh sb="35" eb="36">
      <t>ハタラ</t>
    </rPh>
    <phoneticPr fontId="2"/>
  </si>
  <si>
    <t>冷気の通風を確保するために、電源ケーブルやネットワークケーブルの長さを適正にし、配線を整理するよう働きかけているか</t>
    <rPh sb="14" eb="16">
      <t>デンゲン</t>
    </rPh>
    <rPh sb="32" eb="33">
      <t>ナガ</t>
    </rPh>
    <rPh sb="35" eb="37">
      <t>テキセイ</t>
    </rPh>
    <rPh sb="40" eb="42">
      <t>ハイセン</t>
    </rPh>
    <rPh sb="43" eb="45">
      <t>セイリ</t>
    </rPh>
    <rPh sb="49" eb="50">
      <t>ハタラ</t>
    </rPh>
    <phoneticPr fontId="2"/>
  </si>
  <si>
    <t>３：契約事項に盛り込んでいる
２：ガイドラインを提示し、働きかけている
１：働きかけている
０：働きかけていない</t>
    <rPh sb="7" eb="8">
      <t>モ</t>
    </rPh>
    <rPh sb="9" eb="10">
      <t>コ</t>
    </rPh>
    <rPh sb="24" eb="26">
      <t>テイジ</t>
    </rPh>
    <rPh sb="28" eb="29">
      <t>ハタラ</t>
    </rPh>
    <rPh sb="38" eb="39">
      <t>ハタラ</t>
    </rPh>
    <rPh sb="48" eb="49">
      <t>ハタラ</t>
    </rPh>
    <phoneticPr fontId="2"/>
  </si>
  <si>
    <t>顧客のラック内にブランクパネルを設置するよう働きかけているか</t>
    <rPh sb="0" eb="2">
      <t>コキャク</t>
    </rPh>
    <rPh sb="6" eb="7">
      <t>ナイ</t>
    </rPh>
    <rPh sb="16" eb="18">
      <t>セッチ</t>
    </rPh>
    <rPh sb="22" eb="23">
      <t>ハタラ</t>
    </rPh>
    <phoneticPr fontId="2"/>
  </si>
  <si>
    <t>３：設置済
２：ブランクパネルを貸し出して、設置を働きかけている
１：働きかけている
０：働きかけていない又は設置していない</t>
    <rPh sb="2" eb="4">
      <t>セッチ</t>
    </rPh>
    <rPh sb="4" eb="5">
      <t>ズ</t>
    </rPh>
    <rPh sb="25" eb="26">
      <t>ハタラ</t>
    </rPh>
    <rPh sb="35" eb="36">
      <t>ハタラ</t>
    </rPh>
    <rPh sb="45" eb="46">
      <t>ハタラ</t>
    </rPh>
    <rPh sb="53" eb="54">
      <t>マタ</t>
    </rPh>
    <phoneticPr fontId="2"/>
  </si>
  <si>
    <t>３：契約事項に盛り込んでいる
２：ガイドラインを提示し、働きかけている
１：働きかけている
０：働きかけていない</t>
    <phoneticPr fontId="2"/>
  </si>
  <si>
    <t>サーバルーム（顧客）における省エネ対策</t>
    <rPh sb="7" eb="9">
      <t>コキャク</t>
    </rPh>
    <rPh sb="14" eb="15">
      <t>ショウ</t>
    </rPh>
    <rPh sb="17" eb="19">
      <t>タイサク</t>
    </rPh>
    <phoneticPr fontId="2"/>
  </si>
  <si>
    <t>モニタリング</t>
    <phoneticPr fontId="2"/>
  </si>
  <si>
    <t>エネルギー使用量をどの程度の単位で把握しているか</t>
    <rPh sb="5" eb="7">
      <t>シヨウ</t>
    </rPh>
    <rPh sb="7" eb="8">
      <t>リョウ</t>
    </rPh>
    <rPh sb="11" eb="13">
      <t>テイド</t>
    </rPh>
    <rPh sb="14" eb="16">
      <t>タンイ</t>
    </rPh>
    <rPh sb="17" eb="19">
      <t>ハアク</t>
    </rPh>
    <phoneticPr fontId="2"/>
  </si>
  <si>
    <t>２：ラック単位
１：分電盤単位
０：把握していない</t>
    <rPh sb="5" eb="7">
      <t>タンイ</t>
    </rPh>
    <rPh sb="10" eb="11">
      <t>ブン</t>
    </rPh>
    <rPh sb="11" eb="12">
      <t>デン</t>
    </rPh>
    <rPh sb="12" eb="13">
      <t>バン</t>
    </rPh>
    <rPh sb="13" eb="15">
      <t>タンイ</t>
    </rPh>
    <rPh sb="18" eb="20">
      <t>ハアク</t>
    </rPh>
    <phoneticPr fontId="2"/>
  </si>
  <si>
    <t>高効率空調機の導入</t>
    <rPh sb="0" eb="3">
      <t>コウコウリツ</t>
    </rPh>
    <rPh sb="3" eb="6">
      <t>クウチョウキ</t>
    </rPh>
    <rPh sb="7" eb="9">
      <t>ドウニュウ</t>
    </rPh>
    <phoneticPr fontId="2"/>
  </si>
  <si>
    <t>高効率パッケージ形空調機（ビル用マルチエアコン等）を、パッケージ形空調機総冷却能力に対して、どの程度の割合で導入しているか
（インバータ制御機器、高効率冷媒（R410A）、水冷PAC又は散水システムのいずれかを導入している場合は、そのパッケージ形空調機冷却能力合計値のパッケージ形空調総冷却能力に対する割合）</t>
    <rPh sb="0" eb="3">
      <t>コウコウリツ</t>
    </rPh>
    <rPh sb="8" eb="9">
      <t>ガタ</t>
    </rPh>
    <rPh sb="9" eb="12">
      <t>クウチョウキ</t>
    </rPh>
    <rPh sb="15" eb="16">
      <t>ヨウ</t>
    </rPh>
    <rPh sb="23" eb="24">
      <t>トウ</t>
    </rPh>
    <rPh sb="32" eb="33">
      <t>ガタ</t>
    </rPh>
    <rPh sb="33" eb="35">
      <t>クウチョウ</t>
    </rPh>
    <rPh sb="35" eb="36">
      <t>キ</t>
    </rPh>
    <rPh sb="36" eb="37">
      <t>ソウ</t>
    </rPh>
    <rPh sb="37" eb="39">
      <t>レイキャク</t>
    </rPh>
    <rPh sb="39" eb="41">
      <t>ノウリョク</t>
    </rPh>
    <rPh sb="42" eb="43">
      <t>タイ</t>
    </rPh>
    <rPh sb="48" eb="50">
      <t>テイド</t>
    </rPh>
    <rPh sb="51" eb="53">
      <t>ワリアイ</t>
    </rPh>
    <rPh sb="54" eb="56">
      <t>ドウニュウ</t>
    </rPh>
    <rPh sb="68" eb="70">
      <t>セイギョ</t>
    </rPh>
    <rPh sb="70" eb="72">
      <t>キキ</t>
    </rPh>
    <rPh sb="73" eb="76">
      <t>コウコウリツ</t>
    </rPh>
    <rPh sb="76" eb="78">
      <t>レイバイ</t>
    </rPh>
    <rPh sb="86" eb="88">
      <t>スイレイ</t>
    </rPh>
    <rPh sb="91" eb="92">
      <t>マタ</t>
    </rPh>
    <rPh sb="93" eb="95">
      <t>サンスイ</t>
    </rPh>
    <rPh sb="105" eb="107">
      <t>ドウニュウ</t>
    </rPh>
    <rPh sb="111" eb="113">
      <t>バアイ</t>
    </rPh>
    <rPh sb="122" eb="123">
      <t>ガタ</t>
    </rPh>
    <rPh sb="123" eb="126">
      <t>クウチョウキ</t>
    </rPh>
    <rPh sb="126" eb="128">
      <t>レイキャク</t>
    </rPh>
    <rPh sb="128" eb="130">
      <t>ノウリョク</t>
    </rPh>
    <rPh sb="130" eb="133">
      <t>ゴウケイチ</t>
    </rPh>
    <rPh sb="139" eb="140">
      <t>ガタ</t>
    </rPh>
    <rPh sb="140" eb="142">
      <t>クウチョウ</t>
    </rPh>
    <rPh sb="142" eb="143">
      <t>ソウ</t>
    </rPh>
    <rPh sb="143" eb="145">
      <t>レイキャク</t>
    </rPh>
    <rPh sb="145" eb="147">
      <t>ノウリョク</t>
    </rPh>
    <rPh sb="148" eb="149">
      <t>タイ</t>
    </rPh>
    <rPh sb="151" eb="153">
      <t>ワリアイ</t>
    </rPh>
    <phoneticPr fontId="2"/>
  </si>
  <si>
    <t>３：100％導入
２：80％以上～100％未満導入
１：50％以上～80％未満導入
０：50％未満又は把握していない
該当無：パッケージ形空調機を使用していない</t>
    <rPh sb="6" eb="8">
      <t>ドウニュウ</t>
    </rPh>
    <rPh sb="14" eb="16">
      <t>イジョウ</t>
    </rPh>
    <rPh sb="21" eb="23">
      <t>ミマン</t>
    </rPh>
    <rPh sb="23" eb="25">
      <t>ドウニュウ</t>
    </rPh>
    <rPh sb="31" eb="33">
      <t>イジョウ</t>
    </rPh>
    <rPh sb="37" eb="39">
      <t>ミマン</t>
    </rPh>
    <rPh sb="39" eb="41">
      <t>ドウニュウ</t>
    </rPh>
    <rPh sb="47" eb="49">
      <t>ミマン</t>
    </rPh>
    <rPh sb="49" eb="50">
      <t>マタ</t>
    </rPh>
    <rPh sb="51" eb="53">
      <t>ハアク</t>
    </rPh>
    <rPh sb="59" eb="61">
      <t>ガイトウ</t>
    </rPh>
    <rPh sb="61" eb="62">
      <t>ナ</t>
    </rPh>
    <rPh sb="68" eb="69">
      <t>カタ</t>
    </rPh>
    <rPh sb="69" eb="71">
      <t>クウチョウ</t>
    </rPh>
    <rPh sb="71" eb="72">
      <t>キ</t>
    </rPh>
    <rPh sb="73" eb="75">
      <t>シヨウ</t>
    </rPh>
    <phoneticPr fontId="2"/>
  </si>
  <si>
    <t>電算室の空調機運転の適正化</t>
    <rPh sb="0" eb="3">
      <t>デンサンシツ</t>
    </rPh>
    <rPh sb="4" eb="6">
      <t>クウチョウ</t>
    </rPh>
    <rPh sb="6" eb="7">
      <t>キ</t>
    </rPh>
    <rPh sb="7" eb="9">
      <t>ウンテン</t>
    </rPh>
    <rPh sb="10" eb="12">
      <t>テキセイ</t>
    </rPh>
    <rPh sb="12" eb="13">
      <t>カ</t>
    </rPh>
    <phoneticPr fontId="2"/>
  </si>
  <si>
    <t>発熱量に合わせて空調機の運転台数が最小となるように、発熱量に対する運転台数及び吹出温度差（室内温度又は還気温度と給気温度との差）の関係が適正であることを確認した上で、運転台数が調整されているか</t>
    <rPh sb="0" eb="2">
      <t>ハツネツ</t>
    </rPh>
    <rPh sb="2" eb="3">
      <t>リョウ</t>
    </rPh>
    <rPh sb="4" eb="5">
      <t>ア</t>
    </rPh>
    <rPh sb="8" eb="10">
      <t>クウチョウ</t>
    </rPh>
    <rPh sb="10" eb="11">
      <t>キ</t>
    </rPh>
    <rPh sb="12" eb="14">
      <t>ウンテン</t>
    </rPh>
    <rPh sb="14" eb="16">
      <t>ダイスウ</t>
    </rPh>
    <rPh sb="17" eb="19">
      <t>サイショウ</t>
    </rPh>
    <rPh sb="26" eb="28">
      <t>ハツネツ</t>
    </rPh>
    <rPh sb="28" eb="29">
      <t>リョウ</t>
    </rPh>
    <rPh sb="30" eb="31">
      <t>タイ</t>
    </rPh>
    <rPh sb="33" eb="35">
      <t>ウンテン</t>
    </rPh>
    <rPh sb="35" eb="37">
      <t>ダイスウ</t>
    </rPh>
    <rPh sb="37" eb="38">
      <t>オヨ</t>
    </rPh>
    <rPh sb="39" eb="41">
      <t>フキダシ</t>
    </rPh>
    <rPh sb="41" eb="44">
      <t>オンドサ</t>
    </rPh>
    <rPh sb="45" eb="47">
      <t>シツナイ</t>
    </rPh>
    <rPh sb="47" eb="49">
      <t>オンド</t>
    </rPh>
    <rPh sb="49" eb="50">
      <t>マタ</t>
    </rPh>
    <rPh sb="51" eb="53">
      <t>カンキ</t>
    </rPh>
    <rPh sb="53" eb="55">
      <t>オンド</t>
    </rPh>
    <rPh sb="56" eb="58">
      <t>キュウキ</t>
    </rPh>
    <rPh sb="58" eb="60">
      <t>オンド</t>
    </rPh>
    <rPh sb="62" eb="63">
      <t>サ</t>
    </rPh>
    <rPh sb="65" eb="67">
      <t>カンケイ</t>
    </rPh>
    <rPh sb="68" eb="70">
      <t>テキセイ</t>
    </rPh>
    <rPh sb="76" eb="78">
      <t>カクニン</t>
    </rPh>
    <rPh sb="80" eb="81">
      <t>ウエ</t>
    </rPh>
    <rPh sb="83" eb="85">
      <t>ウンテン</t>
    </rPh>
    <rPh sb="85" eb="87">
      <t>ダイスウ</t>
    </rPh>
    <rPh sb="88" eb="90">
      <t>チョウセイ</t>
    </rPh>
    <phoneticPr fontId="2"/>
  </si>
  <si>
    <t>１：実施
０：実施無し</t>
    <phoneticPr fontId="2"/>
  </si>
  <si>
    <t>サーバルーム（共通）における省エネ対策</t>
    <rPh sb="7" eb="9">
      <t>キョウツウ</t>
    </rPh>
    <rPh sb="14" eb="15">
      <t>ショウ</t>
    </rPh>
    <rPh sb="17" eb="19">
      <t>タイサク</t>
    </rPh>
    <phoneticPr fontId="2"/>
  </si>
  <si>
    <t>整理整頓</t>
    <rPh sb="0" eb="2">
      <t>セイリ</t>
    </rPh>
    <rPh sb="2" eb="4">
      <t>セイトン</t>
    </rPh>
    <phoneticPr fontId="2"/>
  </si>
  <si>
    <r>
      <t>サーバールーム内の定期的な整理整頓を行っているか
（取組例と同等と考えられる取組も含めて選択できる。その場合は、具体的な取組内容を</t>
    </r>
    <r>
      <rPr>
        <u/>
        <sz val="11"/>
        <color indexed="10"/>
        <rFont val="HG丸ｺﾞｼｯｸM-PRO"/>
        <family val="3"/>
        <charset val="128"/>
      </rPr>
      <t>備考欄</t>
    </r>
    <r>
      <rPr>
        <sz val="11"/>
        <color indexed="8"/>
        <rFont val="HG丸ｺﾞｼｯｸM-PRO"/>
        <family val="3"/>
        <charset val="128"/>
      </rPr>
      <t>に記載）
[取組例]
・毎月通気の妨げとなっているダンボール等がないか点検している
・ラック内に置かれている不要なものを月１回廃棄している
・冷風の効率を上げるために年１回床下清掃を行っている</t>
    </r>
    <rPh sb="7" eb="8">
      <t>ナイ</t>
    </rPh>
    <rPh sb="9" eb="12">
      <t>テイキテキ</t>
    </rPh>
    <rPh sb="13" eb="15">
      <t>セイリ</t>
    </rPh>
    <rPh sb="15" eb="17">
      <t>セイトン</t>
    </rPh>
    <rPh sb="18" eb="19">
      <t>オコナ</t>
    </rPh>
    <rPh sb="74" eb="76">
      <t>トリクミ</t>
    </rPh>
    <rPh sb="76" eb="77">
      <t>レイ</t>
    </rPh>
    <rPh sb="80" eb="82">
      <t>マイツキ</t>
    </rPh>
    <rPh sb="82" eb="84">
      <t>ツウキ</t>
    </rPh>
    <rPh sb="85" eb="86">
      <t>サマタ</t>
    </rPh>
    <rPh sb="98" eb="99">
      <t>トウ</t>
    </rPh>
    <rPh sb="103" eb="105">
      <t>テンケン</t>
    </rPh>
    <rPh sb="114" eb="115">
      <t>ナイ</t>
    </rPh>
    <rPh sb="116" eb="117">
      <t>オ</t>
    </rPh>
    <rPh sb="122" eb="124">
      <t>フヨウ</t>
    </rPh>
    <rPh sb="128" eb="129">
      <t>ツキ</t>
    </rPh>
    <rPh sb="130" eb="131">
      <t>カイ</t>
    </rPh>
    <rPh sb="131" eb="133">
      <t>ハイキ</t>
    </rPh>
    <rPh sb="139" eb="141">
      <t>レイフウ</t>
    </rPh>
    <rPh sb="142" eb="144">
      <t>コウリツ</t>
    </rPh>
    <rPh sb="145" eb="146">
      <t>ア</t>
    </rPh>
    <rPh sb="151" eb="152">
      <t>ネン</t>
    </rPh>
    <rPh sb="153" eb="154">
      <t>カイ</t>
    </rPh>
    <rPh sb="154" eb="156">
      <t>ユカシタ</t>
    </rPh>
    <rPh sb="156" eb="158">
      <t>セイソウ</t>
    </rPh>
    <rPh sb="159" eb="160">
      <t>オコナ</t>
    </rPh>
    <phoneticPr fontId="2"/>
  </si>
  <si>
    <t>２：取組例の複数（２つ以上）を行っている
１：取組例の１つを行っている
０：行っていない</t>
    <rPh sb="2" eb="4">
      <t>トリクミ</t>
    </rPh>
    <rPh sb="4" eb="5">
      <t>レイ</t>
    </rPh>
    <rPh sb="6" eb="8">
      <t>フクスウ</t>
    </rPh>
    <rPh sb="11" eb="13">
      <t>イジョウ</t>
    </rPh>
    <rPh sb="15" eb="16">
      <t>オコナ</t>
    </rPh>
    <rPh sb="23" eb="25">
      <t>トリクミ</t>
    </rPh>
    <rPh sb="25" eb="26">
      <t>レイ</t>
    </rPh>
    <rPh sb="30" eb="31">
      <t>オコナ</t>
    </rPh>
    <rPh sb="38" eb="39">
      <t>オコナ</t>
    </rPh>
    <phoneticPr fontId="2"/>
  </si>
  <si>
    <t>サーバルームにおける省エネ対策</t>
    <rPh sb="10" eb="11">
      <t>ショウ</t>
    </rPh>
    <rPh sb="13" eb="15">
      <t>タイサク</t>
    </rPh>
    <phoneticPr fontId="2"/>
  </si>
  <si>
    <r>
      <t>企業として、RE100、再エネ100宣言 RE Action等の再エネに係るイニシアチブへ参画しているか
（具体的な参画内容を</t>
    </r>
    <r>
      <rPr>
        <u/>
        <sz val="11"/>
        <color rgb="FFFF0000"/>
        <rFont val="HG丸ｺﾞｼｯｸM-PRO"/>
        <family val="3"/>
        <charset val="128"/>
      </rPr>
      <t>備考欄</t>
    </r>
    <r>
      <rPr>
        <sz val="11"/>
        <color indexed="8"/>
        <rFont val="HG丸ｺﾞｼｯｸM-PRO"/>
        <family val="3"/>
        <charset val="128"/>
      </rPr>
      <t>に記載）</t>
    </r>
    <rPh sb="0" eb="2">
      <t>キギョウ</t>
    </rPh>
    <rPh sb="12" eb="13">
      <t>サイ</t>
    </rPh>
    <rPh sb="18" eb="20">
      <t>センゲン</t>
    </rPh>
    <rPh sb="30" eb="31">
      <t>ナド</t>
    </rPh>
    <rPh sb="32" eb="33">
      <t>サイ</t>
    </rPh>
    <rPh sb="36" eb="37">
      <t>カカワ</t>
    </rPh>
    <rPh sb="45" eb="47">
      <t>サンカク</t>
    </rPh>
    <rPh sb="54" eb="57">
      <t>グタイテキ</t>
    </rPh>
    <rPh sb="58" eb="60">
      <t>サンカク</t>
    </rPh>
    <rPh sb="60" eb="62">
      <t>ナイヨウ</t>
    </rPh>
    <rPh sb="63" eb="65">
      <t>ビコウ</t>
    </rPh>
    <rPh sb="65" eb="66">
      <t>ラン</t>
    </rPh>
    <rPh sb="67" eb="69">
      <t>キサイ</t>
    </rPh>
    <phoneticPr fontId="2"/>
  </si>
  <si>
    <r>
      <t>事務室・共用部等（サーバルーム以外）について、</t>
    </r>
    <r>
      <rPr>
        <u/>
        <sz val="11"/>
        <color rgb="FFFF0000"/>
        <rFont val="HG丸ｺﾞｼｯｸM-PRO"/>
        <family val="3"/>
        <charset val="128"/>
      </rPr>
      <t>昨年度</t>
    </r>
    <r>
      <rPr>
        <sz val="11"/>
        <color indexed="8"/>
        <rFont val="HG丸ｺﾞｼｯｸM-PRO"/>
        <family val="3"/>
        <charset val="128"/>
      </rPr>
      <t>の状況をお答えください</t>
    </r>
    <rPh sb="4" eb="6">
      <t>キョウヨウ</t>
    </rPh>
    <rPh sb="6" eb="7">
      <t>ブ</t>
    </rPh>
    <rPh sb="7" eb="8">
      <t>トウ</t>
    </rPh>
    <rPh sb="15" eb="17">
      <t>イガイ</t>
    </rPh>
    <rPh sb="23" eb="26">
      <t>サクネンド</t>
    </rPh>
    <rPh sb="27" eb="29">
      <t>ジョウキョウ</t>
    </rPh>
    <rPh sb="31" eb="32">
      <t>コタ</t>
    </rPh>
    <phoneticPr fontId="2"/>
  </si>
  <si>
    <r>
      <t>サーバルーム（顧客）について、</t>
    </r>
    <r>
      <rPr>
        <u/>
        <sz val="11"/>
        <color indexed="10"/>
        <rFont val="HG丸ｺﾞｼｯｸM-PRO"/>
        <family val="3"/>
        <charset val="128"/>
      </rPr>
      <t>昨年度</t>
    </r>
    <r>
      <rPr>
        <sz val="11"/>
        <color indexed="8"/>
        <rFont val="HG丸ｺﾞｼｯｸM-PRO"/>
        <family val="3"/>
        <charset val="128"/>
      </rPr>
      <t>の状況をお答えください</t>
    </r>
    <rPh sb="7" eb="9">
      <t>コキャク</t>
    </rPh>
    <rPh sb="15" eb="18">
      <t>サクネンド</t>
    </rPh>
    <rPh sb="19" eb="21">
      <t>ジョウキョウ</t>
    </rPh>
    <rPh sb="23" eb="24">
      <t>コタ</t>
    </rPh>
    <phoneticPr fontId="2"/>
  </si>
  <si>
    <t>kg/㎡・年</t>
    <phoneticPr fontId="75"/>
  </si>
  <si>
    <r>
      <t>推進体制の整備について、</t>
    </r>
    <r>
      <rPr>
        <u/>
        <sz val="11"/>
        <color indexed="10"/>
        <rFont val="HG丸ｺﾞｼｯｸM-PRO"/>
        <family val="3"/>
        <charset val="128"/>
      </rPr>
      <t>昨年度</t>
    </r>
    <r>
      <rPr>
        <sz val="11"/>
        <color indexed="8"/>
        <rFont val="HG丸ｺﾞｼｯｸM-PRO"/>
        <family val="3"/>
        <charset val="128"/>
      </rPr>
      <t>の状況をお答えください</t>
    </r>
    <rPh sb="0" eb="2">
      <t>スイシン</t>
    </rPh>
    <rPh sb="2" eb="4">
      <t>タイセイ</t>
    </rPh>
    <rPh sb="5" eb="7">
      <t>セイビ</t>
    </rPh>
    <rPh sb="12" eb="15">
      <t>サクネンド</t>
    </rPh>
    <rPh sb="16" eb="18">
      <t>ジョウキョウ</t>
    </rPh>
    <rPh sb="20" eb="21">
      <t>コタ</t>
    </rPh>
    <phoneticPr fontId="2"/>
  </si>
  <si>
    <r>
      <t>サーバルーム（自社）について、</t>
    </r>
    <r>
      <rPr>
        <u/>
        <sz val="11"/>
        <color indexed="10"/>
        <rFont val="HG丸ｺﾞｼｯｸM-PRO"/>
        <family val="3"/>
        <charset val="128"/>
      </rPr>
      <t>昨年度</t>
    </r>
    <r>
      <rPr>
        <sz val="11"/>
        <color indexed="8"/>
        <rFont val="HG丸ｺﾞｼｯｸM-PRO"/>
        <family val="3"/>
        <charset val="128"/>
      </rPr>
      <t>の状況をお答えください</t>
    </r>
    <rPh sb="7" eb="9">
      <t>ジシャ</t>
    </rPh>
    <rPh sb="15" eb="18">
      <t>サクネンド</t>
    </rPh>
    <rPh sb="19" eb="21">
      <t>ジョウキョウ</t>
    </rPh>
    <rPh sb="23" eb="24">
      <t>コタ</t>
    </rPh>
    <phoneticPr fontId="2"/>
  </si>
  <si>
    <r>
      <t>サーバルーム（自社・顧客共通）について、</t>
    </r>
    <r>
      <rPr>
        <u/>
        <sz val="11"/>
        <color indexed="10"/>
        <rFont val="HG丸ｺﾞｼｯｸM-PRO"/>
        <family val="3"/>
        <charset val="128"/>
      </rPr>
      <t>昨年度</t>
    </r>
    <r>
      <rPr>
        <sz val="11"/>
        <color indexed="8"/>
        <rFont val="HG丸ｺﾞｼｯｸM-PRO"/>
        <family val="3"/>
        <charset val="128"/>
      </rPr>
      <t>の状況をお答えください</t>
    </r>
    <rPh sb="7" eb="9">
      <t>ジシャ</t>
    </rPh>
    <rPh sb="10" eb="12">
      <t>コキャク</t>
    </rPh>
    <rPh sb="12" eb="14">
      <t>キョウツウ</t>
    </rPh>
    <rPh sb="20" eb="23">
      <t>サクネンド</t>
    </rPh>
    <rPh sb="24" eb="26">
      <t>ジョウキョウ</t>
    </rPh>
    <rPh sb="28" eb="29">
      <t>コタ</t>
    </rPh>
    <phoneticPr fontId="2"/>
  </si>
  <si>
    <r>
      <t>再生可能エネルギー（再エネ）の利用状況について、</t>
    </r>
    <r>
      <rPr>
        <u/>
        <sz val="11"/>
        <color indexed="10"/>
        <rFont val="HG丸ｺﾞｼｯｸM-PRO"/>
        <family val="3"/>
        <charset val="128"/>
      </rPr>
      <t>昨年度</t>
    </r>
    <r>
      <rPr>
        <sz val="11"/>
        <color indexed="8"/>
        <rFont val="HG丸ｺﾞｼｯｸM-PRO"/>
        <family val="3"/>
        <charset val="128"/>
      </rPr>
      <t>の状況をお答えください</t>
    </r>
    <rPh sb="24" eb="27">
      <t>サクネンド</t>
    </rPh>
    <rPh sb="28" eb="30">
      <t>ジョウキョウ</t>
    </rPh>
    <rPh sb="32" eb="33">
      <t>コタ</t>
    </rPh>
    <phoneticPr fontId="2"/>
  </si>
  <si>
    <t>点検表（ＤＣ版）</t>
    <rPh sb="0" eb="2">
      <t>テンケン</t>
    </rPh>
    <rPh sb="2" eb="3">
      <t>ヒョウ</t>
    </rPh>
    <rPh sb="6" eb="7">
      <t>バン</t>
    </rPh>
    <phoneticPr fontId="2"/>
  </si>
  <si>
    <t xml:space="preserve"> (1)　基準排出量等</t>
    <rPh sb="5" eb="10">
      <t>キジュンハイシュツリョウ</t>
    </rPh>
    <rPh sb="10" eb="11">
      <t>トウ</t>
    </rPh>
    <phoneticPr fontId="2"/>
  </si>
  <si>
    <t>基準年度</t>
    <rPh sb="0" eb="4">
      <t>キジュンネンド</t>
    </rPh>
    <phoneticPr fontId="2"/>
  </si>
  <si>
    <t>kg/㎡・年</t>
    <phoneticPr fontId="2"/>
  </si>
  <si>
    <t xml:space="preserve"> (2)　特定温室効果ガス排出量の推移</t>
    <rPh sb="5" eb="7">
      <t>トクテイ</t>
    </rPh>
    <rPh sb="7" eb="9">
      <t>オンシツ</t>
    </rPh>
    <rPh sb="9" eb="11">
      <t>コウカ</t>
    </rPh>
    <rPh sb="13" eb="15">
      <t>ハイシュツ</t>
    </rPh>
    <rPh sb="15" eb="16">
      <t>リョウ</t>
    </rPh>
    <rPh sb="17" eb="19">
      <t>スイイ</t>
    </rPh>
    <phoneticPr fontId="2"/>
  </si>
  <si>
    <t xml:space="preserve"> (3)　延べ面積当たりの特定温室効果ガス年度排出量の状況</t>
    <rPh sb="5" eb="6">
      <t>ノ</t>
    </rPh>
    <rPh sb="7" eb="9">
      <t>メンセキ</t>
    </rPh>
    <rPh sb="9" eb="10">
      <t>ア</t>
    </rPh>
    <rPh sb="13" eb="15">
      <t>トクテイ</t>
    </rPh>
    <rPh sb="15" eb="17">
      <t>オンシツ</t>
    </rPh>
    <rPh sb="17" eb="19">
      <t>コウカ</t>
    </rPh>
    <rPh sb="21" eb="23">
      <t>ネンド</t>
    </rPh>
    <rPh sb="23" eb="26">
      <t>ハイシュツリョウ</t>
    </rPh>
    <rPh sb="27" eb="29">
      <t>ジョウキョウ</t>
    </rPh>
    <phoneticPr fontId="2"/>
  </si>
  <si>
    <t xml:space="preserve"> (4)　延べ面積当たりエネルギー使用量の推移</t>
    <rPh sb="5" eb="6">
      <t>ノ</t>
    </rPh>
    <rPh sb="7" eb="9">
      <t>メンセキ</t>
    </rPh>
    <rPh sb="9" eb="10">
      <t>ア</t>
    </rPh>
    <rPh sb="17" eb="20">
      <t>シヨウリョウ</t>
    </rPh>
    <rPh sb="21" eb="23">
      <t>スイイ</t>
    </rPh>
    <phoneticPr fontId="2"/>
  </si>
  <si>
    <t>８　事業所で実施したエネルギー削減対策及び再エネ利用の状況等</t>
    <rPh sb="2" eb="5">
      <t>ジギョウショ</t>
    </rPh>
    <rPh sb="6" eb="8">
      <t>ジッシ</t>
    </rPh>
    <rPh sb="15" eb="17">
      <t>サクゲン</t>
    </rPh>
    <rPh sb="17" eb="19">
      <t>タイサク</t>
    </rPh>
    <rPh sb="19" eb="20">
      <t>オヨ</t>
    </rPh>
    <rPh sb="21" eb="22">
      <t>サイ</t>
    </rPh>
    <rPh sb="24" eb="26">
      <t>リヨウ</t>
    </rPh>
    <rPh sb="27" eb="29">
      <t>ジョウキョウ</t>
    </rPh>
    <rPh sb="29" eb="30">
      <t>トウ</t>
    </rPh>
    <phoneticPr fontId="2"/>
  </si>
  <si>
    <t>延べ面積当たり
エネルギー使用量の算定：</t>
    <rPh sb="0" eb="1">
      <t>ノ</t>
    </rPh>
    <rPh sb="2" eb="4">
      <t>メンセキ</t>
    </rPh>
    <rPh sb="4" eb="5">
      <t>ア</t>
    </rPh>
    <rPh sb="13" eb="16">
      <t>シヨウリョウ</t>
    </rPh>
    <rPh sb="17" eb="19">
      <t>サンテイ</t>
    </rPh>
    <phoneticPr fontId="75"/>
  </si>
  <si>
    <t>MJ/㎡・年</t>
    <phoneticPr fontId="75"/>
  </si>
  <si>
    <t>その５</t>
    <phoneticPr fontId="2"/>
  </si>
  <si>
    <t>９　特定温室効果ガス排出量の算定</t>
    <rPh sb="2" eb="4">
      <t>トクテイ</t>
    </rPh>
    <rPh sb="4" eb="6">
      <t>オンシツ</t>
    </rPh>
    <rPh sb="6" eb="8">
      <t>コウカ</t>
    </rPh>
    <rPh sb="10" eb="12">
      <t>ハイシュツ</t>
    </rPh>
    <rPh sb="12" eb="13">
      <t>リョウ</t>
    </rPh>
    <rPh sb="14" eb="16">
      <t>サンテイ</t>
    </rPh>
    <phoneticPr fontId="2"/>
  </si>
  <si>
    <t>都市ガス</t>
    <phoneticPr fontId="2"/>
  </si>
  <si>
    <t>第三計画期間の排出係数による燃料等使用量及び特定温室効果ガス排出量(基準排出量算定用）</t>
    <rPh sb="0" eb="2">
      <t>ダイサン</t>
    </rPh>
    <rPh sb="2" eb="4">
      <t>ケイカク</t>
    </rPh>
    <rPh sb="4" eb="6">
      <t>キカン</t>
    </rPh>
    <rPh sb="7" eb="9">
      <t>ハイシュツ</t>
    </rPh>
    <rPh sb="9" eb="11">
      <t>ケイスウ</t>
    </rPh>
    <rPh sb="14" eb="16">
      <t>ネンリョウ</t>
    </rPh>
    <rPh sb="16" eb="17">
      <t>ナド</t>
    </rPh>
    <rPh sb="17" eb="20">
      <t>シヨウリョウ</t>
    </rPh>
    <rPh sb="20" eb="21">
      <t>オヨ</t>
    </rPh>
    <rPh sb="22" eb="24">
      <t>トクテイ</t>
    </rPh>
    <rPh sb="24" eb="26">
      <t>オンシツ</t>
    </rPh>
    <rPh sb="26" eb="28">
      <t>コウカ</t>
    </rPh>
    <rPh sb="30" eb="32">
      <t>ハイシュツ</t>
    </rPh>
    <rPh sb="32" eb="33">
      <t>リョウ</t>
    </rPh>
    <rPh sb="34" eb="36">
      <t>キジュン</t>
    </rPh>
    <rPh sb="36" eb="38">
      <t>ハイシュツ</t>
    </rPh>
    <rPh sb="38" eb="39">
      <t>リョウ</t>
    </rPh>
    <rPh sb="39" eb="41">
      <t>サンテイ</t>
    </rPh>
    <rPh sb="41" eb="42">
      <t>ヨウ</t>
    </rPh>
    <phoneticPr fontId="2"/>
  </si>
  <si>
    <t>都市ガス</t>
    <rPh sb="0" eb="2">
      <t>トシ</t>
    </rPh>
    <phoneticPr fontId="2"/>
  </si>
  <si>
    <t>　</t>
  </si>
  <si>
    <t>軽油</t>
    <phoneticPr fontId="2"/>
  </si>
  <si>
    <r>
      <t>千N</t>
    </r>
    <r>
      <rPr>
        <sz val="12"/>
        <rFont val="ＭＳ 明朝"/>
        <family val="1"/>
        <charset val="128"/>
      </rPr>
      <t>m</t>
    </r>
    <r>
      <rPr>
        <vertAlign val="superscript"/>
        <sz val="12"/>
        <rFont val="ＭＳ 明朝"/>
        <family val="1"/>
        <charset val="128"/>
      </rPr>
      <t>3</t>
    </r>
    <rPh sb="0" eb="1">
      <t>セン</t>
    </rPh>
    <phoneticPr fontId="2"/>
  </si>
  <si>
    <r>
      <t>←石油系炭化水素ガスの単位を千Nm</t>
    </r>
    <r>
      <rPr>
        <vertAlign val="superscript"/>
        <sz val="11"/>
        <rFont val="ＭＳ 明朝"/>
        <family val="1"/>
        <charset val="128"/>
      </rPr>
      <t>3</t>
    </r>
    <r>
      <rPr>
        <sz val="11"/>
        <rFont val="ＭＳ 明朝"/>
        <family val="1"/>
        <charset val="128"/>
      </rPr>
      <t xml:space="preserve"> に換算する係数をご入力ください。</t>
    </r>
    <rPh sb="11" eb="13">
      <t>タンイ</t>
    </rPh>
    <rPh sb="14" eb="15">
      <t>セン</t>
    </rPh>
    <rPh sb="20" eb="22">
      <t>カンザン</t>
    </rPh>
    <rPh sb="24" eb="26">
      <t>ケイスウ</t>
    </rPh>
    <rPh sb="28" eb="30">
      <t>ニュウリョク</t>
    </rPh>
    <phoneticPr fontId="2"/>
  </si>
  <si>
    <r>
      <t>←その他可燃性天然ガスの単位を千Nm</t>
    </r>
    <r>
      <rPr>
        <vertAlign val="superscript"/>
        <sz val="11"/>
        <rFont val="ＭＳ 明朝"/>
        <family val="1"/>
        <charset val="128"/>
      </rPr>
      <t xml:space="preserve">3 </t>
    </r>
    <r>
      <rPr>
        <sz val="11"/>
        <rFont val="ＭＳ 明朝"/>
        <family val="1"/>
        <charset val="128"/>
      </rPr>
      <t>に換算する係数をご入力ください。</t>
    </r>
    <rPh sb="12" eb="14">
      <t>タンイ</t>
    </rPh>
    <rPh sb="15" eb="16">
      <t>セン</t>
    </rPh>
    <rPh sb="21" eb="23">
      <t>カンザン</t>
    </rPh>
    <rPh sb="25" eb="27">
      <t>ケイスウ</t>
    </rPh>
    <rPh sb="29" eb="31">
      <t>ニュウリョク</t>
    </rPh>
    <phoneticPr fontId="2"/>
  </si>
  <si>
    <r>
      <t>←コークス炉ガスの単位を千Nm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</si>
  <si>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←高炉ガスの単位を千Nm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</si>
  <si>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r>
      <t>←発電用高炉ガスの単位を千Nm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</si>
  <si>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t>顧客に省エネ仕様のサーバ機器の導入を働きかけているか
[仕様例]
・省電力プロセッサを搭載したサーバの導入
・高効率の電源ユニットを搭載したサーバの導入
・消費電力の小さい2.5インチハードディスクを搭載したサーバの導入
・SSD(Solid State Drive)を搭載したサーバの導入
・効率的な排熱処理機能を有するサーバの導入</t>
    <rPh sb="0" eb="2">
      <t>コキャク</t>
    </rPh>
    <rPh sb="3" eb="4">
      <t>ショウ</t>
    </rPh>
    <rPh sb="6" eb="8">
      <t>シヨウ</t>
    </rPh>
    <rPh sb="18" eb="19">
      <t>ハタラ</t>
    </rPh>
    <rPh sb="28" eb="30">
      <t>シヨウ</t>
    </rPh>
    <rPh sb="30" eb="31">
      <t>レイ</t>
    </rPh>
    <rPh sb="34" eb="37">
      <t>ショウデンリョク</t>
    </rPh>
    <rPh sb="43" eb="45">
      <t>トウサイ</t>
    </rPh>
    <rPh sb="51" eb="53">
      <t>ドウニュウ</t>
    </rPh>
    <rPh sb="55" eb="58">
      <t>コウコウリツ</t>
    </rPh>
    <rPh sb="59" eb="61">
      <t>デンゲン</t>
    </rPh>
    <rPh sb="66" eb="68">
      <t>トウサイ</t>
    </rPh>
    <rPh sb="74" eb="76">
      <t>ドウニュウ</t>
    </rPh>
    <rPh sb="78" eb="80">
      <t>ショウヒ</t>
    </rPh>
    <rPh sb="80" eb="82">
      <t>デンリョク</t>
    </rPh>
    <rPh sb="83" eb="84">
      <t>チイ</t>
    </rPh>
    <rPh sb="100" eb="102">
      <t>トウサイ</t>
    </rPh>
    <rPh sb="108" eb="110">
      <t>ドウニュウ</t>
    </rPh>
    <rPh sb="135" eb="137">
      <t>トウサイ</t>
    </rPh>
    <rPh sb="143" eb="145">
      <t>ドウニュウ</t>
    </rPh>
    <rPh sb="147" eb="150">
      <t>コウリツテキ</t>
    </rPh>
    <rPh sb="153" eb="155">
      <t>ショリ</t>
    </rPh>
    <rPh sb="155" eb="157">
      <t>キノウ</t>
    </rPh>
    <rPh sb="158" eb="159">
      <t>ユウ</t>
    </rPh>
    <rPh sb="165" eb="167">
      <t>ドウニュウ</t>
    </rPh>
    <phoneticPr fontId="2"/>
  </si>
  <si>
    <r>
      <t>←転炉ガスの単位を千Nm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</si>
  <si>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t>事業所外から供給された再エネ熱（環境価値有）</t>
    <rPh sb="11" eb="12">
      <t>サイ</t>
    </rPh>
    <rPh sb="14" eb="15">
      <t>ネツ</t>
    </rPh>
    <rPh sb="16" eb="20">
      <t>カンキョウカチ</t>
    </rPh>
    <rPh sb="20" eb="21">
      <t>アリ</t>
    </rPh>
    <phoneticPr fontId="2"/>
  </si>
  <si>
    <t>事業所外から供給された再エネ熱（環境価値有）</t>
    <phoneticPr fontId="2"/>
  </si>
  <si>
    <t>事業所外から供給された再エネ熱（環境価値無）</t>
    <rPh sb="11" eb="12">
      <t>サイ</t>
    </rPh>
    <rPh sb="14" eb="15">
      <t>ネツ</t>
    </rPh>
    <rPh sb="16" eb="20">
      <t>カンキョウカチ</t>
    </rPh>
    <rPh sb="20" eb="21">
      <t>ナシ</t>
    </rPh>
    <phoneticPr fontId="2"/>
  </si>
  <si>
    <t>事業所外から供給された再エネ熱（環境価値無）</t>
    <phoneticPr fontId="2"/>
  </si>
  <si>
    <t>事業所内で生成した再エネ熱（環境価値有）</t>
    <rPh sb="3" eb="4">
      <t>ナイ</t>
    </rPh>
    <rPh sb="5" eb="7">
      <t>セイセイ</t>
    </rPh>
    <rPh sb="9" eb="10">
      <t>サイ</t>
    </rPh>
    <rPh sb="12" eb="13">
      <t>ネツ</t>
    </rPh>
    <rPh sb="14" eb="18">
      <t>カンキョウカチ</t>
    </rPh>
    <rPh sb="18" eb="19">
      <t>アリ</t>
    </rPh>
    <phoneticPr fontId="2"/>
  </si>
  <si>
    <t>事業所内で発電した再エネ熱（環境価値有）</t>
    <phoneticPr fontId="2"/>
  </si>
  <si>
    <t>事業所内で生成した再エネ熱（環境価値無）</t>
    <rPh sb="3" eb="4">
      <t>ナイ</t>
    </rPh>
    <rPh sb="5" eb="7">
      <t>セイセイ</t>
    </rPh>
    <rPh sb="9" eb="10">
      <t>サイ</t>
    </rPh>
    <rPh sb="12" eb="13">
      <t>ネツ</t>
    </rPh>
    <rPh sb="14" eb="18">
      <t>カンキョウカチ</t>
    </rPh>
    <rPh sb="18" eb="19">
      <t>ナシ</t>
    </rPh>
    <phoneticPr fontId="2"/>
  </si>
  <si>
    <t>事業所内で発電した再エネ熱（環境価値無）</t>
    <phoneticPr fontId="2"/>
  </si>
  <si>
    <t>事業所外から供給された再エネ電気（環境価値有）</t>
    <rPh sb="11" eb="12">
      <t>サイ</t>
    </rPh>
    <rPh sb="14" eb="16">
      <t>デンキ</t>
    </rPh>
    <rPh sb="17" eb="21">
      <t>カンキョウカチ</t>
    </rPh>
    <rPh sb="21" eb="22">
      <t>アリ</t>
    </rPh>
    <phoneticPr fontId="2"/>
  </si>
  <si>
    <t>事業所外から供給された再エネ電気（環境価値有）</t>
    <phoneticPr fontId="2"/>
  </si>
  <si>
    <t>事業所外から供給された再エネ電気（環境価値無）</t>
    <rPh sb="11" eb="12">
      <t>サイ</t>
    </rPh>
    <rPh sb="14" eb="16">
      <t>デンキ</t>
    </rPh>
    <rPh sb="17" eb="21">
      <t>カンキョウカチ</t>
    </rPh>
    <rPh sb="21" eb="22">
      <t>ナシ</t>
    </rPh>
    <phoneticPr fontId="2"/>
  </si>
  <si>
    <t>事業所外から供給された再エネ電気（環境価値無）</t>
    <phoneticPr fontId="2"/>
  </si>
  <si>
    <t>事業所内で発電した再エネ電気（環境価値有）</t>
    <rPh sb="3" eb="4">
      <t>ナイ</t>
    </rPh>
    <rPh sb="5" eb="7">
      <t>ハツデン</t>
    </rPh>
    <rPh sb="9" eb="10">
      <t>サイ</t>
    </rPh>
    <rPh sb="12" eb="14">
      <t>デンキ</t>
    </rPh>
    <rPh sb="15" eb="19">
      <t>カンキョウカチ</t>
    </rPh>
    <rPh sb="19" eb="20">
      <t>アリ</t>
    </rPh>
    <phoneticPr fontId="2"/>
  </si>
  <si>
    <t>事業所内で発電した再エネ電気（環境価値有）</t>
    <phoneticPr fontId="2"/>
  </si>
  <si>
    <t>事業所内で発電した再エネ電気（環境価値無）</t>
    <rPh sb="3" eb="4">
      <t>ナイ</t>
    </rPh>
    <rPh sb="5" eb="7">
      <t>ハツデン</t>
    </rPh>
    <rPh sb="9" eb="10">
      <t>サイ</t>
    </rPh>
    <rPh sb="12" eb="14">
      <t>デンキ</t>
    </rPh>
    <rPh sb="15" eb="19">
      <t>カンキョウカチ</t>
    </rPh>
    <rPh sb="19" eb="20">
      <t>ナシ</t>
    </rPh>
    <phoneticPr fontId="2"/>
  </si>
  <si>
    <t>事業所内で発電した再エネ電気（環境価値無）</t>
    <phoneticPr fontId="2"/>
  </si>
  <si>
    <t>PPA契約（ヴァーチャル）</t>
    <phoneticPr fontId="2"/>
  </si>
  <si>
    <t>青色セル：</t>
    <rPh sb="0" eb="2">
      <t>アオイロ</t>
    </rPh>
    <phoneticPr fontId="2"/>
  </si>
  <si>
    <t>都内平均を使用する。毎年更新</t>
    <rPh sb="0" eb="4">
      <t>トナイヘイキン</t>
    </rPh>
    <rPh sb="5" eb="7">
      <t>シヨウ</t>
    </rPh>
    <rPh sb="10" eb="12">
      <t>マイトシ</t>
    </rPh>
    <rPh sb="12" eb="14">
      <t>コウシン</t>
    </rPh>
    <phoneticPr fontId="2"/>
  </si>
  <si>
    <t>黄色セル：</t>
    <rPh sb="0" eb="2">
      <t>キイロ</t>
    </rPh>
    <phoneticPr fontId="2"/>
  </si>
  <si>
    <t>事業者が入力</t>
    <rPh sb="0" eb="3">
      <t>ジギョウシャ</t>
    </rPh>
    <rPh sb="4" eb="6">
      <t>ニュウリョク</t>
    </rPh>
    <phoneticPr fontId="2"/>
  </si>
  <si>
    <t>PUE</t>
    <phoneticPr fontId="75"/>
  </si>
  <si>
    <t>温熱環境</t>
    <phoneticPr fontId="75"/>
  </si>
  <si>
    <t>サーバ等機器について、トップランナー基準または国際エネルギースタープログラムの省エネ基準・認証に適合した製品を選択して導入しているか。</t>
    <phoneticPr fontId="2"/>
  </si>
  <si>
    <t>サーバルーム内の温度やエアフローを把握しているか
（システムを利用するなどしてシミュレーションを行っている場合は「２」を選択）</t>
    <phoneticPr fontId="75"/>
  </si>
  <si>
    <t>３：100％導入
２：80%以上～100％未満導入
１：50％以上～80％未満導入
０：50%未満又は把握していない</t>
    <phoneticPr fontId="2"/>
  </si>
  <si>
    <t>２：１に加えて、シミュレーションを行い、対策に活用している
１：各ラック毎の吸込口等の温度把握を行っている
０：把握していない</t>
    <phoneticPr fontId="2"/>
  </si>
  <si>
    <t>１：把握している
０：把握していない</t>
    <phoneticPr fontId="75"/>
  </si>
  <si>
    <t>サーバに関して
自社及び顧客のサーバを設置している場合 　→「３」を選択し、No.13からお答えください
自社のみのサーバを設置している場合　　　 →「２」を選択し、No.13～No.17とNo.23以降にお答えください
顧客のみのサーバを設置している場合　　　 →「１」を選択し、No.18からお答えください</t>
    <rPh sb="4" eb="5">
      <t>カン</t>
    </rPh>
    <rPh sb="8" eb="10">
      <t>ジシャ</t>
    </rPh>
    <rPh sb="10" eb="11">
      <t>オヨ</t>
    </rPh>
    <rPh sb="19" eb="21">
      <t>セッチ</t>
    </rPh>
    <rPh sb="25" eb="27">
      <t>バアイ</t>
    </rPh>
    <rPh sb="137" eb="139">
      <t>センタク</t>
    </rPh>
    <phoneticPr fontId="2"/>
  </si>
  <si>
    <t>サーバ等機器</t>
    <rPh sb="3" eb="4">
      <t>ナド</t>
    </rPh>
    <rPh sb="4" eb="6">
      <t>キキ</t>
    </rPh>
    <phoneticPr fontId="75"/>
  </si>
  <si>
    <t>省エネ基準・認証に適合したサーバ等機器の導入</t>
    <rPh sb="16" eb="17">
      <t>ナド</t>
    </rPh>
    <rPh sb="17" eb="19">
      <t>キキ</t>
    </rPh>
    <rPh sb="20" eb="22">
      <t>ドウニュウ</t>
    </rPh>
    <phoneticPr fontId="2"/>
  </si>
  <si>
    <t>取組有無</t>
    <rPh sb="0" eb="2">
      <t>トリクミ</t>
    </rPh>
    <rPh sb="2" eb="4">
      <t>ウム</t>
    </rPh>
    <phoneticPr fontId="2"/>
  </si>
  <si>
    <t>取組あり</t>
    <phoneticPr fontId="2"/>
  </si>
  <si>
    <t>取組なし</t>
    <phoneticPr fontId="2"/>
  </si>
  <si>
    <t>名称</t>
    <rPh sb="0" eb="2">
      <t>メイショウ</t>
    </rPh>
    <phoneticPr fontId="2"/>
  </si>
  <si>
    <t>開始年度</t>
    <rPh sb="0" eb="4">
      <t>カイシネンド</t>
    </rPh>
    <phoneticPr fontId="2"/>
  </si>
  <si>
    <t>今後の予定</t>
    <phoneticPr fontId="2"/>
  </si>
  <si>
    <t>今後の予定</t>
    <rPh sb="0" eb="2">
      <t>コンゴ</t>
    </rPh>
    <rPh sb="3" eb="5">
      <t>ヨテイ</t>
    </rPh>
    <phoneticPr fontId="2"/>
  </si>
  <si>
    <t>備考欄</t>
    <phoneticPr fontId="2"/>
  </si>
  <si>
    <t>備考欄</t>
    <rPh sb="0" eb="3">
      <t>ビコウラン</t>
    </rPh>
    <phoneticPr fontId="2"/>
  </si>
  <si>
    <t>単位：MJ/㎡・年</t>
    <rPh sb="8" eb="9">
      <t>ネン</t>
    </rPh>
    <phoneticPr fontId="2"/>
  </si>
  <si>
    <t>延べ面積当たり
エネルギー使用量</t>
    <phoneticPr fontId="2"/>
  </si>
  <si>
    <t>特定テナント等事業者としての排出実績が通年で２か年度分以上ある事業所が評価対象となります。</t>
    <rPh sb="19" eb="21">
      <t>ツウネン</t>
    </rPh>
    <rPh sb="25" eb="26">
      <t>ド</t>
    </rPh>
    <rPh sb="27" eb="29">
      <t>イジョウ</t>
    </rPh>
    <phoneticPr fontId="2"/>
  </si>
  <si>
    <t>業種
（ﾃﾞｰﾀｾﾝﾀｰ）
対策分類</t>
    <rPh sb="0" eb="2">
      <t>ギョウシュ</t>
    </rPh>
    <rPh sb="15" eb="17">
      <t>タイサク</t>
    </rPh>
    <rPh sb="17" eb="19">
      <t>ブンルイ</t>
    </rPh>
    <phoneticPr fontId="2"/>
  </si>
  <si>
    <t>■ 特定テナント評価シート</t>
  </si>
  <si>
    <t>基準排出量</t>
    <rPh sb="0" eb="5">
      <t>キジュンハイシュツリョウ</t>
    </rPh>
    <phoneticPr fontId="2"/>
  </si>
  <si>
    <t>※算定対象年度の実績値を、正しく入力してください。</t>
    <rPh sb="8" eb="11">
      <t>ジッセキチ</t>
    </rPh>
    <phoneticPr fontId="2"/>
  </si>
  <si>
    <t>小計</t>
    <rPh sb="0" eb="2">
      <t>ショウケイ</t>
    </rPh>
    <phoneticPr fontId="2"/>
  </si>
  <si>
    <t>熱</t>
    <phoneticPr fontId="2"/>
  </si>
  <si>
    <t>その他可燃性天然ガス</t>
    <phoneticPr fontId="2"/>
  </si>
  <si>
    <t>公表対象か</t>
    <rPh sb="0" eb="2">
      <t>コウヒョウ</t>
    </rPh>
    <rPh sb="2" eb="4">
      <t>タイショウ</t>
    </rPh>
    <phoneticPr fontId="2"/>
  </si>
  <si>
    <t>点検表評価点</t>
    <rPh sb="0" eb="3">
      <t>テンケンヒョウ</t>
    </rPh>
    <rPh sb="3" eb="6">
      <t>ヒョウカテン</t>
    </rPh>
    <phoneticPr fontId="2"/>
  </si>
  <si>
    <t>公表対象か</t>
    <phoneticPr fontId="2"/>
  </si>
  <si>
    <t>■評価区分用</t>
    <rPh sb="1" eb="3">
      <t>ヒョウカ</t>
    </rPh>
    <rPh sb="3" eb="6">
      <t>クブンヨウ</t>
    </rPh>
    <phoneticPr fontId="2"/>
  </si>
  <si>
    <r>
      <t>有</t>
    </r>
    <r>
      <rPr>
        <b/>
        <sz val="7"/>
        <color indexed="8"/>
        <rFont val="Meiryo UI"/>
        <family val="3"/>
        <charset val="128"/>
      </rPr>
      <t>（削減率0%以上10％未満とみなす）</t>
    </r>
    <rPh sb="0" eb="1">
      <t>アリ</t>
    </rPh>
    <rPh sb="2" eb="4">
      <t>サクゲン</t>
    </rPh>
    <rPh sb="4" eb="5">
      <t>リツ</t>
    </rPh>
    <phoneticPr fontId="2"/>
  </si>
  <si>
    <t>←公表対象（21点以上）の場合は１</t>
    <rPh sb="8" eb="11">
      <t>テンイジョウ</t>
    </rPh>
    <phoneticPr fontId="2"/>
  </si>
  <si>
    <t>←公表対象（55点以上）の場合は１</t>
    <rPh sb="8" eb="11">
      <t>テンイジョウ</t>
    </rPh>
    <phoneticPr fontId="2"/>
  </si>
  <si>
    <t>データセンター用途に該当</t>
    <rPh sb="7" eb="9">
      <t>ヨウト</t>
    </rPh>
    <rPh sb="10" eb="12">
      <t>ガイトウ</t>
    </rPh>
    <phoneticPr fontId="2"/>
  </si>
  <si>
    <r>
      <t>当該事業所のPUEを把握しているか
（「１」を選択した場合、</t>
    </r>
    <r>
      <rPr>
        <sz val="11"/>
        <color rgb="FFFF0000"/>
        <rFont val="HG丸ｺﾞｼｯｸM-PRO"/>
        <family val="3"/>
        <charset val="128"/>
      </rPr>
      <t>備考欄</t>
    </r>
    <r>
      <rPr>
        <sz val="11"/>
        <rFont val="HG丸ｺﾞｼｯｸM-PRO"/>
        <family val="3"/>
        <charset val="128"/>
      </rPr>
      <t>にPUEの値を小数点以下第２位まで入力してください）</t>
    </r>
    <phoneticPr fontId="75"/>
  </si>
  <si>
    <t>（また、IT機器及び付帯設備の電気使用量[kWh]を把握している場合、備考欄に入力してください）</t>
    <rPh sb="6" eb="8">
      <t>キキ</t>
    </rPh>
    <rPh sb="8" eb="9">
      <t>オヨ</t>
    </rPh>
    <rPh sb="10" eb="14">
      <t>フタイセツビ</t>
    </rPh>
    <rPh sb="15" eb="17">
      <t>デンキ</t>
    </rPh>
    <rPh sb="17" eb="19">
      <t>シヨウ</t>
    </rPh>
    <rPh sb="19" eb="20">
      <t>リョウ</t>
    </rPh>
    <rPh sb="26" eb="28">
      <t>ハアク</t>
    </rPh>
    <rPh sb="32" eb="34">
      <t>バアイ</t>
    </rPh>
    <rPh sb="35" eb="37">
      <t>ビコウ</t>
    </rPh>
    <rPh sb="37" eb="38">
      <t>ラン</t>
    </rPh>
    <rPh sb="39" eb="41">
      <t>ニュウリョク</t>
    </rPh>
    <phoneticPr fontId="75"/>
  </si>
  <si>
    <t>ＩＴ機器</t>
    <rPh sb="2" eb="4">
      <t>キキ</t>
    </rPh>
    <phoneticPr fontId="75"/>
  </si>
  <si>
    <t>付帯設備</t>
    <rPh sb="0" eb="2">
      <t>フタイ</t>
    </rPh>
    <rPh sb="2" eb="4">
      <t>セツビ</t>
    </rPh>
    <phoneticPr fontId="75"/>
  </si>
  <si>
    <t>☑</t>
  </si>
  <si>
    <t>RE100</t>
  </si>
  <si>
    <t>CDP</t>
  </si>
  <si>
    <t>当ファイルの基準排出量算定シートにて算定される</t>
    <rPh sb="0" eb="1">
      <t>トウ</t>
    </rPh>
    <rPh sb="6" eb="8">
      <t>キジュン</t>
    </rPh>
    <rPh sb="8" eb="10">
      <t>ハイシュツ</t>
    </rPh>
    <rPh sb="10" eb="11">
      <t>リョウ</t>
    </rPh>
    <rPh sb="11" eb="13">
      <t>サンテイ</t>
    </rPh>
    <rPh sb="18" eb="20">
      <t>サンテイ</t>
    </rPh>
    <phoneticPr fontId="2"/>
  </si>
  <si>
    <t>基準年度排出量</t>
    <rPh sb="0" eb="2">
      <t>キジュン</t>
    </rPh>
    <rPh sb="2" eb="4">
      <t>ネンド</t>
    </rPh>
    <rPh sb="4" eb="6">
      <t>ハイシュツ</t>
    </rPh>
    <rPh sb="6" eb="7">
      <t>リョウ</t>
    </rPh>
    <phoneticPr fontId="2"/>
  </si>
  <si>
    <t>基準年度原単位</t>
    <rPh sb="0" eb="2">
      <t>キジュン</t>
    </rPh>
    <rPh sb="2" eb="4">
      <t>ネンド</t>
    </rPh>
    <rPh sb="4" eb="7">
      <t>ゲンタンイ</t>
    </rPh>
    <phoneticPr fontId="2"/>
  </si>
  <si>
    <t>を基準年度の排出実績、原単位欄に入力してください。</t>
    <rPh sb="1" eb="3">
      <t>キジュン</t>
    </rPh>
    <rPh sb="3" eb="5">
      <t>ネンド</t>
    </rPh>
    <rPh sb="6" eb="10">
      <t>ハイシュツジッセキ</t>
    </rPh>
    <rPh sb="11" eb="14">
      <t>ゲンタンイ</t>
    </rPh>
    <rPh sb="14" eb="15">
      <t>ラン</t>
    </rPh>
    <rPh sb="16" eb="18">
      <t>ニュウリョク</t>
    </rPh>
    <phoneticPr fontId="2"/>
  </si>
  <si>
    <t>の特定テナント計画書の提出時に、</t>
  </si>
  <si>
    <t>SBTi</t>
    <phoneticPr fontId="2"/>
  </si>
  <si>
    <t xml:space="preserve"> (5)　担当部署</t>
    <rPh sb="5" eb="7">
      <t>タントウ</t>
    </rPh>
    <rPh sb="7" eb="9">
      <t>ブショ</t>
    </rPh>
    <phoneticPr fontId="2"/>
  </si>
  <si>
    <t xml:space="preserve"> (2)　2030年度以降の削減目標</t>
    <rPh sb="9" eb="11">
      <t>ネンド</t>
    </rPh>
    <rPh sb="11" eb="13">
      <t>イコウ</t>
    </rPh>
    <rPh sb="14" eb="16">
      <t>サクゲン</t>
    </rPh>
    <rPh sb="16" eb="18">
      <t>モクヒョウ</t>
    </rPh>
    <phoneticPr fontId="2"/>
  </si>
  <si>
    <r>
      <t>テナント専有部で使用している電気のCO</t>
    </r>
    <r>
      <rPr>
        <vertAlign val="subscript"/>
        <sz val="11"/>
        <rFont val="HG丸ｺﾞｼｯｸM-PRO"/>
        <family val="3"/>
        <charset val="128"/>
      </rPr>
      <t>2</t>
    </r>
    <r>
      <rPr>
        <sz val="11"/>
        <rFont val="HG丸ｺﾞｼｯｸM-PRO"/>
        <family val="3"/>
        <charset val="128"/>
      </rPr>
      <t>排出係数の実績値を把握しているか
把握している場合、排出係数の低い電気を導入しているか
（受け入れている電気のCO</t>
    </r>
    <r>
      <rPr>
        <vertAlign val="subscript"/>
        <sz val="11"/>
        <rFont val="HG丸ｺﾞｼｯｸM-PRO"/>
        <family val="3"/>
        <charset val="128"/>
      </rPr>
      <t>2</t>
    </r>
    <r>
      <rPr>
        <sz val="11"/>
        <rFont val="HG丸ｺﾞｼｯｸM-PRO"/>
        <family val="3"/>
        <charset val="128"/>
      </rPr>
      <t>排出係数が不明な場合、オーナーへ確認）</t>
    </r>
    <rPh sb="29" eb="31">
      <t>ハアク</t>
    </rPh>
    <rPh sb="37" eb="39">
      <t>ハアク</t>
    </rPh>
    <rPh sb="43" eb="45">
      <t>バアイ</t>
    </rPh>
    <rPh sb="46" eb="50">
      <t>ハイシュツケイスウ</t>
    </rPh>
    <rPh sb="51" eb="52">
      <t>ヒク</t>
    </rPh>
    <rPh sb="53" eb="55">
      <t>デンキ</t>
    </rPh>
    <rPh sb="56" eb="58">
      <t>ドウニュウ</t>
    </rPh>
    <phoneticPr fontId="2"/>
  </si>
  <si>
    <t>オーナーと協力してテナント施入部で使用している電気にオフサイト（オフサイト型PPA、自己託送、自営線等）の再エネ電力を導入しているか</t>
    <phoneticPr fontId="2"/>
  </si>
  <si>
    <t>１：設置している
０：設置していない
該当無：設置不可</t>
    <phoneticPr fontId="2"/>
  </si>
  <si>
    <t>該当無</t>
    <rPh sb="0" eb="3">
      <t>ガイトウナ</t>
    </rPh>
    <phoneticPr fontId="75"/>
  </si>
  <si>
    <t>５：0 t-CO2/千kWh 又は CO2排出量実質ゼロ達成
４：0 t-CO2/千kWh超～0 .1 t-CO2/千kWh 未満
３：0 .1 t-CO2/千kWh 以上～0 .2 t-CO2/千kWh 未満
２：0 .2 t-CO2/千kWh 以上～0 .3 t-CO2/千kWh 未満
１：0 .3 t-CO2/千kWh 以上～0 .37 t-CO2/千kWh 未満
０：0 .37 t-CO2/千kWh 以上 又は把握していない</t>
    <phoneticPr fontId="2"/>
  </si>
  <si>
    <t>５：１００％
４：７５％以上～１００％未満
３：５０％以上～７５％未満
２：２５％以上～５０％未満
１：２５％未満
０：証書又はクレジットを利用していない
該当無：証書又はクレジットの充当余地がない 又は
　　　　J-クレジット（再エネ由来）を利用</t>
    <phoneticPr fontId="2"/>
  </si>
  <si>
    <t>テナント専有部で使用するエネルギーを再エネ化するために再エネ由来の証書又はクレジットを利用しているか
利用している場合、専有部の排出量に対してどの程度の割合を充当しているか
（利用している証書・クレジットを備考欄ア～キから選択（複数選択可））
※テナント自ら非化石証書・クレジット等を調達している場合に限る
（電力契約において、非化石証書・クレジット等が充当された電気を使用している場合、その電気に充当されている非化石証書・クレジット等は対象から除く）
※割合の算定方法は以下を参考
割合＝証書等による充当量÷専有部の排出量
証書等による充当量は以下の合計（ア～エに限る）
ア～ウの場合：証書の電力量（千kWh）×都内平均排出係数（t-CO2/千kWh）
エの場合　　：証書の熱量（GJ）×都内平均排出係数（t-CO2/GJ）
（オの場合は「該当無」を選択。カ・キの場合は本項目の評価不可）</t>
    <phoneticPr fontId="2"/>
  </si>
  <si>
    <t>特定テナント等地球温暖化対策計画書提出書</t>
    <phoneticPr fontId="21"/>
  </si>
  <si>
    <t>特定テナント等相当事業者地球温暖化対策計画書提出書</t>
    <phoneticPr fontId="21"/>
  </si>
  <si>
    <t>第６号様式(指針第1編第8 8(4)関係)</t>
    <phoneticPr fontId="21"/>
  </si>
  <si>
    <t>相当フラグ：</t>
    <rPh sb="0" eb="2">
      <t>ソウトウ</t>
    </rPh>
    <phoneticPr fontId="21"/>
  </si>
  <si>
    <t>　都民の健康と安全を確保する環境に関する条例第７条第５項の規定により特定テナント等地球温暖化対策計画書を次のとおり提出します。</t>
    <phoneticPr fontId="21"/>
  </si>
  <si>
    <t>　東京都地球温暖化対策指針第１編第８　８(4)の規定により特定テナント等地球温暖化対策計画書を次のとおり提出します。</t>
    <phoneticPr fontId="21"/>
  </si>
  <si>
    <t>事務室・共用部等における省ｴﾈ対策</t>
    <rPh sb="4" eb="6">
      <t>キョウヨウ</t>
    </rPh>
    <rPh sb="6" eb="7">
      <t>ブ</t>
    </rPh>
    <rPh sb="7" eb="8">
      <t>トウ</t>
    </rPh>
    <rPh sb="12" eb="13">
      <t>ショウ</t>
    </rPh>
    <rPh sb="15" eb="17">
      <t>タイサク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</si>
</sst>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0.0000;[Red]\-#,##0.0000"/>
    <numFmt numFmtId="178" formatCode="#,##0_);[Red]\(#,##0\)"/>
    <numFmt numFmtId="179" formatCode="0.000_ "/>
    <numFmt numFmtId="180" formatCode="0_ "/>
    <numFmt numFmtId="181" formatCode="0.00_ "/>
    <numFmt numFmtId="182" formatCode="#,##0.000_);[Red]\(#,##0.000\)"/>
    <numFmt numFmtId="183" formatCode="##&quot;年度&quot;"/>
    <numFmt numFmtId="184" formatCode="#,##0;\-#,##0;#"/>
    <numFmt numFmtId="185" formatCode="0000"/>
    <numFmt numFmtId="186" formatCode="0.00_);[Red]\(0.00\)"/>
    <numFmt numFmtId="187" formatCode="0.0%"/>
    <numFmt numFmtId="188" formatCode="General\ &quot;点&quot;"/>
    <numFmt numFmtId="189" formatCode="0_ ;[Red]\-0\ "/>
    <numFmt numFmtId="190" formatCode="#,##0.0;[Red]\-#,##0.0"/>
    <numFmt numFmtId="191" formatCode="#,##0.0_ ;[Red]\-#,##0.0\ "/>
    <numFmt numFmtId="192" formatCode="0_);[Red]\(0\)"/>
    <numFmt numFmtId="193" formatCode="#,##0_ ;[Red]\-#,##0\ "/>
    <numFmt numFmtId="194" formatCode="#,##0.000"/>
    <numFmt numFmtId="195" formatCode="#,##0.0000"/>
    <numFmt numFmtId="196" formatCode="0\ \t\-\C\O\2"/>
    <numFmt numFmtId="197" formatCode="0&quot; kg/㎡・年&quot;"/>
  </numFmts>
  <fonts count="10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1"/>
      <color indexed="8"/>
      <name val="ＭＳ Ｐゴシック"/>
      <family val="3"/>
      <charset val="128"/>
    </font>
    <font>
      <sz val="10"/>
      <name val="ＭＳ 明朝"/>
      <family val="1"/>
      <charset val="128"/>
    </font>
    <font>
      <sz val="12"/>
      <name val="ＭＳ 明朝"/>
      <family val="1"/>
      <charset val="128"/>
    </font>
    <font>
      <sz val="20"/>
      <name val="ＭＳ 明朝"/>
      <family val="1"/>
      <charset val="128"/>
    </font>
    <font>
      <sz val="9"/>
      <name val="ＭＳ 明朝"/>
      <family val="1"/>
      <charset val="128"/>
    </font>
    <font>
      <sz val="11"/>
      <name val="ＭＳ 明朝"/>
      <family val="1"/>
      <charset val="128"/>
    </font>
    <font>
      <sz val="10"/>
      <name val="ＭＳ Ｐ明朝"/>
      <family val="1"/>
      <charset val="128"/>
    </font>
    <font>
      <vertAlign val="subscript"/>
      <sz val="10"/>
      <name val="ＭＳ 明朝"/>
      <family val="1"/>
      <charset val="128"/>
    </font>
    <font>
      <sz val="8"/>
      <name val="ＭＳ 明朝"/>
      <family val="1"/>
      <charset val="128"/>
    </font>
    <font>
      <vertAlign val="subscript"/>
      <sz val="8"/>
      <name val="ＭＳ 明朝"/>
      <family val="1"/>
      <charset val="128"/>
    </font>
    <font>
      <sz val="11"/>
      <color indexed="8"/>
      <name val="ＭＳ Ｐゴシック"/>
      <family val="3"/>
      <charset val="128"/>
    </font>
    <font>
      <b/>
      <sz val="10"/>
      <name val="ＭＳ 明朝"/>
      <family val="1"/>
      <charset val="128"/>
    </font>
    <font>
      <u/>
      <sz val="11"/>
      <color indexed="12"/>
      <name val="ＭＳ Ｐゴシック"/>
      <family val="3"/>
      <charset val="128"/>
    </font>
    <font>
      <vertAlign val="superscript"/>
      <sz val="12"/>
      <name val="ＭＳ 明朝"/>
      <family val="1"/>
      <charset val="128"/>
    </font>
    <font>
      <sz val="10"/>
      <color indexed="8"/>
      <name val="ＭＳ 明朝"/>
      <family val="1"/>
      <charset val="128"/>
    </font>
    <font>
      <sz val="10"/>
      <name val="ＭＳ ゴシック"/>
      <family val="3"/>
      <charset val="128"/>
    </font>
    <font>
      <sz val="6"/>
      <name val="ＭＳ 明朝"/>
      <family val="1"/>
      <charset val="128"/>
    </font>
    <font>
      <sz val="16"/>
      <name val="ＭＳ 明朝"/>
      <family val="1"/>
      <charset val="128"/>
    </font>
    <font>
      <sz val="9"/>
      <color indexed="81"/>
      <name val="ＭＳ Ｐゴシック"/>
      <family val="3"/>
      <charset val="128"/>
    </font>
    <font>
      <sz val="9.5"/>
      <name val="ＭＳ 明朝"/>
      <family val="1"/>
      <charset val="128"/>
    </font>
    <font>
      <sz val="8"/>
      <color indexed="8"/>
      <name val="HG丸ｺﾞｼｯｸM-PRO"/>
      <family val="3"/>
      <charset val="128"/>
    </font>
    <font>
      <sz val="10"/>
      <color indexed="8"/>
      <name val="HG丸ｺﾞｼｯｸM-PRO"/>
      <family val="3"/>
      <charset val="128"/>
    </font>
    <font>
      <sz val="11"/>
      <color indexed="8"/>
      <name val="HG丸ｺﾞｼｯｸM-PRO"/>
      <family val="3"/>
      <charset val="128"/>
    </font>
    <font>
      <sz val="11"/>
      <name val="HG丸ｺﾞｼｯｸM-PRO"/>
      <family val="3"/>
      <charset val="128"/>
    </font>
    <font>
      <sz val="8"/>
      <name val="HG丸ｺﾞｼｯｸM-PRO"/>
      <family val="3"/>
      <charset val="128"/>
    </font>
    <font>
      <sz val="8"/>
      <color indexed="10"/>
      <name val="HG丸ｺﾞｼｯｸM-PRO"/>
      <family val="3"/>
      <charset val="128"/>
    </font>
    <font>
      <sz val="8"/>
      <color indexed="12"/>
      <name val="HG丸ｺﾞｼｯｸM-PRO"/>
      <family val="3"/>
      <charset val="128"/>
    </font>
    <font>
      <b/>
      <sz val="8"/>
      <color indexed="12"/>
      <name val="HG丸ｺﾞｼｯｸM-PRO"/>
      <family val="3"/>
      <charset val="128"/>
    </font>
    <font>
      <b/>
      <sz val="14"/>
      <color indexed="12"/>
      <name val="Meiryo UI"/>
      <family val="3"/>
      <charset val="128"/>
    </font>
    <font>
      <b/>
      <sz val="14"/>
      <color indexed="10"/>
      <name val="Meiryo UI"/>
      <family val="3"/>
      <charset val="128"/>
    </font>
    <font>
      <sz val="10"/>
      <color indexed="8"/>
      <name val="Meiryo UI"/>
      <family val="3"/>
      <charset val="128"/>
    </font>
    <font>
      <b/>
      <sz val="20"/>
      <color indexed="8"/>
      <name val="Meiryo UI"/>
      <family val="3"/>
      <charset val="128"/>
    </font>
    <font>
      <b/>
      <sz val="12"/>
      <color indexed="9"/>
      <name val="Meiryo UI"/>
      <family val="3"/>
      <charset val="128"/>
    </font>
    <font>
      <sz val="10"/>
      <color indexed="9"/>
      <name val="Meiryo UI"/>
      <family val="3"/>
      <charset val="128"/>
    </font>
    <font>
      <b/>
      <sz val="24"/>
      <color indexed="8"/>
      <name val="Meiryo UI"/>
      <family val="3"/>
      <charset val="128"/>
    </font>
    <font>
      <b/>
      <sz val="16"/>
      <color indexed="8"/>
      <name val="Meiryo UI"/>
      <family val="3"/>
      <charset val="128"/>
    </font>
    <font>
      <b/>
      <sz val="10"/>
      <color indexed="8"/>
      <name val="Meiryo UI"/>
      <family val="3"/>
      <charset val="128"/>
    </font>
    <font>
      <sz val="14"/>
      <color indexed="8"/>
      <name val="Meiryo UI"/>
      <family val="3"/>
      <charset val="128"/>
    </font>
    <font>
      <sz val="9"/>
      <color indexed="8"/>
      <name val="Meiryo UI"/>
      <family val="3"/>
      <charset val="128"/>
    </font>
    <font>
      <b/>
      <sz val="12"/>
      <color indexed="8"/>
      <name val="Meiryo UI"/>
      <family val="3"/>
      <charset val="128"/>
    </font>
    <font>
      <b/>
      <sz val="24"/>
      <color indexed="8"/>
      <name val="Arial Black"/>
      <family val="2"/>
    </font>
    <font>
      <sz val="16"/>
      <color indexed="12"/>
      <name val="Arial Black"/>
      <family val="2"/>
    </font>
    <font>
      <b/>
      <sz val="12"/>
      <color indexed="12"/>
      <name val="Meiryo UI"/>
      <family val="3"/>
      <charset val="128"/>
    </font>
    <font>
      <sz val="10"/>
      <color indexed="10"/>
      <name val="Meiryo UI"/>
      <family val="3"/>
      <charset val="128"/>
    </font>
    <font>
      <sz val="10"/>
      <color indexed="12"/>
      <name val="Meiryo UI"/>
      <family val="3"/>
      <charset val="128"/>
    </font>
    <font>
      <b/>
      <sz val="7"/>
      <color indexed="8"/>
      <name val="Meiryo UI"/>
      <family val="3"/>
      <charset val="128"/>
    </font>
    <font>
      <b/>
      <sz val="20"/>
      <name val="Meiryo UI"/>
      <family val="3"/>
      <charset val="128"/>
    </font>
    <font>
      <sz val="24"/>
      <color indexed="8"/>
      <name val="Arial Black"/>
      <family val="2"/>
    </font>
    <font>
      <b/>
      <sz val="10"/>
      <color indexed="11"/>
      <name val="Meiryo UI"/>
      <family val="3"/>
      <charset val="128"/>
    </font>
    <font>
      <b/>
      <sz val="10"/>
      <color indexed="48"/>
      <name val="Meiryo UI"/>
      <family val="3"/>
      <charset val="128"/>
    </font>
    <font>
      <b/>
      <sz val="10"/>
      <color indexed="63"/>
      <name val="Meiryo UI"/>
      <family val="3"/>
      <charset val="128"/>
    </font>
    <font>
      <sz val="24"/>
      <name val="Arial Black"/>
      <family val="2"/>
    </font>
    <font>
      <sz val="36"/>
      <name val="Arial Black"/>
      <family val="2"/>
    </font>
    <font>
      <sz val="10"/>
      <name val="Meiryo UI"/>
      <family val="3"/>
      <charset val="128"/>
    </font>
    <font>
      <sz val="9"/>
      <name val="Meiryo UI"/>
      <family val="3"/>
      <charset val="128"/>
    </font>
    <font>
      <b/>
      <sz val="16"/>
      <color indexed="13"/>
      <name val="Meiryo UI"/>
      <family val="3"/>
      <charset val="128"/>
    </font>
    <font>
      <b/>
      <sz val="16"/>
      <color indexed="10"/>
      <name val="Meiryo UI"/>
      <family val="3"/>
      <charset val="128"/>
    </font>
    <font>
      <b/>
      <sz val="14"/>
      <color indexed="81"/>
      <name val="Meiryo UI"/>
      <family val="3"/>
      <charset val="128"/>
    </font>
    <font>
      <sz val="8"/>
      <color indexed="8"/>
      <name val="Meiryo UI"/>
      <family val="3"/>
      <charset val="128"/>
    </font>
    <font>
      <sz val="11"/>
      <color theme="1"/>
      <name val="ＭＳ Ｐゴシック"/>
      <family val="3"/>
      <charset val="128"/>
      <scheme val="minor"/>
    </font>
    <font>
      <b/>
      <sz val="10"/>
      <color rgb="FFFF0000"/>
      <name val="Meiryo UI"/>
      <family val="3"/>
      <charset val="128"/>
    </font>
    <font>
      <sz val="14"/>
      <color indexed="8"/>
      <name val="HG丸ｺﾞｼｯｸM-PRO"/>
      <family val="3"/>
      <charset val="128"/>
    </font>
    <font>
      <sz val="11"/>
      <color theme="1"/>
      <name val="HG丸ｺﾞｼｯｸM-PRO"/>
      <family val="3"/>
      <charset val="128"/>
    </font>
    <font>
      <b/>
      <sz val="14"/>
      <color indexed="8"/>
      <name val="HG丸ｺﾞｼｯｸM-PRO"/>
      <family val="3"/>
      <charset val="128"/>
    </font>
    <font>
      <u/>
      <sz val="11"/>
      <color indexed="10"/>
      <name val="HG丸ｺﾞｼｯｸM-PRO"/>
      <family val="3"/>
      <charset val="128"/>
    </font>
    <font>
      <b/>
      <sz val="11"/>
      <color indexed="10"/>
      <name val="HG丸ｺﾞｼｯｸM-PRO"/>
      <family val="3"/>
      <charset val="128"/>
    </font>
    <font>
      <b/>
      <sz val="45"/>
      <color indexed="8"/>
      <name val="Arial Black"/>
      <family val="2"/>
    </font>
    <font>
      <sz val="11"/>
      <color rgb="FF000000"/>
      <name val="ＭＳ Ｐゴシック"/>
      <family val="3"/>
      <charset val="128"/>
    </font>
    <font>
      <b/>
      <sz val="9"/>
      <color indexed="81"/>
      <name val="ＭＳ Ｐゴシック"/>
      <family val="3"/>
      <charset val="128"/>
    </font>
    <font>
      <b/>
      <sz val="10"/>
      <name val="Meiryo UI"/>
      <family val="3"/>
      <charset val="128"/>
    </font>
    <font>
      <sz val="6"/>
      <name val="ＭＳ Ｐゴシック"/>
      <family val="3"/>
      <charset val="128"/>
      <scheme val="minor"/>
    </font>
    <font>
      <sz val="16"/>
      <color indexed="8"/>
      <name val="HG丸ｺﾞｼｯｸM-PRO"/>
      <family val="3"/>
      <charset val="128"/>
    </font>
    <font>
      <vertAlign val="subscript"/>
      <sz val="11"/>
      <color indexed="8"/>
      <name val="HG丸ｺﾞｼｯｸM-PRO"/>
      <family val="3"/>
      <charset val="128"/>
    </font>
    <font>
      <vertAlign val="subscript"/>
      <sz val="11"/>
      <name val="HG丸ｺﾞｼｯｸM-PRO"/>
      <family val="3"/>
      <charset val="128"/>
    </font>
    <font>
      <u/>
      <sz val="11"/>
      <color rgb="FFFF0000"/>
      <name val="HG丸ｺﾞｼｯｸM-PRO"/>
      <family val="3"/>
      <charset val="128"/>
    </font>
    <font>
      <sz val="9"/>
      <color indexed="81"/>
      <name val="MS P ゴシック"/>
      <family val="3"/>
      <charset val="128"/>
    </font>
    <font>
      <b/>
      <sz val="11"/>
      <name val="HG丸ｺﾞｼｯｸM-PRO"/>
      <family val="3"/>
      <charset val="128"/>
    </font>
    <font>
      <sz val="10"/>
      <color rgb="FFFF0000"/>
      <name val="Meiryo UI"/>
      <family val="3"/>
      <charset val="128"/>
    </font>
    <font>
      <sz val="11"/>
      <name val="ＭＳ Ｐゴシック"/>
      <family val="3"/>
      <charset val="128"/>
      <scheme val="minor"/>
    </font>
    <font>
      <sz val="10"/>
      <name val="ＭＳ Ｐゴシック"/>
      <family val="3"/>
      <charset val="128"/>
    </font>
    <font>
      <b/>
      <sz val="11"/>
      <name val="ＭＳ 明朝"/>
      <family val="1"/>
      <charset val="128"/>
    </font>
    <font>
      <sz val="10"/>
      <color rgb="FFFF0000"/>
      <name val="ＭＳ 明朝"/>
      <family val="1"/>
      <charset val="128"/>
    </font>
    <font>
      <b/>
      <sz val="12"/>
      <color theme="0"/>
      <name val="Meiryo UI"/>
      <family val="3"/>
      <charset val="128"/>
    </font>
    <font>
      <sz val="10"/>
      <color indexed="8"/>
      <name val="ＭＳ Ｐゴシック"/>
      <family val="3"/>
      <charset val="128"/>
    </font>
    <font>
      <strike/>
      <sz val="10"/>
      <color rgb="FF000000"/>
      <name val="HG丸ｺﾞｼｯｸM-PRO"/>
      <family val="3"/>
      <charset val="128"/>
    </font>
    <font>
      <b/>
      <sz val="6"/>
      <color indexed="12"/>
      <name val="HG丸ｺﾞｼｯｸM-PRO"/>
      <family val="3"/>
      <charset val="128"/>
    </font>
    <font>
      <sz val="6"/>
      <name val="HG丸ｺﾞｼｯｸM-PRO"/>
      <family val="3"/>
      <charset val="128"/>
    </font>
    <font>
      <sz val="9"/>
      <color indexed="8"/>
      <name val="HG丸ｺﾞｼｯｸM-PRO"/>
      <family val="3"/>
      <charset val="128"/>
    </font>
    <font>
      <sz val="7.5"/>
      <name val="HG丸ｺﾞｼｯｸM-PRO"/>
      <family val="3"/>
      <charset val="128"/>
    </font>
    <font>
      <sz val="10"/>
      <color theme="1"/>
      <name val="ＭＳ 明朝"/>
      <family val="1"/>
      <charset val="128"/>
    </font>
    <font>
      <vertAlign val="superscript"/>
      <sz val="11"/>
      <name val="ＭＳ 明朝"/>
      <family val="1"/>
      <charset val="128"/>
    </font>
    <font>
      <sz val="11"/>
      <color rgb="FFFF0000"/>
      <name val="HG丸ｺﾞｼｯｸM-PRO"/>
      <family val="3"/>
      <charset val="128"/>
    </font>
    <font>
      <sz val="14"/>
      <name val="ＭＳ 明朝"/>
      <family val="1"/>
      <charset val="128"/>
    </font>
    <font>
      <b/>
      <sz val="12"/>
      <name val="Meiryo UI"/>
      <family val="3"/>
      <charset val="128"/>
    </font>
    <font>
      <sz val="8"/>
      <color indexed="81"/>
      <name val="MS P ゴシック"/>
      <family val="3"/>
      <charset val="128"/>
    </font>
    <font>
      <b/>
      <sz val="14"/>
      <color indexed="39"/>
      <name val="Meiryo UI"/>
      <family val="3"/>
      <charset val="128"/>
    </font>
  </fonts>
  <fills count="18">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indexed="48"/>
        <bgColor indexed="64"/>
      </patternFill>
    </fill>
    <fill>
      <patternFill patternType="solid">
        <fgColor indexed="31"/>
        <bgColor indexed="64"/>
      </patternFill>
    </fill>
    <fill>
      <patternFill patternType="solid">
        <fgColor indexed="42"/>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230">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diagonalUp="1">
      <left style="double">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thin">
        <color indexed="64"/>
      </right>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double">
        <color indexed="64"/>
      </left>
      <right style="thin">
        <color indexed="64"/>
      </right>
      <top/>
      <bottom style="double">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double">
        <color indexed="64"/>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style="thin">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double">
        <color indexed="64"/>
      </left>
      <right/>
      <top/>
      <bottom style="thin">
        <color indexed="64"/>
      </bottom>
      <diagonal/>
    </border>
    <border>
      <left/>
      <right style="hair">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double">
        <color indexed="64"/>
      </right>
      <top style="double">
        <color indexed="64"/>
      </top>
      <bottom style="double">
        <color indexed="64"/>
      </bottom>
      <diagonal style="thin">
        <color indexed="64"/>
      </diagonal>
    </border>
    <border diagonalUp="1">
      <left style="double">
        <color indexed="64"/>
      </left>
      <right style="thin">
        <color indexed="64"/>
      </right>
      <top style="double">
        <color indexed="64"/>
      </top>
      <bottom style="double">
        <color indexed="64"/>
      </bottom>
      <diagonal style="thin">
        <color indexed="64"/>
      </diagonal>
    </border>
    <border>
      <left style="thin">
        <color indexed="64"/>
      </left>
      <right style="medium">
        <color indexed="64"/>
      </right>
      <top/>
      <bottom/>
      <diagonal/>
    </border>
    <border diagonalUp="1">
      <left style="double">
        <color indexed="64"/>
      </left>
      <right style="thin">
        <color indexed="64"/>
      </right>
      <top/>
      <bottom/>
      <diagonal style="thin">
        <color indexed="64"/>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double">
        <color indexed="64"/>
      </left>
      <right style="thin">
        <color indexed="64"/>
      </right>
      <top style="thin">
        <color indexed="64"/>
      </top>
      <bottom/>
      <diagonal style="thin">
        <color indexed="64"/>
      </diagonal>
    </border>
    <border>
      <left style="double">
        <color indexed="64"/>
      </left>
      <right/>
      <top style="double">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right style="thin">
        <color indexed="64"/>
      </right>
      <top style="double">
        <color indexed="64"/>
      </top>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double">
        <color indexed="64"/>
      </left>
      <right/>
      <top style="thin">
        <color indexed="64"/>
      </top>
      <bottom style="thin">
        <color indexed="64"/>
      </bottom>
      <diagonal style="thin">
        <color indexed="64"/>
      </diagonal>
    </border>
    <border diagonalUp="1">
      <left/>
      <right style="double">
        <color indexed="64"/>
      </right>
      <top style="thin">
        <color indexed="64"/>
      </top>
      <bottom style="double">
        <color indexed="64"/>
      </bottom>
      <diagonal style="thin">
        <color indexed="64"/>
      </diagonal>
    </border>
    <border diagonalUp="1">
      <left style="thin">
        <color indexed="64"/>
      </left>
      <right style="double">
        <color indexed="64"/>
      </right>
      <top style="double">
        <color indexed="64"/>
      </top>
      <bottom/>
      <diagonal style="thin">
        <color indexed="64"/>
      </diagonal>
    </border>
    <border diagonalUp="1">
      <left style="medium">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s>
  <cellStyleXfs count="19">
    <xf numFmtId="0" fontId="0" fillId="0" borderId="0">
      <alignment vertical="center"/>
    </xf>
    <xf numFmtId="9" fontId="15" fillId="0" borderId="0" applyFon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38" fontId="5" fillId="0" borderId="0" applyFont="0" applyFill="0" applyBorder="0" applyAlignment="0" applyProtection="0">
      <alignment vertical="center"/>
    </xf>
    <xf numFmtId="38" fontId="4" fillId="0" borderId="0" applyFont="0" applyFill="0" applyBorder="0" applyAlignment="0" applyProtection="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0" fontId="4" fillId="0" borderId="0">
      <alignment vertical="center"/>
    </xf>
    <xf numFmtId="0" fontId="64" fillId="0" borderId="0">
      <alignment vertical="center"/>
    </xf>
    <xf numFmtId="0" fontId="4" fillId="0" borderId="0"/>
    <xf numFmtId="0" fontId="1" fillId="0" borderId="0">
      <alignment vertical="center"/>
    </xf>
    <xf numFmtId="0" fontId="4" fillId="0" borderId="0"/>
    <xf numFmtId="0" fontId="4" fillId="0" borderId="0"/>
    <xf numFmtId="0" fontId="7" fillId="0" borderId="0">
      <alignment vertical="center"/>
    </xf>
    <xf numFmtId="0" fontId="4"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775">
    <xf numFmtId="0" fontId="0" fillId="0" borderId="0" xfId="0">
      <alignment vertical="center"/>
    </xf>
    <xf numFmtId="177" fontId="10" fillId="0" borderId="0" xfId="5" applyNumberFormat="1" applyFont="1" applyFill="1" applyProtection="1"/>
    <xf numFmtId="177" fontId="6" fillId="0" borderId="0" xfId="5" applyNumberFormat="1" applyFont="1" applyFill="1" applyAlignment="1" applyProtection="1">
      <alignment vertical="center"/>
    </xf>
    <xf numFmtId="0" fontId="35" fillId="0" borderId="0" xfId="0" applyFont="1">
      <alignment vertical="center"/>
    </xf>
    <xf numFmtId="0" fontId="35" fillId="0" borderId="0" xfId="0" applyFont="1" applyAlignment="1">
      <alignment horizontal="center" vertical="center"/>
    </xf>
    <xf numFmtId="0" fontId="35" fillId="0" borderId="0" xfId="0" applyFont="1" applyAlignment="1">
      <alignment horizontal="right" vertical="center"/>
    </xf>
    <xf numFmtId="0" fontId="41" fillId="0" borderId="0" xfId="0" applyFont="1" applyAlignment="1">
      <alignment horizontal="center" vertical="center"/>
    </xf>
    <xf numFmtId="38" fontId="42" fillId="0" borderId="0" xfId="4" applyFont="1" applyBorder="1" applyAlignment="1">
      <alignment horizontal="right" vertical="center"/>
    </xf>
    <xf numFmtId="0" fontId="42" fillId="0" borderId="0" xfId="0" applyFont="1" applyAlignment="1">
      <alignment horizontal="center" vertical="center"/>
    </xf>
    <xf numFmtId="0" fontId="35" fillId="0" borderId="5" xfId="0" applyFont="1" applyBorder="1">
      <alignment vertical="center"/>
    </xf>
    <xf numFmtId="0" fontId="35" fillId="0" borderId="1" xfId="0" applyFont="1" applyBorder="1">
      <alignment vertical="center"/>
    </xf>
    <xf numFmtId="0" fontId="35" fillId="0" borderId="6" xfId="0" applyFont="1" applyBorder="1">
      <alignment vertical="center"/>
    </xf>
    <xf numFmtId="0" fontId="35" fillId="0" borderId="7" xfId="0" applyFont="1" applyBorder="1">
      <alignment vertical="center"/>
    </xf>
    <xf numFmtId="0" fontId="35" fillId="0" borderId="8" xfId="0" applyFont="1" applyBorder="1">
      <alignment vertical="center"/>
    </xf>
    <xf numFmtId="0" fontId="39" fillId="0" borderId="1" xfId="0" applyFont="1" applyBorder="1">
      <alignment vertical="center"/>
    </xf>
    <xf numFmtId="0" fontId="39" fillId="0" borderId="0" xfId="0" applyFont="1">
      <alignment vertical="center"/>
    </xf>
    <xf numFmtId="0" fontId="58" fillId="0" borderId="0" xfId="0" applyFont="1" applyAlignment="1">
      <alignment horizontal="center" vertical="center"/>
    </xf>
    <xf numFmtId="0" fontId="56" fillId="0" borderId="0" xfId="0" applyFont="1" applyAlignment="1">
      <alignment horizontal="center" vertical="center"/>
    </xf>
    <xf numFmtId="0" fontId="59" fillId="0" borderId="0" xfId="0" applyFont="1" applyAlignment="1">
      <alignment horizontal="center"/>
    </xf>
    <xf numFmtId="0" fontId="36" fillId="0" borderId="0" xfId="0" applyFont="1">
      <alignment vertical="center"/>
    </xf>
    <xf numFmtId="0" fontId="35" fillId="0" borderId="2" xfId="0" applyFont="1" applyBorder="1">
      <alignment vertical="center"/>
    </xf>
    <xf numFmtId="0" fontId="35" fillId="0" borderId="3" xfId="0" applyFont="1" applyBorder="1">
      <alignment vertical="center"/>
    </xf>
    <xf numFmtId="0" fontId="35" fillId="0" borderId="4" xfId="0" applyFont="1" applyBorder="1">
      <alignment vertical="center"/>
    </xf>
    <xf numFmtId="0" fontId="38" fillId="0" borderId="0" xfId="0" applyFont="1">
      <alignment vertical="center"/>
    </xf>
    <xf numFmtId="0" fontId="27" fillId="3" borderId="12" xfId="0" applyFont="1" applyFill="1" applyBorder="1" applyAlignment="1" applyProtection="1">
      <alignment horizontal="center" vertical="center"/>
      <protection locked="0"/>
    </xf>
    <xf numFmtId="0" fontId="35" fillId="0" borderId="0" xfId="0" quotePrefix="1" applyFont="1">
      <alignment vertical="center"/>
    </xf>
    <xf numFmtId="0" fontId="43" fillId="0" borderId="0" xfId="0" applyFont="1">
      <alignment vertical="center"/>
    </xf>
    <xf numFmtId="0" fontId="58" fillId="0" borderId="0" xfId="0" applyFont="1">
      <alignment vertical="center"/>
    </xf>
    <xf numFmtId="0" fontId="4" fillId="2" borderId="12" xfId="15" applyFill="1" applyBorder="1"/>
    <xf numFmtId="0" fontId="4" fillId="0" borderId="12" xfId="15" applyBorder="1"/>
    <xf numFmtId="0" fontId="4" fillId="0" borderId="0" xfId="15"/>
    <xf numFmtId="0" fontId="27" fillId="13" borderId="173" xfId="0" applyFont="1" applyFill="1" applyBorder="1" applyAlignment="1" applyProtection="1">
      <alignment horizontal="left" vertical="center" wrapText="1"/>
      <protection locked="0"/>
    </xf>
    <xf numFmtId="0" fontId="76" fillId="13" borderId="70" xfId="0" applyFont="1" applyFill="1" applyBorder="1" applyAlignment="1" applyProtection="1">
      <alignment horizontal="center" vertical="center"/>
      <protection locked="0"/>
    </xf>
    <xf numFmtId="0" fontId="35" fillId="0" borderId="12" xfId="0" applyFont="1" applyBorder="1" applyAlignment="1">
      <alignment horizontal="center" vertical="center"/>
    </xf>
    <xf numFmtId="9" fontId="35" fillId="0" borderId="201" xfId="0" applyNumberFormat="1" applyFont="1" applyBorder="1">
      <alignment vertical="center"/>
    </xf>
    <xf numFmtId="9" fontId="35" fillId="0" borderId="202" xfId="0" applyNumberFormat="1" applyFont="1" applyBorder="1">
      <alignment vertical="center"/>
    </xf>
    <xf numFmtId="9" fontId="35" fillId="0" borderId="203" xfId="0" applyNumberFormat="1" applyFont="1" applyBorder="1" applyAlignment="1">
      <alignment horizontal="center" vertical="center"/>
    </xf>
    <xf numFmtId="9" fontId="35" fillId="0" borderId="204" xfId="0" applyNumberFormat="1" applyFont="1" applyBorder="1" applyAlignment="1">
      <alignment horizontal="center" vertical="center"/>
    </xf>
    <xf numFmtId="9" fontId="35" fillId="0" borderId="205" xfId="0" applyNumberFormat="1" applyFont="1" applyBorder="1">
      <alignment vertical="center"/>
    </xf>
    <xf numFmtId="9" fontId="35" fillId="0" borderId="206" xfId="0" applyNumberFormat="1" applyFont="1" applyBorder="1">
      <alignment vertical="center"/>
    </xf>
    <xf numFmtId="0" fontId="35" fillId="0" borderId="204" xfId="0" applyFont="1" applyBorder="1" applyAlignment="1">
      <alignment horizontal="center" vertical="center"/>
    </xf>
    <xf numFmtId="0" fontId="35" fillId="0" borderId="205" xfId="0" applyFont="1" applyBorder="1" applyAlignment="1">
      <alignment horizontal="center" vertical="center"/>
    </xf>
    <xf numFmtId="0" fontId="35" fillId="0" borderId="206" xfId="0" applyFont="1" applyBorder="1" applyAlignment="1">
      <alignment horizontal="center" vertical="center"/>
    </xf>
    <xf numFmtId="0" fontId="35" fillId="0" borderId="16" xfId="0" applyFont="1" applyBorder="1" applyAlignment="1">
      <alignment horizontal="center" vertical="center"/>
    </xf>
    <xf numFmtId="0" fontId="35" fillId="0" borderId="166" xfId="0" applyFont="1" applyBorder="1" applyAlignment="1">
      <alignment horizontal="center" vertical="center"/>
    </xf>
    <xf numFmtId="0" fontId="35" fillId="0" borderId="24" xfId="0" applyFont="1" applyBorder="1" applyAlignment="1">
      <alignment horizontal="center" vertical="center"/>
    </xf>
    <xf numFmtId="0" fontId="35" fillId="0" borderId="204" xfId="0" applyFont="1" applyBorder="1">
      <alignment vertical="center"/>
    </xf>
    <xf numFmtId="0" fontId="35" fillId="0" borderId="205" xfId="0" applyFont="1" applyBorder="1">
      <alignment vertical="center"/>
    </xf>
    <xf numFmtId="0" fontId="35" fillId="0" borderId="206" xfId="0" applyFont="1" applyBorder="1">
      <alignment vertical="center"/>
    </xf>
    <xf numFmtId="0" fontId="35" fillId="0" borderId="15" xfId="0" applyFont="1" applyBorder="1" applyAlignment="1">
      <alignment horizontal="right" vertical="center"/>
    </xf>
    <xf numFmtId="0" fontId="26" fillId="13" borderId="137" xfId="0" applyFont="1" applyFill="1" applyBorder="1" applyProtection="1">
      <alignment vertical="center"/>
      <protection locked="0"/>
    </xf>
    <xf numFmtId="0" fontId="26" fillId="13" borderId="1" xfId="0" applyFont="1" applyFill="1" applyBorder="1" applyProtection="1">
      <alignment vertical="center"/>
      <protection locked="0"/>
    </xf>
    <xf numFmtId="0" fontId="6" fillId="13" borderId="16"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horizontal="right" vertical="center"/>
      <protection locked="0"/>
    </xf>
    <xf numFmtId="0" fontId="6" fillId="13" borderId="12" xfId="12" applyFont="1" applyFill="1" applyBorder="1" applyAlignment="1" applyProtection="1">
      <alignment horizontal="center" vertical="center"/>
      <protection locked="0"/>
    </xf>
    <xf numFmtId="0" fontId="7" fillId="13" borderId="12"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shrinkToFit="1"/>
      <protection locked="0"/>
    </xf>
    <xf numFmtId="184" fontId="6" fillId="13" borderId="30" xfId="12" applyNumberFormat="1" applyFont="1" applyFill="1" applyBorder="1" applyAlignment="1" applyProtection="1">
      <alignment vertical="center"/>
      <protection locked="0"/>
    </xf>
    <xf numFmtId="0" fontId="6" fillId="13" borderId="4"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vertical="center"/>
      <protection locked="0"/>
    </xf>
    <xf numFmtId="177" fontId="10" fillId="0" borderId="0" xfId="18" applyNumberFormat="1" applyFont="1" applyFill="1" applyAlignment="1" applyProtection="1"/>
    <xf numFmtId="177" fontId="10" fillId="0" borderId="0" xfId="18" applyNumberFormat="1" applyFont="1" applyFill="1" applyAlignment="1" applyProtection="1">
      <alignment wrapText="1"/>
    </xf>
    <xf numFmtId="0" fontId="6" fillId="13" borderId="8" xfId="12" applyFont="1" applyFill="1" applyBorder="1" applyAlignment="1" applyProtection="1">
      <alignment horizontal="center" vertical="center" shrinkToFit="1"/>
      <protection locked="0"/>
    </xf>
    <xf numFmtId="184" fontId="6" fillId="13" borderId="24" xfId="12" applyNumberFormat="1" applyFont="1" applyFill="1" applyBorder="1" applyAlignment="1" applyProtection="1">
      <alignment vertical="center"/>
      <protection locked="0"/>
    </xf>
    <xf numFmtId="184" fontId="6" fillId="0" borderId="19" xfId="12" applyNumberFormat="1" applyFont="1" applyBorder="1" applyAlignment="1">
      <alignment horizontal="right" vertical="center"/>
    </xf>
    <xf numFmtId="0" fontId="6" fillId="13" borderId="8" xfId="12" applyFont="1" applyFill="1" applyBorder="1" applyAlignment="1" applyProtection="1">
      <alignment horizontal="center" vertical="center"/>
      <protection locked="0"/>
    </xf>
    <xf numFmtId="184" fontId="6" fillId="13" borderId="24" xfId="12" applyNumberFormat="1" applyFont="1" applyFill="1" applyBorder="1" applyAlignment="1" applyProtection="1">
      <alignment horizontal="right" vertical="center"/>
      <protection locked="0"/>
    </xf>
    <xf numFmtId="0" fontId="35" fillId="0" borderId="2" xfId="0" applyFont="1" applyBorder="1" applyAlignment="1">
      <alignment horizontal="right" vertical="center"/>
    </xf>
    <xf numFmtId="187" fontId="35" fillId="0" borderId="4" xfId="17" applyNumberFormat="1" applyFont="1" applyBorder="1" applyAlignment="1">
      <alignment horizontal="center" vertical="center"/>
    </xf>
    <xf numFmtId="0" fontId="35" fillId="0" borderId="5" xfId="0" applyFont="1" applyBorder="1" applyAlignment="1">
      <alignment horizontal="right" vertical="center"/>
    </xf>
    <xf numFmtId="187"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0" fontId="82" fillId="0" borderId="1" xfId="0" applyFont="1" applyBorder="1" applyAlignment="1">
      <alignment horizontal="center" vertical="center"/>
    </xf>
    <xf numFmtId="0" fontId="35" fillId="0" borderId="6" xfId="0" applyFont="1" applyBorder="1" applyAlignment="1">
      <alignment horizontal="right" vertical="center"/>
    </xf>
    <xf numFmtId="0" fontId="35" fillId="0" borderId="8" xfId="0" applyFont="1" applyBorder="1" applyAlignment="1">
      <alignment horizontal="center" vertical="center"/>
    </xf>
    <xf numFmtId="38" fontId="35" fillId="0" borderId="16" xfId="0" applyNumberFormat="1" applyFont="1" applyBorder="1" applyAlignment="1">
      <alignment horizontal="center" vertical="center"/>
    </xf>
    <xf numFmtId="38" fontId="35" fillId="0" borderId="0" xfId="0" applyNumberFormat="1" applyFont="1" applyAlignment="1">
      <alignment horizontal="center" vertical="center"/>
    </xf>
    <xf numFmtId="0" fontId="35" fillId="0" borderId="4" xfId="0" applyFont="1" applyBorder="1" applyAlignment="1">
      <alignment horizontal="center" vertical="center"/>
    </xf>
    <xf numFmtId="0" fontId="35" fillId="0" borderId="3" xfId="0" applyFont="1" applyBorder="1" applyAlignment="1">
      <alignment vertical="top" wrapText="1"/>
    </xf>
    <xf numFmtId="0" fontId="6" fillId="13" borderId="13" xfId="12" applyFont="1" applyFill="1" applyBorder="1" applyAlignment="1" applyProtection="1">
      <alignment horizontal="distributed" vertical="center"/>
      <protection locked="0"/>
    </xf>
    <xf numFmtId="0" fontId="6" fillId="15" borderId="13" xfId="12" applyFont="1" applyFill="1" applyBorder="1" applyAlignment="1">
      <alignment horizontal="distributed" vertical="center"/>
    </xf>
    <xf numFmtId="0" fontId="10" fillId="0" borderId="0" xfId="14" applyFont="1">
      <alignment vertical="center"/>
    </xf>
    <xf numFmtId="0" fontId="10" fillId="0" borderId="2" xfId="14" applyFont="1" applyBorder="1">
      <alignment vertical="center"/>
    </xf>
    <xf numFmtId="0" fontId="10" fillId="0" borderId="3" xfId="14" applyFont="1" applyBorder="1">
      <alignment vertical="center"/>
    </xf>
    <xf numFmtId="0" fontId="10" fillId="0" borderId="4" xfId="14" applyFont="1" applyBorder="1">
      <alignment vertical="center"/>
    </xf>
    <xf numFmtId="0" fontId="10" fillId="0" borderId="5" xfId="14" applyFont="1" applyBorder="1">
      <alignment vertical="center"/>
    </xf>
    <xf numFmtId="0" fontId="10" fillId="0" borderId="0" xfId="14" applyFont="1" applyAlignment="1">
      <alignment horizontal="left" vertical="top"/>
    </xf>
    <xf numFmtId="0" fontId="10" fillId="0" borderId="1" xfId="14" applyFont="1" applyBorder="1">
      <alignment vertical="center"/>
    </xf>
    <xf numFmtId="0" fontId="7" fillId="0" borderId="0" xfId="14">
      <alignment vertical="center"/>
    </xf>
    <xf numFmtId="0" fontId="10" fillId="0" borderId="0" xfId="14" applyFont="1" applyAlignment="1">
      <alignment vertical="center" shrinkToFit="1"/>
    </xf>
    <xf numFmtId="0" fontId="10" fillId="0" borderId="6" xfId="14" applyFont="1" applyBorder="1">
      <alignment vertical="center"/>
    </xf>
    <xf numFmtId="0" fontId="10" fillId="0" borderId="8" xfId="14" applyFont="1" applyBorder="1">
      <alignment vertical="center"/>
    </xf>
    <xf numFmtId="0" fontId="10" fillId="0" borderId="4" xfId="14" applyFont="1" applyBorder="1" applyAlignment="1">
      <alignment vertical="center" wrapText="1"/>
    </xf>
    <xf numFmtId="0" fontId="10" fillId="0" borderId="8" xfId="14" applyFont="1" applyBorder="1" applyAlignment="1">
      <alignment vertical="center" wrapText="1"/>
    </xf>
    <xf numFmtId="0" fontId="10" fillId="0" borderId="4" xfId="14" applyFont="1" applyBorder="1" applyAlignment="1">
      <alignment horizontal="left" vertical="center"/>
    </xf>
    <xf numFmtId="0" fontId="10" fillId="0" borderId="15" xfId="14" applyFont="1" applyBorder="1" applyAlignment="1">
      <alignment horizontal="left" vertical="center"/>
    </xf>
    <xf numFmtId="0" fontId="10" fillId="0" borderId="13" xfId="14" applyFont="1" applyBorder="1">
      <alignment vertical="center"/>
    </xf>
    <xf numFmtId="0" fontId="10" fillId="0" borderId="16" xfId="14" applyFont="1" applyBorder="1">
      <alignment vertical="center"/>
    </xf>
    <xf numFmtId="0" fontId="10" fillId="0" borderId="1" xfId="14" applyFont="1" applyBorder="1" applyAlignment="1">
      <alignment horizontal="left" vertical="center"/>
    </xf>
    <xf numFmtId="0" fontId="10" fillId="0" borderId="15" xfId="14" applyFont="1" applyBorder="1">
      <alignment vertical="center"/>
    </xf>
    <xf numFmtId="0" fontId="7" fillId="0" borderId="3" xfId="14" applyBorder="1">
      <alignment vertical="center"/>
    </xf>
    <xf numFmtId="0" fontId="7" fillId="0" borderId="3" xfId="14" applyBorder="1" applyAlignment="1">
      <alignment horizontal="distributed" vertical="center"/>
    </xf>
    <xf numFmtId="0" fontId="10" fillId="0" borderId="3" xfId="14" applyFont="1" applyBorder="1" applyAlignment="1">
      <alignment vertical="center" wrapText="1"/>
    </xf>
    <xf numFmtId="0" fontId="10" fillId="0" borderId="3" xfId="14" applyFont="1" applyBorder="1" applyAlignment="1">
      <alignment horizontal="center" vertical="center"/>
    </xf>
    <xf numFmtId="0" fontId="10" fillId="0" borderId="4" xfId="14" applyFont="1" applyBorder="1" applyAlignment="1">
      <alignment horizontal="center" vertical="center"/>
    </xf>
    <xf numFmtId="0" fontId="10" fillId="0" borderId="7" xfId="14" applyFont="1" applyBorder="1">
      <alignment vertical="center"/>
    </xf>
    <xf numFmtId="0" fontId="10" fillId="0" borderId="0" xfId="14" applyFont="1" applyAlignment="1">
      <alignment horizontal="right" vertical="center"/>
    </xf>
    <xf numFmtId="0" fontId="6" fillId="0" borderId="0" xfId="10" applyFont="1" applyAlignment="1">
      <alignment vertical="center"/>
    </xf>
    <xf numFmtId="0" fontId="6" fillId="0" borderId="2" xfId="10" applyFont="1" applyBorder="1" applyAlignment="1">
      <alignment vertical="center"/>
    </xf>
    <xf numFmtId="0" fontId="6" fillId="0" borderId="3" xfId="10" applyFont="1" applyBorder="1" applyAlignment="1">
      <alignment vertical="center"/>
    </xf>
    <xf numFmtId="0" fontId="6" fillId="0" borderId="4" xfId="10" applyFont="1" applyBorder="1" applyAlignment="1">
      <alignment vertical="center"/>
    </xf>
    <xf numFmtId="0" fontId="6" fillId="0" borderId="5" xfId="10" applyFont="1" applyBorder="1" applyAlignment="1">
      <alignment vertical="center"/>
    </xf>
    <xf numFmtId="0" fontId="6" fillId="0" borderId="1" xfId="10" applyFont="1" applyBorder="1" applyAlignment="1">
      <alignment vertical="center"/>
    </xf>
    <xf numFmtId="0" fontId="7" fillId="0" borderId="0" xfId="10" applyFont="1" applyAlignment="1">
      <alignment horizontal="right" vertical="center"/>
    </xf>
    <xf numFmtId="0" fontId="7" fillId="0" borderId="0" xfId="10" applyFont="1" applyAlignment="1">
      <alignment horizontal="left" vertical="center"/>
    </xf>
    <xf numFmtId="0" fontId="8" fillId="0" borderId="0" xfId="10" applyFont="1" applyAlignment="1">
      <alignment horizontal="center" vertical="center"/>
    </xf>
    <xf numFmtId="0" fontId="6" fillId="0" borderId="0" xfId="10" applyFont="1" applyAlignment="1">
      <alignment horizontal="left" vertical="center" wrapText="1"/>
    </xf>
    <xf numFmtId="0" fontId="24" fillId="0" borderId="0" xfId="10" applyFont="1" applyAlignment="1">
      <alignment vertical="center"/>
    </xf>
    <xf numFmtId="0" fontId="6" fillId="0" borderId="43" xfId="10" applyFont="1" applyBorder="1" applyAlignment="1">
      <alignment vertical="center"/>
    </xf>
    <xf numFmtId="185" fontId="6" fillId="0" borderId="0" xfId="10" applyNumberFormat="1" applyFont="1" applyAlignment="1">
      <alignment horizontal="center" vertical="center"/>
    </xf>
    <xf numFmtId="0" fontId="6" fillId="0" borderId="44" xfId="10" applyFont="1" applyBorder="1" applyAlignment="1">
      <alignment vertical="center"/>
    </xf>
    <xf numFmtId="0" fontId="6" fillId="0" borderId="45" xfId="10" applyFont="1" applyBorder="1" applyAlignment="1">
      <alignment vertical="center"/>
    </xf>
    <xf numFmtId="0" fontId="6" fillId="0" borderId="0" xfId="10" applyFont="1" applyAlignment="1">
      <alignment horizontal="left" vertical="center"/>
    </xf>
    <xf numFmtId="0" fontId="6" fillId="0" borderId="36" xfId="10" applyFont="1" applyBorder="1" applyAlignment="1">
      <alignment vertical="center" wrapText="1"/>
    </xf>
    <xf numFmtId="0" fontId="6" fillId="0" borderId="37" xfId="10" applyFont="1" applyBorder="1" applyAlignment="1">
      <alignment vertical="center" wrapText="1"/>
    </xf>
    <xf numFmtId="185" fontId="6" fillId="0" borderId="0" xfId="10" applyNumberFormat="1" applyFont="1" applyAlignment="1">
      <alignment horizontal="left" vertical="center"/>
    </xf>
    <xf numFmtId="0" fontId="6" fillId="0" borderId="15" xfId="10" applyFont="1" applyBorder="1" applyAlignment="1">
      <alignment vertical="center"/>
    </xf>
    <xf numFmtId="0" fontId="6" fillId="0" borderId="16" xfId="10" applyFont="1" applyBorder="1" applyAlignment="1">
      <alignment vertical="center"/>
    </xf>
    <xf numFmtId="0" fontId="20" fillId="0" borderId="0" xfId="0" applyFont="1" applyAlignment="1">
      <alignment horizontal="center" vertical="center" shrinkToFit="1"/>
    </xf>
    <xf numFmtId="0" fontId="6" fillId="0" borderId="0" xfId="0" applyFont="1" applyAlignment="1">
      <alignment horizontal="center" vertical="center"/>
    </xf>
    <xf numFmtId="0" fontId="6" fillId="0" borderId="0" xfId="10" applyFont="1" applyAlignment="1">
      <alignment horizontal="center" vertical="center"/>
    </xf>
    <xf numFmtId="0" fontId="6" fillId="0" borderId="2" xfId="10" applyFont="1" applyBorder="1" applyAlignment="1">
      <alignment vertical="center" wrapText="1"/>
    </xf>
    <xf numFmtId="0" fontId="10" fillId="0" borderId="4" xfId="10" applyFont="1" applyBorder="1"/>
    <xf numFmtId="0" fontId="7" fillId="0" borderId="0" xfId="10" applyFont="1" applyAlignment="1">
      <alignment horizontal="center" vertical="center"/>
    </xf>
    <xf numFmtId="0" fontId="6" fillId="0" borderId="15" xfId="10" applyFont="1" applyBorder="1" applyAlignment="1">
      <alignment vertical="center" shrinkToFit="1"/>
    </xf>
    <xf numFmtId="0" fontId="6" fillId="0" borderId="16" xfId="10" applyFont="1" applyBorder="1" applyAlignment="1">
      <alignment vertical="center" shrinkToFit="1"/>
    </xf>
    <xf numFmtId="0" fontId="10" fillId="0" borderId="16" xfId="10" applyFont="1" applyBorder="1" applyAlignment="1">
      <alignment vertical="center" shrinkToFit="1"/>
    </xf>
    <xf numFmtId="0" fontId="6" fillId="0" borderId="6" xfId="10" applyFont="1" applyBorder="1" applyAlignment="1">
      <alignment vertical="center"/>
    </xf>
    <xf numFmtId="0" fontId="6" fillId="0" borderId="7" xfId="10" applyFont="1" applyBorder="1" applyAlignment="1">
      <alignment vertical="center"/>
    </xf>
    <xf numFmtId="0" fontId="6" fillId="0" borderId="8" xfId="10" applyFont="1" applyBorder="1" applyAlignment="1">
      <alignment vertical="center"/>
    </xf>
    <xf numFmtId="0" fontId="6" fillId="0" borderId="36" xfId="10" applyFont="1" applyBorder="1" applyAlignment="1">
      <alignment vertical="center"/>
    </xf>
    <xf numFmtId="0" fontId="6" fillId="0" borderId="37" xfId="10" applyFont="1" applyBorder="1" applyAlignment="1">
      <alignment vertical="center"/>
    </xf>
    <xf numFmtId="0" fontId="9" fillId="0" borderId="0" xfId="10" applyFont="1" applyAlignment="1">
      <alignment horizontal="left" vertical="center" wrapText="1"/>
    </xf>
    <xf numFmtId="0" fontId="6" fillId="0" borderId="55" xfId="10" applyFont="1" applyBorder="1" applyAlignment="1">
      <alignment vertical="center"/>
    </xf>
    <xf numFmtId="0" fontId="6" fillId="0" borderId="6" xfId="10" applyFont="1" applyBorder="1" applyAlignment="1">
      <alignment vertical="center" shrinkToFit="1"/>
    </xf>
    <xf numFmtId="0" fontId="6" fillId="0" borderId="38" xfId="10" applyFont="1" applyBorder="1" applyAlignment="1">
      <alignment vertical="center" shrinkToFit="1"/>
    </xf>
    <xf numFmtId="0" fontId="6" fillId="0" borderId="0" xfId="10" applyFont="1" applyAlignment="1">
      <alignment horizontal="distributed" vertical="center"/>
    </xf>
    <xf numFmtId="0" fontId="6" fillId="0" borderId="0" xfId="10" applyFont="1" applyAlignment="1">
      <alignment vertical="center" shrinkToFit="1"/>
    </xf>
    <xf numFmtId="0" fontId="9" fillId="0" borderId="0" xfId="10" applyFont="1" applyAlignment="1">
      <alignment horizontal="distributed" vertical="center" wrapText="1" shrinkToFit="1"/>
    </xf>
    <xf numFmtId="0" fontId="9" fillId="0" borderId="0" xfId="10" applyFont="1" applyAlignment="1">
      <alignment horizontal="distributed" vertical="center" shrinkToFit="1"/>
    </xf>
    <xf numFmtId="176" fontId="6" fillId="0" borderId="0" xfId="10" applyNumberFormat="1" applyFont="1" applyAlignment="1">
      <alignment horizontal="right" vertical="center" shrinkToFit="1"/>
    </xf>
    <xf numFmtId="176" fontId="6" fillId="0" borderId="0" xfId="10" applyNumberFormat="1" applyFont="1" applyAlignment="1">
      <alignment horizontal="left" vertical="center"/>
    </xf>
    <xf numFmtId="0" fontId="13" fillId="0" borderId="0" xfId="10" applyFont="1" applyAlignment="1">
      <alignment horizontal="left" vertical="center"/>
    </xf>
    <xf numFmtId="0" fontId="11" fillId="0" borderId="0" xfId="10" applyFont="1" applyAlignment="1">
      <alignment horizontal="right" vertical="center"/>
    </xf>
    <xf numFmtId="0" fontId="6" fillId="0" borderId="5" xfId="10" applyFont="1" applyBorder="1"/>
    <xf numFmtId="0" fontId="6" fillId="0" borderId="0" xfId="10" applyFont="1"/>
    <xf numFmtId="0" fontId="6" fillId="0" borderId="1" xfId="10" applyFont="1" applyBorder="1" applyAlignment="1">
      <alignment vertical="center" wrapText="1"/>
    </xf>
    <xf numFmtId="0" fontId="6" fillId="0" borderId="0" xfId="10" applyFont="1" applyAlignment="1">
      <alignment vertical="center" wrapText="1"/>
    </xf>
    <xf numFmtId="0" fontId="6" fillId="0" borderId="48" xfId="10" applyFont="1" applyBorder="1" applyAlignment="1">
      <alignment vertical="center" wrapText="1"/>
    </xf>
    <xf numFmtId="0" fontId="6" fillId="0" borderId="49" xfId="10" applyFont="1" applyBorder="1" applyAlignment="1">
      <alignment vertical="center"/>
    </xf>
    <xf numFmtId="0" fontId="6" fillId="0" borderId="0" xfId="10" applyFont="1" applyAlignment="1">
      <alignment horizontal="center" vertical="center" wrapText="1"/>
    </xf>
    <xf numFmtId="0" fontId="9" fillId="0" borderId="48" xfId="10" applyFont="1" applyBorder="1" applyAlignment="1">
      <alignment vertical="center" wrapText="1"/>
    </xf>
    <xf numFmtId="0" fontId="9" fillId="0" borderId="49" xfId="10" applyFont="1" applyBorder="1" applyAlignment="1">
      <alignment vertical="center" wrapText="1"/>
    </xf>
    <xf numFmtId="0" fontId="9" fillId="0" borderId="50" xfId="10" applyFont="1" applyBorder="1" applyAlignment="1">
      <alignment vertical="center" wrapText="1"/>
    </xf>
    <xf numFmtId="0" fontId="9" fillId="0" borderId="51" xfId="10" applyFont="1" applyBorder="1" applyAlignment="1">
      <alignment vertical="center" wrapText="1"/>
    </xf>
    <xf numFmtId="0" fontId="9" fillId="0" borderId="55" xfId="10" applyFont="1" applyBorder="1" applyAlignment="1">
      <alignment vertical="center" textRotation="255" wrapText="1"/>
    </xf>
    <xf numFmtId="0" fontId="9" fillId="0" borderId="0" xfId="10" applyFont="1" applyAlignment="1">
      <alignment vertical="center" textRotation="255" wrapText="1"/>
    </xf>
    <xf numFmtId="0" fontId="9" fillId="0" borderId="1" xfId="10" applyFont="1" applyBorder="1" applyAlignment="1">
      <alignment vertical="center" textRotation="255" wrapText="1"/>
    </xf>
    <xf numFmtId="0" fontId="9" fillId="0" borderId="15" xfId="10" applyFont="1" applyBorder="1" applyAlignment="1">
      <alignment vertical="center" wrapText="1"/>
    </xf>
    <xf numFmtId="0" fontId="9" fillId="0" borderId="16" xfId="10" applyFont="1" applyBorder="1" applyAlignment="1">
      <alignment vertical="center" wrapText="1"/>
    </xf>
    <xf numFmtId="0" fontId="9" fillId="0" borderId="50" xfId="10" applyFont="1" applyBorder="1" applyAlignment="1">
      <alignment vertical="center" textRotation="255" wrapText="1"/>
    </xf>
    <xf numFmtId="0" fontId="9" fillId="0" borderId="43" xfId="10" applyFont="1" applyBorder="1" applyAlignment="1">
      <alignment vertical="center" textRotation="255" wrapText="1"/>
    </xf>
    <xf numFmtId="0" fontId="9" fillId="0" borderId="51" xfId="10" applyFont="1" applyBorder="1" applyAlignment="1">
      <alignment vertical="center" textRotation="255" wrapText="1"/>
    </xf>
    <xf numFmtId="0" fontId="9" fillId="0" borderId="38" xfId="10" applyFont="1" applyBorder="1" applyAlignment="1">
      <alignment vertical="center" wrapText="1"/>
    </xf>
    <xf numFmtId="0" fontId="9" fillId="0" borderId="37" xfId="10" applyFont="1" applyBorder="1" applyAlignment="1">
      <alignment vertical="center" wrapText="1"/>
    </xf>
    <xf numFmtId="0" fontId="6" fillId="0" borderId="0" xfId="10" applyFont="1" applyAlignment="1">
      <alignment horizontal="left" vertical="top"/>
    </xf>
    <xf numFmtId="0" fontId="19" fillId="0" borderId="10" xfId="0" applyFont="1" applyBorder="1" applyAlignment="1"/>
    <xf numFmtId="0" fontId="0" fillId="0" borderId="10" xfId="0" applyBorder="1">
      <alignment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6" fillId="0" borderId="0" xfId="10" applyFont="1" applyAlignment="1">
      <alignment horizontal="right" vertical="center"/>
    </xf>
    <xf numFmtId="0" fontId="6" fillId="0" borderId="0" xfId="10" applyFont="1" applyAlignment="1">
      <alignment horizontal="left" vertical="center" wrapText="1" indent="1"/>
    </xf>
    <xf numFmtId="0" fontId="6" fillId="0" borderId="3" xfId="10" applyFont="1" applyBorder="1" applyAlignment="1">
      <alignment horizontal="left" vertical="center" wrapText="1" indent="1"/>
    </xf>
    <xf numFmtId="0" fontId="6" fillId="0" borderId="4" xfId="10" applyFont="1" applyBorder="1" applyAlignment="1">
      <alignment horizontal="left" vertical="center" wrapText="1" indent="1"/>
    </xf>
    <xf numFmtId="0" fontId="6" fillId="0" borderId="1" xfId="10" applyFont="1" applyBorder="1" applyAlignment="1">
      <alignment horizontal="left" vertical="center" wrapText="1" indent="1"/>
    </xf>
    <xf numFmtId="0" fontId="6" fillId="0" borderId="1" xfId="10" applyFont="1" applyBorder="1"/>
    <xf numFmtId="0" fontId="6" fillId="0" borderId="44" xfId="10" applyFont="1" applyBorder="1" applyAlignment="1">
      <alignment vertical="center" wrapText="1"/>
    </xf>
    <xf numFmtId="0" fontId="6" fillId="0" borderId="45" xfId="10" applyFont="1" applyBorder="1" applyAlignment="1">
      <alignment vertical="center" wrapText="1"/>
    </xf>
    <xf numFmtId="0" fontId="6" fillId="0" borderId="50" xfId="10" applyFont="1" applyBorder="1" applyAlignment="1">
      <alignment vertical="center" wrapText="1"/>
    </xf>
    <xf numFmtId="0" fontId="6" fillId="0" borderId="51" xfId="10" applyFont="1" applyBorder="1" applyAlignment="1">
      <alignment vertical="center" wrapText="1"/>
    </xf>
    <xf numFmtId="0" fontId="6" fillId="15" borderId="0" xfId="0" applyFont="1" applyFill="1" applyAlignment="1"/>
    <xf numFmtId="0" fontId="6" fillId="15" borderId="0" xfId="10" applyFont="1" applyFill="1" applyAlignment="1">
      <alignment horizontal="distributed" vertical="center" wrapText="1"/>
    </xf>
    <xf numFmtId="0" fontId="6" fillId="15" borderId="0" xfId="10" applyFont="1" applyFill="1" applyAlignment="1">
      <alignment vertical="center" wrapText="1"/>
    </xf>
    <xf numFmtId="0" fontId="6" fillId="15" borderId="0" xfId="10" applyFont="1" applyFill="1" applyAlignment="1">
      <alignment horizontal="left" vertical="center" wrapText="1"/>
    </xf>
    <xf numFmtId="0" fontId="10" fillId="0" borderId="0" xfId="10" applyFont="1" applyAlignment="1">
      <alignment vertical="center"/>
    </xf>
    <xf numFmtId="0" fontId="9" fillId="0" borderId="0" xfId="10" applyFont="1" applyAlignment="1">
      <alignment horizontal="right" vertical="center"/>
    </xf>
    <xf numFmtId="0" fontId="6" fillId="0" borderId="55" xfId="10" applyFont="1" applyBorder="1" applyAlignment="1">
      <alignment horizontal="center" vertical="center"/>
    </xf>
    <xf numFmtId="0" fontId="10" fillId="0" borderId="1" xfId="10" applyFont="1" applyBorder="1" applyAlignment="1">
      <alignment vertical="center"/>
    </xf>
    <xf numFmtId="0" fontId="4" fillId="0" borderId="55" xfId="0" applyFont="1" applyBorder="1" applyAlignment="1">
      <alignment horizontal="center" vertical="center"/>
    </xf>
    <xf numFmtId="9" fontId="10" fillId="0" borderId="0" xfId="10" applyNumberFormat="1" applyFont="1" applyAlignment="1">
      <alignment vertical="center"/>
    </xf>
    <xf numFmtId="0" fontId="4" fillId="0" borderId="55" xfId="10" applyBorder="1" applyAlignment="1">
      <alignment horizontal="center" vertical="center"/>
    </xf>
    <xf numFmtId="0" fontId="10" fillId="0" borderId="0" xfId="10" applyFont="1" applyAlignment="1">
      <alignment horizontal="center" vertical="center"/>
    </xf>
    <xf numFmtId="0" fontId="4" fillId="0" borderId="0" xfId="10" applyAlignment="1">
      <alignment horizontal="center" vertical="center"/>
    </xf>
    <xf numFmtId="9" fontId="10" fillId="0" borderId="0" xfId="10" applyNumberFormat="1" applyFont="1" applyAlignment="1">
      <alignment horizontal="center" vertical="center"/>
    </xf>
    <xf numFmtId="0" fontId="83" fillId="0" borderId="0" xfId="0" applyFont="1" applyAlignment="1">
      <alignment horizontal="center" vertical="center"/>
    </xf>
    <xf numFmtId="0" fontId="84" fillId="0" borderId="0" xfId="0" applyFont="1" applyAlignment="1">
      <alignment horizontal="right" vertical="center"/>
    </xf>
    <xf numFmtId="0" fontId="6" fillId="0" borderId="0" xfId="0" applyFont="1">
      <alignment vertical="center"/>
    </xf>
    <xf numFmtId="0" fontId="0" fillId="0" borderId="0" xfId="0" applyAlignment="1"/>
    <xf numFmtId="0" fontId="6" fillId="0" borderId="76" xfId="10" applyFont="1" applyBorder="1" applyAlignment="1">
      <alignment vertical="center" wrapText="1"/>
    </xf>
    <xf numFmtId="0" fontId="6" fillId="15" borderId="76" xfId="10" applyFont="1" applyFill="1" applyBorder="1" applyAlignment="1">
      <alignment horizontal="left" vertical="center" wrapText="1"/>
    </xf>
    <xf numFmtId="0" fontId="6" fillId="0" borderId="12" xfId="0" applyFont="1" applyBorder="1">
      <alignment vertical="center"/>
    </xf>
    <xf numFmtId="0" fontId="0" fillId="0" borderId="0" xfId="0" applyAlignment="1">
      <alignment horizontal="center" vertical="center"/>
    </xf>
    <xf numFmtId="0" fontId="6" fillId="0" borderId="0" xfId="0" applyFont="1" applyAlignment="1">
      <alignment vertical="center" shrinkToFit="1"/>
    </xf>
    <xf numFmtId="0" fontId="6" fillId="0" borderId="207" xfId="10" applyFont="1" applyBorder="1" applyAlignment="1">
      <alignment vertical="center"/>
    </xf>
    <xf numFmtId="0" fontId="6" fillId="0" borderId="208" xfId="10" applyFont="1" applyBorder="1" applyAlignment="1">
      <alignment vertical="center"/>
    </xf>
    <xf numFmtId="0" fontId="6" fillId="0" borderId="209" xfId="10" applyFont="1" applyBorder="1" applyAlignment="1">
      <alignment vertical="center"/>
    </xf>
    <xf numFmtId="0" fontId="6" fillId="0" borderId="210" xfId="10" applyFont="1" applyBorder="1" applyAlignment="1">
      <alignment vertical="center"/>
    </xf>
    <xf numFmtId="0" fontId="6" fillId="0" borderId="211" xfId="10" applyFont="1" applyBorder="1" applyAlignment="1">
      <alignment vertical="center"/>
    </xf>
    <xf numFmtId="0" fontId="6" fillId="0" borderId="212" xfId="10" applyFont="1" applyBorder="1" applyAlignment="1">
      <alignment vertical="center"/>
    </xf>
    <xf numFmtId="0" fontId="6" fillId="0" borderId="213" xfId="10" applyFont="1" applyBorder="1" applyAlignment="1">
      <alignment vertical="center"/>
    </xf>
    <xf numFmtId="0" fontId="6" fillId="0" borderId="214" xfId="10" applyFont="1" applyBorder="1" applyAlignment="1">
      <alignment vertical="center"/>
    </xf>
    <xf numFmtId="0" fontId="6" fillId="0" borderId="215" xfId="10" applyFont="1" applyBorder="1" applyAlignment="1">
      <alignment vertical="center"/>
    </xf>
    <xf numFmtId="0" fontId="6" fillId="0" borderId="0" xfId="0" applyFont="1" applyAlignment="1">
      <alignment horizontal="center" vertical="center" shrinkToFit="1"/>
    </xf>
    <xf numFmtId="0" fontId="6" fillId="0" borderId="75" xfId="0" applyFont="1" applyBorder="1" applyAlignment="1">
      <alignment horizontal="center" vertical="center"/>
    </xf>
    <xf numFmtId="0" fontId="6" fillId="0" borderId="48" xfId="0" applyFont="1" applyBorder="1">
      <alignment vertical="center"/>
    </xf>
    <xf numFmtId="0" fontId="6" fillId="0" borderId="49" xfId="0" applyFont="1" applyBorder="1">
      <alignment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11" fillId="0" borderId="3" xfId="10" applyFont="1" applyBorder="1" applyAlignment="1">
      <alignment horizontal="right" vertical="center"/>
    </xf>
    <xf numFmtId="0" fontId="6" fillId="0" borderId="84" xfId="10" applyFont="1" applyBorder="1" applyAlignment="1">
      <alignment vertical="center"/>
    </xf>
    <xf numFmtId="0" fontId="6" fillId="15" borderId="84" xfId="10" applyFont="1" applyFill="1" applyBorder="1" applyAlignment="1">
      <alignment horizontal="left" vertical="center" wrapText="1"/>
    </xf>
    <xf numFmtId="0" fontId="6" fillId="0" borderId="0" xfId="12" applyFont="1"/>
    <xf numFmtId="0" fontId="10" fillId="0" borderId="0" xfId="12" applyFont="1"/>
    <xf numFmtId="0" fontId="6" fillId="0" borderId="2" xfId="12" applyFont="1" applyBorder="1"/>
    <xf numFmtId="0" fontId="6" fillId="0" borderId="3" xfId="12" applyFont="1" applyBorder="1"/>
    <xf numFmtId="0" fontId="10" fillId="0" borderId="3" xfId="12" applyFont="1" applyBorder="1"/>
    <xf numFmtId="0" fontId="10" fillId="0" borderId="4" xfId="12" applyFont="1" applyBorder="1"/>
    <xf numFmtId="0" fontId="6" fillId="0" borderId="5" xfId="12" applyFont="1" applyBorder="1"/>
    <xf numFmtId="0" fontId="10" fillId="0" borderId="1" xfId="12" applyFont="1" applyBorder="1"/>
    <xf numFmtId="38" fontId="6" fillId="0" borderId="0" xfId="10" applyNumberFormat="1" applyFont="1" applyAlignment="1">
      <alignment vertical="center"/>
    </xf>
    <xf numFmtId="0" fontId="6" fillId="0" borderId="0" xfId="10" applyFont="1" applyAlignment="1">
      <alignment horizontal="right"/>
    </xf>
    <xf numFmtId="38" fontId="6" fillId="0" borderId="0" xfId="10" applyNumberFormat="1" applyFont="1" applyAlignment="1">
      <alignment horizontal="center" vertical="center"/>
    </xf>
    <xf numFmtId="0" fontId="6" fillId="0" borderId="0" xfId="10" applyFont="1" applyAlignment="1">
      <alignment horizontal="left" vertical="top" wrapText="1"/>
    </xf>
    <xf numFmtId="0" fontId="13" fillId="0" borderId="0" xfId="10" applyFont="1" applyAlignment="1">
      <alignment horizontal="center" vertical="center" wrapText="1"/>
    </xf>
    <xf numFmtId="0" fontId="9" fillId="0" borderId="0" xfId="10" applyFont="1" applyAlignment="1">
      <alignment horizontal="center" vertical="center" wrapText="1"/>
    </xf>
    <xf numFmtId="0" fontId="94" fillId="0" borderId="0" xfId="10" applyFont="1" applyAlignment="1">
      <alignment vertical="center"/>
    </xf>
    <xf numFmtId="0" fontId="9" fillId="0" borderId="0" xfId="10" applyFont="1" applyAlignment="1">
      <alignment horizontal="right"/>
    </xf>
    <xf numFmtId="0" fontId="6" fillId="0" borderId="10" xfId="10" applyFont="1" applyBorder="1" applyAlignment="1">
      <alignment horizontal="center" vertical="center"/>
    </xf>
    <xf numFmtId="0" fontId="6" fillId="0" borderId="6" xfId="12" applyFont="1" applyBorder="1" applyAlignment="1">
      <alignment vertical="center"/>
    </xf>
    <xf numFmtId="0" fontId="6" fillId="0" borderId="7" xfId="12" applyFont="1" applyBorder="1" applyAlignment="1">
      <alignment vertical="center"/>
    </xf>
    <xf numFmtId="0" fontId="6" fillId="0" borderId="7" xfId="12" applyFont="1" applyBorder="1" applyAlignment="1">
      <alignment horizontal="left" vertical="center"/>
    </xf>
    <xf numFmtId="0" fontId="9" fillId="0" borderId="7" xfId="12" applyFont="1" applyBorder="1" applyAlignment="1">
      <alignment horizontal="right" vertical="center"/>
    </xf>
    <xf numFmtId="176" fontId="9" fillId="0" borderId="7" xfId="12" applyNumberFormat="1" applyFont="1" applyBorder="1" applyAlignment="1">
      <alignment horizontal="left" vertical="center"/>
    </xf>
    <xf numFmtId="176" fontId="9" fillId="0" borderId="7" xfId="12" applyNumberFormat="1" applyFont="1" applyBorder="1" applyAlignment="1">
      <alignment vertical="center"/>
    </xf>
    <xf numFmtId="0" fontId="6" fillId="0" borderId="8" xfId="12" applyFont="1" applyBorder="1" applyAlignment="1">
      <alignment vertical="center"/>
    </xf>
    <xf numFmtId="0" fontId="6" fillId="0" borderId="0" xfId="12" applyFont="1" applyAlignment="1">
      <alignment vertical="center"/>
    </xf>
    <xf numFmtId="0" fontId="6" fillId="0" borderId="0" xfId="12" applyFont="1" applyAlignment="1">
      <alignment horizontal="left" vertical="center"/>
    </xf>
    <xf numFmtId="0" fontId="9" fillId="0" borderId="0" xfId="12" applyFont="1" applyAlignment="1">
      <alignment horizontal="right" vertical="center"/>
    </xf>
    <xf numFmtId="178" fontId="9" fillId="0" borderId="0" xfId="12" applyNumberFormat="1" applyFont="1" applyAlignment="1">
      <alignment vertical="center"/>
    </xf>
    <xf numFmtId="0" fontId="6" fillId="0" borderId="0" xfId="12" applyFont="1" applyAlignment="1">
      <alignment horizontal="right" vertical="center"/>
    </xf>
    <xf numFmtId="0" fontId="6" fillId="0" borderId="7" xfId="12" applyFont="1" applyBorder="1"/>
    <xf numFmtId="0" fontId="10" fillId="0" borderId="7" xfId="12" applyFont="1" applyBorder="1"/>
    <xf numFmtId="3" fontId="10" fillId="0" borderId="7" xfId="12" applyNumberFormat="1" applyFont="1" applyBorder="1"/>
    <xf numFmtId="3" fontId="10" fillId="0" borderId="3" xfId="12" applyNumberFormat="1" applyFont="1" applyBorder="1"/>
    <xf numFmtId="3" fontId="10" fillId="0" borderId="4" xfId="12" applyNumberFormat="1" applyFont="1" applyBorder="1"/>
    <xf numFmtId="3" fontId="10" fillId="0" borderId="0" xfId="12" applyNumberFormat="1" applyFont="1"/>
    <xf numFmtId="3" fontId="10" fillId="0" borderId="1" xfId="12" applyNumberFormat="1" applyFont="1" applyBorder="1"/>
    <xf numFmtId="0" fontId="10" fillId="0" borderId="5" xfId="12" applyFont="1" applyBorder="1"/>
    <xf numFmtId="0" fontId="6" fillId="0" borderId="9" xfId="12" applyFont="1" applyBorder="1" applyAlignment="1">
      <alignment vertical="center"/>
    </xf>
    <xf numFmtId="0" fontId="6" fillId="0" borderId="46" xfId="12" applyFont="1" applyBorder="1" applyAlignment="1">
      <alignment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0" fillId="0" borderId="0" xfId="12" applyFont="1" applyAlignment="1">
      <alignment horizontal="center" wrapText="1"/>
    </xf>
    <xf numFmtId="0" fontId="10" fillId="0" borderId="0" xfId="12" applyFont="1" applyAlignment="1">
      <alignment horizontal="center"/>
    </xf>
    <xf numFmtId="0" fontId="6" fillId="0" borderId="11" xfId="12" applyFont="1" applyBorder="1" applyAlignment="1">
      <alignment vertical="center"/>
    </xf>
    <xf numFmtId="0" fontId="6" fillId="0" borderId="12" xfId="12" applyFont="1" applyBorder="1" applyAlignment="1">
      <alignment horizontal="center" vertical="center"/>
    </xf>
    <xf numFmtId="183" fontId="6" fillId="0" borderId="12" xfId="12" applyNumberFormat="1" applyFont="1" applyBorder="1" applyAlignment="1">
      <alignment horizontal="center" vertical="center"/>
    </xf>
    <xf numFmtId="0" fontId="6" fillId="0" borderId="13" xfId="12" applyFont="1" applyBorder="1" applyAlignment="1">
      <alignment horizontal="center" vertical="center" wrapText="1"/>
    </xf>
    <xf numFmtId="3" fontId="6" fillId="0" borderId="14" xfId="12" applyNumberFormat="1" applyFont="1" applyBorder="1" applyAlignment="1">
      <alignment horizontal="center" vertical="center" wrapText="1"/>
    </xf>
    <xf numFmtId="3" fontId="6" fillId="0" borderId="0" xfId="12" applyNumberFormat="1" applyFont="1" applyAlignment="1">
      <alignment horizontal="center" vertical="center" wrapText="1"/>
    </xf>
    <xf numFmtId="3" fontId="6" fillId="0" borderId="1" xfId="12" applyNumberFormat="1" applyFont="1" applyBorder="1" applyAlignment="1">
      <alignment horizontal="center" vertical="center" wrapText="1"/>
    </xf>
    <xf numFmtId="0" fontId="10" fillId="0" borderId="0" xfId="12" applyFont="1" applyAlignment="1">
      <alignment horizontal="left"/>
    </xf>
    <xf numFmtId="0" fontId="6" fillId="0" borderId="15" xfId="12" applyFont="1" applyBorder="1" applyAlignment="1">
      <alignment horizontal="center" vertical="center" textRotation="255"/>
    </xf>
    <xf numFmtId="0" fontId="6" fillId="0" borderId="16" xfId="12" applyFont="1" applyBorder="1" applyAlignment="1">
      <alignment vertical="center"/>
    </xf>
    <xf numFmtId="0" fontId="7" fillId="0" borderId="12" xfId="12" applyFont="1" applyBorder="1" applyAlignment="1">
      <alignment horizontal="center" vertical="center"/>
    </xf>
    <xf numFmtId="184" fontId="6" fillId="0" borderId="12" xfId="12" applyNumberFormat="1" applyFont="1" applyBorder="1" applyAlignment="1">
      <alignment horizontal="right" vertical="center"/>
    </xf>
    <xf numFmtId="184" fontId="6" fillId="0" borderId="0" xfId="12" applyNumberFormat="1" applyFont="1" applyAlignment="1">
      <alignment vertical="center"/>
    </xf>
    <xf numFmtId="184" fontId="6" fillId="0" borderId="1" xfId="12" applyNumberFormat="1" applyFont="1" applyBorder="1" applyAlignment="1">
      <alignment vertical="center"/>
    </xf>
    <xf numFmtId="0" fontId="0" fillId="0" borderId="7" xfId="0" applyBorder="1" applyAlignment="1">
      <alignment horizontal="left" vertical="center"/>
    </xf>
    <xf numFmtId="0" fontId="6" fillId="0" borderId="16" xfId="12" applyFont="1" applyBorder="1" applyAlignment="1">
      <alignment horizontal="left" vertical="center"/>
    </xf>
    <xf numFmtId="0" fontId="6" fillId="0" borderId="2" xfId="12" applyFont="1" applyBorder="1" applyAlignment="1">
      <alignment horizontal="center" vertical="center" textRotation="255"/>
    </xf>
    <xf numFmtId="0" fontId="6" fillId="0" borderId="4" xfId="12" applyFont="1" applyBorder="1" applyAlignment="1">
      <alignment vertical="center"/>
    </xf>
    <xf numFmtId="0" fontId="6" fillId="0" borderId="15" xfId="12" applyFont="1" applyBorder="1" applyAlignment="1">
      <alignment vertical="center"/>
    </xf>
    <xf numFmtId="0" fontId="13" fillId="0" borderId="13" xfId="12" applyFont="1" applyBorder="1" applyAlignment="1">
      <alignment horizontal="distributed" vertical="center"/>
    </xf>
    <xf numFmtId="0" fontId="6" fillId="0" borderId="4" xfId="12" applyFont="1" applyBorder="1" applyAlignment="1">
      <alignment vertical="center" wrapText="1"/>
    </xf>
    <xf numFmtId="0" fontId="6" fillId="0" borderId="15" xfId="12" applyFont="1" applyBorder="1" applyAlignment="1">
      <alignment vertical="center" wrapText="1"/>
    </xf>
    <xf numFmtId="0" fontId="6" fillId="0" borderId="8" xfId="12" applyFont="1" applyBorder="1" applyAlignment="1">
      <alignment vertical="center" wrapText="1"/>
    </xf>
    <xf numFmtId="0" fontId="13" fillId="0" borderId="16" xfId="12" applyFont="1" applyBorder="1" applyAlignment="1">
      <alignment horizontal="distributed" vertical="center"/>
    </xf>
    <xf numFmtId="0" fontId="6" fillId="0" borderId="13" xfId="12" applyFont="1" applyBorder="1" applyAlignment="1">
      <alignment horizontal="distributed" vertical="center"/>
    </xf>
    <xf numFmtId="0" fontId="6" fillId="0" borderId="1" xfId="12" applyFont="1" applyBorder="1" applyAlignment="1">
      <alignment vertical="center"/>
    </xf>
    <xf numFmtId="0" fontId="6" fillId="0" borderId="15" xfId="12" applyFont="1" applyBorder="1" applyAlignment="1">
      <alignment horizontal="center" vertical="center" wrapText="1"/>
    </xf>
    <xf numFmtId="0" fontId="6" fillId="0" borderId="21" xfId="12" applyFont="1" applyBorder="1" applyAlignment="1">
      <alignment horizontal="center" vertical="center" textRotation="255"/>
    </xf>
    <xf numFmtId="0" fontId="6" fillId="0" borderId="26" xfId="12" applyFont="1" applyBorder="1" applyAlignment="1">
      <alignment vertical="center"/>
    </xf>
    <xf numFmtId="0" fontId="6" fillId="0" borderId="26" xfId="12" applyFont="1" applyBorder="1" applyAlignment="1">
      <alignment horizontal="center" vertical="center"/>
    </xf>
    <xf numFmtId="0" fontId="7" fillId="0" borderId="19" xfId="12" applyFont="1" applyBorder="1" applyAlignment="1">
      <alignment horizontal="center" vertical="center"/>
    </xf>
    <xf numFmtId="184" fontId="6" fillId="0" borderId="20" xfId="12" applyNumberFormat="1" applyFont="1" applyBorder="1" applyAlignment="1">
      <alignment horizontal="right" vertical="center"/>
    </xf>
    <xf numFmtId="0" fontId="6" fillId="0" borderId="6" xfId="12" applyFont="1" applyBorder="1" applyAlignment="1">
      <alignment horizontal="center" vertical="center" textRotation="255"/>
    </xf>
    <xf numFmtId="0" fontId="7" fillId="0" borderId="24" xfId="12" applyFont="1" applyBorder="1" applyAlignment="1">
      <alignment horizontal="center" vertical="center"/>
    </xf>
    <xf numFmtId="184" fontId="6" fillId="0" borderId="24" xfId="12" applyNumberFormat="1" applyFont="1" applyBorder="1" applyAlignment="1">
      <alignment horizontal="right" vertical="center"/>
    </xf>
    <xf numFmtId="184" fontId="6" fillId="0" borderId="25" xfId="12" applyNumberFormat="1" applyFont="1" applyBorder="1" applyAlignment="1">
      <alignment horizontal="right" vertical="center"/>
    </xf>
    <xf numFmtId="0" fontId="0" fillId="0" borderId="221" xfId="0" applyBorder="1" applyAlignment="1">
      <alignment horizontal="left" vertical="center"/>
    </xf>
    <xf numFmtId="184" fontId="6" fillId="0" borderId="119" xfId="12" applyNumberFormat="1" applyFont="1" applyBorder="1" applyAlignment="1">
      <alignment horizontal="right" vertical="center"/>
    </xf>
    <xf numFmtId="0" fontId="6" fillId="0" borderId="5" xfId="12" applyFont="1" applyBorder="1" applyAlignment="1">
      <alignment horizontal="center" vertical="center" textRotation="255"/>
    </xf>
    <xf numFmtId="0" fontId="6" fillId="0" borderId="1" xfId="12" applyFont="1" applyBorder="1" applyAlignment="1">
      <alignment horizontal="center" vertical="center" wrapText="1"/>
    </xf>
    <xf numFmtId="0" fontId="6" fillId="0" borderId="4" xfId="12" applyFont="1" applyBorder="1" applyAlignment="1">
      <alignment horizontal="center" vertical="center"/>
    </xf>
    <xf numFmtId="3" fontId="6" fillId="0" borderId="1" xfId="12" applyNumberFormat="1" applyFont="1" applyBorder="1" applyAlignment="1">
      <alignment vertical="center"/>
    </xf>
    <xf numFmtId="0" fontId="6" fillId="0" borderId="5" xfId="12" applyFont="1" applyBorder="1" applyAlignment="1">
      <alignment vertical="center"/>
    </xf>
    <xf numFmtId="0" fontId="16" fillId="0" borderId="28" xfId="12" applyFont="1" applyBorder="1" applyAlignment="1">
      <alignment horizontal="center" vertical="center" textRotation="255"/>
    </xf>
    <xf numFmtId="0" fontId="6" fillId="0" borderId="29" xfId="12" applyFont="1" applyBorder="1" applyAlignment="1">
      <alignment vertical="center" shrinkToFit="1"/>
    </xf>
    <xf numFmtId="0" fontId="10" fillId="0" borderId="30" xfId="12" applyFont="1" applyBorder="1" applyAlignment="1">
      <alignment horizontal="center" vertical="center"/>
    </xf>
    <xf numFmtId="184" fontId="6" fillId="0" borderId="28" xfId="12" applyNumberFormat="1" applyFont="1" applyBorder="1" applyAlignment="1">
      <alignment vertical="center"/>
    </xf>
    <xf numFmtId="0" fontId="16" fillId="0" borderId="6" xfId="12" applyFont="1" applyBorder="1" applyAlignment="1">
      <alignment horizontal="center" vertical="center" textRotation="255"/>
    </xf>
    <xf numFmtId="0" fontId="6" fillId="0" borderId="8" xfId="12" applyFont="1" applyBorder="1" applyAlignment="1">
      <alignment vertical="center" shrinkToFit="1"/>
    </xf>
    <xf numFmtId="0" fontId="10" fillId="0" borderId="24" xfId="12" applyFont="1" applyBorder="1" applyAlignment="1">
      <alignment horizontal="center" vertical="center"/>
    </xf>
    <xf numFmtId="184" fontId="6" fillId="0" borderId="25" xfId="12" applyNumberFormat="1" applyFont="1" applyBorder="1" applyAlignment="1">
      <alignment vertical="center"/>
    </xf>
    <xf numFmtId="184" fontId="6" fillId="0" borderId="15" xfId="12" applyNumberFormat="1" applyFont="1" applyBorder="1" applyAlignment="1">
      <alignment vertical="center"/>
    </xf>
    <xf numFmtId="0" fontId="10" fillId="0" borderId="63" xfId="12" applyFont="1" applyBorder="1" applyAlignment="1">
      <alignment horizontal="center" vertical="center"/>
    </xf>
    <xf numFmtId="0" fontId="10" fillId="0" borderId="12" xfId="12" applyFont="1" applyBorder="1" applyAlignment="1">
      <alignment horizontal="center" vertical="center"/>
    </xf>
    <xf numFmtId="184" fontId="6" fillId="0" borderId="223" xfId="12" applyNumberFormat="1" applyFont="1" applyBorder="1" applyAlignment="1">
      <alignment vertical="center"/>
    </xf>
    <xf numFmtId="0" fontId="16" fillId="0" borderId="21" xfId="12" applyFont="1" applyBorder="1" applyAlignment="1">
      <alignment horizontal="center" vertical="center" textRotation="255"/>
    </xf>
    <xf numFmtId="0" fontId="10" fillId="0" borderId="19" xfId="12" applyFont="1" applyBorder="1" applyAlignment="1">
      <alignment horizontal="center" vertical="center"/>
    </xf>
    <xf numFmtId="184" fontId="6" fillId="0" borderId="19" xfId="12" applyNumberFormat="1" applyFont="1" applyBorder="1" applyAlignment="1">
      <alignment vertical="center"/>
    </xf>
    <xf numFmtId="184" fontId="6" fillId="0" borderId="27" xfId="12" applyNumberFormat="1" applyFont="1" applyBorder="1" applyAlignment="1">
      <alignment vertical="center"/>
    </xf>
    <xf numFmtId="0" fontId="16" fillId="0" borderId="28" xfId="12" applyFont="1" applyBorder="1" applyAlignment="1">
      <alignment horizontal="center" vertical="center" textRotation="255" wrapText="1"/>
    </xf>
    <xf numFmtId="0" fontId="6" fillId="0" borderId="29" xfId="12" applyFont="1" applyBorder="1" applyAlignment="1">
      <alignment vertical="center"/>
    </xf>
    <xf numFmtId="184" fontId="6" fillId="0" borderId="31" xfId="12" applyNumberFormat="1" applyFont="1" applyBorder="1" applyAlignment="1">
      <alignment vertical="center"/>
    </xf>
    <xf numFmtId="0" fontId="16" fillId="0" borderId="15" xfId="12" applyFont="1" applyBorder="1" applyAlignment="1">
      <alignment horizontal="center" vertical="center" textRotation="255" wrapText="1"/>
    </xf>
    <xf numFmtId="0" fontId="16" fillId="0" borderId="21" xfId="12" applyFont="1" applyBorder="1" applyAlignment="1">
      <alignment horizontal="center" vertical="center" textRotation="255" wrapText="1"/>
    </xf>
    <xf numFmtId="0" fontId="6" fillId="0" borderId="18" xfId="12" applyFont="1" applyBorder="1" applyAlignment="1">
      <alignment horizontal="center" vertical="center"/>
    </xf>
    <xf numFmtId="0" fontId="10" fillId="0" borderId="32" xfId="12" applyFont="1" applyBorder="1" applyAlignment="1">
      <alignment horizontal="center" vertical="center"/>
    </xf>
    <xf numFmtId="3" fontId="6" fillId="0" borderId="20" xfId="12" applyNumberFormat="1" applyFont="1" applyBorder="1" applyAlignment="1">
      <alignment horizontal="center" vertical="center"/>
    </xf>
    <xf numFmtId="3" fontId="6" fillId="0" borderId="33" xfId="12" applyNumberFormat="1" applyFont="1" applyBorder="1" applyAlignment="1">
      <alignment vertical="center"/>
    </xf>
    <xf numFmtId="178" fontId="6" fillId="0" borderId="34" xfId="12" applyNumberFormat="1" applyFont="1" applyBorder="1" applyAlignment="1">
      <alignment horizontal="center" vertical="center"/>
    </xf>
    <xf numFmtId="0" fontId="6" fillId="0" borderId="116" xfId="12" applyFont="1" applyBorder="1" applyAlignment="1">
      <alignment vertical="center" wrapText="1"/>
    </xf>
    <xf numFmtId="3" fontId="6" fillId="0" borderId="35" xfId="12" applyNumberFormat="1" applyFont="1" applyBorder="1" applyAlignment="1">
      <alignment vertical="center"/>
    </xf>
    <xf numFmtId="184" fontId="6" fillId="0" borderId="193" xfId="12" applyNumberFormat="1" applyFont="1" applyBorder="1" applyAlignment="1">
      <alignment vertical="center"/>
    </xf>
    <xf numFmtId="178" fontId="6" fillId="0" borderId="194" xfId="12" applyNumberFormat="1" applyFont="1" applyBorder="1" applyAlignment="1">
      <alignment horizontal="center" vertical="center"/>
    </xf>
    <xf numFmtId="0" fontId="6" fillId="0" borderId="195" xfId="12" applyFont="1" applyBorder="1" applyAlignment="1">
      <alignment vertical="center" wrapText="1"/>
    </xf>
    <xf numFmtId="0" fontId="6" fillId="0" borderId="196" xfId="12" applyFont="1" applyBorder="1" applyAlignment="1">
      <alignment horizontal="center" vertical="center" wrapText="1"/>
    </xf>
    <xf numFmtId="0" fontId="6" fillId="0" borderId="189" xfId="12" applyFont="1" applyBorder="1" applyAlignment="1">
      <alignment horizontal="center" vertical="center" wrapText="1"/>
    </xf>
    <xf numFmtId="0" fontId="10" fillId="0" borderId="190" xfId="12" applyFont="1" applyBorder="1" applyAlignment="1">
      <alignment horizontal="center" vertical="center"/>
    </xf>
    <xf numFmtId="3" fontId="6" fillId="0" borderId="190" xfId="12" applyNumberFormat="1" applyFont="1" applyBorder="1" applyAlignment="1">
      <alignment horizontal="center" vertical="center"/>
    </xf>
    <xf numFmtId="3" fontId="6" fillId="0" borderId="191" xfId="12" applyNumberFormat="1" applyFont="1" applyBorder="1" applyAlignment="1">
      <alignment vertical="center"/>
    </xf>
    <xf numFmtId="178" fontId="6" fillId="0" borderId="192" xfId="12" applyNumberFormat="1" applyFont="1" applyBorder="1" applyAlignment="1">
      <alignment horizontal="center" vertical="center"/>
    </xf>
    <xf numFmtId="0" fontId="6" fillId="0" borderId="50" xfId="12" applyFont="1" applyBorder="1" applyAlignment="1">
      <alignment vertical="center" wrapText="1"/>
    </xf>
    <xf numFmtId="0" fontId="6" fillId="0" borderId="51" xfId="12" applyFont="1" applyBorder="1" applyAlignment="1">
      <alignment horizontal="center" vertical="center" wrapText="1"/>
    </xf>
    <xf numFmtId="0" fontId="6" fillId="0" borderId="43" xfId="12" applyFont="1" applyBorder="1" applyAlignment="1">
      <alignment horizontal="center" vertical="center" wrapText="1"/>
    </xf>
    <xf numFmtId="0" fontId="10" fillId="0" borderId="95" xfId="12" applyFont="1" applyBorder="1" applyAlignment="1">
      <alignment horizontal="center" vertical="center"/>
    </xf>
    <xf numFmtId="176" fontId="6" fillId="0" borderId="0" xfId="12" applyNumberFormat="1" applyFont="1" applyAlignment="1">
      <alignment horizontal="center" vertical="center"/>
    </xf>
    <xf numFmtId="3" fontId="6" fillId="0" borderId="0" xfId="12" applyNumberFormat="1" applyFont="1" applyAlignment="1">
      <alignment horizontal="center" vertical="center"/>
    </xf>
    <xf numFmtId="3" fontId="6" fillId="0" borderId="1" xfId="12" applyNumberFormat="1" applyFont="1" applyBorder="1" applyAlignment="1">
      <alignment horizontal="center" vertical="center"/>
    </xf>
    <xf numFmtId="0" fontId="6" fillId="0" borderId="0" xfId="12" applyFont="1" applyAlignment="1">
      <alignment vertical="center" wrapText="1"/>
    </xf>
    <xf numFmtId="0" fontId="9" fillId="0" borderId="0" xfId="12" applyFont="1" applyAlignment="1">
      <alignment horizontal="distributed" vertical="center" wrapText="1"/>
    </xf>
    <xf numFmtId="0" fontId="6" fillId="0" borderId="0" xfId="12" applyFont="1" applyAlignment="1">
      <alignment horizontal="center" vertical="center" wrapText="1"/>
    </xf>
    <xf numFmtId="0" fontId="10" fillId="0" borderId="0" xfId="12" applyFont="1" applyAlignment="1">
      <alignment horizontal="center" vertical="center"/>
    </xf>
    <xf numFmtId="184" fontId="6" fillId="0" borderId="0" xfId="12" applyNumberFormat="1" applyFont="1" applyAlignment="1">
      <alignment horizontal="right" vertical="center"/>
    </xf>
    <xf numFmtId="3" fontId="6" fillId="15" borderId="0" xfId="12" applyNumberFormat="1" applyFont="1" applyFill="1" applyAlignment="1">
      <alignment horizontal="right" vertical="center"/>
    </xf>
    <xf numFmtId="193" fontId="97" fillId="0" borderId="7" xfId="18" applyNumberFormat="1" applyFont="1" applyBorder="1" applyAlignment="1" applyProtection="1">
      <alignment horizontal="right" vertical="center" indent="1" shrinkToFit="1"/>
    </xf>
    <xf numFmtId="0" fontId="86" fillId="15" borderId="7" xfId="12" applyFont="1" applyFill="1" applyBorder="1" applyAlignment="1">
      <alignment vertical="center" wrapText="1"/>
    </xf>
    <xf numFmtId="0" fontId="6" fillId="0" borderId="7" xfId="12" applyFont="1" applyBorder="1" applyAlignment="1">
      <alignment horizontal="center" vertical="center" wrapText="1"/>
    </xf>
    <xf numFmtId="0" fontId="6" fillId="0" borderId="7" xfId="12" applyFont="1" applyBorder="1" applyAlignment="1">
      <alignment horizontal="distributed" vertical="center" wrapText="1"/>
    </xf>
    <xf numFmtId="0" fontId="6" fillId="0" borderId="7" xfId="12" applyFont="1" applyBorder="1" applyAlignment="1">
      <alignment vertical="center" shrinkToFit="1"/>
    </xf>
    <xf numFmtId="0" fontId="6" fillId="0" borderId="7" xfId="12" applyFont="1" applyBorder="1" applyAlignment="1">
      <alignment horizontal="center" vertical="center" shrinkToFit="1"/>
    </xf>
    <xf numFmtId="0" fontId="10" fillId="0" borderId="7" xfId="12" applyFont="1" applyBorder="1" applyAlignment="1">
      <alignment horizontal="center" vertical="center"/>
    </xf>
    <xf numFmtId="184" fontId="6" fillId="0" borderId="7" xfId="12" applyNumberFormat="1" applyFont="1" applyBorder="1" applyAlignment="1">
      <alignment vertical="center"/>
    </xf>
    <xf numFmtId="182" fontId="6" fillId="0" borderId="7" xfId="12" applyNumberFormat="1" applyFont="1" applyBorder="1" applyAlignment="1">
      <alignment horizontal="center" vertical="center"/>
    </xf>
    <xf numFmtId="3" fontId="6" fillId="0" borderId="7" xfId="12" applyNumberFormat="1" applyFont="1" applyBorder="1" applyAlignment="1">
      <alignment vertical="center"/>
    </xf>
    <xf numFmtId="3" fontId="6" fillId="0" borderId="8" xfId="12" applyNumberFormat="1" applyFont="1" applyBorder="1" applyAlignment="1">
      <alignment vertical="center"/>
    </xf>
    <xf numFmtId="176" fontId="9" fillId="0" borderId="0" xfId="12" applyNumberFormat="1" applyFont="1" applyAlignment="1">
      <alignment horizontal="left" vertical="center"/>
    </xf>
    <xf numFmtId="176" fontId="9" fillId="0" borderId="0" xfId="12" applyNumberFormat="1" applyFont="1" applyAlignment="1">
      <alignment vertical="center"/>
    </xf>
    <xf numFmtId="176" fontId="7" fillId="0" borderId="0" xfId="12" applyNumberFormat="1" applyFont="1" applyAlignment="1">
      <alignment horizontal="center" vertical="center"/>
    </xf>
    <xf numFmtId="3" fontId="7" fillId="0" borderId="0" xfId="12" applyNumberFormat="1" applyFont="1" applyAlignment="1">
      <alignment vertical="center"/>
    </xf>
    <xf numFmtId="3" fontId="6" fillId="0" borderId="0" xfId="12" applyNumberFormat="1" applyFont="1" applyAlignment="1">
      <alignment horizontal="right" vertical="center"/>
    </xf>
    <xf numFmtId="3" fontId="6" fillId="0" borderId="0" xfId="12" applyNumberFormat="1" applyFont="1" applyAlignment="1">
      <alignment vertical="center"/>
    </xf>
    <xf numFmtId="0" fontId="6" fillId="0" borderId="0" xfId="13" applyFont="1" applyAlignment="1">
      <alignment vertical="center"/>
    </xf>
    <xf numFmtId="0" fontId="7" fillId="0" borderId="166" xfId="12" applyFont="1" applyBorder="1" applyAlignment="1" applyProtection="1">
      <alignment horizontal="center" vertical="center"/>
      <protection locked="0"/>
    </xf>
    <xf numFmtId="3" fontId="6" fillId="0" borderId="198" xfId="12" applyNumberFormat="1" applyFont="1" applyBorder="1" applyAlignment="1" applyProtection="1">
      <alignment horizontal="center" vertical="center"/>
      <protection locked="0"/>
    </xf>
    <xf numFmtId="184" fontId="6" fillId="0" borderId="2" xfId="12" applyNumberFormat="1" applyFont="1" applyBorder="1" applyAlignment="1" applyProtection="1">
      <alignment vertical="center"/>
      <protection locked="0"/>
    </xf>
    <xf numFmtId="0" fontId="6" fillId="0" borderId="40" xfId="12" applyFont="1" applyBorder="1" applyAlignment="1">
      <alignment vertical="center"/>
    </xf>
    <xf numFmtId="0" fontId="6" fillId="2" borderId="15" xfId="12" applyFont="1" applyFill="1" applyBorder="1" applyAlignment="1">
      <alignment horizontal="center" vertical="center"/>
    </xf>
    <xf numFmtId="180" fontId="6" fillId="0" borderId="0" xfId="12" applyNumberFormat="1" applyFont="1" applyAlignment="1">
      <alignment horizontal="center" vertical="center"/>
    </xf>
    <xf numFmtId="181" fontId="6" fillId="0" borderId="0" xfId="12" applyNumberFormat="1" applyFont="1" applyAlignment="1">
      <alignment horizontal="center" vertical="center"/>
    </xf>
    <xf numFmtId="0" fontId="6" fillId="2" borderId="21" xfId="12" applyFont="1" applyFill="1" applyBorder="1" applyAlignment="1">
      <alignment horizontal="center" vertical="center"/>
    </xf>
    <xf numFmtId="184" fontId="6" fillId="0" borderId="0" xfId="12" applyNumberFormat="1" applyFont="1" applyAlignment="1">
      <alignment horizontal="center" vertical="center"/>
    </xf>
    <xf numFmtId="0" fontId="6" fillId="0" borderId="9" xfId="10" applyFont="1" applyBorder="1" applyAlignment="1">
      <alignment vertical="center"/>
    </xf>
    <xf numFmtId="0" fontId="6" fillId="0" borderId="46" xfId="10" applyFont="1" applyBorder="1" applyAlignment="1">
      <alignment vertical="center"/>
    </xf>
    <xf numFmtId="0" fontId="6" fillId="0" borderId="47" xfId="10" applyFont="1" applyBorder="1" applyAlignment="1">
      <alignment vertical="center" shrinkToFit="1"/>
    </xf>
    <xf numFmtId="0" fontId="6" fillId="0" borderId="40" xfId="10" applyFont="1" applyBorder="1" applyAlignment="1">
      <alignment vertical="center"/>
    </xf>
    <xf numFmtId="0" fontId="6" fillId="0" borderId="54" xfId="10" applyFont="1" applyBorder="1" applyAlignment="1">
      <alignment vertical="center"/>
    </xf>
    <xf numFmtId="0" fontId="6" fillId="0" borderId="16" xfId="10" applyFont="1" applyBorder="1" applyAlignment="1">
      <alignment vertical="center" wrapText="1"/>
    </xf>
    <xf numFmtId="0" fontId="6" fillId="0" borderId="50" xfId="10" applyFont="1" applyBorder="1" applyAlignment="1">
      <alignment vertical="center"/>
    </xf>
    <xf numFmtId="0" fontId="6" fillId="0" borderId="51" xfId="10" applyFont="1" applyBorder="1" applyAlignment="1">
      <alignment vertical="center"/>
    </xf>
    <xf numFmtId="0" fontId="6" fillId="0" borderId="38" xfId="10" applyFont="1" applyBorder="1" applyAlignment="1">
      <alignment vertical="center"/>
    </xf>
    <xf numFmtId="0" fontId="6" fillId="0" borderId="37" xfId="10" applyFont="1" applyBorder="1" applyAlignment="1">
      <alignment vertical="center" shrinkToFit="1"/>
    </xf>
    <xf numFmtId="49" fontId="16" fillId="0" borderId="0" xfId="10" applyNumberFormat="1" applyFont="1" applyAlignment="1">
      <alignment horizontal="center" vertical="center" wrapText="1"/>
    </xf>
    <xf numFmtId="0" fontId="10" fillId="0" borderId="5" xfId="10" applyFont="1" applyBorder="1"/>
    <xf numFmtId="0" fontId="10" fillId="0" borderId="0" xfId="10" applyFont="1"/>
    <xf numFmtId="0" fontId="6" fillId="0" borderId="0" xfId="10" applyFont="1" applyAlignment="1">
      <alignment vertical="top" wrapText="1"/>
    </xf>
    <xf numFmtId="0" fontId="6" fillId="0" borderId="1" xfId="10" applyFont="1" applyBorder="1" applyAlignment="1">
      <alignment vertical="top" wrapText="1"/>
    </xf>
    <xf numFmtId="0" fontId="6" fillId="0" borderId="3" xfId="10" applyFont="1" applyBorder="1" applyAlignment="1">
      <alignment horizontal="center" vertical="center"/>
    </xf>
    <xf numFmtId="3" fontId="10" fillId="0" borderId="7" xfId="12" applyNumberFormat="1" applyFont="1" applyBorder="1" applyAlignment="1">
      <alignment horizontal="right"/>
    </xf>
    <xf numFmtId="3" fontId="10" fillId="0" borderId="3" xfId="12" applyNumberFormat="1" applyFont="1" applyBorder="1" applyAlignment="1">
      <alignment horizontal="right"/>
    </xf>
    <xf numFmtId="3" fontId="10" fillId="0" borderId="0" xfId="12" applyNumberFormat="1" applyFont="1" applyAlignment="1">
      <alignment horizontal="right"/>
    </xf>
    <xf numFmtId="0" fontId="10" fillId="0" borderId="0" xfId="12" applyFont="1" applyAlignment="1">
      <alignment wrapText="1"/>
    </xf>
    <xf numFmtId="0" fontId="6" fillId="15" borderId="16" xfId="12" applyFont="1" applyFill="1" applyBorder="1" applyAlignment="1">
      <alignment horizontal="center" vertical="center"/>
    </xf>
    <xf numFmtId="184" fontId="6" fillId="15" borderId="12" xfId="12" applyNumberFormat="1" applyFont="1" applyFill="1" applyBorder="1" applyAlignment="1">
      <alignment horizontal="right" vertical="center"/>
    </xf>
    <xf numFmtId="184" fontId="6" fillId="0" borderId="14" xfId="12" applyNumberFormat="1" applyFont="1" applyBorder="1" applyAlignment="1">
      <alignment horizontal="right" vertical="center"/>
    </xf>
    <xf numFmtId="0" fontId="10" fillId="0" borderId="0" xfId="12" applyFont="1" applyAlignment="1">
      <alignment vertical="center"/>
    </xf>
    <xf numFmtId="0" fontId="6" fillId="15" borderId="15" xfId="12" applyFont="1" applyFill="1" applyBorder="1" applyAlignment="1">
      <alignment horizontal="center" vertical="center" wrapText="1"/>
    </xf>
    <xf numFmtId="0" fontId="6" fillId="15" borderId="16" xfId="12" applyFont="1" applyFill="1" applyBorder="1" applyAlignment="1">
      <alignment vertical="center"/>
    </xf>
    <xf numFmtId="0" fontId="6" fillId="15" borderId="12" xfId="12" applyFont="1" applyFill="1" applyBorder="1" applyAlignment="1">
      <alignment horizontal="center" vertical="center"/>
    </xf>
    <xf numFmtId="184" fontId="6" fillId="15" borderId="14" xfId="12" applyNumberFormat="1" applyFont="1" applyFill="1" applyBorder="1" applyAlignment="1">
      <alignment horizontal="right" vertical="center"/>
    </xf>
    <xf numFmtId="0" fontId="7" fillId="15" borderId="12" xfId="12" applyFont="1" applyFill="1" applyBorder="1" applyAlignment="1">
      <alignment horizontal="center" vertical="center"/>
    </xf>
    <xf numFmtId="184" fontId="6" fillId="15" borderId="25" xfId="12" applyNumberFormat="1" applyFont="1" applyFill="1" applyBorder="1" applyAlignment="1">
      <alignment horizontal="right" vertical="center"/>
    </xf>
    <xf numFmtId="184" fontId="6" fillId="15" borderId="224" xfId="12" applyNumberFormat="1" applyFont="1" applyFill="1" applyBorder="1" applyAlignment="1">
      <alignment horizontal="right" vertical="center"/>
    </xf>
    <xf numFmtId="184" fontId="6" fillId="15" borderId="220" xfId="12" applyNumberFormat="1" applyFont="1" applyFill="1" applyBorder="1" applyAlignment="1">
      <alignment horizontal="right" vertical="center"/>
    </xf>
    <xf numFmtId="0" fontId="6" fillId="15" borderId="1" xfId="12" applyFont="1" applyFill="1" applyBorder="1" applyAlignment="1">
      <alignment horizontal="center" vertical="center" wrapText="1"/>
    </xf>
    <xf numFmtId="0" fontId="6" fillId="15" borderId="4" xfId="12" applyFont="1" applyFill="1" applyBorder="1" applyAlignment="1">
      <alignment horizontal="center" vertical="center"/>
    </xf>
    <xf numFmtId="0" fontId="7" fillId="15" borderId="166" xfId="12" applyFont="1" applyFill="1" applyBorder="1" applyAlignment="1">
      <alignment horizontal="center" vertical="center"/>
    </xf>
    <xf numFmtId="184" fontId="6" fillId="15" borderId="19" xfId="12" applyNumberFormat="1" applyFont="1" applyFill="1" applyBorder="1" applyAlignment="1">
      <alignment horizontal="right" vertical="center"/>
    </xf>
    <xf numFmtId="184" fontId="6" fillId="15" borderId="226" xfId="12" applyNumberFormat="1" applyFont="1" applyFill="1" applyBorder="1" applyAlignment="1">
      <alignment vertical="center"/>
    </xf>
    <xf numFmtId="184" fontId="6" fillId="15" borderId="188" xfId="12" applyNumberFormat="1" applyFont="1" applyFill="1" applyBorder="1" applyAlignment="1">
      <alignment horizontal="right" vertical="center"/>
    </xf>
    <xf numFmtId="0" fontId="6" fillId="15" borderId="29" xfId="12" applyFont="1" applyFill="1" applyBorder="1" applyAlignment="1">
      <alignment horizontal="center" vertical="center" shrinkToFit="1"/>
    </xf>
    <xf numFmtId="184" fontId="6" fillId="15" borderId="30" xfId="12" applyNumberFormat="1" applyFont="1" applyFill="1" applyBorder="1" applyAlignment="1">
      <alignment vertical="center"/>
    </xf>
    <xf numFmtId="184" fontId="6" fillId="15" borderId="227" xfId="12" applyNumberFormat="1" applyFont="1" applyFill="1" applyBorder="1" applyAlignment="1">
      <alignment vertical="center"/>
    </xf>
    <xf numFmtId="184" fontId="6" fillId="0" borderId="197" xfId="12" applyNumberFormat="1" applyFont="1" applyBorder="1" applyAlignment="1">
      <alignment horizontal="right" vertical="center"/>
    </xf>
    <xf numFmtId="184" fontId="6" fillId="15" borderId="25" xfId="12" applyNumberFormat="1" applyFont="1" applyFill="1" applyBorder="1" applyAlignment="1">
      <alignment vertical="center"/>
    </xf>
    <xf numFmtId="184" fontId="6" fillId="0" borderId="220" xfId="12" applyNumberFormat="1" applyFont="1" applyBorder="1" applyAlignment="1">
      <alignment horizontal="right" vertical="center"/>
    </xf>
    <xf numFmtId="184" fontId="6" fillId="15" borderId="166" xfId="12" applyNumberFormat="1" applyFont="1" applyFill="1" applyBorder="1" applyAlignment="1">
      <alignment horizontal="right" vertical="center"/>
    </xf>
    <xf numFmtId="0" fontId="6" fillId="15" borderId="26" xfId="12" applyFont="1" applyFill="1" applyBorder="1" applyAlignment="1">
      <alignment horizontal="center" vertical="center"/>
    </xf>
    <xf numFmtId="184" fontId="6" fillId="15" borderId="19" xfId="12" applyNumberFormat="1" applyFont="1" applyFill="1" applyBorder="1" applyAlignment="1">
      <alignment vertical="center"/>
    </xf>
    <xf numFmtId="184" fontId="6" fillId="15" borderId="33" xfId="12" applyNumberFormat="1" applyFont="1" applyFill="1" applyBorder="1" applyAlignment="1">
      <alignment vertical="center"/>
    </xf>
    <xf numFmtId="184" fontId="6" fillId="0" borderId="23" xfId="12" applyNumberFormat="1" applyFont="1" applyBorder="1" applyAlignment="1">
      <alignment horizontal="right" vertical="center"/>
    </xf>
    <xf numFmtId="0" fontId="0" fillId="0" borderId="0" xfId="0" applyAlignment="1">
      <alignment horizontal="left" vertical="center"/>
    </xf>
    <xf numFmtId="0" fontId="6" fillId="15" borderId="29" xfId="12" applyFont="1" applyFill="1" applyBorder="1" applyAlignment="1">
      <alignment horizontal="center" vertical="center"/>
    </xf>
    <xf numFmtId="184" fontId="6" fillId="15" borderId="31" xfId="12" applyNumberFormat="1" applyFont="1" applyFill="1" applyBorder="1" applyAlignment="1">
      <alignment vertical="center"/>
    </xf>
    <xf numFmtId="184" fontId="6" fillId="0" borderId="57" xfId="12" applyNumberFormat="1" applyFont="1" applyBorder="1" applyAlignment="1">
      <alignment horizontal="right" vertical="center"/>
    </xf>
    <xf numFmtId="184" fontId="6" fillId="15" borderId="12" xfId="12" applyNumberFormat="1" applyFont="1" applyFill="1" applyBorder="1" applyAlignment="1">
      <alignment vertical="center"/>
    </xf>
    <xf numFmtId="0" fontId="6" fillId="15" borderId="18" xfId="12" applyFont="1" applyFill="1" applyBorder="1" applyAlignment="1">
      <alignment horizontal="center" vertical="center"/>
    </xf>
    <xf numFmtId="3" fontId="6" fillId="15" borderId="20" xfId="12" applyNumberFormat="1" applyFont="1" applyFill="1" applyBorder="1" applyAlignment="1">
      <alignment horizontal="center" vertical="center"/>
    </xf>
    <xf numFmtId="3" fontId="6" fillId="15" borderId="33" xfId="12" applyNumberFormat="1" applyFont="1" applyFill="1" applyBorder="1" applyAlignment="1">
      <alignment vertical="center"/>
    </xf>
    <xf numFmtId="184" fontId="6" fillId="0" borderId="58" xfId="12" applyNumberFormat="1" applyFont="1" applyBorder="1" applyAlignment="1">
      <alignment horizontal="right" vertical="center"/>
    </xf>
    <xf numFmtId="184" fontId="6" fillId="0" borderId="191" xfId="12" applyNumberFormat="1" applyFont="1" applyBorder="1" applyAlignment="1">
      <alignment vertical="center"/>
    </xf>
    <xf numFmtId="0" fontId="6" fillId="0" borderId="107" xfId="12" applyFont="1" applyBorder="1" applyAlignment="1">
      <alignment vertical="center" wrapText="1"/>
    </xf>
    <xf numFmtId="0" fontId="6" fillId="0" borderId="108" xfId="12" applyFont="1" applyBorder="1" applyAlignment="1">
      <alignment horizontal="center" vertical="center" wrapText="1"/>
    </xf>
    <xf numFmtId="0" fontId="6" fillId="15" borderId="103" xfId="12" applyFont="1" applyFill="1" applyBorder="1" applyAlignment="1">
      <alignment horizontal="center" vertical="center" wrapText="1"/>
    </xf>
    <xf numFmtId="0" fontId="10" fillId="0" borderId="102" xfId="12" applyFont="1" applyBorder="1" applyAlignment="1">
      <alignment horizontal="center" vertical="center"/>
    </xf>
    <xf numFmtId="176" fontId="6" fillId="0" borderId="117" xfId="12" applyNumberFormat="1" applyFont="1" applyBorder="1" applyAlignment="1">
      <alignment horizontal="center" vertical="center"/>
    </xf>
    <xf numFmtId="3" fontId="6" fillId="0" borderId="117" xfId="12" applyNumberFormat="1" applyFont="1" applyBorder="1" applyAlignment="1">
      <alignment horizontal="right" vertical="center"/>
    </xf>
    <xf numFmtId="0" fontId="6" fillId="15" borderId="0" xfId="12" applyFont="1" applyFill="1" applyAlignment="1">
      <alignment horizontal="center" vertical="center" wrapText="1"/>
    </xf>
    <xf numFmtId="0" fontId="85" fillId="0" borderId="7" xfId="12" applyFont="1" applyBorder="1" applyAlignment="1">
      <alignment horizontal="left" vertical="center"/>
    </xf>
    <xf numFmtId="0" fontId="9" fillId="0" borderId="7" xfId="12" applyFont="1" applyBorder="1" applyAlignment="1">
      <alignment horizontal="distributed" vertical="center" wrapText="1"/>
    </xf>
    <xf numFmtId="0" fontId="10" fillId="0" borderId="7" xfId="12" applyFont="1" applyBorder="1" applyAlignment="1">
      <alignment horizontal="right" vertical="center" indent="1" shrinkToFit="1"/>
    </xf>
    <xf numFmtId="0" fontId="6" fillId="15" borderId="7" xfId="12" applyFont="1" applyFill="1" applyBorder="1" applyAlignment="1">
      <alignment vertical="center" wrapText="1"/>
    </xf>
    <xf numFmtId="0" fontId="6" fillId="15" borderId="0" xfId="12" applyFont="1" applyFill="1" applyAlignment="1">
      <alignment vertical="center" wrapText="1"/>
    </xf>
    <xf numFmtId="3" fontId="6" fillId="0" borderId="7" xfId="12" applyNumberFormat="1" applyFont="1" applyBorder="1" applyAlignment="1">
      <alignment horizontal="right" vertical="center"/>
    </xf>
    <xf numFmtId="3" fontId="7" fillId="0" borderId="0" xfId="12" applyNumberFormat="1" applyFont="1" applyAlignment="1">
      <alignment horizontal="right" vertical="center"/>
    </xf>
    <xf numFmtId="0" fontId="10" fillId="13" borderId="91" xfId="12" applyFont="1" applyFill="1" applyBorder="1" applyProtection="1">
      <protection locked="0"/>
    </xf>
    <xf numFmtId="0" fontId="25" fillId="0" borderId="0" xfId="0" applyFont="1" applyAlignment="1">
      <alignment horizontal="left" vertical="center"/>
    </xf>
    <xf numFmtId="0" fontId="26" fillId="3" borderId="61" xfId="0" applyFont="1" applyFill="1" applyBorder="1" applyAlignment="1">
      <alignment horizontal="center" vertical="center"/>
    </xf>
    <xf numFmtId="0" fontId="26" fillId="0" borderId="0" xfId="0" applyFont="1" applyAlignment="1">
      <alignment horizontal="left" vertical="center"/>
    </xf>
    <xf numFmtId="0" fontId="27" fillId="0" borderId="13" xfId="0" applyFont="1" applyBorder="1" applyAlignment="1">
      <alignment horizontal="left" vertical="center"/>
    </xf>
    <xf numFmtId="0" fontId="27" fillId="0" borderId="16" xfId="0" applyFont="1" applyBorder="1" applyAlignment="1">
      <alignment horizontal="left" vertical="center"/>
    </xf>
    <xf numFmtId="0" fontId="25" fillId="0" borderId="0" xfId="0" applyFont="1">
      <alignment vertical="center"/>
    </xf>
    <xf numFmtId="0" fontId="27" fillId="0" borderId="0" xfId="0" applyFont="1" applyAlignment="1">
      <alignment horizontal="left" vertical="center"/>
    </xf>
    <xf numFmtId="0" fontId="66" fillId="0" borderId="0" xfId="0" applyFont="1" applyAlignment="1">
      <alignment horizontal="center" vertical="center"/>
    </xf>
    <xf numFmtId="0" fontId="25" fillId="0" borderId="0" xfId="0" applyFont="1" applyAlignment="1">
      <alignment horizontal="center" vertical="center"/>
    </xf>
    <xf numFmtId="0" fontId="88"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center" shrinkToFit="1"/>
    </xf>
    <xf numFmtId="0" fontId="29" fillId="0" borderId="0" xfId="0" applyFont="1" applyAlignment="1">
      <alignment horizontal="center" vertical="center" shrinkToFit="1"/>
    </xf>
    <xf numFmtId="0" fontId="30" fillId="17" borderId="0" xfId="0" applyFont="1" applyFill="1" applyAlignment="1">
      <alignment horizontal="center" vertical="center" shrinkToFit="1"/>
    </xf>
    <xf numFmtId="0" fontId="25" fillId="0" borderId="5" xfId="0" applyFont="1" applyBorder="1" applyAlignment="1">
      <alignment horizontal="left" vertical="center"/>
    </xf>
    <xf numFmtId="0" fontId="27" fillId="4" borderId="28" xfId="0" applyFont="1" applyFill="1" applyBorder="1" applyAlignment="1">
      <alignment horizontal="left" vertical="center"/>
    </xf>
    <xf numFmtId="0" fontId="0" fillId="4" borderId="62" xfId="0" applyFill="1" applyBorder="1">
      <alignment vertical="center"/>
    </xf>
    <xf numFmtId="0" fontId="27" fillId="4" borderId="62" xfId="0" applyFont="1" applyFill="1" applyBorder="1" applyAlignment="1">
      <alignment horizontal="left" vertical="center"/>
    </xf>
    <xf numFmtId="0" fontId="27" fillId="4" borderId="8" xfId="0" applyFont="1" applyFill="1" applyBorder="1" applyAlignment="1">
      <alignment horizontal="left" vertical="center"/>
    </xf>
    <xf numFmtId="0" fontId="30" fillId="4" borderId="6" xfId="0" applyFont="1" applyFill="1" applyBorder="1">
      <alignment vertical="center"/>
    </xf>
    <xf numFmtId="0" fontId="30" fillId="4" borderId="7" xfId="0" applyFont="1" applyFill="1" applyBorder="1">
      <alignment vertical="center"/>
    </xf>
    <xf numFmtId="186" fontId="29" fillId="4" borderId="7" xfId="0" applyNumberFormat="1" applyFont="1" applyFill="1" applyBorder="1">
      <alignment vertical="center"/>
    </xf>
    <xf numFmtId="0" fontId="29" fillId="4" borderId="7" xfId="0" applyFont="1" applyFill="1" applyBorder="1">
      <alignment vertical="center"/>
    </xf>
    <xf numFmtId="186" fontId="29" fillId="4" borderId="8" xfId="0" applyNumberFormat="1" applyFont="1" applyFill="1" applyBorder="1">
      <alignment vertical="center"/>
    </xf>
    <xf numFmtId="0" fontId="29" fillId="4" borderId="6" xfId="0" applyFont="1" applyFill="1" applyBorder="1" applyAlignment="1">
      <alignment horizontal="left" vertical="center"/>
    </xf>
    <xf numFmtId="0" fontId="29" fillId="4" borderId="7" xfId="0" applyFont="1" applyFill="1" applyBorder="1" applyAlignment="1">
      <alignment horizontal="left" vertical="center"/>
    </xf>
    <xf numFmtId="0" fontId="29" fillId="4" borderId="8" xfId="0" applyFont="1" applyFill="1" applyBorder="1" applyAlignment="1">
      <alignment horizontal="left" vertical="center"/>
    </xf>
    <xf numFmtId="0" fontId="29" fillId="4" borderId="70" xfId="0" applyFont="1" applyFill="1" applyBorder="1" applyAlignment="1">
      <alignment horizontal="left" vertical="center"/>
    </xf>
    <xf numFmtId="0" fontId="29" fillId="4" borderId="61" xfId="0" applyFont="1" applyFill="1" applyBorder="1" applyAlignment="1">
      <alignment horizontal="left" vertical="center"/>
    </xf>
    <xf numFmtId="0" fontId="29" fillId="4" borderId="71" xfId="0" applyFont="1" applyFill="1" applyBorder="1" applyAlignment="1">
      <alignment horizontal="left" vertical="center"/>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61" xfId="0" applyFont="1" applyBorder="1" applyAlignment="1">
      <alignment horizontal="left" vertical="center"/>
    </xf>
    <xf numFmtId="0" fontId="29" fillId="0" borderId="61" xfId="0" applyFont="1" applyBorder="1" applyAlignment="1">
      <alignment horizontal="center" vertical="center"/>
    </xf>
    <xf numFmtId="0" fontId="32" fillId="0" borderId="61" xfId="0" applyFont="1" applyBorder="1" applyAlignment="1">
      <alignment horizontal="center" vertical="center"/>
    </xf>
    <xf numFmtId="0" fontId="29" fillId="0" borderId="0" xfId="0" applyFont="1">
      <alignment vertical="center"/>
    </xf>
    <xf numFmtId="0" fontId="27" fillId="4" borderId="15" xfId="0" applyFont="1" applyFill="1" applyBorder="1" applyAlignment="1">
      <alignment horizontal="left" vertical="center"/>
    </xf>
    <xf numFmtId="0" fontId="27" fillId="4" borderId="3" xfId="0" applyFont="1" applyFill="1" applyBorder="1">
      <alignment vertical="center"/>
    </xf>
    <xf numFmtId="0" fontId="27" fillId="4" borderId="13" xfId="0" applyFont="1" applyFill="1" applyBorder="1">
      <alignment vertical="center"/>
    </xf>
    <xf numFmtId="0" fontId="27" fillId="4" borderId="7" xfId="0" applyFont="1" applyFill="1" applyBorder="1">
      <alignment vertical="center"/>
    </xf>
    <xf numFmtId="0" fontId="27" fillId="4" borderId="13" xfId="0" applyFont="1" applyFill="1" applyBorder="1" applyAlignment="1">
      <alignment horizontal="left" vertical="center"/>
    </xf>
    <xf numFmtId="0" fontId="27" fillId="4" borderId="16" xfId="0" applyFont="1" applyFill="1" applyBorder="1" applyAlignment="1">
      <alignment horizontal="left" vertical="center"/>
    </xf>
    <xf numFmtId="0" fontId="30" fillId="4" borderId="15" xfId="0" applyFont="1" applyFill="1" applyBorder="1">
      <alignment vertical="center"/>
    </xf>
    <xf numFmtId="0" fontId="30" fillId="4" borderId="13" xfId="0" applyFont="1" applyFill="1" applyBorder="1">
      <alignment vertical="center"/>
    </xf>
    <xf numFmtId="0" fontId="29" fillId="4" borderId="13" xfId="0" applyFont="1" applyFill="1" applyBorder="1">
      <alignment vertical="center"/>
    </xf>
    <xf numFmtId="186" fontId="29" fillId="4" borderId="13" xfId="0" applyNumberFormat="1" applyFont="1" applyFill="1" applyBorder="1">
      <alignment vertical="center"/>
    </xf>
    <xf numFmtId="186" fontId="29" fillId="4" borderId="16" xfId="0" applyNumberFormat="1" applyFont="1" applyFill="1" applyBorder="1">
      <alignment vertical="center"/>
    </xf>
    <xf numFmtId="0" fontId="30" fillId="4" borderId="15" xfId="0" applyFont="1" applyFill="1" applyBorder="1" applyAlignment="1">
      <alignment horizontal="left" vertical="center"/>
    </xf>
    <xf numFmtId="0" fontId="30" fillId="4" borderId="13" xfId="0" applyFont="1" applyFill="1" applyBorder="1" applyAlignment="1">
      <alignment horizontal="left" vertical="center"/>
    </xf>
    <xf numFmtId="0" fontId="30" fillId="4" borderId="16" xfId="0" applyFont="1" applyFill="1" applyBorder="1" applyAlignment="1">
      <alignment horizontal="left" vertical="center"/>
    </xf>
    <xf numFmtId="0" fontId="30" fillId="4" borderId="70" xfId="0" applyFont="1" applyFill="1" applyBorder="1" applyAlignment="1">
      <alignment horizontal="left" vertical="center"/>
    </xf>
    <xf numFmtId="0" fontId="30" fillId="4" borderId="61" xfId="0" applyFont="1" applyFill="1" applyBorder="1" applyAlignment="1">
      <alignment horizontal="left" vertical="center"/>
    </xf>
    <xf numFmtId="0" fontId="30" fillId="4" borderId="71" xfId="0" applyFont="1" applyFill="1" applyBorder="1" applyAlignment="1">
      <alignment horizontal="left" vertical="center"/>
    </xf>
    <xf numFmtId="0" fontId="90" fillId="0" borderId="61" xfId="0" applyFont="1" applyBorder="1" applyAlignment="1">
      <alignment vertical="center" wrapText="1"/>
    </xf>
    <xf numFmtId="0" fontId="91" fillId="0" borderId="0" xfId="0" applyFont="1" applyAlignment="1">
      <alignment vertical="center" wrapText="1"/>
    </xf>
    <xf numFmtId="0" fontId="28" fillId="4" borderId="15" xfId="0" applyFont="1" applyFill="1" applyBorder="1">
      <alignment vertical="center"/>
    </xf>
    <xf numFmtId="0" fontId="0" fillId="4" borderId="13" xfId="0" applyFill="1" applyBorder="1">
      <alignment vertical="center"/>
    </xf>
    <xf numFmtId="0" fontId="81" fillId="4" borderId="13" xfId="0" applyFont="1" applyFill="1" applyBorder="1" applyAlignment="1">
      <alignment vertical="center" wrapText="1"/>
    </xf>
    <xf numFmtId="0" fontId="30" fillId="14" borderId="150" xfId="0" applyFont="1" applyFill="1" applyBorder="1" applyAlignment="1">
      <alignment horizontal="center" vertical="center"/>
    </xf>
    <xf numFmtId="0" fontId="29" fillId="14" borderId="157" xfId="0" applyFont="1" applyFill="1" applyBorder="1" applyAlignment="1">
      <alignment horizontal="center" vertical="center"/>
    </xf>
    <xf numFmtId="0" fontId="30" fillId="14" borderId="157" xfId="0" applyFont="1" applyFill="1" applyBorder="1" applyAlignment="1">
      <alignment horizontal="center" vertical="center"/>
    </xf>
    <xf numFmtId="186" fontId="29" fillId="14" borderId="157" xfId="0" applyNumberFormat="1" applyFont="1" applyFill="1" applyBorder="1" applyAlignment="1">
      <alignment horizontal="right" vertical="center"/>
    </xf>
    <xf numFmtId="0" fontId="29" fillId="14" borderId="168" xfId="0" applyFont="1" applyFill="1" applyBorder="1" applyAlignment="1">
      <alignment horizontal="right" vertical="center"/>
    </xf>
    <xf numFmtId="186" fontId="29" fillId="14" borderId="150" xfId="0" applyNumberFormat="1" applyFont="1" applyFill="1" applyBorder="1" applyAlignment="1">
      <alignment horizontal="right" vertical="center"/>
    </xf>
    <xf numFmtId="0" fontId="29" fillId="14" borderId="175" xfId="0" applyFont="1" applyFill="1" applyBorder="1" applyAlignment="1">
      <alignment horizontal="right" vertical="center"/>
    </xf>
    <xf numFmtId="0" fontId="30" fillId="14" borderId="181" xfId="0" applyFont="1" applyFill="1" applyBorder="1" applyAlignment="1">
      <alignment horizontal="left" vertical="center"/>
    </xf>
    <xf numFmtId="0" fontId="29" fillId="14" borderId="150" xfId="0" applyFont="1" applyFill="1" applyBorder="1" applyAlignment="1">
      <alignment horizontal="center" vertical="center"/>
    </xf>
    <xf numFmtId="0" fontId="29" fillId="14" borderId="168" xfId="0" applyFont="1" applyFill="1" applyBorder="1" applyAlignment="1">
      <alignment horizontal="center" vertical="center"/>
    </xf>
    <xf numFmtId="0" fontId="29" fillId="14" borderId="175" xfId="0" applyFont="1" applyFill="1" applyBorder="1" applyAlignment="1">
      <alignment horizontal="center" vertical="center"/>
    </xf>
    <xf numFmtId="0" fontId="29" fillId="0" borderId="70" xfId="0" applyFont="1" applyBorder="1" applyAlignment="1">
      <alignment horizontal="center" vertical="center"/>
    </xf>
    <xf numFmtId="0" fontId="29" fillId="0" borderId="71" xfId="0" applyFont="1" applyBorder="1" applyAlignment="1">
      <alignment horizontal="center" vertical="center"/>
    </xf>
    <xf numFmtId="0" fontId="90" fillId="0" borderId="0" xfId="0" applyFont="1" applyAlignment="1">
      <alignment vertical="center" wrapText="1"/>
    </xf>
    <xf numFmtId="0" fontId="32" fillId="0" borderId="0" xfId="0" applyFont="1" applyAlignment="1">
      <alignment horizontal="center" vertical="center"/>
    </xf>
    <xf numFmtId="0" fontId="70" fillId="7" borderId="15" xfId="0" applyFont="1" applyFill="1" applyBorder="1" applyAlignment="1">
      <alignment vertical="center" wrapText="1"/>
    </xf>
    <xf numFmtId="0" fontId="0" fillId="7" borderId="7" xfId="0" applyFill="1" applyBorder="1">
      <alignment vertical="center"/>
    </xf>
    <xf numFmtId="0" fontId="0" fillId="7" borderId="13" xfId="0" applyFill="1" applyBorder="1">
      <alignment vertical="center"/>
    </xf>
    <xf numFmtId="0" fontId="27" fillId="4" borderId="15" xfId="0" applyFont="1" applyFill="1" applyBorder="1" applyAlignment="1">
      <alignment horizontal="center" vertical="center"/>
    </xf>
    <xf numFmtId="0" fontId="27" fillId="4" borderId="16" xfId="0" applyFont="1" applyFill="1" applyBorder="1" applyAlignment="1">
      <alignment horizontal="center" vertical="center"/>
    </xf>
    <xf numFmtId="0" fontId="30" fillId="4" borderId="16" xfId="0" applyFont="1" applyFill="1" applyBorder="1">
      <alignment vertical="center"/>
    </xf>
    <xf numFmtId="0" fontId="28" fillId="4" borderId="5" xfId="0" applyFont="1" applyFill="1" applyBorder="1">
      <alignment vertical="center"/>
    </xf>
    <xf numFmtId="0" fontId="28" fillId="4" borderId="0" xfId="0" applyFont="1" applyFill="1">
      <alignment vertical="center"/>
    </xf>
    <xf numFmtId="0" fontId="28" fillId="4" borderId="143" xfId="0" applyFont="1" applyFill="1" applyBorder="1">
      <alignment vertical="center"/>
    </xf>
    <xf numFmtId="0" fontId="25" fillId="0" borderId="61" xfId="0" applyFont="1" applyBorder="1" applyAlignment="1">
      <alignment horizontal="center" vertical="center"/>
    </xf>
    <xf numFmtId="0" fontId="67" fillId="4" borderId="13" xfId="0" applyFont="1" applyFill="1" applyBorder="1">
      <alignment vertical="center"/>
    </xf>
    <xf numFmtId="0" fontId="25" fillId="14" borderId="15" xfId="0" applyFont="1" applyFill="1" applyBorder="1" applyAlignment="1">
      <alignment horizontal="left" vertical="center"/>
    </xf>
    <xf numFmtId="0" fontId="25" fillId="14" borderId="13" xfId="0" applyFont="1" applyFill="1" applyBorder="1" applyAlignment="1">
      <alignment horizontal="left" vertical="center"/>
    </xf>
    <xf numFmtId="0" fontId="25" fillId="14" borderId="16" xfId="0" applyFont="1" applyFill="1" applyBorder="1" applyAlignment="1">
      <alignment horizontal="left" vertical="center"/>
    </xf>
    <xf numFmtId="0" fontId="30" fillId="0" borderId="63" xfId="0" applyFont="1" applyBorder="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27" fillId="15" borderId="173" xfId="0" applyFont="1" applyFill="1" applyBorder="1" applyAlignment="1">
      <alignment horizontal="left" vertical="center"/>
    </xf>
    <xf numFmtId="0" fontId="25" fillId="0" borderId="137" xfId="0" applyFont="1" applyBorder="1" applyAlignment="1">
      <alignment horizontal="left" vertical="center"/>
    </xf>
    <xf numFmtId="0" fontId="30" fillId="0" borderId="0" xfId="0" applyFont="1" applyAlignment="1">
      <alignment horizontal="center" vertical="center"/>
    </xf>
    <xf numFmtId="0" fontId="25" fillId="0" borderId="147" xfId="0" applyFont="1" applyBorder="1" applyAlignment="1">
      <alignment horizontal="left" vertical="center"/>
    </xf>
    <xf numFmtId="0" fontId="25" fillId="0" borderId="127" xfId="0" applyFont="1" applyBorder="1" applyAlignment="1">
      <alignment horizontal="left" vertical="center"/>
    </xf>
    <xf numFmtId="0" fontId="25" fillId="0" borderId="161" xfId="0" applyFont="1" applyBorder="1" applyAlignment="1">
      <alignment horizontal="left" vertical="center"/>
    </xf>
    <xf numFmtId="0" fontId="25" fillId="0" borderId="1" xfId="0" applyFont="1" applyBorder="1" applyAlignment="1">
      <alignment horizontal="left" vertical="center"/>
    </xf>
    <xf numFmtId="0" fontId="30" fillId="0" borderId="0" xfId="0" applyFont="1" applyAlignment="1">
      <alignment horizontal="left" vertical="center"/>
    </xf>
    <xf numFmtId="0" fontId="25" fillId="0" borderId="64" xfId="0" applyFont="1" applyBorder="1" applyAlignment="1">
      <alignment horizontal="left" vertical="center"/>
    </xf>
    <xf numFmtId="0" fontId="25" fillId="0" borderId="65" xfId="0" applyFont="1" applyBorder="1" applyAlignment="1">
      <alignment horizontal="left" vertical="center"/>
    </xf>
    <xf numFmtId="0" fontId="25" fillId="0" borderId="66" xfId="0" applyFont="1" applyBorder="1" applyAlignment="1">
      <alignment horizontal="left" vertical="center"/>
    </xf>
    <xf numFmtId="0" fontId="92" fillId="15" borderId="173" xfId="0" applyFont="1" applyFill="1" applyBorder="1" applyAlignment="1">
      <alignment horizontal="left" vertical="center" wrapText="1"/>
    </xf>
    <xf numFmtId="0" fontId="25" fillId="0" borderId="141" xfId="0" applyFont="1" applyBorder="1" applyAlignment="1">
      <alignment horizontal="left" vertical="center"/>
    </xf>
    <xf numFmtId="0" fontId="25" fillId="0" borderId="126" xfId="0" applyFont="1" applyBorder="1" applyAlignment="1">
      <alignment horizontal="left" vertical="center"/>
    </xf>
    <xf numFmtId="0" fontId="25" fillId="0" borderId="128" xfId="0" applyFont="1" applyBorder="1" applyAlignment="1">
      <alignment horizontal="left" vertical="center"/>
    </xf>
    <xf numFmtId="0" fontId="25" fillId="0" borderId="160" xfId="0" applyFont="1" applyBorder="1" applyAlignment="1">
      <alignment horizontal="left" vertical="center"/>
    </xf>
    <xf numFmtId="0" fontId="25" fillId="0" borderId="1" xfId="0" applyFont="1" applyBorder="1" applyAlignment="1">
      <alignment horizontal="center" vertical="center"/>
    </xf>
    <xf numFmtId="0" fontId="25" fillId="0" borderId="61" xfId="0" applyFont="1" applyBorder="1" applyAlignment="1">
      <alignment horizontal="left" vertical="center"/>
    </xf>
    <xf numFmtId="0" fontId="31" fillId="0" borderId="61" xfId="0" applyFont="1" applyBorder="1" applyAlignment="1">
      <alignment horizontal="left" vertical="center" wrapText="1"/>
    </xf>
    <xf numFmtId="0" fontId="31" fillId="0" borderId="61" xfId="0" applyFont="1" applyBorder="1"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vertical="center" wrapText="1"/>
    </xf>
    <xf numFmtId="0" fontId="27" fillId="0" borderId="0" xfId="0" applyFont="1" applyAlignment="1">
      <alignment vertical="center" wrapText="1"/>
    </xf>
    <xf numFmtId="0" fontId="93" fillId="0" borderId="0" xfId="0" applyFont="1" applyAlignment="1">
      <alignment horizontal="left" vertical="center" wrapText="1"/>
    </xf>
    <xf numFmtId="0" fontId="26" fillId="0" borderId="0" xfId="0" applyFont="1" applyAlignment="1">
      <alignment horizontal="center" vertical="center"/>
    </xf>
    <xf numFmtId="0" fontId="27" fillId="0" borderId="0" xfId="0" applyFont="1" applyAlignment="1">
      <alignment horizontal="left" vertical="center" wrapText="1"/>
    </xf>
    <xf numFmtId="0" fontId="10" fillId="0" borderId="0" xfId="14" applyFont="1" applyAlignment="1">
      <alignment horizontal="distributed" vertical="center"/>
    </xf>
    <xf numFmtId="190" fontId="6" fillId="0" borderId="0" xfId="18" applyNumberFormat="1" applyFont="1" applyFill="1" applyBorder="1" applyAlignment="1" applyProtection="1">
      <alignment horizontal="center" vertical="center"/>
    </xf>
    <xf numFmtId="0" fontId="86" fillId="0" borderId="0" xfId="10" applyFont="1" applyAlignment="1">
      <alignment horizontal="right" vertical="center"/>
    </xf>
    <xf numFmtId="0" fontId="6" fillId="15" borderId="0" xfId="10" applyFont="1" applyFill="1" applyAlignment="1">
      <alignment horizontal="left" vertical="top" wrapText="1"/>
    </xf>
    <xf numFmtId="0" fontId="29" fillId="6" borderId="65" xfId="0" applyFont="1" applyFill="1" applyBorder="1" applyAlignment="1">
      <alignment horizontal="center" vertical="center"/>
    </xf>
    <xf numFmtId="0" fontId="29" fillId="0" borderId="65" xfId="0" applyFont="1" applyBorder="1" applyAlignment="1">
      <alignment horizontal="center" vertical="center"/>
    </xf>
    <xf numFmtId="0" fontId="30" fillId="6" borderId="61" xfId="0" applyFont="1" applyFill="1" applyBorder="1" applyAlignment="1">
      <alignment horizontal="center" vertical="center"/>
    </xf>
    <xf numFmtId="0" fontId="29" fillId="0" borderId="1" xfId="0" applyFont="1" applyBorder="1" applyAlignment="1">
      <alignment horizontal="center" vertical="center"/>
    </xf>
    <xf numFmtId="0" fontId="29" fillId="0" borderId="154" xfId="0" applyFont="1" applyBorder="1" applyAlignment="1">
      <alignment horizontal="right" vertical="center"/>
    </xf>
    <xf numFmtId="0" fontId="29" fillId="0" borderId="71" xfId="0" applyFont="1" applyBorder="1" applyAlignment="1">
      <alignment horizontal="right" vertical="center"/>
    </xf>
    <xf numFmtId="0" fontId="29" fillId="0" borderId="64" xfId="0" applyFont="1" applyBorder="1" applyAlignment="1">
      <alignment horizontal="center" vertical="center"/>
    </xf>
    <xf numFmtId="186" fontId="29" fillId="0" borderId="65" xfId="0" applyNumberFormat="1" applyFont="1" applyBorder="1" applyAlignment="1">
      <alignment horizontal="right" vertical="center"/>
    </xf>
    <xf numFmtId="186" fontId="29" fillId="0" borderId="64" xfId="0" applyNumberFormat="1" applyFont="1" applyBorder="1" applyAlignment="1">
      <alignment horizontal="right" vertical="center"/>
    </xf>
    <xf numFmtId="0" fontId="30" fillId="0" borderId="70" xfId="0" applyFont="1" applyBorder="1" applyAlignment="1">
      <alignment horizontal="center" vertical="center"/>
    </xf>
    <xf numFmtId="0" fontId="27" fillId="0" borderId="133" xfId="0" applyFont="1" applyBorder="1" applyAlignment="1" applyProtection="1">
      <alignment horizontal="center" vertical="center" wrapText="1"/>
      <protection locked="0"/>
    </xf>
    <xf numFmtId="38" fontId="26" fillId="3" borderId="132" xfId="18" applyFont="1" applyFill="1" applyBorder="1" applyAlignment="1" applyProtection="1">
      <alignment horizontal="left" vertical="center" wrapText="1"/>
      <protection locked="0"/>
    </xf>
    <xf numFmtId="38" fontId="26" fillId="3" borderId="1" xfId="18" applyFont="1" applyFill="1" applyBorder="1" applyAlignment="1" applyProtection="1">
      <alignment horizontal="left" vertical="center" wrapText="1"/>
      <protection locked="0"/>
    </xf>
    <xf numFmtId="192" fontId="6" fillId="0" borderId="208" xfId="10" applyNumberFormat="1" applyFont="1" applyBorder="1" applyAlignment="1">
      <alignment vertical="center"/>
    </xf>
    <xf numFmtId="194" fontId="6" fillId="13" borderId="186" xfId="12" applyNumberFormat="1" applyFont="1" applyFill="1" applyBorder="1" applyAlignment="1" applyProtection="1">
      <alignment vertical="center"/>
      <protection locked="0"/>
    </xf>
    <xf numFmtId="194" fontId="6" fillId="13" borderId="53" xfId="12" applyNumberFormat="1" applyFont="1" applyFill="1" applyBorder="1" applyAlignment="1" applyProtection="1">
      <alignment vertical="center"/>
      <protection locked="0"/>
    </xf>
    <xf numFmtId="194" fontId="6" fillId="15" borderId="219" xfId="12" applyNumberFormat="1" applyFont="1" applyFill="1" applyBorder="1" applyAlignment="1">
      <alignment vertical="center"/>
    </xf>
    <xf numFmtId="194" fontId="6" fillId="17" borderId="53" xfId="12" applyNumberFormat="1" applyFont="1" applyFill="1" applyBorder="1" applyAlignment="1">
      <alignment vertical="center"/>
    </xf>
    <xf numFmtId="194" fontId="6" fillId="0" borderId="199" xfId="12" applyNumberFormat="1" applyFont="1" applyBorder="1" applyAlignment="1" applyProtection="1">
      <alignment vertical="center"/>
      <protection locked="0"/>
    </xf>
    <xf numFmtId="194" fontId="6" fillId="13" borderId="222" xfId="12" applyNumberFormat="1" applyFont="1" applyFill="1" applyBorder="1" applyAlignment="1" applyProtection="1">
      <alignment vertical="center"/>
      <protection locked="0"/>
    </xf>
    <xf numFmtId="194" fontId="6" fillId="17" borderId="42" xfId="12" applyNumberFormat="1" applyFont="1" applyFill="1" applyBorder="1" applyAlignment="1">
      <alignment vertical="center"/>
    </xf>
    <xf numFmtId="194" fontId="6" fillId="13" borderId="42" xfId="12" applyNumberFormat="1" applyFont="1" applyFill="1" applyBorder="1" applyAlignment="1" applyProtection="1">
      <alignment vertical="center"/>
      <protection locked="0"/>
    </xf>
    <xf numFmtId="194" fontId="6" fillId="0" borderId="22" xfId="12" applyNumberFormat="1" applyFont="1" applyBorder="1" applyAlignment="1">
      <alignment horizontal="center" vertical="center"/>
    </xf>
    <xf numFmtId="194" fontId="6" fillId="13" borderId="41" xfId="18" applyNumberFormat="1" applyFont="1" applyFill="1" applyBorder="1" applyAlignment="1" applyProtection="1">
      <alignment vertical="center"/>
      <protection locked="0"/>
    </xf>
    <xf numFmtId="194" fontId="6" fillId="13" borderId="42" xfId="18" applyNumberFormat="1" applyFont="1" applyFill="1" applyBorder="1" applyAlignment="1" applyProtection="1">
      <alignment vertical="center"/>
      <protection locked="0"/>
    </xf>
    <xf numFmtId="195" fontId="6" fillId="0" borderId="53" xfId="12" applyNumberFormat="1" applyFont="1" applyBorder="1" applyAlignment="1">
      <alignment horizontal="right" vertical="center"/>
    </xf>
    <xf numFmtId="195" fontId="6" fillId="0" borderId="53" xfId="12" applyNumberFormat="1" applyFont="1" applyBorder="1" applyAlignment="1">
      <alignment vertical="center"/>
    </xf>
    <xf numFmtId="195" fontId="6" fillId="13" borderId="53" xfId="12" applyNumberFormat="1" applyFont="1" applyFill="1" applyBorder="1" applyAlignment="1" applyProtection="1">
      <alignment vertical="center"/>
      <protection locked="0"/>
    </xf>
    <xf numFmtId="195" fontId="6" fillId="0" borderId="22" xfId="12" applyNumberFormat="1" applyFont="1" applyBorder="1" applyAlignment="1">
      <alignment vertical="center"/>
    </xf>
    <xf numFmtId="3" fontId="6" fillId="0" borderId="14" xfId="12" applyNumberFormat="1" applyFont="1" applyBorder="1" applyAlignment="1">
      <alignment vertical="center"/>
    </xf>
    <xf numFmtId="3" fontId="6" fillId="0" borderId="23" xfId="12" applyNumberFormat="1" applyFont="1" applyBorder="1" applyAlignment="1">
      <alignment vertical="center"/>
    </xf>
    <xf numFmtId="3" fontId="6" fillId="0" borderId="112" xfId="12" applyNumberFormat="1" applyFont="1" applyBorder="1" applyAlignment="1">
      <alignment vertical="center"/>
    </xf>
    <xf numFmtId="3" fontId="6" fillId="0" borderId="220" xfId="12" applyNumberFormat="1" applyFont="1" applyBorder="1" applyAlignment="1">
      <alignment vertical="center"/>
    </xf>
    <xf numFmtId="3" fontId="6" fillId="13" borderId="14" xfId="12" applyNumberFormat="1" applyFont="1" applyFill="1" applyBorder="1" applyAlignment="1" applyProtection="1">
      <alignment vertical="center"/>
      <protection locked="0"/>
    </xf>
    <xf numFmtId="3" fontId="6" fillId="0" borderId="188" xfId="12" applyNumberFormat="1" applyFont="1" applyBorder="1" applyAlignment="1" applyProtection="1">
      <alignment vertical="center"/>
      <protection locked="0"/>
    </xf>
    <xf numFmtId="3" fontId="6" fillId="0" borderId="197" xfId="12" applyNumberFormat="1" applyFont="1" applyBorder="1" applyAlignment="1">
      <alignment vertical="center"/>
    </xf>
    <xf numFmtId="3" fontId="6" fillId="15" borderId="220" xfId="12" applyNumberFormat="1" applyFont="1" applyFill="1" applyBorder="1" applyAlignment="1">
      <alignment vertical="center"/>
    </xf>
    <xf numFmtId="3" fontId="6" fillId="0" borderId="57" xfId="12" applyNumberFormat="1" applyFont="1" applyBorder="1" applyAlignment="1">
      <alignment vertical="center"/>
    </xf>
    <xf numFmtId="3" fontId="6" fillId="0" borderId="58" xfId="12" applyNumberFormat="1" applyFont="1" applyBorder="1" applyAlignment="1">
      <alignment vertical="center"/>
    </xf>
    <xf numFmtId="3" fontId="6" fillId="0" borderId="193" xfId="12" applyNumberFormat="1" applyFont="1" applyBorder="1" applyAlignment="1">
      <alignment horizontal="right" vertical="center"/>
    </xf>
    <xf numFmtId="3" fontId="6" fillId="13" borderId="57" xfId="12" applyNumberFormat="1" applyFont="1" applyFill="1" applyBorder="1" applyAlignment="1" applyProtection="1">
      <alignment vertical="center"/>
      <protection locked="0"/>
    </xf>
    <xf numFmtId="3" fontId="6" fillId="15" borderId="218" xfId="12" applyNumberFormat="1" applyFont="1" applyFill="1" applyBorder="1" applyAlignment="1">
      <alignment horizontal="right" vertical="center"/>
    </xf>
    <xf numFmtId="196" fontId="35" fillId="0" borderId="0" xfId="0" applyNumberFormat="1" applyFont="1">
      <alignment vertical="center"/>
    </xf>
    <xf numFmtId="197" fontId="35" fillId="0" borderId="0" xfId="0" applyNumberFormat="1" applyFont="1">
      <alignment vertical="center"/>
    </xf>
    <xf numFmtId="0" fontId="65" fillId="0" borderId="0" xfId="0" applyFont="1">
      <alignment vertical="center"/>
    </xf>
    <xf numFmtId="195" fontId="6" fillId="15" borderId="53" xfId="12" applyNumberFormat="1" applyFont="1" applyFill="1" applyBorder="1" applyAlignment="1">
      <alignment vertical="center"/>
    </xf>
    <xf numFmtId="195" fontId="6" fillId="15" borderId="53" xfId="12" applyNumberFormat="1" applyFont="1" applyFill="1" applyBorder="1" applyAlignment="1">
      <alignment horizontal="right" vertical="center"/>
    </xf>
    <xf numFmtId="195" fontId="6" fillId="0" borderId="194" xfId="12" applyNumberFormat="1" applyFont="1" applyBorder="1" applyAlignment="1">
      <alignment horizontal="right" vertical="center"/>
    </xf>
    <xf numFmtId="194" fontId="6" fillId="15" borderId="53" xfId="12" applyNumberFormat="1" applyFont="1" applyFill="1" applyBorder="1" applyAlignment="1">
      <alignment horizontal="right" vertical="center"/>
    </xf>
    <xf numFmtId="194" fontId="6" fillId="15" borderId="225" xfId="12" applyNumberFormat="1" applyFont="1" applyFill="1" applyBorder="1" applyAlignment="1">
      <alignment horizontal="right" vertical="center"/>
    </xf>
    <xf numFmtId="194" fontId="6" fillId="15" borderId="199" xfId="12" applyNumberFormat="1" applyFont="1" applyFill="1" applyBorder="1" applyAlignment="1">
      <alignment horizontal="right" vertical="center"/>
    </xf>
    <xf numFmtId="194" fontId="6" fillId="15" borderId="200" xfId="12" applyNumberFormat="1" applyFont="1" applyFill="1" applyBorder="1" applyAlignment="1">
      <alignment horizontal="right" vertical="center"/>
    </xf>
    <xf numFmtId="194" fontId="6" fillId="15" borderId="219" xfId="12" applyNumberFormat="1" applyFont="1" applyFill="1" applyBorder="1" applyAlignment="1">
      <alignment horizontal="right" vertical="center"/>
    </xf>
    <xf numFmtId="194" fontId="6" fillId="15" borderId="52" xfId="12" applyNumberFormat="1" applyFont="1" applyFill="1" applyBorder="1" applyAlignment="1">
      <alignment horizontal="right" vertical="center"/>
    </xf>
    <xf numFmtId="194" fontId="6" fillId="15" borderId="22" xfId="12" applyNumberFormat="1" applyFont="1" applyFill="1" applyBorder="1" applyAlignment="1">
      <alignment horizontal="right" vertical="center"/>
    </xf>
    <xf numFmtId="194" fontId="6" fillId="0" borderId="41" xfId="18" applyNumberFormat="1" applyFont="1" applyFill="1" applyBorder="1" applyAlignment="1" applyProtection="1">
      <alignment horizontal="right" vertical="center"/>
    </xf>
    <xf numFmtId="194" fontId="6" fillId="0" borderId="42" xfId="18" applyNumberFormat="1" applyFont="1" applyFill="1" applyBorder="1" applyAlignment="1" applyProtection="1">
      <alignment horizontal="right" vertical="center"/>
    </xf>
    <xf numFmtId="194" fontId="6" fillId="15" borderId="34" xfId="12" applyNumberFormat="1" applyFont="1" applyFill="1" applyBorder="1" applyAlignment="1">
      <alignment horizontal="right" vertical="center"/>
    </xf>
    <xf numFmtId="0" fontId="10" fillId="0" borderId="0" xfId="14" applyFont="1" applyAlignment="1">
      <alignment horizontal="distributed" vertical="center" wrapText="1"/>
    </xf>
    <xf numFmtId="0" fontId="10" fillId="13" borderId="0" xfId="14" applyFont="1" applyFill="1" applyAlignment="1" applyProtection="1">
      <alignment vertical="center" wrapText="1"/>
      <protection locked="0"/>
    </xf>
    <xf numFmtId="0" fontId="10" fillId="0" borderId="0" xfId="14" applyFont="1" applyAlignment="1">
      <alignment horizontal="distributed" vertical="center"/>
    </xf>
    <xf numFmtId="0" fontId="7" fillId="0" borderId="0" xfId="14">
      <alignment vertical="center"/>
    </xf>
    <xf numFmtId="0" fontId="10" fillId="13" borderId="0" xfId="14" applyFont="1" applyFill="1" applyAlignment="1" applyProtection="1">
      <alignment vertical="center" shrinkToFit="1"/>
      <protection locked="0"/>
    </xf>
    <xf numFmtId="0" fontId="7" fillId="13" borderId="0" xfId="14" applyFill="1" applyAlignment="1" applyProtection="1">
      <alignment vertical="center" shrinkToFit="1"/>
      <protection locked="0"/>
    </xf>
    <xf numFmtId="0" fontId="10" fillId="13" borderId="0" xfId="14" applyFont="1" applyFill="1" applyAlignment="1" applyProtection="1">
      <alignment vertical="top"/>
      <protection locked="0"/>
    </xf>
    <xf numFmtId="0" fontId="7" fillId="0" borderId="0" xfId="14" applyAlignment="1">
      <alignment horizontal="distributed" vertical="center"/>
    </xf>
    <xf numFmtId="0" fontId="7" fillId="0" borderId="1" xfId="14" applyBorder="1" applyAlignment="1">
      <alignment horizontal="distributed" vertical="center"/>
    </xf>
    <xf numFmtId="0" fontId="7" fillId="0" borderId="7" xfId="14" applyBorder="1" applyAlignment="1">
      <alignment horizontal="distributed" vertical="center"/>
    </xf>
    <xf numFmtId="0" fontId="7" fillId="0" borderId="8" xfId="14" applyBorder="1" applyAlignment="1">
      <alignment horizontal="distributed" vertical="center"/>
    </xf>
    <xf numFmtId="0" fontId="10" fillId="0" borderId="3" xfId="14" applyFont="1" applyBorder="1" applyAlignment="1">
      <alignment horizontal="distributed" vertical="center"/>
    </xf>
    <xf numFmtId="0" fontId="10" fillId="0" borderId="7" xfId="14" applyFont="1" applyBorder="1" applyAlignment="1">
      <alignment horizontal="distributed" vertical="center"/>
    </xf>
    <xf numFmtId="0" fontId="10" fillId="0" borderId="15" xfId="14" applyFont="1" applyBorder="1">
      <alignment vertical="center"/>
    </xf>
    <xf numFmtId="0" fontId="10" fillId="0" borderId="13" xfId="14" applyFont="1" applyBorder="1">
      <alignment vertical="center"/>
    </xf>
    <xf numFmtId="0" fontId="10" fillId="0" borderId="16" xfId="14" applyFont="1" applyBorder="1">
      <alignment vertical="center"/>
    </xf>
    <xf numFmtId="0" fontId="10" fillId="13" borderId="2" xfId="14" applyFont="1" applyFill="1" applyBorder="1" applyAlignment="1" applyProtection="1">
      <alignment horizontal="left" vertical="center" shrinkToFit="1"/>
      <protection locked="0"/>
    </xf>
    <xf numFmtId="0" fontId="10" fillId="13" borderId="3" xfId="14" applyFont="1" applyFill="1" applyBorder="1" applyAlignment="1" applyProtection="1">
      <alignment horizontal="left" vertical="center" shrinkToFit="1"/>
      <protection locked="0"/>
    </xf>
    <xf numFmtId="0" fontId="10" fillId="13" borderId="4" xfId="14" applyFont="1" applyFill="1" applyBorder="1" applyAlignment="1" applyProtection="1">
      <alignment horizontal="left" vertical="center" shrinkToFit="1"/>
      <protection locked="0"/>
    </xf>
    <xf numFmtId="0" fontId="10" fillId="13" borderId="12" xfId="14" applyFont="1" applyFill="1" applyBorder="1" applyAlignment="1" applyProtection="1">
      <alignment horizontal="left" vertical="center" shrinkToFit="1"/>
      <protection locked="0"/>
    </xf>
    <xf numFmtId="0" fontId="17" fillId="13" borderId="12" xfId="3" applyFill="1" applyBorder="1" applyAlignment="1" applyProtection="1">
      <alignment horizontal="left" vertical="center" shrinkToFit="1"/>
      <protection locked="0"/>
    </xf>
    <xf numFmtId="185" fontId="10" fillId="13" borderId="2" xfId="14" applyNumberFormat="1" applyFont="1" applyFill="1" applyBorder="1" applyAlignment="1" applyProtection="1">
      <alignment horizontal="left" vertical="center"/>
      <protection locked="0"/>
    </xf>
    <xf numFmtId="185" fontId="10" fillId="13" borderId="3" xfId="14" applyNumberFormat="1" applyFont="1" applyFill="1" applyBorder="1" applyAlignment="1" applyProtection="1">
      <alignment horizontal="left" vertical="center"/>
      <protection locked="0"/>
    </xf>
    <xf numFmtId="185" fontId="10" fillId="13" borderId="4" xfId="14" applyNumberFormat="1" applyFont="1" applyFill="1" applyBorder="1" applyAlignment="1" applyProtection="1">
      <alignment horizontal="left" vertical="center"/>
      <protection locked="0"/>
    </xf>
    <xf numFmtId="185" fontId="10" fillId="13" borderId="6" xfId="14" applyNumberFormat="1" applyFont="1" applyFill="1" applyBorder="1" applyAlignment="1" applyProtection="1">
      <alignment horizontal="left" vertical="center"/>
      <protection locked="0"/>
    </xf>
    <xf numFmtId="185" fontId="10" fillId="13" borderId="7" xfId="14" applyNumberFormat="1" applyFont="1" applyFill="1" applyBorder="1" applyAlignment="1" applyProtection="1">
      <alignment horizontal="left" vertical="center"/>
      <protection locked="0"/>
    </xf>
    <xf numFmtId="185" fontId="10" fillId="13" borderId="8" xfId="14" applyNumberFormat="1" applyFont="1" applyFill="1" applyBorder="1" applyAlignment="1" applyProtection="1">
      <alignment horizontal="left" vertical="center"/>
      <protection locked="0"/>
    </xf>
    <xf numFmtId="0" fontId="10" fillId="0" borderId="0" xfId="14" applyFont="1" applyAlignment="1">
      <alignment horizontal="justify" vertical="center" wrapText="1"/>
    </xf>
    <xf numFmtId="0" fontId="10" fillId="13" borderId="2" xfId="14" applyFont="1" applyFill="1" applyBorder="1" applyAlignment="1" applyProtection="1">
      <alignment horizontal="right" vertical="center" shrinkToFit="1"/>
      <protection locked="0"/>
    </xf>
    <xf numFmtId="0" fontId="7" fillId="13" borderId="3" xfId="14" applyFill="1" applyBorder="1" applyAlignment="1" applyProtection="1">
      <alignment horizontal="right" vertical="center" shrinkToFit="1"/>
      <protection locked="0"/>
    </xf>
    <xf numFmtId="0" fontId="7" fillId="13" borderId="6" xfId="14" applyFill="1" applyBorder="1" applyAlignment="1" applyProtection="1">
      <alignment horizontal="right" vertical="center" shrinkToFit="1"/>
      <protection locked="0"/>
    </xf>
    <xf numFmtId="0" fontId="7" fillId="13" borderId="7" xfId="14" applyFill="1" applyBorder="1" applyAlignment="1" applyProtection="1">
      <alignment horizontal="right" vertical="center" shrinkToFit="1"/>
      <protection locked="0"/>
    </xf>
    <xf numFmtId="0" fontId="22" fillId="0" borderId="0" xfId="14" applyFont="1" applyAlignment="1" applyProtection="1">
      <alignment horizontal="center" vertical="center"/>
      <protection locked="0"/>
    </xf>
    <xf numFmtId="0" fontId="10" fillId="13" borderId="3" xfId="14" applyFont="1" applyFill="1" applyBorder="1" applyAlignment="1" applyProtection="1">
      <alignment horizontal="center" vertical="center" shrinkToFit="1"/>
      <protection locked="0"/>
    </xf>
    <xf numFmtId="0" fontId="7" fillId="13" borderId="7" xfId="14" applyFill="1" applyBorder="1" applyAlignment="1" applyProtection="1">
      <alignment horizontal="center" vertical="center" shrinkToFit="1"/>
      <protection locked="0"/>
    </xf>
    <xf numFmtId="0" fontId="10" fillId="13" borderId="6" xfId="14" applyFont="1" applyFill="1" applyBorder="1" applyAlignment="1" applyProtection="1">
      <alignment horizontal="left" vertical="center" shrinkToFit="1"/>
      <protection locked="0"/>
    </xf>
    <xf numFmtId="0" fontId="10" fillId="13" borderId="7" xfId="14" applyFont="1" applyFill="1" applyBorder="1" applyAlignment="1" applyProtection="1">
      <alignment horizontal="left" vertical="center" shrinkToFit="1"/>
      <protection locked="0"/>
    </xf>
    <xf numFmtId="0" fontId="10" fillId="13" borderId="8" xfId="14" applyFont="1" applyFill="1" applyBorder="1" applyAlignment="1" applyProtection="1">
      <alignment horizontal="left" vertical="center" shrinkToFit="1"/>
      <protection locked="0"/>
    </xf>
    <xf numFmtId="0" fontId="10" fillId="0" borderId="2" xfId="14" applyFont="1" applyBorder="1" applyAlignment="1">
      <alignment vertical="center" wrapText="1"/>
    </xf>
    <xf numFmtId="0" fontId="10" fillId="0" borderId="3" xfId="14" applyFont="1" applyBorder="1" applyAlignment="1">
      <alignment vertical="center" wrapText="1"/>
    </xf>
    <xf numFmtId="0" fontId="10" fillId="0" borderId="4" xfId="14" applyFont="1" applyBorder="1" applyAlignment="1">
      <alignment vertical="center" wrapText="1"/>
    </xf>
    <xf numFmtId="0" fontId="10" fillId="0" borderId="6" xfId="14" applyFont="1" applyBorder="1" applyAlignment="1">
      <alignment vertical="center" wrapText="1"/>
    </xf>
    <xf numFmtId="0" fontId="10" fillId="0" borderId="7" xfId="14" applyFont="1" applyBorder="1" applyAlignment="1">
      <alignment vertical="center" wrapText="1"/>
    </xf>
    <xf numFmtId="0" fontId="10" fillId="0" borderId="8" xfId="14" applyFont="1" applyBorder="1" applyAlignment="1">
      <alignment vertical="center" wrapText="1"/>
    </xf>
    <xf numFmtId="49" fontId="10" fillId="13" borderId="3" xfId="14" applyNumberFormat="1" applyFont="1" applyFill="1" applyBorder="1" applyAlignment="1" applyProtection="1">
      <alignment vertical="center" shrinkToFit="1"/>
      <protection locked="0"/>
    </xf>
    <xf numFmtId="49" fontId="7" fillId="13" borderId="3" xfId="14" applyNumberFormat="1" applyFill="1" applyBorder="1" applyAlignment="1" applyProtection="1">
      <alignment vertical="center" shrinkToFit="1"/>
      <protection locked="0"/>
    </xf>
    <xf numFmtId="49" fontId="7" fillId="13" borderId="4" xfId="14" applyNumberFormat="1" applyFill="1" applyBorder="1" applyAlignment="1" applyProtection="1">
      <alignment vertical="center" shrinkToFit="1"/>
      <protection locked="0"/>
    </xf>
    <xf numFmtId="49" fontId="7" fillId="13" borderId="7" xfId="14" applyNumberFormat="1" applyFill="1" applyBorder="1" applyAlignment="1" applyProtection="1">
      <alignment vertical="center" shrinkToFit="1"/>
      <protection locked="0"/>
    </xf>
    <xf numFmtId="49" fontId="7" fillId="13" borderId="8" xfId="14" applyNumberFormat="1" applyFill="1" applyBorder="1" applyAlignment="1" applyProtection="1">
      <alignment vertical="center" shrinkToFit="1"/>
      <protection locked="0"/>
    </xf>
    <xf numFmtId="0" fontId="6" fillId="0" borderId="74" xfId="10" applyFont="1" applyBorder="1" applyAlignment="1">
      <alignment horizontal="distributed" vertical="center" shrinkToFit="1"/>
    </xf>
    <xf numFmtId="0" fontId="6" fillId="13" borderId="47" xfId="10" applyFont="1" applyFill="1" applyBorder="1" applyAlignment="1" applyProtection="1">
      <alignment horizontal="center" vertical="center"/>
      <protection locked="0"/>
    </xf>
    <xf numFmtId="0" fontId="6" fillId="13" borderId="74" xfId="10" applyFont="1" applyFill="1" applyBorder="1" applyAlignment="1" applyProtection="1">
      <alignment horizontal="center" vertical="center"/>
      <protection locked="0"/>
    </xf>
    <xf numFmtId="0" fontId="6" fillId="13" borderId="187" xfId="10" applyFont="1" applyFill="1" applyBorder="1" applyAlignment="1" applyProtection="1">
      <alignment horizontal="center" vertical="center"/>
      <protection locked="0"/>
    </xf>
    <xf numFmtId="0" fontId="6" fillId="0" borderId="74" xfId="10" applyFont="1" applyBorder="1" applyAlignment="1">
      <alignment horizontal="center" vertical="center"/>
    </xf>
    <xf numFmtId="0" fontId="6" fillId="15" borderId="74" xfId="10" applyFont="1" applyFill="1" applyBorder="1" applyAlignment="1">
      <alignment horizontal="center" vertical="center"/>
    </xf>
    <xf numFmtId="0" fontId="6" fillId="0" borderId="74" xfId="10" applyFont="1" applyBorder="1" applyAlignment="1">
      <alignment horizontal="left" vertical="center"/>
    </xf>
    <xf numFmtId="0" fontId="6" fillId="0" borderId="79" xfId="10" applyFont="1" applyBorder="1" applyAlignment="1">
      <alignment horizontal="left" vertical="center"/>
    </xf>
    <xf numFmtId="176" fontId="6" fillId="0" borderId="74" xfId="10" applyNumberFormat="1" applyFont="1" applyBorder="1" applyAlignment="1">
      <alignment horizontal="center" vertical="center"/>
    </xf>
    <xf numFmtId="176" fontId="6" fillId="0" borderId="45" xfId="10" applyNumberFormat="1"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73" xfId="0" applyFont="1" applyBorder="1" applyAlignment="1">
      <alignment horizontal="center" vertical="center"/>
    </xf>
    <xf numFmtId="0" fontId="7" fillId="0" borderId="16" xfId="10" applyFont="1" applyBorder="1" applyAlignment="1">
      <alignment horizontal="center" vertical="center"/>
    </xf>
    <xf numFmtId="0" fontId="7" fillId="0" borderId="14" xfId="10" applyFont="1" applyBorder="1" applyAlignment="1">
      <alignment horizontal="center" vertical="center"/>
    </xf>
    <xf numFmtId="0" fontId="6" fillId="0" borderId="12" xfId="10" applyFont="1" applyBorder="1" applyAlignment="1">
      <alignment horizontal="center" vertical="center" wrapText="1"/>
    </xf>
    <xf numFmtId="176" fontId="6" fillId="0" borderId="13" xfId="10" applyNumberFormat="1" applyFont="1" applyBorder="1" applyAlignment="1">
      <alignment horizontal="right" vertical="center"/>
    </xf>
    <xf numFmtId="0" fontId="9" fillId="0" borderId="13" xfId="10" applyFont="1" applyBorder="1" applyAlignment="1">
      <alignment horizontal="distributed" vertical="center" shrinkToFit="1"/>
    </xf>
    <xf numFmtId="0" fontId="6" fillId="0" borderId="12" xfId="10" applyFont="1" applyBorder="1" applyAlignment="1">
      <alignment horizontal="center" vertical="center"/>
    </xf>
    <xf numFmtId="0" fontId="6" fillId="0" borderId="15" xfId="10" applyFont="1" applyBorder="1" applyAlignment="1">
      <alignment horizontal="center" vertical="center"/>
    </xf>
    <xf numFmtId="176" fontId="6" fillId="13" borderId="3" xfId="10" applyNumberFormat="1" applyFont="1" applyFill="1" applyBorder="1" applyAlignment="1" applyProtection="1">
      <alignment horizontal="right" vertical="center"/>
      <protection locked="0"/>
    </xf>
    <xf numFmtId="176" fontId="6" fillId="13" borderId="13" xfId="10" applyNumberFormat="1" applyFont="1" applyFill="1" applyBorder="1" applyAlignment="1" applyProtection="1">
      <alignment horizontal="right" vertical="center"/>
      <protection locked="0"/>
    </xf>
    <xf numFmtId="176" fontId="6" fillId="0" borderId="39" xfId="10" applyNumberFormat="1" applyFont="1" applyBorder="1" applyAlignment="1">
      <alignment horizontal="center" vertical="center" shrinkToFit="1"/>
    </xf>
    <xf numFmtId="176" fontId="6" fillId="0" borderId="37" xfId="10" applyNumberFormat="1" applyFont="1" applyBorder="1" applyAlignment="1">
      <alignment horizontal="center" vertical="center" shrinkToFit="1"/>
    </xf>
    <xf numFmtId="0" fontId="9" fillId="0" borderId="3" xfId="10" applyFont="1" applyBorder="1" applyAlignment="1">
      <alignment horizontal="distributed" vertical="center"/>
    </xf>
    <xf numFmtId="0" fontId="6" fillId="0" borderId="39" xfId="10" applyFont="1" applyBorder="1" applyAlignment="1">
      <alignment horizontal="distributed" vertical="center"/>
    </xf>
    <xf numFmtId="0" fontId="6" fillId="0" borderId="7" xfId="10" applyFont="1" applyBorder="1" applyAlignment="1">
      <alignment horizontal="distributed" vertical="center" shrinkToFit="1"/>
    </xf>
    <xf numFmtId="180" fontId="9" fillId="0" borderId="7" xfId="10" applyNumberFormat="1" applyFont="1" applyBorder="1" applyAlignment="1">
      <alignment horizontal="distributed" vertical="center"/>
    </xf>
    <xf numFmtId="176" fontId="6" fillId="0" borderId="7" xfId="10" applyNumberFormat="1" applyFont="1" applyBorder="1" applyAlignment="1">
      <alignment horizontal="right" vertical="center"/>
    </xf>
    <xf numFmtId="176" fontId="6" fillId="0" borderId="74" xfId="10" applyNumberFormat="1" applyFont="1" applyBorder="1" applyAlignment="1">
      <alignment horizontal="right" vertical="center"/>
    </xf>
    <xf numFmtId="0" fontId="7" fillId="0" borderId="47" xfId="10" applyFont="1" applyBorder="1" applyAlignment="1">
      <alignment horizontal="center" vertical="center"/>
    </xf>
    <xf numFmtId="0" fontId="7" fillId="0" borderId="74" xfId="10" applyFont="1" applyBorder="1" applyAlignment="1">
      <alignment horizontal="center" vertical="center"/>
    </xf>
    <xf numFmtId="0" fontId="7" fillId="0" borderId="79" xfId="10" applyFont="1" applyBorder="1" applyAlignment="1">
      <alignment horizontal="center" vertical="center"/>
    </xf>
    <xf numFmtId="0" fontId="7" fillId="0" borderId="38" xfId="10" applyFont="1" applyBorder="1" applyAlignment="1">
      <alignment horizontal="center" vertical="center"/>
    </xf>
    <xf numFmtId="0" fontId="7" fillId="0" borderId="39" xfId="10" applyFont="1" applyBorder="1" applyAlignment="1">
      <alignment horizontal="center" vertical="center"/>
    </xf>
    <xf numFmtId="0" fontId="7" fillId="0" borderId="72" xfId="10" applyFont="1" applyBorder="1" applyAlignment="1">
      <alignment horizontal="center" vertical="center"/>
    </xf>
    <xf numFmtId="0" fontId="9" fillId="0" borderId="39" xfId="10" applyFont="1" applyBorder="1" applyAlignment="1">
      <alignment horizontal="distributed" vertical="center" wrapText="1" shrinkToFit="1"/>
    </xf>
    <xf numFmtId="176" fontId="6" fillId="0" borderId="39" xfId="10" applyNumberFormat="1" applyFont="1" applyBorder="1" applyAlignment="1">
      <alignment horizontal="right" vertical="center" shrinkToFit="1"/>
    </xf>
    <xf numFmtId="176" fontId="6" fillId="0" borderId="2" xfId="10" applyNumberFormat="1" applyFont="1" applyBorder="1" applyAlignment="1">
      <alignment horizontal="center" vertical="center"/>
    </xf>
    <xf numFmtId="0" fontId="6" fillId="0" borderId="3" xfId="10" applyFont="1" applyBorder="1" applyAlignment="1">
      <alignment horizontal="center" vertical="center"/>
    </xf>
    <xf numFmtId="0" fontId="6" fillId="0" borderId="13" xfId="10" applyFont="1" applyBorder="1" applyAlignment="1">
      <alignment horizontal="center" vertical="center"/>
    </xf>
    <xf numFmtId="0" fontId="6" fillId="0" borderId="73" xfId="10" applyFont="1" applyBorder="1" applyAlignment="1">
      <alignment horizontal="center" vertical="center"/>
    </xf>
    <xf numFmtId="0" fontId="6" fillId="0" borderId="3" xfId="10" applyFont="1" applyBorder="1" applyAlignment="1">
      <alignment horizontal="distributed" vertical="center" wrapText="1"/>
    </xf>
    <xf numFmtId="0" fontId="6" fillId="13" borderId="47" xfId="10" applyFont="1" applyFill="1" applyBorder="1" applyAlignment="1" applyProtection="1">
      <alignment horizontal="left" vertical="center"/>
      <protection locked="0"/>
    </xf>
    <xf numFmtId="0" fontId="6" fillId="13" borderId="74" xfId="10" applyFont="1" applyFill="1" applyBorder="1" applyAlignment="1" applyProtection="1">
      <alignment horizontal="left" vertical="center"/>
      <protection locked="0"/>
    </xf>
    <xf numFmtId="0" fontId="6" fillId="13" borderId="79" xfId="10" applyFont="1" applyFill="1" applyBorder="1" applyAlignment="1" applyProtection="1">
      <alignment horizontal="left" vertical="center"/>
      <protection locked="0"/>
    </xf>
    <xf numFmtId="0" fontId="6" fillId="13" borderId="15" xfId="10" applyFont="1" applyFill="1" applyBorder="1" applyAlignment="1" applyProtection="1">
      <alignment horizontal="center" vertical="center"/>
      <protection locked="0"/>
    </xf>
    <xf numFmtId="0" fontId="6" fillId="13" borderId="13" xfId="10" applyFont="1" applyFill="1" applyBorder="1" applyAlignment="1" applyProtection="1">
      <alignment horizontal="center" vertical="center"/>
      <protection locked="0"/>
    </xf>
    <xf numFmtId="0" fontId="6" fillId="13" borderId="16" xfId="10" applyFont="1" applyFill="1" applyBorder="1" applyAlignment="1" applyProtection="1">
      <alignment horizontal="center" vertical="center"/>
      <protection locked="0"/>
    </xf>
    <xf numFmtId="0" fontId="8" fillId="0" borderId="0" xfId="10" applyFont="1" applyAlignment="1">
      <alignment horizontal="center" vertical="center"/>
    </xf>
    <xf numFmtId="0" fontId="6" fillId="13" borderId="48" xfId="10" applyFont="1" applyFill="1" applyBorder="1" applyAlignment="1" applyProtection="1">
      <alignment horizontal="left" vertical="center" wrapText="1"/>
      <protection locked="0"/>
    </xf>
    <xf numFmtId="0" fontId="6" fillId="13" borderId="75" xfId="10" applyFont="1" applyFill="1" applyBorder="1" applyAlignment="1" applyProtection="1">
      <alignment horizontal="left" vertical="center" wrapText="1"/>
      <protection locked="0"/>
    </xf>
    <xf numFmtId="0" fontId="6" fillId="13" borderId="76" xfId="10" applyFont="1" applyFill="1" applyBorder="1" applyAlignment="1" applyProtection="1">
      <alignment horizontal="left" vertical="center" wrapText="1"/>
      <protection locked="0"/>
    </xf>
    <xf numFmtId="0" fontId="6" fillId="0" borderId="48" xfId="10" applyFont="1" applyBorder="1" applyAlignment="1">
      <alignment horizontal="center" vertical="center"/>
    </xf>
    <xf numFmtId="0" fontId="6" fillId="0" borderId="75" xfId="10" applyFont="1" applyBorder="1" applyAlignment="1">
      <alignment horizontal="center" vertical="center"/>
    </xf>
    <xf numFmtId="0" fontId="6" fillId="0" borderId="76" xfId="10" applyFont="1" applyBorder="1" applyAlignment="1">
      <alignment horizontal="center" vertical="center"/>
    </xf>
    <xf numFmtId="0" fontId="6" fillId="0" borderId="0" xfId="10" applyFont="1" applyAlignment="1">
      <alignment horizontal="center" vertical="center"/>
    </xf>
    <xf numFmtId="0" fontId="6" fillId="0" borderId="74" xfId="10" applyFont="1" applyBorder="1" applyAlignment="1">
      <alignment horizontal="distributed" vertical="center" wrapText="1"/>
    </xf>
    <xf numFmtId="0" fontId="83" fillId="0" borderId="74" xfId="0" applyFont="1" applyBorder="1">
      <alignment vertical="center"/>
    </xf>
    <xf numFmtId="0" fontId="6" fillId="0" borderId="77" xfId="10" applyFont="1" applyBorder="1" applyAlignment="1">
      <alignment horizontal="left" vertical="center"/>
    </xf>
    <xf numFmtId="0" fontId="6" fillId="0" borderId="78" xfId="10" applyFont="1" applyBorder="1" applyAlignment="1">
      <alignment horizontal="left" vertical="center"/>
    </xf>
    <xf numFmtId="0" fontId="6" fillId="0" borderId="16" xfId="0" applyFont="1" applyBorder="1" applyAlignment="1">
      <alignment horizontal="center" vertical="center"/>
    </xf>
    <xf numFmtId="0" fontId="9" fillId="0" borderId="13" xfId="10" applyFont="1" applyBorder="1" applyAlignment="1">
      <alignment horizontal="distributed" vertical="center"/>
    </xf>
    <xf numFmtId="0" fontId="6" fillId="0" borderId="54" xfId="10" applyFont="1" applyBorder="1" applyAlignment="1">
      <alignment horizontal="center" vertical="center" textRotation="255"/>
    </xf>
    <xf numFmtId="0" fontId="6" fillId="0" borderId="3" xfId="10" applyFont="1" applyBorder="1" applyAlignment="1">
      <alignment horizontal="center" vertical="center" textRotation="255"/>
    </xf>
    <xf numFmtId="0" fontId="6" fillId="0" borderId="4" xfId="10" applyFont="1" applyBorder="1" applyAlignment="1">
      <alignment horizontal="center" vertical="center" textRotation="255"/>
    </xf>
    <xf numFmtId="0" fontId="6" fillId="0" borderId="55" xfId="10" applyFont="1" applyBorder="1" applyAlignment="1">
      <alignment horizontal="center" vertical="center" textRotation="255"/>
    </xf>
    <xf numFmtId="0" fontId="6" fillId="0" borderId="0" xfId="10" applyFont="1" applyAlignment="1">
      <alignment horizontal="center" vertical="center" textRotation="255"/>
    </xf>
    <xf numFmtId="0" fontId="6" fillId="0" borderId="1" xfId="10" applyFont="1" applyBorder="1" applyAlignment="1">
      <alignment horizontal="center" vertical="center" textRotation="255"/>
    </xf>
    <xf numFmtId="0" fontId="6" fillId="0" borderId="11" xfId="10" applyFont="1" applyBorder="1" applyAlignment="1">
      <alignment horizontal="center" vertical="center" textRotation="255"/>
    </xf>
    <xf numFmtId="0" fontId="6" fillId="0" borderId="7" xfId="10" applyFont="1" applyBorder="1" applyAlignment="1">
      <alignment horizontal="center" vertical="center" textRotation="255"/>
    </xf>
    <xf numFmtId="0" fontId="6" fillId="0" borderId="8" xfId="10" applyFont="1" applyBorder="1" applyAlignment="1">
      <alignment horizontal="center" vertical="center" textRotation="255"/>
    </xf>
    <xf numFmtId="0" fontId="6" fillId="0" borderId="13" xfId="10" applyFont="1" applyBorder="1" applyAlignment="1">
      <alignment horizontal="distributed" vertical="center"/>
    </xf>
    <xf numFmtId="0" fontId="6" fillId="0" borderId="39" xfId="10" applyFont="1" applyBorder="1" applyAlignment="1">
      <alignment horizontal="distributed" vertical="center" wrapText="1"/>
    </xf>
    <xf numFmtId="0" fontId="6" fillId="0" borderId="38" xfId="10" applyFont="1" applyBorder="1" applyAlignment="1">
      <alignment horizontal="left" vertical="center"/>
    </xf>
    <xf numFmtId="0" fontId="6" fillId="0" borderId="39" xfId="10" applyFont="1" applyBorder="1" applyAlignment="1">
      <alignment horizontal="left" vertical="center"/>
    </xf>
    <xf numFmtId="0" fontId="6" fillId="0" borderId="72" xfId="10" applyFont="1" applyBorder="1" applyAlignment="1">
      <alignment horizontal="left" vertical="center"/>
    </xf>
    <xf numFmtId="0" fontId="20" fillId="13" borderId="15" xfId="0" applyFont="1" applyFill="1" applyBorder="1" applyAlignment="1" applyProtection="1">
      <alignment horizontal="center" vertical="center" shrinkToFit="1"/>
      <protection locked="0"/>
    </xf>
    <xf numFmtId="0" fontId="20" fillId="13" borderId="13" xfId="0" applyFont="1" applyFill="1" applyBorder="1" applyAlignment="1" applyProtection="1">
      <alignment horizontal="center" vertical="center" shrinkToFit="1"/>
      <protection locked="0"/>
    </xf>
    <xf numFmtId="0" fontId="20" fillId="13" borderId="73" xfId="0" applyFont="1" applyFill="1" applyBorder="1" applyAlignment="1" applyProtection="1">
      <alignment horizontal="center" vertical="center" shrinkToFit="1"/>
      <protection locked="0"/>
    </xf>
    <xf numFmtId="185" fontId="6" fillId="0" borderId="43" xfId="10" applyNumberFormat="1" applyFont="1" applyBorder="1" applyAlignment="1">
      <alignment horizontal="left" vertical="center"/>
    </xf>
    <xf numFmtId="0" fontId="9" fillId="0" borderId="74" xfId="10" applyFont="1" applyBorder="1" applyAlignment="1">
      <alignment horizontal="distributed" vertical="center"/>
    </xf>
    <xf numFmtId="0" fontId="6" fillId="0" borderId="43" xfId="10" applyFont="1" applyBorder="1" applyAlignment="1">
      <alignment horizontal="center" vertical="center"/>
    </xf>
    <xf numFmtId="0" fontId="20" fillId="13" borderId="16" xfId="0" applyFont="1" applyFill="1" applyBorder="1" applyAlignment="1" applyProtection="1">
      <alignment horizontal="center" vertical="center" shrinkToFit="1"/>
      <protection locked="0"/>
    </xf>
    <xf numFmtId="0" fontId="6" fillId="0" borderId="12" xfId="10" applyFont="1" applyBorder="1" applyAlignment="1">
      <alignment horizontal="center" vertical="center" textRotation="255"/>
    </xf>
    <xf numFmtId="0" fontId="9" fillId="13" borderId="2" xfId="10" applyFont="1" applyFill="1" applyBorder="1" applyAlignment="1" applyProtection="1">
      <alignment horizontal="left" vertical="top" wrapText="1"/>
      <protection locked="0"/>
    </xf>
    <xf numFmtId="0" fontId="9" fillId="13" borderId="3" xfId="10" applyFont="1" applyFill="1" applyBorder="1" applyAlignment="1" applyProtection="1">
      <alignment horizontal="left" vertical="top" wrapText="1"/>
      <protection locked="0"/>
    </xf>
    <xf numFmtId="0" fontId="9" fillId="13" borderId="125" xfId="10" applyFont="1" applyFill="1" applyBorder="1" applyAlignment="1" applyProtection="1">
      <alignment horizontal="left" vertical="top" wrapText="1"/>
      <protection locked="0"/>
    </xf>
    <xf numFmtId="0" fontId="6" fillId="0" borderId="3" xfId="10" applyFont="1" applyBorder="1" applyAlignment="1">
      <alignment horizontal="distributed" vertical="center" shrinkToFit="1"/>
    </xf>
    <xf numFmtId="0" fontId="6" fillId="0" borderId="43" xfId="10" applyFont="1" applyBorder="1" applyAlignment="1">
      <alignment horizontal="distributed" vertical="center" shrinkToFit="1"/>
    </xf>
    <xf numFmtId="0" fontId="6" fillId="0" borderId="54" xfId="10" applyFont="1" applyBorder="1" applyAlignment="1">
      <alignment horizontal="center" vertical="center"/>
    </xf>
    <xf numFmtId="0" fontId="6" fillId="0" borderId="50" xfId="10" applyFont="1" applyBorder="1" applyAlignment="1">
      <alignment horizontal="center" vertical="center"/>
    </xf>
    <xf numFmtId="0" fontId="9" fillId="0" borderId="38" xfId="10" applyFont="1" applyBorder="1" applyAlignment="1">
      <alignment horizontal="left" vertical="center" wrapText="1" indent="1"/>
    </xf>
    <xf numFmtId="0" fontId="9" fillId="0" borderId="39" xfId="10" applyFont="1" applyBorder="1" applyAlignment="1">
      <alignment horizontal="left" vertical="center" wrapText="1" indent="1"/>
    </xf>
    <xf numFmtId="0" fontId="10" fillId="13" borderId="87" xfId="0" applyFont="1" applyFill="1" applyBorder="1" applyAlignment="1" applyProtection="1">
      <alignment horizontal="center" vertical="center" shrinkToFit="1"/>
      <protection locked="0"/>
    </xf>
    <xf numFmtId="0" fontId="10" fillId="13" borderId="99" xfId="0" applyFont="1" applyFill="1" applyBorder="1" applyAlignment="1" applyProtection="1">
      <alignment horizontal="center" vertical="center" shrinkToFit="1"/>
      <protection locked="0"/>
    </xf>
    <xf numFmtId="0" fontId="6" fillId="0" borderId="0" xfId="10" applyFont="1" applyAlignment="1">
      <alignment horizontal="left" vertical="center"/>
    </xf>
    <xf numFmtId="0" fontId="6" fillId="0" borderId="75" xfId="10" applyFont="1" applyBorder="1" applyAlignment="1">
      <alignment horizontal="distributed" vertical="center" wrapText="1"/>
    </xf>
    <xf numFmtId="0" fontId="6" fillId="13" borderId="84" xfId="10" applyFont="1" applyFill="1" applyBorder="1" applyAlignment="1" applyProtection="1">
      <alignment horizontal="center" vertical="center"/>
      <protection locked="0"/>
    </xf>
    <xf numFmtId="0" fontId="6" fillId="13" borderId="75" xfId="10" applyFont="1" applyFill="1" applyBorder="1" applyAlignment="1" applyProtection="1">
      <alignment horizontal="center" vertical="center"/>
      <protection locked="0"/>
    </xf>
    <xf numFmtId="0" fontId="6" fillId="0" borderId="75" xfId="10" applyFont="1" applyBorder="1" applyAlignment="1">
      <alignment horizontal="left" vertical="center"/>
    </xf>
    <xf numFmtId="0" fontId="6" fillId="0" borderId="76" xfId="10" applyFont="1" applyBorder="1" applyAlignment="1">
      <alignment horizontal="left" vertical="center"/>
    </xf>
    <xf numFmtId="0" fontId="9" fillId="0" borderId="75" xfId="10" applyFont="1" applyBorder="1" applyAlignment="1">
      <alignment horizontal="distributed" vertical="center" wrapText="1"/>
    </xf>
    <xf numFmtId="0" fontId="6" fillId="13" borderId="84" xfId="10" applyFont="1" applyFill="1" applyBorder="1" applyAlignment="1" applyProtection="1">
      <alignment horizontal="left" vertical="center"/>
      <protection locked="0"/>
    </xf>
    <xf numFmtId="0" fontId="6" fillId="13" borderId="75" xfId="10" applyFont="1" applyFill="1" applyBorder="1" applyAlignment="1" applyProtection="1">
      <alignment horizontal="left" vertical="center"/>
      <protection locked="0"/>
    </xf>
    <xf numFmtId="0" fontId="6" fillId="13" borderId="76" xfId="10" applyFont="1" applyFill="1" applyBorder="1" applyAlignment="1" applyProtection="1">
      <alignment horizontal="left" vertical="center"/>
      <protection locked="0"/>
    </xf>
    <xf numFmtId="0" fontId="6" fillId="13" borderId="95" xfId="10" applyFont="1" applyFill="1" applyBorder="1" applyAlignment="1">
      <alignment horizontal="left" vertical="center"/>
    </xf>
    <xf numFmtId="0" fontId="6" fillId="13" borderId="43" xfId="10" applyFont="1" applyFill="1" applyBorder="1" applyAlignment="1">
      <alignment horizontal="left" vertical="center"/>
    </xf>
    <xf numFmtId="0" fontId="6" fillId="13" borderId="83" xfId="10" applyFont="1" applyFill="1" applyBorder="1" applyAlignment="1">
      <alignment horizontal="left" vertical="center"/>
    </xf>
    <xf numFmtId="0" fontId="9" fillId="0" borderId="13" xfId="10" applyFont="1" applyBorder="1" applyAlignment="1">
      <alignment horizontal="distributed" vertical="center" wrapText="1"/>
    </xf>
    <xf numFmtId="0" fontId="6" fillId="2" borderId="15" xfId="10" applyFont="1" applyFill="1" applyBorder="1" applyAlignment="1">
      <alignment horizontal="left" vertical="center"/>
    </xf>
    <xf numFmtId="0" fontId="6" fillId="2" borderId="13" xfId="10" applyFont="1" applyFill="1" applyBorder="1" applyAlignment="1">
      <alignment horizontal="left" vertical="center"/>
    </xf>
    <xf numFmtId="0" fontId="6" fillId="2" borderId="73" xfId="10" applyFont="1" applyFill="1" applyBorder="1" applyAlignment="1">
      <alignment horizontal="left" vertical="center"/>
    </xf>
    <xf numFmtId="0" fontId="9" fillId="0" borderId="39" xfId="10" applyFont="1" applyBorder="1" applyAlignment="1">
      <alignment horizontal="distributed" vertical="center" wrapText="1"/>
    </xf>
    <xf numFmtId="0" fontId="19" fillId="13" borderId="48" xfId="0" applyFont="1" applyFill="1" applyBorder="1" applyAlignment="1" applyProtection="1">
      <alignment horizontal="left" vertical="top" wrapText="1"/>
      <protection locked="0"/>
    </xf>
    <xf numFmtId="0" fontId="19" fillId="13" borderId="75" xfId="0" applyFont="1" applyFill="1" applyBorder="1" applyAlignment="1" applyProtection="1">
      <alignment horizontal="left" vertical="top"/>
      <protection locked="0"/>
    </xf>
    <xf numFmtId="0" fontId="19" fillId="13" borderId="76" xfId="0" applyFont="1" applyFill="1" applyBorder="1" applyAlignment="1" applyProtection="1">
      <alignment horizontal="left" vertical="top"/>
      <protection locked="0"/>
    </xf>
    <xf numFmtId="0" fontId="6" fillId="13" borderId="9" xfId="10" applyFont="1" applyFill="1" applyBorder="1" applyAlignment="1" applyProtection="1">
      <alignment horizontal="left" vertical="top" wrapText="1"/>
      <protection locked="0"/>
    </xf>
    <xf numFmtId="0" fontId="6" fillId="13" borderId="10" xfId="10" applyFont="1" applyFill="1" applyBorder="1" applyAlignment="1" applyProtection="1">
      <alignment horizontal="left" vertical="top" wrapText="1"/>
      <protection locked="0"/>
    </xf>
    <xf numFmtId="0" fontId="6" fillId="13" borderId="81" xfId="10" applyFont="1" applyFill="1" applyBorder="1" applyAlignment="1" applyProtection="1">
      <alignment horizontal="left" vertical="top" wrapText="1"/>
      <protection locked="0"/>
    </xf>
    <xf numFmtId="0" fontId="6" fillId="13" borderId="55" xfId="10" applyFont="1" applyFill="1" applyBorder="1" applyAlignment="1" applyProtection="1">
      <alignment horizontal="left" vertical="top" wrapText="1"/>
      <protection locked="0"/>
    </xf>
    <xf numFmtId="0" fontId="6" fillId="13" borderId="0" xfId="10" applyFont="1" applyFill="1" applyAlignment="1" applyProtection="1">
      <alignment horizontal="left" vertical="top" wrapText="1"/>
      <protection locked="0"/>
    </xf>
    <xf numFmtId="0" fontId="6" fillId="13" borderId="82" xfId="10" applyFont="1" applyFill="1" applyBorder="1" applyAlignment="1" applyProtection="1">
      <alignment horizontal="left" vertical="top" wrapText="1"/>
      <protection locked="0"/>
    </xf>
    <xf numFmtId="0" fontId="6" fillId="13" borderId="50" xfId="10" applyFont="1" applyFill="1" applyBorder="1" applyAlignment="1" applyProtection="1">
      <alignment horizontal="left" vertical="top" wrapText="1"/>
      <protection locked="0"/>
    </xf>
    <xf numFmtId="0" fontId="6" fillId="13" borderId="43" xfId="10" applyFont="1" applyFill="1" applyBorder="1" applyAlignment="1" applyProtection="1">
      <alignment horizontal="left" vertical="top" wrapText="1"/>
      <protection locked="0"/>
    </xf>
    <xf numFmtId="0" fontId="6" fillId="13" borderId="83" xfId="10" applyFont="1" applyFill="1" applyBorder="1" applyAlignment="1" applyProtection="1">
      <alignment horizontal="left" vertical="top" wrapText="1"/>
      <protection locked="0"/>
    </xf>
    <xf numFmtId="0" fontId="17" fillId="2" borderId="38" xfId="3" applyFill="1" applyBorder="1" applyAlignment="1" applyProtection="1">
      <alignment horizontal="left" vertical="center"/>
    </xf>
    <xf numFmtId="0" fontId="6" fillId="2" borderId="39" xfId="10" applyFont="1" applyFill="1" applyBorder="1" applyAlignment="1">
      <alignment horizontal="left" vertical="center"/>
    </xf>
    <xf numFmtId="0" fontId="6" fillId="2" borderId="72" xfId="10" applyFont="1" applyFill="1" applyBorder="1" applyAlignment="1">
      <alignment horizontal="left" vertical="center"/>
    </xf>
    <xf numFmtId="0" fontId="9" fillId="0" borderId="43" xfId="10" applyFont="1" applyBorder="1" applyAlignment="1">
      <alignment horizontal="distributed" vertical="center" wrapText="1"/>
    </xf>
    <xf numFmtId="0" fontId="6" fillId="15" borderId="75" xfId="0" applyFont="1" applyFill="1" applyBorder="1" applyAlignment="1">
      <alignment horizontal="distributed" vertical="center" shrinkToFit="1"/>
    </xf>
    <xf numFmtId="0" fontId="6" fillId="0" borderId="44" xfId="0" applyFont="1" applyBorder="1" applyAlignment="1">
      <alignment horizontal="center" vertical="center"/>
    </xf>
    <xf numFmtId="0" fontId="6" fillId="0" borderId="74" xfId="0" applyFont="1" applyBorder="1" applyAlignment="1">
      <alignment horizontal="center" vertical="center"/>
    </xf>
    <xf numFmtId="0" fontId="6" fillId="0" borderId="45" xfId="0" applyFont="1" applyBorder="1" applyAlignment="1">
      <alignment horizontal="center" vertical="center"/>
    </xf>
    <xf numFmtId="0" fontId="6" fillId="0" borderId="77" xfId="0" applyFont="1" applyBorder="1" applyAlignment="1">
      <alignment horizontal="center" vertical="center" shrinkToFit="1"/>
    </xf>
    <xf numFmtId="0" fontId="6" fillId="0" borderId="77" xfId="0" applyFont="1" applyBorder="1" applyAlignment="1">
      <alignment horizontal="center" vertical="center"/>
    </xf>
    <xf numFmtId="0" fontId="6" fillId="0" borderId="78" xfId="0" applyFont="1" applyBorder="1" applyAlignment="1">
      <alignment horizontal="center" vertical="center" shrinkToFit="1"/>
    </xf>
    <xf numFmtId="0" fontId="6" fillId="0" borderId="89" xfId="0" applyFont="1" applyBorder="1" applyAlignment="1">
      <alignment horizontal="center" vertical="center" wrapText="1"/>
    </xf>
    <xf numFmtId="0" fontId="6" fillId="0" borderId="12" xfId="0" applyFont="1" applyBorder="1" applyAlignment="1">
      <alignment horizontal="center" vertical="center" wrapText="1"/>
    </xf>
    <xf numFmtId="192" fontId="6" fillId="13" borderId="12" xfId="0" applyNumberFormat="1" applyFont="1" applyFill="1" applyBorder="1" applyAlignment="1" applyProtection="1">
      <alignment horizontal="center" vertical="center" shrinkToFit="1"/>
      <protection locked="0"/>
    </xf>
    <xf numFmtId="0" fontId="6" fillId="0" borderId="12" xfId="0" applyFont="1" applyBorder="1" applyAlignment="1">
      <alignment horizontal="center" vertical="center"/>
    </xf>
    <xf numFmtId="0" fontId="6" fillId="13" borderId="12" xfId="0" applyFont="1" applyFill="1" applyBorder="1" applyAlignment="1" applyProtection="1">
      <alignment horizontal="center" vertical="center" wrapText="1"/>
      <protection locked="0"/>
    </xf>
    <xf numFmtId="0" fontId="6" fillId="0" borderId="14" xfId="0" applyFont="1" applyBorder="1" applyAlignment="1">
      <alignment horizontal="center" vertical="center"/>
    </xf>
    <xf numFmtId="0" fontId="10" fillId="13" borderId="96" xfId="0" applyFont="1" applyFill="1" applyBorder="1" applyAlignment="1" applyProtection="1">
      <alignment horizontal="center" vertical="center" shrinkToFit="1"/>
      <protection locked="0"/>
    </xf>
    <xf numFmtId="0" fontId="10" fillId="13" borderId="97" xfId="0" applyFont="1" applyFill="1" applyBorder="1" applyAlignment="1" applyProtection="1">
      <alignment horizontal="center" vertical="center" shrinkToFit="1"/>
      <protection locked="0"/>
    </xf>
    <xf numFmtId="0" fontId="10" fillId="0" borderId="96" xfId="0" applyFont="1" applyBorder="1" applyAlignment="1">
      <alignment horizontal="center" vertical="center" shrinkToFit="1"/>
    </xf>
    <xf numFmtId="0" fontId="10" fillId="0" borderId="97" xfId="0" applyFont="1" applyBorder="1" applyAlignment="1">
      <alignment horizontal="center" vertical="center" shrinkToFit="1"/>
    </xf>
    <xf numFmtId="0" fontId="10" fillId="0" borderId="0" xfId="10" applyFont="1" applyAlignment="1">
      <alignment horizontal="center" vertical="center"/>
    </xf>
    <xf numFmtId="0" fontId="83" fillId="0" borderId="0" xfId="0" applyFont="1">
      <alignment vertical="center"/>
    </xf>
    <xf numFmtId="9" fontId="10" fillId="0" borderId="0" xfId="10" applyNumberFormat="1" applyFont="1" applyAlignment="1">
      <alignment horizontal="center" vertical="center"/>
    </xf>
    <xf numFmtId="0" fontId="6" fillId="13" borderId="48" xfId="10" applyFont="1" applyFill="1" applyBorder="1" applyAlignment="1" applyProtection="1">
      <alignment horizontal="left" vertical="top" wrapText="1"/>
      <protection locked="0"/>
    </xf>
    <xf numFmtId="0" fontId="6" fillId="13" borderId="75" xfId="10" applyFont="1" applyFill="1" applyBorder="1" applyAlignment="1" applyProtection="1">
      <alignment horizontal="left" vertical="top" wrapText="1"/>
      <protection locked="0"/>
    </xf>
    <xf numFmtId="0" fontId="6" fillId="13" borderId="76" xfId="10" applyFont="1" applyFill="1" applyBorder="1" applyAlignment="1" applyProtection="1">
      <alignment horizontal="left" vertical="top" wrapText="1"/>
      <protection locked="0"/>
    </xf>
    <xf numFmtId="0" fontId="6" fillId="0" borderId="91" xfId="10" applyFont="1" applyBorder="1" applyAlignment="1">
      <alignment horizontal="center" vertical="center" wrapText="1"/>
    </xf>
    <xf numFmtId="0" fontId="4" fillId="0" borderId="91" xfId="10" applyBorder="1" applyAlignment="1">
      <alignment horizontal="center" vertical="center"/>
    </xf>
    <xf numFmtId="0" fontId="6" fillId="0" borderId="92" xfId="10" applyFont="1" applyBorder="1" applyAlignment="1">
      <alignment horizontal="center" vertical="center" wrapText="1"/>
    </xf>
    <xf numFmtId="0" fontId="6" fillId="0" borderId="93" xfId="10" applyFont="1" applyBorder="1" applyAlignment="1">
      <alignment horizontal="center" vertical="center" wrapText="1"/>
    </xf>
    <xf numFmtId="0" fontId="6" fillId="0" borderId="96" xfId="10" applyFont="1" applyBorder="1" applyAlignment="1">
      <alignment horizontal="center" vertical="center" wrapText="1"/>
    </xf>
    <xf numFmtId="0" fontId="6" fillId="0" borderId="97" xfId="10" applyFont="1" applyBorder="1" applyAlignment="1">
      <alignment horizontal="center" vertical="center" wrapText="1"/>
    </xf>
    <xf numFmtId="0" fontId="6" fillId="0" borderId="97" xfId="0" applyFont="1" applyBorder="1" applyAlignment="1">
      <alignment horizontal="center" vertical="center" wrapText="1"/>
    </xf>
    <xf numFmtId="0" fontId="6" fillId="0" borderId="98" xfId="0" applyFont="1" applyBorder="1" applyAlignment="1">
      <alignment horizontal="center" vertical="center" wrapText="1"/>
    </xf>
    <xf numFmtId="0" fontId="6" fillId="0" borderId="91" xfId="10" applyFont="1" applyBorder="1" applyAlignment="1">
      <alignment horizontal="center" vertical="center"/>
    </xf>
    <xf numFmtId="0" fontId="4" fillId="0" borderId="40" xfId="10" applyBorder="1" applyAlignment="1">
      <alignment horizontal="center" vertical="center"/>
    </xf>
    <xf numFmtId="0" fontId="4" fillId="0" borderId="13" xfId="10" applyBorder="1" applyAlignment="1">
      <alignment horizontal="center" vertical="center"/>
    </xf>
    <xf numFmtId="0" fontId="4" fillId="0" borderId="73" xfId="10" applyBorder="1" applyAlignment="1">
      <alignment horizontal="center" vertical="center"/>
    </xf>
    <xf numFmtId="0" fontId="4" fillId="0" borderId="87" xfId="10" applyBorder="1" applyAlignment="1">
      <alignment horizontal="center" vertical="center" wrapText="1"/>
    </xf>
    <xf numFmtId="0" fontId="4" fillId="0" borderId="99" xfId="10" applyBorder="1" applyAlignment="1">
      <alignment horizontal="center" vertical="center" wrapText="1"/>
    </xf>
    <xf numFmtId="0" fontId="4" fillId="0" borderId="85" xfId="10" applyBorder="1" applyAlignment="1">
      <alignment horizontal="center" vertical="center" wrapText="1"/>
    </xf>
    <xf numFmtId="0" fontId="4" fillId="0" borderId="36" xfId="10" applyBorder="1" applyAlignment="1">
      <alignment horizontal="center" vertical="center"/>
    </xf>
    <xf numFmtId="0" fontId="4" fillId="0" borderId="39" xfId="10" applyBorder="1" applyAlignment="1">
      <alignment horizontal="center" vertical="center"/>
    </xf>
    <xf numFmtId="0" fontId="4" fillId="0" borderId="72" xfId="10" applyBorder="1" applyAlignment="1">
      <alignment horizontal="center" vertical="center"/>
    </xf>
    <xf numFmtId="0" fontId="4" fillId="0" borderId="12" xfId="10" applyBorder="1" applyAlignment="1">
      <alignment horizontal="center" vertical="center" wrapText="1"/>
    </xf>
    <xf numFmtId="0" fontId="6" fillId="0" borderId="9" xfId="10" applyFont="1" applyBorder="1" applyAlignment="1">
      <alignment horizontal="center" vertical="center" wrapText="1"/>
    </xf>
    <xf numFmtId="0" fontId="6" fillId="0" borderId="10" xfId="10" applyFont="1" applyBorder="1" applyAlignment="1">
      <alignment horizontal="center" vertical="center" wrapText="1"/>
    </xf>
    <xf numFmtId="0" fontId="6" fillId="0" borderId="81" xfId="10" applyFont="1" applyBorder="1" applyAlignment="1">
      <alignment horizontal="center" vertical="center" wrapText="1"/>
    </xf>
    <xf numFmtId="0" fontId="6" fillId="0" borderId="50" xfId="10" applyFont="1" applyBorder="1" applyAlignment="1">
      <alignment horizontal="center" vertical="center" wrapText="1"/>
    </xf>
    <xf numFmtId="0" fontId="6" fillId="0" borderId="43" xfId="10" applyFont="1" applyBorder="1" applyAlignment="1">
      <alignment horizontal="center" vertical="center" wrapText="1"/>
    </xf>
    <xf numFmtId="0" fontId="6" fillId="0" borderId="83" xfId="10" applyFont="1" applyBorder="1" applyAlignment="1">
      <alignment horizontal="center" vertical="center" wrapText="1"/>
    </xf>
    <xf numFmtId="0" fontId="9" fillId="0" borderId="74" xfId="10" applyFont="1" applyBorder="1" applyAlignment="1">
      <alignment horizontal="distributed" vertical="center" wrapText="1"/>
    </xf>
    <xf numFmtId="0" fontId="6" fillId="0" borderId="43" xfId="10" applyFont="1" applyBorder="1" applyAlignment="1">
      <alignment horizontal="distributed" vertical="center" wrapText="1"/>
    </xf>
    <xf numFmtId="0" fontId="6" fillId="13" borderId="95" xfId="10" applyFont="1" applyFill="1" applyBorder="1" applyAlignment="1" applyProtection="1">
      <alignment horizontal="left" vertical="top" wrapText="1"/>
      <protection locked="0"/>
    </xf>
    <xf numFmtId="0" fontId="6" fillId="0" borderId="50" xfId="10" applyFont="1" applyBorder="1" applyAlignment="1">
      <alignment vertical="center"/>
    </xf>
    <xf numFmtId="0" fontId="6" fillId="0" borderId="43" xfId="10" applyFont="1" applyBorder="1" applyAlignment="1">
      <alignment vertical="center"/>
    </xf>
    <xf numFmtId="0" fontId="6" fillId="0" borderId="47" xfId="10" applyFont="1" applyBorder="1" applyAlignment="1">
      <alignment horizontal="center" vertical="center"/>
    </xf>
    <xf numFmtId="0" fontId="6" fillId="0" borderId="45" xfId="10" applyFont="1" applyBorder="1" applyAlignment="1">
      <alignment vertical="center"/>
    </xf>
    <xf numFmtId="0" fontId="6" fillId="0" borderId="77" xfId="10" applyFont="1" applyBorder="1" applyAlignment="1">
      <alignment vertical="center"/>
    </xf>
    <xf numFmtId="0" fontId="6" fillId="0" borderId="78" xfId="10" applyFont="1" applyBorder="1" applyAlignment="1">
      <alignment vertical="center"/>
    </xf>
    <xf numFmtId="0" fontId="6" fillId="0" borderId="74" xfId="10" applyFont="1" applyBorder="1" applyAlignment="1">
      <alignment vertical="center"/>
    </xf>
    <xf numFmtId="0" fontId="4" fillId="0" borderId="94" xfId="10" applyBorder="1" applyAlignment="1">
      <alignment horizontal="center" vertical="center" wrapText="1"/>
    </xf>
    <xf numFmtId="0" fontId="4" fillId="0" borderId="77" xfId="10" applyBorder="1" applyAlignment="1">
      <alignment horizontal="center" vertical="center" wrapText="1"/>
    </xf>
    <xf numFmtId="0" fontId="9" fillId="0" borderId="88" xfId="10" applyFont="1" applyBorder="1" applyAlignment="1">
      <alignment horizontal="center" vertical="center" shrinkToFit="1"/>
    </xf>
    <xf numFmtId="0" fontId="4" fillId="0" borderId="88" xfId="0" applyFont="1" applyBorder="1" applyAlignment="1">
      <alignment horizontal="center" vertical="center"/>
    </xf>
    <xf numFmtId="0" fontId="13" fillId="0" borderId="90" xfId="10" applyFont="1" applyBorder="1" applyAlignment="1">
      <alignment horizontal="center" vertical="center" wrapText="1" shrinkToFit="1"/>
    </xf>
    <xf numFmtId="0" fontId="4" fillId="0" borderId="77" xfId="10" applyBorder="1" applyAlignment="1">
      <alignment horizontal="center" vertical="center"/>
    </xf>
    <xf numFmtId="0" fontId="4" fillId="0" borderId="94" xfId="10" applyBorder="1" applyAlignment="1">
      <alignment horizontal="center" vertical="center"/>
    </xf>
    <xf numFmtId="0" fontId="4" fillId="0" borderId="88" xfId="10" applyBorder="1" applyAlignment="1">
      <alignment horizontal="center" vertical="center"/>
    </xf>
    <xf numFmtId="0" fontId="4" fillId="0" borderId="16" xfId="10" applyBorder="1" applyAlignment="1">
      <alignment horizontal="center" vertical="center"/>
    </xf>
    <xf numFmtId="0" fontId="4" fillId="0" borderId="15" xfId="10" applyBorder="1" applyAlignment="1">
      <alignment horizontal="center" vertical="center"/>
    </xf>
    <xf numFmtId="0" fontId="4" fillId="0" borderId="90" xfId="0" applyFont="1" applyBorder="1" applyAlignment="1">
      <alignment horizontal="center" vertical="center"/>
    </xf>
    <xf numFmtId="0" fontId="4" fillId="0" borderId="85" xfId="0" applyFont="1" applyBorder="1" applyAlignment="1">
      <alignment horizontal="center" vertical="center"/>
    </xf>
    <xf numFmtId="0" fontId="4" fillId="0" borderId="78" xfId="10" applyBorder="1" applyAlignment="1">
      <alignment horizontal="center" vertical="center" wrapText="1"/>
    </xf>
    <xf numFmtId="0" fontId="4" fillId="0" borderId="88" xfId="10" applyBorder="1" applyAlignment="1">
      <alignment horizontal="center" vertical="center" wrapText="1"/>
    </xf>
    <xf numFmtId="0" fontId="6" fillId="0" borderId="84" xfId="10" applyFont="1" applyBorder="1" applyAlignment="1">
      <alignment horizontal="center" vertical="center" wrapText="1"/>
    </xf>
    <xf numFmtId="0" fontId="4" fillId="0" borderId="85" xfId="10" applyBorder="1" applyAlignment="1">
      <alignment horizontal="center" vertical="center"/>
    </xf>
    <xf numFmtId="0" fontId="4" fillId="0" borderId="86" xfId="10" applyBorder="1" applyAlignment="1">
      <alignment horizontal="center" vertical="center"/>
    </xf>
    <xf numFmtId="0" fontId="4" fillId="0" borderId="87" xfId="10" applyBorder="1" applyAlignment="1">
      <alignment horizontal="center" vertical="center"/>
    </xf>
    <xf numFmtId="0" fontId="4" fillId="0" borderId="86" xfId="10" applyBorder="1" applyAlignment="1">
      <alignment horizontal="center" vertical="center" wrapText="1"/>
    </xf>
    <xf numFmtId="0" fontId="4" fillId="0" borderId="48" xfId="10" applyBorder="1" applyAlignment="1">
      <alignment horizontal="center" vertical="center"/>
    </xf>
    <xf numFmtId="0" fontId="4" fillId="0" borderId="75" xfId="10" applyBorder="1" applyAlignment="1">
      <alignment horizontal="center" vertical="center"/>
    </xf>
    <xf numFmtId="0" fontId="4" fillId="0" borderId="76" xfId="10" applyBorder="1" applyAlignment="1">
      <alignment horizontal="center" vertical="center"/>
    </xf>
    <xf numFmtId="0" fontId="4" fillId="0" borderId="40" xfId="10" applyBorder="1" applyAlignment="1">
      <alignment horizontal="center" vertical="center" wrapText="1"/>
    </xf>
    <xf numFmtId="0" fontId="4" fillId="0" borderId="13" xfId="10" applyBorder="1" applyAlignment="1">
      <alignment horizontal="center" vertical="center" wrapText="1"/>
    </xf>
    <xf numFmtId="0" fontId="4" fillId="0" borderId="16" xfId="10" applyBorder="1" applyAlignment="1">
      <alignment horizontal="center" vertical="center" wrapText="1"/>
    </xf>
    <xf numFmtId="0" fontId="4" fillId="0" borderId="15" xfId="10" applyBorder="1" applyAlignment="1">
      <alignment horizontal="center" vertical="center" wrapText="1"/>
    </xf>
    <xf numFmtId="0" fontId="4" fillId="0" borderId="91" xfId="0" applyFont="1" applyBorder="1" applyAlignment="1">
      <alignment horizontal="center" vertical="center"/>
    </xf>
    <xf numFmtId="0" fontId="4" fillId="0" borderId="91" xfId="10" applyBorder="1" applyAlignment="1">
      <alignment horizontal="center" vertical="center" wrapText="1"/>
    </xf>
    <xf numFmtId="0" fontId="4" fillId="0" borderId="90" xfId="10" applyBorder="1" applyAlignment="1">
      <alignment horizontal="center" vertical="center" wrapText="1"/>
    </xf>
    <xf numFmtId="0" fontId="4" fillId="0" borderId="44" xfId="10" applyBorder="1" applyAlignment="1">
      <alignment horizontal="center" vertical="center"/>
    </xf>
    <xf numFmtId="0" fontId="4" fillId="0" borderId="74" xfId="10" applyBorder="1" applyAlignment="1">
      <alignment horizontal="center" vertical="center"/>
    </xf>
    <xf numFmtId="0" fontId="4" fillId="0" borderId="79" xfId="10" applyBorder="1" applyAlignment="1">
      <alignment horizontal="center" vertical="center"/>
    </xf>
    <xf numFmtId="0" fontId="4" fillId="0" borderId="73" xfId="10" applyBorder="1" applyAlignment="1">
      <alignment horizontal="center" vertical="center" wrapText="1"/>
    </xf>
    <xf numFmtId="0" fontId="4" fillId="0" borderId="90" xfId="10" applyBorder="1" applyAlignment="1">
      <alignment horizontal="center" vertical="center"/>
    </xf>
    <xf numFmtId="0" fontId="4" fillId="0" borderId="89" xfId="10" applyBorder="1" applyAlignment="1">
      <alignment horizontal="center" vertical="center"/>
    </xf>
    <xf numFmtId="0" fontId="4" fillId="0" borderId="12" xfId="10" applyBorder="1" applyAlignment="1">
      <alignment horizontal="center" vertical="center"/>
    </xf>
    <xf numFmtId="0" fontId="9" fillId="0" borderId="85" xfId="10" applyFont="1" applyBorder="1" applyAlignment="1">
      <alignment horizontal="center" vertical="center" wrapText="1"/>
    </xf>
    <xf numFmtId="0" fontId="4" fillId="0" borderId="89" xfId="10" applyBorder="1" applyAlignment="1">
      <alignment horizontal="center" vertical="center" wrapText="1"/>
    </xf>
    <xf numFmtId="0" fontId="4" fillId="0" borderId="14" xfId="10" applyBorder="1" applyAlignment="1">
      <alignment horizontal="center" vertical="center" wrapText="1"/>
    </xf>
    <xf numFmtId="0" fontId="4" fillId="0" borderId="96" xfId="10" applyBorder="1" applyAlignment="1">
      <alignment horizontal="center" vertical="center"/>
    </xf>
    <xf numFmtId="0" fontId="4" fillId="0" borderId="97" xfId="10" applyBorder="1" applyAlignment="1">
      <alignment horizontal="center" vertical="center"/>
    </xf>
    <xf numFmtId="0" fontId="4" fillId="0" borderId="96" xfId="10" applyBorder="1" applyAlignment="1">
      <alignment horizontal="center" vertical="center" wrapText="1"/>
    </xf>
    <xf numFmtId="0" fontId="4" fillId="0" borderId="97" xfId="10" applyBorder="1" applyAlignment="1">
      <alignment horizontal="center" vertical="center" wrapText="1"/>
    </xf>
    <xf numFmtId="0" fontId="4" fillId="0" borderId="98" xfId="10" applyBorder="1" applyAlignment="1">
      <alignment horizontal="center" vertical="center" wrapText="1"/>
    </xf>
    <xf numFmtId="0" fontId="9" fillId="0" borderId="90" xfId="10" applyFont="1" applyBorder="1" applyAlignment="1">
      <alignment horizontal="center" vertical="center" wrapText="1"/>
    </xf>
    <xf numFmtId="0" fontId="6" fillId="13" borderId="75" xfId="0" applyFont="1" applyFill="1" applyBorder="1" applyAlignment="1" applyProtection="1">
      <alignment horizontal="left" vertical="center" wrapText="1"/>
      <protection locked="0"/>
    </xf>
    <xf numFmtId="0" fontId="6" fillId="13" borderId="76" xfId="0" applyFont="1" applyFill="1" applyBorder="1" applyAlignment="1" applyProtection="1">
      <alignment horizontal="left" vertical="center" wrapText="1"/>
      <protection locked="0"/>
    </xf>
    <xf numFmtId="0" fontId="6" fillId="13" borderId="75" xfId="0" applyFont="1" applyFill="1" applyBorder="1" applyAlignment="1" applyProtection="1">
      <alignment horizontal="left" vertical="center" wrapText="1" shrinkToFit="1"/>
      <protection locked="0"/>
    </xf>
    <xf numFmtId="0" fontId="6" fillId="13" borderId="76" xfId="0" applyFont="1" applyFill="1" applyBorder="1" applyAlignment="1" applyProtection="1">
      <alignment horizontal="left" vertical="center" wrapText="1" shrinkToFit="1"/>
      <protection locked="0"/>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192" fontId="6" fillId="13" borderId="87" xfId="0" applyNumberFormat="1" applyFont="1" applyFill="1" applyBorder="1" applyAlignment="1" applyProtection="1">
      <alignment horizontal="center" vertical="center" shrinkToFit="1"/>
      <protection locked="0"/>
    </xf>
    <xf numFmtId="0" fontId="6" fillId="0" borderId="87" xfId="0" applyFont="1" applyBorder="1" applyAlignment="1">
      <alignment horizontal="center" vertical="center"/>
    </xf>
    <xf numFmtId="0" fontId="6" fillId="13" borderId="87" xfId="0" applyFont="1" applyFill="1" applyBorder="1" applyAlignment="1" applyProtection="1">
      <alignment horizontal="center" vertical="center" wrapText="1" shrinkToFit="1"/>
      <protection locked="0"/>
    </xf>
    <xf numFmtId="0" fontId="6" fillId="0" borderId="99" xfId="0" applyFont="1" applyBorder="1" applyAlignment="1">
      <alignment horizontal="center" vertical="center"/>
    </xf>
    <xf numFmtId="0" fontId="6" fillId="0" borderId="94" xfId="10" applyFont="1" applyBorder="1" applyAlignment="1">
      <alignment horizontal="center" vertical="center"/>
    </xf>
    <xf numFmtId="0" fontId="6" fillId="0" borderId="77" xfId="10" applyFont="1" applyBorder="1" applyAlignment="1">
      <alignment horizontal="center" vertical="center"/>
    </xf>
    <xf numFmtId="0" fontId="6" fillId="0" borderId="89" xfId="10" applyFont="1" applyBorder="1" applyAlignment="1">
      <alignment horizontal="center" vertical="center"/>
    </xf>
    <xf numFmtId="0" fontId="6" fillId="0" borderId="78" xfId="10" applyFont="1" applyBorder="1" applyAlignment="1">
      <alignment horizontal="center" vertical="center"/>
    </xf>
    <xf numFmtId="0" fontId="6" fillId="0" borderId="14" xfId="10" applyFont="1" applyBorder="1" applyAlignment="1">
      <alignment horizontal="center" vertical="center"/>
    </xf>
    <xf numFmtId="192" fontId="6" fillId="0" borderId="86" xfId="10" applyNumberFormat="1" applyFont="1" applyBorder="1" applyAlignment="1">
      <alignment horizontal="center" vertical="center"/>
    </xf>
    <xf numFmtId="192" fontId="6" fillId="0" borderId="87" xfId="10" applyNumberFormat="1" applyFont="1" applyBorder="1" applyAlignment="1">
      <alignment horizontal="center" vertical="center"/>
    </xf>
    <xf numFmtId="192" fontId="6" fillId="0" borderId="38" xfId="10" applyNumberFormat="1" applyFont="1" applyBorder="1" applyAlignment="1">
      <alignment horizontal="center" vertical="center"/>
    </xf>
    <xf numFmtId="0" fontId="6" fillId="15" borderId="217" xfId="10" applyFont="1" applyFill="1" applyBorder="1" applyAlignment="1">
      <alignment horizontal="center" vertical="center"/>
    </xf>
    <xf numFmtId="0" fontId="6" fillId="15" borderId="87" xfId="10" applyFont="1" applyFill="1" applyBorder="1" applyAlignment="1">
      <alignment horizontal="center" vertical="center"/>
    </xf>
    <xf numFmtId="178" fontId="6" fillId="0" borderId="87" xfId="10" applyNumberFormat="1" applyFont="1" applyBorder="1" applyAlignment="1">
      <alignment horizontal="center" vertical="center"/>
    </xf>
    <xf numFmtId="178" fontId="6" fillId="0" borderId="38" xfId="10" applyNumberFormat="1" applyFont="1" applyBorder="1" applyAlignment="1">
      <alignment horizontal="center" vertical="center"/>
    </xf>
    <xf numFmtId="191" fontId="6" fillId="0" borderId="87" xfId="10" applyNumberFormat="1" applyFont="1" applyBorder="1" applyAlignment="1">
      <alignment horizontal="center" vertical="center"/>
    </xf>
    <xf numFmtId="191" fontId="6" fillId="0" borderId="38" xfId="10" applyNumberFormat="1" applyFont="1" applyBorder="1" applyAlignment="1">
      <alignment horizontal="center" vertical="center"/>
    </xf>
    <xf numFmtId="0" fontId="6" fillId="15" borderId="99" xfId="10" applyFont="1" applyFill="1" applyBorder="1" applyAlignment="1">
      <alignment horizontal="center" vertical="center"/>
    </xf>
    <xf numFmtId="176" fontId="6" fillId="13" borderId="111" xfId="18" applyNumberFormat="1" applyFont="1" applyFill="1" applyBorder="1" applyAlignment="1" applyProtection="1">
      <alignment horizontal="center" vertical="center"/>
      <protection locked="0"/>
    </xf>
    <xf numFmtId="176" fontId="6" fillId="13" borderId="59" xfId="18" applyNumberFormat="1" applyFont="1" applyFill="1" applyBorder="1" applyAlignment="1" applyProtection="1">
      <alignment horizontal="center" vertical="center"/>
      <protection locked="0"/>
    </xf>
    <xf numFmtId="176" fontId="6" fillId="0" borderId="107" xfId="10" applyNumberFormat="1" applyFont="1" applyBorder="1" applyAlignment="1">
      <alignment horizontal="center" vertical="center" wrapText="1"/>
    </xf>
    <xf numFmtId="176" fontId="6" fillId="0" borderId="103" xfId="10" applyNumberFormat="1" applyFont="1" applyBorder="1" applyAlignment="1">
      <alignment horizontal="center" vertical="center" wrapText="1"/>
    </xf>
    <xf numFmtId="176" fontId="6" fillId="0" borderId="108" xfId="10" applyNumberFormat="1" applyFont="1" applyBorder="1" applyAlignment="1">
      <alignment horizontal="center" vertical="center" wrapText="1"/>
    </xf>
    <xf numFmtId="0" fontId="6" fillId="0" borderId="105" xfId="10" applyFont="1" applyBorder="1" applyAlignment="1">
      <alignment horizontal="center" vertical="center"/>
    </xf>
    <xf numFmtId="0" fontId="6" fillId="0" borderId="101" xfId="10" applyFont="1" applyBorder="1" applyAlignment="1">
      <alignment horizontal="center" vertical="center"/>
    </xf>
    <xf numFmtId="0" fontId="6" fillId="0" borderId="106" xfId="10" applyFont="1" applyBorder="1" applyAlignment="1">
      <alignment horizontal="center" vertical="center"/>
    </xf>
    <xf numFmtId="0" fontId="6" fillId="0" borderId="100" xfId="10" applyFont="1" applyBorder="1" applyAlignment="1">
      <alignment horizontal="right" vertical="center" wrapText="1"/>
    </xf>
    <xf numFmtId="0" fontId="6" fillId="0" borderId="101" xfId="10" applyFont="1" applyBorder="1" applyAlignment="1">
      <alignment horizontal="right" vertical="center" wrapText="1"/>
    </xf>
    <xf numFmtId="0" fontId="6" fillId="0" borderId="104" xfId="10" applyFont="1" applyBorder="1" applyAlignment="1">
      <alignment horizontal="center" vertical="center"/>
    </xf>
    <xf numFmtId="191" fontId="6" fillId="13" borderId="111" xfId="18" applyNumberFormat="1" applyFont="1" applyFill="1" applyBorder="1" applyAlignment="1" applyProtection="1">
      <alignment horizontal="center" vertical="center"/>
      <protection locked="0"/>
    </xf>
    <xf numFmtId="0" fontId="6" fillId="2" borderId="12" xfId="10" applyFont="1" applyFill="1" applyBorder="1" applyAlignment="1">
      <alignment horizontal="center" vertical="center"/>
    </xf>
    <xf numFmtId="191" fontId="6" fillId="13" borderId="59" xfId="18" applyNumberFormat="1" applyFont="1" applyFill="1" applyBorder="1" applyAlignment="1" applyProtection="1">
      <alignment horizontal="center" vertical="center"/>
      <protection locked="0"/>
    </xf>
    <xf numFmtId="0" fontId="6" fillId="0" borderId="110" xfId="10" applyFont="1" applyBorder="1" applyAlignment="1">
      <alignment horizontal="center" vertical="center"/>
    </xf>
    <xf numFmtId="0" fontId="6" fillId="0" borderId="60" xfId="10" applyFont="1" applyBorder="1" applyAlignment="1">
      <alignment horizontal="center" vertical="center"/>
    </xf>
    <xf numFmtId="0" fontId="6" fillId="0" borderId="19" xfId="10" applyFont="1" applyBorder="1" applyAlignment="1">
      <alignment horizontal="center" vertical="center"/>
    </xf>
    <xf numFmtId="0" fontId="6" fillId="0" borderId="23" xfId="10" applyFont="1" applyBorder="1" applyAlignment="1">
      <alignment horizontal="center" vertical="center"/>
    </xf>
    <xf numFmtId="38" fontId="6" fillId="0" borderId="110" xfId="10" applyNumberFormat="1" applyFont="1" applyBorder="1" applyAlignment="1">
      <alignment horizontal="center" vertical="center"/>
    </xf>
    <xf numFmtId="0" fontId="9" fillId="0" borderId="107" xfId="10" applyFont="1" applyBorder="1" applyAlignment="1">
      <alignment horizontal="center" vertical="center" wrapText="1"/>
    </xf>
    <xf numFmtId="0" fontId="9" fillId="0" borderId="103" xfId="10" applyFont="1" applyBorder="1" applyAlignment="1">
      <alignment horizontal="center" vertical="center" wrapText="1"/>
    </xf>
    <xf numFmtId="0" fontId="9" fillId="0" borderId="108" xfId="10" applyFont="1" applyBorder="1" applyAlignment="1">
      <alignment horizontal="center" vertical="center" wrapText="1"/>
    </xf>
    <xf numFmtId="184" fontId="6" fillId="2" borderId="19" xfId="10" applyNumberFormat="1" applyFont="1" applyFill="1" applyBorder="1" applyAlignment="1">
      <alignment horizontal="center" vertical="center"/>
    </xf>
    <xf numFmtId="184" fontId="6" fillId="0" borderId="110" xfId="10" applyNumberFormat="1" applyFont="1" applyBorder="1" applyAlignment="1">
      <alignment horizontal="center" vertical="center"/>
    </xf>
    <xf numFmtId="0" fontId="6" fillId="0" borderId="15" xfId="10" applyFont="1" applyBorder="1" applyAlignment="1">
      <alignment horizontal="center" vertical="center" wrapText="1"/>
    </xf>
    <xf numFmtId="0" fontId="6" fillId="0" borderId="13" xfId="10" applyFont="1" applyBorder="1" applyAlignment="1">
      <alignment horizontal="center" vertical="center" wrapText="1"/>
    </xf>
    <xf numFmtId="0" fontId="6" fillId="0" borderId="16" xfId="10" applyFont="1" applyBorder="1" applyAlignment="1">
      <alignment horizontal="center" vertical="center" wrapText="1"/>
    </xf>
    <xf numFmtId="176" fontId="6" fillId="2" borderId="12" xfId="10" applyNumberFormat="1" applyFont="1" applyFill="1" applyBorder="1" applyAlignment="1">
      <alignment horizontal="center" vertical="center"/>
    </xf>
    <xf numFmtId="0" fontId="6" fillId="0" borderId="107" xfId="10" applyFont="1" applyBorder="1" applyAlignment="1">
      <alignment horizontal="center" vertical="center"/>
    </xf>
    <xf numFmtId="0" fontId="6" fillId="0" borderId="103" xfId="10" applyFont="1" applyBorder="1" applyAlignment="1">
      <alignment horizontal="center" vertical="center"/>
    </xf>
    <xf numFmtId="0" fontId="6" fillId="0" borderId="108" xfId="10" applyFont="1" applyBorder="1" applyAlignment="1">
      <alignment horizontal="center" vertical="center"/>
    </xf>
    <xf numFmtId="0" fontId="6" fillId="0" borderId="9" xfId="10" applyFont="1" applyBorder="1" applyAlignment="1">
      <alignment horizontal="center" vertical="center" textRotation="255"/>
    </xf>
    <xf numFmtId="0" fontId="6" fillId="0" borderId="10" xfId="10" applyFont="1" applyBorder="1" applyAlignment="1">
      <alignment horizontal="center" vertical="center" textRotation="255"/>
    </xf>
    <xf numFmtId="0" fontId="6" fillId="0" borderId="113" xfId="10" applyFont="1" applyBorder="1" applyAlignment="1">
      <alignment horizontal="center" vertical="center" textRotation="255"/>
    </xf>
    <xf numFmtId="0" fontId="6" fillId="0" borderId="114" xfId="10" applyFont="1" applyBorder="1" applyAlignment="1">
      <alignment horizontal="center" vertical="center" textRotation="255"/>
    </xf>
    <xf numFmtId="176" fontId="6" fillId="2" borderId="24" xfId="10" applyNumberFormat="1" applyFont="1" applyFill="1" applyBorder="1" applyAlignment="1">
      <alignment horizontal="center" vertical="center"/>
    </xf>
    <xf numFmtId="0" fontId="6" fillId="0" borderId="47" xfId="10" applyFont="1" applyBorder="1" applyAlignment="1">
      <alignment horizontal="center" vertical="center" wrapText="1"/>
    </xf>
    <xf numFmtId="0" fontId="6" fillId="0" borderId="74" xfId="10" applyFont="1" applyBorder="1" applyAlignment="1">
      <alignment horizontal="center" vertical="center" wrapText="1"/>
    </xf>
    <xf numFmtId="0" fontId="6" fillId="0" borderId="45" xfId="10" applyFont="1" applyBorder="1" applyAlignment="1">
      <alignment horizontal="center" vertical="center" wrapText="1"/>
    </xf>
    <xf numFmtId="0" fontId="6" fillId="2" borderId="24" xfId="10" applyFont="1" applyFill="1" applyBorder="1" applyAlignment="1">
      <alignment horizontal="center" vertical="center"/>
    </xf>
    <xf numFmtId="180" fontId="6" fillId="2" borderId="19" xfId="10" applyNumberFormat="1" applyFont="1" applyFill="1" applyBorder="1" applyAlignment="1">
      <alignment horizontal="center" vertical="center"/>
    </xf>
    <xf numFmtId="0" fontId="6" fillId="2" borderId="9" xfId="10" applyFont="1" applyFill="1" applyBorder="1" applyAlignment="1">
      <alignment horizontal="left" vertical="top" wrapText="1"/>
    </xf>
    <xf numFmtId="0" fontId="6" fillId="2" borderId="10" xfId="10" applyFont="1" applyFill="1" applyBorder="1" applyAlignment="1">
      <alignment horizontal="left" vertical="top" wrapText="1"/>
    </xf>
    <xf numFmtId="0" fontId="6" fillId="2" borderId="81" xfId="10" applyFont="1" applyFill="1" applyBorder="1" applyAlignment="1">
      <alignment horizontal="left" vertical="top" wrapText="1"/>
    </xf>
    <xf numFmtId="0" fontId="6" fillId="2" borderId="55" xfId="10" applyFont="1" applyFill="1" applyBorder="1" applyAlignment="1">
      <alignment horizontal="left" vertical="top" wrapText="1"/>
    </xf>
    <xf numFmtId="0" fontId="6" fillId="2" borderId="0" xfId="10" applyFont="1" applyFill="1" applyAlignment="1">
      <alignment horizontal="left" vertical="top" wrapText="1"/>
    </xf>
    <xf numFmtId="0" fontId="6" fillId="2" borderId="82" xfId="10" applyFont="1" applyFill="1" applyBorder="1" applyAlignment="1">
      <alignment horizontal="left" vertical="top" wrapText="1"/>
    </xf>
    <xf numFmtId="0" fontId="6" fillId="2" borderId="50" xfId="10" applyFont="1" applyFill="1" applyBorder="1" applyAlignment="1">
      <alignment horizontal="left" vertical="top" wrapText="1"/>
    </xf>
    <xf numFmtId="0" fontId="6" fillId="2" borderId="43" xfId="10" applyFont="1" applyFill="1" applyBorder="1" applyAlignment="1">
      <alignment horizontal="left" vertical="top" wrapText="1"/>
    </xf>
    <xf numFmtId="0" fontId="6" fillId="2" borderId="83" xfId="10" applyFont="1" applyFill="1" applyBorder="1" applyAlignment="1">
      <alignment horizontal="left" vertical="top" wrapText="1"/>
    </xf>
    <xf numFmtId="180" fontId="6" fillId="0" borderId="19" xfId="10" applyNumberFormat="1" applyFont="1" applyBorder="1" applyAlignment="1">
      <alignment horizontal="center" vertical="center"/>
    </xf>
    <xf numFmtId="0" fontId="6" fillId="0" borderId="21" xfId="10" applyFont="1" applyBorder="1" applyAlignment="1">
      <alignment horizontal="center" vertical="center"/>
    </xf>
    <xf numFmtId="0" fontId="6" fillId="0" borderId="115" xfId="10" applyFont="1" applyBorder="1" applyAlignment="1">
      <alignment horizontal="center" vertical="center"/>
    </xf>
    <xf numFmtId="0" fontId="6" fillId="0" borderId="26" xfId="10" applyFont="1" applyBorder="1" applyAlignment="1">
      <alignment horizontal="center" vertical="center"/>
    </xf>
    <xf numFmtId="0" fontId="6" fillId="0" borderId="24" xfId="10" applyFont="1" applyBorder="1" applyAlignment="1">
      <alignment horizontal="center" vertical="center"/>
    </xf>
    <xf numFmtId="0" fontId="6" fillId="0" borderId="112" xfId="10" applyFont="1" applyBorder="1" applyAlignment="1">
      <alignment horizontal="center" vertical="center"/>
    </xf>
    <xf numFmtId="0" fontId="6" fillId="0" borderId="107" xfId="10" applyFont="1" applyBorder="1" applyAlignment="1">
      <alignment horizontal="center" vertical="center" wrapText="1"/>
    </xf>
    <xf numFmtId="0" fontId="6" fillId="0" borderId="103" xfId="10" applyFont="1" applyBorder="1" applyAlignment="1">
      <alignment horizontal="center" vertical="center" wrapText="1"/>
    </xf>
    <xf numFmtId="0" fontId="6" fillId="0" borderId="108" xfId="10" applyFont="1" applyBorder="1" applyAlignment="1">
      <alignment horizontal="center" vertical="center" wrapText="1"/>
    </xf>
    <xf numFmtId="0" fontId="85" fillId="0" borderId="7" xfId="12" applyFont="1" applyBorder="1" applyAlignment="1">
      <alignment horizontal="left" vertical="center" wrapText="1"/>
    </xf>
    <xf numFmtId="0" fontId="6" fillId="0" borderId="54" xfId="12" applyFont="1" applyBorder="1" applyAlignment="1">
      <alignment horizontal="center" vertical="center" textRotation="255"/>
    </xf>
    <xf numFmtId="0" fontId="6" fillId="0" borderId="4" xfId="12" applyFont="1" applyBorder="1" applyAlignment="1">
      <alignment horizontal="center" vertical="center" textRotation="255"/>
    </xf>
    <xf numFmtId="0" fontId="6" fillId="0" borderId="55" xfId="12" applyFont="1" applyBorder="1" applyAlignment="1">
      <alignment horizontal="center" vertical="center" textRotation="255"/>
    </xf>
    <xf numFmtId="0" fontId="6" fillId="0" borderId="1" xfId="12" applyFont="1" applyBorder="1" applyAlignment="1">
      <alignment horizontal="center" vertical="center" textRotation="255"/>
    </xf>
    <xf numFmtId="0" fontId="6" fillId="0" borderId="113" xfId="12" applyFont="1" applyBorder="1" applyAlignment="1">
      <alignment horizontal="center" vertical="center" textRotation="255"/>
    </xf>
    <xf numFmtId="0" fontId="6" fillId="0" borderId="18" xfId="12" applyFont="1" applyBorder="1" applyAlignment="1">
      <alignment horizontal="center" vertical="center" textRotation="255"/>
    </xf>
    <xf numFmtId="0" fontId="6" fillId="0" borderId="74" xfId="12" applyFont="1" applyBorder="1" applyAlignment="1">
      <alignment horizontal="center" vertical="center"/>
    </xf>
    <xf numFmtId="0" fontId="6" fillId="0" borderId="79" xfId="12" applyFont="1" applyBorder="1" applyAlignment="1">
      <alignment horizontal="center" vertical="center"/>
    </xf>
    <xf numFmtId="0" fontId="6" fillId="0" borderId="13" xfId="12" applyFont="1" applyBorder="1" applyAlignment="1">
      <alignment horizontal="distributed" vertical="center"/>
    </xf>
    <xf numFmtId="0" fontId="6" fillId="0" borderId="10" xfId="12" applyFont="1" applyBorder="1" applyAlignment="1">
      <alignment horizontal="distributed" vertical="center"/>
    </xf>
    <xf numFmtId="0" fontId="6" fillId="0" borderId="7" xfId="12" applyFont="1" applyBorder="1" applyAlignment="1">
      <alignment horizontal="distributed" vertical="center"/>
    </xf>
    <xf numFmtId="0" fontId="6" fillId="0" borderId="120" xfId="12" applyFont="1" applyBorder="1" applyAlignment="1">
      <alignment horizontal="center" vertical="center" wrapText="1"/>
    </xf>
    <xf numFmtId="0" fontId="6" fillId="0" borderId="24" xfId="12" applyFont="1" applyBorder="1" applyAlignment="1">
      <alignment horizontal="center" vertical="center" wrapText="1"/>
    </xf>
    <xf numFmtId="0" fontId="6" fillId="0" borderId="77" xfId="12" applyFont="1" applyBorder="1" applyAlignment="1">
      <alignment horizontal="center" vertical="center"/>
    </xf>
    <xf numFmtId="0" fontId="6" fillId="0" borderId="118" xfId="12" applyFont="1" applyBorder="1" applyAlignment="1">
      <alignment horizontal="center" vertical="center" wrapText="1"/>
    </xf>
    <xf numFmtId="0" fontId="6" fillId="0" borderId="119" xfId="12" applyFont="1" applyBorder="1" applyAlignment="1">
      <alignment horizontal="center" vertical="center"/>
    </xf>
    <xf numFmtId="0" fontId="6" fillId="0" borderId="3" xfId="12" applyFont="1" applyBorder="1" applyAlignment="1">
      <alignment horizontal="distributed" vertical="center"/>
    </xf>
    <xf numFmtId="0" fontId="6" fillId="0" borderId="2" xfId="12" applyFont="1" applyBorder="1" applyAlignment="1">
      <alignment horizontal="center" vertical="center" textRotation="255"/>
    </xf>
    <xf numFmtId="0" fontId="6" fillId="0" borderId="6" xfId="12" applyFont="1" applyBorder="1" applyAlignment="1">
      <alignment horizontal="center" vertical="center" textRotation="255"/>
    </xf>
    <xf numFmtId="0" fontId="6" fillId="0" borderId="13" xfId="12" applyFont="1" applyBorder="1" applyAlignment="1">
      <alignment horizontal="distributed" vertical="center" wrapText="1"/>
    </xf>
    <xf numFmtId="0" fontId="6" fillId="0" borderId="5" xfId="12" applyFont="1" applyBorder="1" applyAlignment="1">
      <alignment horizontal="center" vertical="center" textRotation="255"/>
    </xf>
    <xf numFmtId="0" fontId="6" fillId="0" borderId="0" xfId="12" applyFont="1" applyAlignment="1">
      <alignment horizontal="distributed" vertical="center"/>
    </xf>
    <xf numFmtId="0" fontId="94" fillId="0" borderId="13" xfId="12" applyFont="1" applyBorder="1" applyAlignment="1">
      <alignment horizontal="distributed" vertical="center"/>
    </xf>
    <xf numFmtId="0" fontId="6" fillId="0" borderId="3" xfId="12" applyFont="1" applyBorder="1" applyAlignment="1">
      <alignment horizontal="distributed" vertical="center" wrapText="1"/>
    </xf>
    <xf numFmtId="0" fontId="6" fillId="0" borderId="0" xfId="12" applyFont="1" applyAlignment="1">
      <alignment horizontal="distributed" vertical="center" wrapText="1"/>
    </xf>
    <xf numFmtId="0" fontId="6" fillId="0" borderId="4" xfId="12" applyFont="1" applyBorder="1" applyAlignment="1">
      <alignment horizontal="center" vertical="center" wrapText="1"/>
    </xf>
    <xf numFmtId="0" fontId="6" fillId="0" borderId="1" xfId="12" applyFont="1" applyBorder="1" applyAlignment="1">
      <alignment horizontal="center" vertical="center" wrapText="1"/>
    </xf>
    <xf numFmtId="0" fontId="6" fillId="0" borderId="115" xfId="12" applyFont="1" applyBorder="1" applyAlignment="1">
      <alignment horizontal="distributed" vertical="center"/>
    </xf>
    <xf numFmtId="0" fontId="94" fillId="0" borderId="13" xfId="12" applyFont="1" applyBorder="1" applyAlignment="1">
      <alignment horizontal="distributed" vertical="center" wrapText="1"/>
    </xf>
    <xf numFmtId="0" fontId="6" fillId="13" borderId="13" xfId="12" applyFont="1" applyFill="1" applyBorder="1" applyAlignment="1" applyProtection="1">
      <alignment horizontal="distributed" vertical="center"/>
      <protection locked="0"/>
    </xf>
    <xf numFmtId="0" fontId="9" fillId="0" borderId="43" xfId="12" applyFont="1" applyBorder="1" applyAlignment="1">
      <alignment horizontal="distributed" vertical="center" wrapText="1"/>
    </xf>
    <xf numFmtId="184" fontId="6" fillId="0" borderId="102" xfId="12" applyNumberFormat="1" applyFont="1" applyBorder="1" applyAlignment="1">
      <alignment horizontal="right" vertical="center"/>
    </xf>
    <xf numFmtId="184" fontId="6" fillId="0" borderId="109" xfId="12" applyNumberFormat="1" applyFont="1" applyBorder="1" applyAlignment="1">
      <alignment horizontal="right" vertical="center"/>
    </xf>
    <xf numFmtId="0" fontId="6" fillId="0" borderId="116" xfId="12" applyFont="1" applyBorder="1" applyAlignment="1">
      <alignment horizontal="center" vertical="center" textRotation="255"/>
    </xf>
    <xf numFmtId="0" fontId="6" fillId="0" borderId="216" xfId="12" applyFont="1" applyBorder="1" applyAlignment="1">
      <alignment horizontal="center" vertical="center" textRotation="255"/>
    </xf>
    <xf numFmtId="0" fontId="9" fillId="0" borderId="0" xfId="12" applyFont="1" applyAlignment="1">
      <alignment horizontal="distributed" vertical="center" wrapText="1"/>
    </xf>
    <xf numFmtId="0" fontId="9" fillId="0" borderId="189" xfId="12" applyFont="1" applyBorder="1" applyAlignment="1">
      <alignment horizontal="distributed" vertical="center" wrapText="1"/>
    </xf>
    <xf numFmtId="0" fontId="6" fillId="0" borderId="62" xfId="12" applyFont="1" applyBorder="1" applyAlignment="1">
      <alignment horizontal="distributed" vertical="center"/>
    </xf>
    <xf numFmtId="0" fontId="9" fillId="0" borderId="116" xfId="12" applyFont="1" applyBorder="1" applyAlignment="1">
      <alignment horizontal="center" vertical="center" textRotation="255" wrapText="1"/>
    </xf>
    <xf numFmtId="0" fontId="9" fillId="0" borderId="117" xfId="12" applyFont="1" applyBorder="1" applyAlignment="1">
      <alignment horizontal="center" vertical="center" textRotation="255" wrapText="1"/>
    </xf>
    <xf numFmtId="0" fontId="9" fillId="0" borderId="55" xfId="12" applyFont="1" applyBorder="1" applyAlignment="1">
      <alignment horizontal="center" vertical="center" textRotation="255" wrapText="1"/>
    </xf>
    <xf numFmtId="0" fontId="9" fillId="0" borderId="0" xfId="12" applyFont="1" applyAlignment="1">
      <alignment horizontal="center" vertical="center" textRotation="255" wrapText="1"/>
    </xf>
    <xf numFmtId="0" fontId="9" fillId="0" borderId="113" xfId="12" applyFont="1" applyBorder="1" applyAlignment="1">
      <alignment horizontal="center" vertical="center" textRotation="255" wrapText="1"/>
    </xf>
    <xf numFmtId="0" fontId="9" fillId="0" borderId="114" xfId="12" applyFont="1" applyBorder="1" applyAlignment="1">
      <alignment horizontal="center" vertical="center" textRotation="255" wrapText="1"/>
    </xf>
    <xf numFmtId="0" fontId="6" fillId="0" borderId="62" xfId="12" applyFont="1" applyBorder="1" applyAlignment="1">
      <alignment horizontal="distributed" vertical="center" wrapText="1"/>
    </xf>
    <xf numFmtId="0" fontId="94" fillId="0" borderId="13" xfId="12" applyFont="1" applyBorder="1" applyAlignment="1">
      <alignment horizontal="distributed" vertical="center" shrinkToFit="1"/>
    </xf>
    <xf numFmtId="0" fontId="6" fillId="0" borderId="80" xfId="12" applyFont="1" applyBorder="1" applyAlignment="1">
      <alignment horizontal="center" vertical="center"/>
    </xf>
    <xf numFmtId="0" fontId="6" fillId="0" borderId="10" xfId="12" applyFont="1" applyBorder="1" applyAlignment="1">
      <alignment horizontal="center" vertical="center"/>
    </xf>
    <xf numFmtId="0" fontId="6" fillId="0" borderId="46" xfId="12" applyFont="1" applyBorder="1" applyAlignment="1">
      <alignment horizontal="center" vertical="center"/>
    </xf>
    <xf numFmtId="0" fontId="6" fillId="0" borderId="5" xfId="12" applyFont="1" applyBorder="1" applyAlignment="1">
      <alignment horizontal="center"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6" fillId="0" borderId="6" xfId="12" applyFont="1" applyBorder="1" applyAlignment="1">
      <alignment horizontal="center" vertical="center"/>
    </xf>
    <xf numFmtId="0" fontId="6" fillId="0" borderId="7" xfId="12" applyFont="1" applyBorder="1" applyAlignment="1">
      <alignment horizontal="center" vertical="center"/>
    </xf>
    <xf numFmtId="0" fontId="6" fillId="0" borderId="8" xfId="12" applyFont="1" applyBorder="1" applyAlignment="1">
      <alignment horizontal="center" vertical="center"/>
    </xf>
    <xf numFmtId="38" fontId="6" fillId="2" borderId="12" xfId="4" applyFont="1" applyFill="1" applyBorder="1" applyAlignment="1" applyProtection="1">
      <alignment horizontal="center" vertical="center"/>
    </xf>
    <xf numFmtId="0" fontId="6" fillId="0" borderId="12" xfId="12" applyFont="1" applyBorder="1" applyAlignment="1">
      <alignment horizontal="center" vertical="center"/>
    </xf>
    <xf numFmtId="0" fontId="10" fillId="2" borderId="12" xfId="12" applyFont="1" applyFill="1" applyBorder="1" applyAlignment="1">
      <alignment horizontal="center" vertical="center"/>
    </xf>
    <xf numFmtId="0" fontId="6" fillId="0" borderId="63" xfId="12" applyFont="1" applyBorder="1" applyAlignment="1">
      <alignment horizontal="center" vertical="center" wrapText="1"/>
    </xf>
    <xf numFmtId="0" fontId="6" fillId="0" borderId="92" xfId="12" applyFont="1" applyBorder="1" applyAlignment="1">
      <alignment horizontal="center" vertical="center"/>
    </xf>
    <xf numFmtId="0" fontId="6" fillId="0" borderId="9" xfId="12" applyFont="1" applyBorder="1" applyAlignment="1">
      <alignment horizontal="center" vertical="center"/>
    </xf>
    <xf numFmtId="0" fontId="6" fillId="0" borderId="121" xfId="12" applyFont="1" applyBorder="1" applyAlignment="1">
      <alignment horizontal="center" vertical="center"/>
    </xf>
    <xf numFmtId="0" fontId="6" fillId="0" borderId="55" xfId="12" applyFont="1" applyBorder="1" applyAlignment="1">
      <alignment horizontal="center" vertical="center"/>
    </xf>
    <xf numFmtId="0" fontId="6" fillId="0" borderId="80" xfId="12" applyFont="1" applyBorder="1" applyAlignment="1">
      <alignment horizontal="center" vertical="center" wrapText="1"/>
    </xf>
    <xf numFmtId="0" fontId="6" fillId="0" borderId="81" xfId="12" applyFont="1" applyBorder="1" applyAlignment="1">
      <alignment horizontal="center" vertical="center"/>
    </xf>
    <xf numFmtId="0" fontId="6" fillId="0" borderId="122" xfId="12" applyFont="1" applyBorder="1" applyAlignment="1">
      <alignment horizontal="center" vertical="center"/>
    </xf>
    <xf numFmtId="179" fontId="6" fillId="0" borderId="123" xfId="12" applyNumberFormat="1" applyFont="1" applyBorder="1" applyAlignment="1">
      <alignment horizontal="center"/>
    </xf>
    <xf numFmtId="179" fontId="6" fillId="2" borderId="19" xfId="12" applyNumberFormat="1" applyFont="1" applyFill="1" applyBorder="1" applyAlignment="1">
      <alignment horizontal="center" vertical="center"/>
    </xf>
    <xf numFmtId="0" fontId="6" fillId="0" borderId="77" xfId="10" applyFont="1" applyBorder="1" applyAlignment="1">
      <alignment horizontal="right" vertical="center"/>
    </xf>
    <xf numFmtId="0" fontId="6" fillId="0" borderId="47" xfId="10" applyFont="1" applyBorder="1" applyAlignment="1">
      <alignment horizontal="right" vertical="center"/>
    </xf>
    <xf numFmtId="0" fontId="6" fillId="0" borderId="94" xfId="10" applyFont="1" applyBorder="1" applyAlignment="1">
      <alignment vertical="center" wrapText="1"/>
    </xf>
    <xf numFmtId="0" fontId="6" fillId="0" borderId="77" xfId="10" applyFont="1" applyBorder="1" applyAlignment="1">
      <alignment vertical="center" wrapText="1"/>
    </xf>
    <xf numFmtId="0" fontId="10" fillId="2" borderId="19" xfId="12" applyFont="1" applyFill="1" applyBorder="1" applyAlignment="1">
      <alignment horizontal="center" vertical="center"/>
    </xf>
    <xf numFmtId="179" fontId="6" fillId="2" borderId="12" xfId="12" applyNumberFormat="1" applyFont="1" applyFill="1" applyBorder="1" applyAlignment="1">
      <alignment horizontal="center" vertical="center"/>
    </xf>
    <xf numFmtId="180" fontId="6" fillId="2" borderId="19" xfId="12" applyNumberFormat="1" applyFont="1" applyFill="1" applyBorder="1" applyAlignment="1">
      <alignment horizontal="center" vertical="center"/>
    </xf>
    <xf numFmtId="181" fontId="6" fillId="0" borderId="123" xfId="12" applyNumberFormat="1" applyFont="1" applyBorder="1" applyAlignment="1">
      <alignment horizontal="center"/>
    </xf>
    <xf numFmtId="181" fontId="6" fillId="2" borderId="12" xfId="12" applyNumberFormat="1" applyFont="1" applyFill="1" applyBorder="1" applyAlignment="1">
      <alignment horizontal="center" vertical="center"/>
    </xf>
    <xf numFmtId="181" fontId="6" fillId="2" borderId="14" xfId="12" applyNumberFormat="1" applyFont="1" applyFill="1" applyBorder="1" applyAlignment="1">
      <alignment horizontal="center" vertical="center"/>
    </xf>
    <xf numFmtId="181" fontId="6" fillId="2" borderId="19" xfId="12" applyNumberFormat="1" applyFont="1" applyFill="1" applyBorder="1" applyAlignment="1">
      <alignment horizontal="center" vertical="center"/>
    </xf>
    <xf numFmtId="181" fontId="6" fillId="2" borderId="23" xfId="12" applyNumberFormat="1" applyFont="1" applyFill="1" applyBorder="1" applyAlignment="1">
      <alignment horizontal="center" vertical="center"/>
    </xf>
    <xf numFmtId="0" fontId="9" fillId="0" borderId="0" xfId="10" applyFont="1" applyAlignment="1">
      <alignment vertical="top" wrapText="1"/>
    </xf>
    <xf numFmtId="0" fontId="6" fillId="13" borderId="37" xfId="10" applyFont="1" applyFill="1" applyBorder="1" applyAlignment="1" applyProtection="1">
      <alignment horizontal="center" vertical="center"/>
      <protection locked="0"/>
    </xf>
    <xf numFmtId="0" fontId="6" fillId="13" borderId="87" xfId="10" applyFont="1" applyFill="1" applyBorder="1" applyAlignment="1" applyProtection="1">
      <alignment horizontal="center" vertical="center"/>
      <protection locked="0"/>
    </xf>
    <xf numFmtId="0" fontId="6" fillId="13" borderId="38" xfId="10" applyFont="1" applyFill="1" applyBorder="1" applyAlignment="1" applyProtection="1">
      <alignment horizontal="center" vertical="center"/>
      <protection locked="0"/>
    </xf>
    <xf numFmtId="0" fontId="6" fillId="0" borderId="89" xfId="10" applyFont="1" applyBorder="1" applyAlignment="1">
      <alignment vertical="center" wrapText="1"/>
    </xf>
    <xf numFmtId="0" fontId="6" fillId="0" borderId="12" xfId="10" applyFont="1" applyBorder="1" applyAlignment="1">
      <alignment vertical="center" wrapText="1"/>
    </xf>
    <xf numFmtId="0" fontId="6" fillId="0" borderId="16" xfId="10" applyFont="1" applyBorder="1" applyAlignment="1">
      <alignment vertical="center"/>
    </xf>
    <xf numFmtId="0" fontId="6" fillId="0" borderId="12" xfId="10" applyFont="1" applyBorder="1" applyAlignment="1">
      <alignment vertical="center"/>
    </xf>
    <xf numFmtId="0" fontId="6" fillId="0" borderId="14" xfId="10" applyFont="1" applyBorder="1" applyAlignment="1">
      <alignment vertical="center"/>
    </xf>
    <xf numFmtId="0" fontId="6" fillId="0" borderId="37" xfId="10" applyFont="1" applyBorder="1" applyAlignment="1">
      <alignment vertical="center"/>
    </xf>
    <xf numFmtId="0" fontId="6" fillId="0" borderId="87" xfId="10" applyFont="1" applyBorder="1" applyAlignment="1">
      <alignment vertical="center"/>
    </xf>
    <xf numFmtId="0" fontId="6" fillId="0" borderId="99" xfId="10" applyFont="1" applyBorder="1" applyAlignment="1">
      <alignment vertical="center"/>
    </xf>
    <xf numFmtId="0" fontId="6" fillId="13" borderId="12" xfId="10" applyFont="1" applyFill="1" applyBorder="1" applyAlignment="1" applyProtection="1">
      <alignment horizontal="center" vertical="center"/>
      <protection locked="0"/>
    </xf>
    <xf numFmtId="0" fontId="6" fillId="0" borderId="16" xfId="10" applyFont="1" applyBorder="1" applyAlignment="1">
      <alignment horizontal="center" vertical="center"/>
    </xf>
    <xf numFmtId="0" fontId="6" fillId="0" borderId="45" xfId="10" applyFont="1" applyBorder="1" applyAlignment="1">
      <alignment horizontal="center" vertical="center"/>
    </xf>
    <xf numFmtId="0" fontId="6" fillId="13" borderId="89" xfId="10" applyFont="1" applyFill="1" applyBorder="1" applyAlignment="1" applyProtection="1">
      <alignment vertical="center" wrapText="1"/>
      <protection locked="0"/>
    </xf>
    <xf numFmtId="0" fontId="6" fillId="13" borderId="12" xfId="10" applyFont="1" applyFill="1" applyBorder="1" applyAlignment="1" applyProtection="1">
      <alignment vertical="center" wrapText="1"/>
      <protection locked="0"/>
    </xf>
    <xf numFmtId="0" fontId="6" fillId="13" borderId="86" xfId="10" applyFont="1" applyFill="1" applyBorder="1" applyAlignment="1" applyProtection="1">
      <alignment vertical="center" wrapText="1"/>
      <protection locked="0"/>
    </xf>
    <xf numFmtId="0" fontId="6" fillId="13" borderId="87" xfId="10" applyFont="1" applyFill="1" applyBorder="1" applyAlignment="1" applyProtection="1">
      <alignment vertical="center" wrapText="1"/>
      <protection locked="0"/>
    </xf>
    <xf numFmtId="0" fontId="6" fillId="0" borderId="12" xfId="10" applyFont="1" applyBorder="1" applyAlignment="1">
      <alignment horizontal="right" vertical="center"/>
    </xf>
    <xf numFmtId="0" fontId="6" fillId="0" borderId="15" xfId="10" applyFont="1" applyBorder="1" applyAlignment="1">
      <alignment horizontal="right" vertical="center"/>
    </xf>
    <xf numFmtId="0" fontId="6" fillId="0" borderId="87" xfId="10" applyFont="1" applyBorder="1" applyAlignment="1">
      <alignment horizontal="right" vertical="center"/>
    </xf>
    <xf numFmtId="0" fontId="6" fillId="0" borderId="38" xfId="10" applyFont="1" applyBorder="1" applyAlignment="1">
      <alignment horizontal="right" vertical="center"/>
    </xf>
    <xf numFmtId="184" fontId="6" fillId="0" borderId="102" xfId="12" applyNumberFormat="1" applyFont="1" applyBorder="1" applyAlignment="1">
      <alignment horizontal="center" vertical="center"/>
    </xf>
    <xf numFmtId="184" fontId="6" fillId="0" borderId="103" xfId="12" applyNumberFormat="1" applyFont="1" applyBorder="1" applyAlignment="1">
      <alignment horizontal="center" vertical="center"/>
    </xf>
    <xf numFmtId="184" fontId="6" fillId="0" borderId="109" xfId="12" applyNumberFormat="1" applyFont="1" applyBorder="1" applyAlignment="1">
      <alignment horizontal="center" vertical="center"/>
    </xf>
    <xf numFmtId="179" fontId="6" fillId="0" borderId="12" xfId="12" applyNumberFormat="1" applyFont="1" applyBorder="1" applyAlignment="1">
      <alignment horizontal="center" vertical="center"/>
    </xf>
    <xf numFmtId="180" fontId="6" fillId="0" borderId="12" xfId="12" applyNumberFormat="1" applyFont="1" applyBorder="1" applyAlignment="1">
      <alignment horizontal="center" vertical="center"/>
    </xf>
    <xf numFmtId="180" fontId="6" fillId="0" borderId="14" xfId="12" applyNumberFormat="1" applyFont="1" applyBorder="1" applyAlignment="1">
      <alignment horizontal="center" vertical="center"/>
    </xf>
    <xf numFmtId="176" fontId="10" fillId="0" borderId="39" xfId="10" applyNumberFormat="1" applyFont="1" applyBorder="1" applyAlignment="1">
      <alignment horizontal="center" vertical="center" shrinkToFit="1"/>
    </xf>
    <xf numFmtId="176" fontId="10" fillId="0" borderId="72" xfId="10" applyNumberFormat="1" applyFont="1" applyBorder="1" applyAlignment="1">
      <alignment horizontal="center" vertical="center" shrinkToFit="1"/>
    </xf>
    <xf numFmtId="0" fontId="6" fillId="0" borderId="77" xfId="10" applyFont="1" applyBorder="1" applyAlignment="1">
      <alignment horizontal="center" vertical="center" wrapText="1"/>
    </xf>
    <xf numFmtId="0" fontId="6" fillId="0" borderId="78" xfId="10" applyFont="1" applyBorder="1" applyAlignment="1">
      <alignment horizontal="center" vertical="center" wrapText="1"/>
    </xf>
    <xf numFmtId="0" fontId="6" fillId="0" borderId="50" xfId="12" applyFont="1" applyBorder="1" applyAlignment="1">
      <alignment horizontal="center" vertical="center"/>
    </xf>
    <xf numFmtId="0" fontId="6" fillId="0" borderId="43" xfId="12" applyFont="1" applyBorder="1" applyAlignment="1">
      <alignment horizontal="center" vertical="center"/>
    </xf>
    <xf numFmtId="0" fontId="6" fillId="0" borderId="51" xfId="12" applyFont="1" applyBorder="1" applyAlignment="1">
      <alignment horizontal="center" vertical="center"/>
    </xf>
    <xf numFmtId="0" fontId="6" fillId="2" borderId="124" xfId="12" applyFont="1" applyFill="1" applyBorder="1" applyAlignment="1">
      <alignment horizontal="distributed" vertical="center" wrapText="1" indent="1"/>
    </xf>
    <xf numFmtId="0" fontId="6" fillId="2" borderId="115" xfId="12" applyFont="1" applyFill="1" applyBorder="1" applyAlignment="1">
      <alignment horizontal="distributed" vertical="center" wrapText="1" indent="1"/>
    </xf>
    <xf numFmtId="0" fontId="6" fillId="2" borderId="26" xfId="12" applyFont="1" applyFill="1" applyBorder="1" applyAlignment="1">
      <alignment horizontal="distributed" vertical="center" wrapText="1" indent="1"/>
    </xf>
    <xf numFmtId="180" fontId="6" fillId="2" borderId="12" xfId="12" applyNumberFormat="1" applyFont="1" applyFill="1" applyBorder="1" applyAlignment="1">
      <alignment horizontal="center" vertical="center"/>
    </xf>
    <xf numFmtId="0" fontId="6" fillId="13" borderId="2"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protection locked="0"/>
    </xf>
    <xf numFmtId="0" fontId="6" fillId="13" borderId="125" xfId="10" applyFont="1" applyFill="1" applyBorder="1" applyAlignment="1" applyProtection="1">
      <alignment horizontal="left" vertical="top"/>
      <protection locked="0"/>
    </xf>
    <xf numFmtId="0" fontId="6" fillId="13" borderId="95" xfId="10" applyFont="1" applyFill="1" applyBorder="1" applyAlignment="1" applyProtection="1">
      <alignment horizontal="left" vertical="top"/>
      <protection locked="0"/>
    </xf>
    <xf numFmtId="0" fontId="6" fillId="13" borderId="43" xfId="10" applyFont="1" applyFill="1" applyBorder="1" applyAlignment="1" applyProtection="1">
      <alignment horizontal="left" vertical="top"/>
      <protection locked="0"/>
    </xf>
    <xf numFmtId="0" fontId="6" fillId="13" borderId="83" xfId="10" applyFont="1" applyFill="1" applyBorder="1" applyAlignment="1" applyProtection="1">
      <alignment horizontal="left" vertical="top"/>
      <protection locked="0"/>
    </xf>
    <xf numFmtId="0" fontId="6" fillId="2" borderId="40" xfId="12" applyFont="1" applyFill="1" applyBorder="1" applyAlignment="1">
      <alignment horizontal="distributed" vertical="center" wrapText="1" indent="1"/>
    </xf>
    <xf numFmtId="0" fontId="6" fillId="2" borderId="13" xfId="12" applyFont="1" applyFill="1" applyBorder="1" applyAlignment="1">
      <alignment horizontal="distributed" vertical="center" wrapText="1" indent="1"/>
    </xf>
    <xf numFmtId="0" fontId="6" fillId="2" borderId="16" xfId="12" applyFont="1" applyFill="1" applyBorder="1" applyAlignment="1">
      <alignment horizontal="distributed" vertical="center" wrapText="1" indent="1"/>
    </xf>
    <xf numFmtId="0" fontId="6" fillId="13" borderId="54" xfId="10" applyFont="1" applyFill="1" applyBorder="1" applyAlignment="1" applyProtection="1">
      <alignment horizontal="distributed" vertical="top" wrapText="1" justifyLastLine="1"/>
      <protection locked="0"/>
    </xf>
    <xf numFmtId="0" fontId="6" fillId="13" borderId="3" xfId="10" applyFont="1" applyFill="1" applyBorder="1" applyAlignment="1" applyProtection="1">
      <alignment horizontal="distributed" vertical="top" justifyLastLine="1"/>
      <protection locked="0"/>
    </xf>
    <xf numFmtId="0" fontId="6" fillId="13" borderId="4" xfId="10" applyFont="1" applyFill="1" applyBorder="1" applyAlignment="1" applyProtection="1">
      <alignment horizontal="distributed" vertical="top" justifyLastLine="1"/>
      <protection locked="0"/>
    </xf>
    <xf numFmtId="0" fontId="6" fillId="13" borderId="50" xfId="10" applyFont="1" applyFill="1" applyBorder="1" applyAlignment="1" applyProtection="1">
      <alignment horizontal="distributed" vertical="top" justifyLastLine="1"/>
      <protection locked="0"/>
    </xf>
    <xf numFmtId="0" fontId="6" fillId="13" borderId="43" xfId="10" applyFont="1" applyFill="1" applyBorder="1" applyAlignment="1" applyProtection="1">
      <alignment horizontal="distributed" vertical="top" justifyLastLine="1"/>
      <protection locked="0"/>
    </xf>
    <xf numFmtId="0" fontId="6" fillId="13" borderId="51" xfId="10" applyFont="1" applyFill="1" applyBorder="1" applyAlignment="1" applyProtection="1">
      <alignment horizontal="distributed" vertical="top" justifyLastLine="1"/>
      <protection locked="0"/>
    </xf>
    <xf numFmtId="0" fontId="6" fillId="0" borderId="74" xfId="10" applyFont="1" applyBorder="1" applyAlignment="1">
      <alignment horizontal="distributed" vertical="center"/>
    </xf>
    <xf numFmtId="0" fontId="6" fillId="13" borderId="47" xfId="10" applyFont="1" applyFill="1" applyBorder="1" applyAlignment="1" applyProtection="1">
      <alignment vertical="center"/>
      <protection locked="0"/>
    </xf>
    <xf numFmtId="0" fontId="6" fillId="13" borderId="74" xfId="10" applyFont="1" applyFill="1" applyBorder="1" applyAlignment="1" applyProtection="1">
      <alignment vertical="center"/>
      <protection locked="0"/>
    </xf>
    <xf numFmtId="0" fontId="6" fillId="13" borderId="79" xfId="10" applyFont="1" applyFill="1" applyBorder="1" applyAlignment="1" applyProtection="1">
      <alignment vertical="center"/>
      <protection locked="0"/>
    </xf>
    <xf numFmtId="0" fontId="6" fillId="13" borderId="15" xfId="10" applyFont="1" applyFill="1" applyBorder="1" applyAlignment="1" applyProtection="1">
      <alignment vertical="center"/>
      <protection locked="0"/>
    </xf>
    <xf numFmtId="0" fontId="6" fillId="13" borderId="13" xfId="10" applyFont="1" applyFill="1" applyBorder="1" applyAlignment="1" applyProtection="1">
      <alignment vertical="center"/>
      <protection locked="0"/>
    </xf>
    <xf numFmtId="0" fontId="6" fillId="13" borderId="73" xfId="10" applyFont="1" applyFill="1" applyBorder="1" applyAlignment="1" applyProtection="1">
      <alignment vertical="center"/>
      <protection locked="0"/>
    </xf>
    <xf numFmtId="0" fontId="6" fillId="0" borderId="43" xfId="10" applyFont="1" applyBorder="1" applyAlignment="1">
      <alignment horizontal="center" vertical="center" textRotation="255"/>
    </xf>
    <xf numFmtId="0" fontId="6" fillId="0" borderId="39" xfId="10" applyFont="1" applyBorder="1" applyAlignment="1">
      <alignment horizontal="distributed" vertical="center" shrinkToFit="1"/>
    </xf>
    <xf numFmtId="0" fontId="6" fillId="0" borderId="13" xfId="10" applyFont="1" applyBorder="1" applyAlignment="1">
      <alignment horizontal="distributed" vertical="center" wrapText="1"/>
    </xf>
    <xf numFmtId="0" fontId="6" fillId="13" borderId="38" xfId="10" applyFont="1" applyFill="1" applyBorder="1" applyAlignment="1" applyProtection="1">
      <alignment vertical="center"/>
      <protection locked="0"/>
    </xf>
    <xf numFmtId="0" fontId="6" fillId="13" borderId="39" xfId="10" applyFont="1" applyFill="1" applyBorder="1" applyAlignment="1" applyProtection="1">
      <alignment vertical="center"/>
      <protection locked="0"/>
    </xf>
    <xf numFmtId="0" fontId="6" fillId="13" borderId="72" xfId="10" applyFont="1" applyFill="1" applyBorder="1" applyAlignment="1" applyProtection="1">
      <alignment vertical="center"/>
      <protection locked="0"/>
    </xf>
    <xf numFmtId="180" fontId="9" fillId="0" borderId="74" xfId="10" applyNumberFormat="1" applyFont="1" applyBorder="1" applyAlignment="1">
      <alignment horizontal="distributed" vertical="center"/>
    </xf>
    <xf numFmtId="176" fontId="10" fillId="0" borderId="74" xfId="10" applyNumberFormat="1" applyFont="1" applyBorder="1" applyAlignment="1">
      <alignment horizontal="center" vertical="center"/>
    </xf>
    <xf numFmtId="176" fontId="10" fillId="0" borderId="79" xfId="10" applyNumberFormat="1" applyFont="1" applyBorder="1" applyAlignment="1">
      <alignment horizontal="center" vertical="center"/>
    </xf>
    <xf numFmtId="0" fontId="76" fillId="0" borderId="0" xfId="0" applyFont="1" applyAlignment="1">
      <alignment horizontal="left" vertical="center"/>
    </xf>
    <xf numFmtId="0" fontId="27" fillId="8" borderId="15" xfId="0" applyFont="1" applyFill="1" applyBorder="1" applyAlignment="1">
      <alignment horizontal="left" vertical="center"/>
    </xf>
    <xf numFmtId="0" fontId="27" fillId="8" borderId="13" xfId="0" applyFont="1" applyFill="1" applyBorder="1" applyAlignment="1">
      <alignment horizontal="left" vertical="center"/>
    </xf>
    <xf numFmtId="0" fontId="27" fillId="8" borderId="16" xfId="0" applyFont="1" applyFill="1" applyBorder="1" applyAlignment="1">
      <alignment horizontal="left" vertical="center"/>
    </xf>
    <xf numFmtId="0" fontId="27" fillId="0" borderId="15" xfId="0" applyFont="1" applyBorder="1" applyAlignment="1">
      <alignment horizontal="right" vertical="center"/>
    </xf>
    <xf numFmtId="0" fontId="27" fillId="0" borderId="13" xfId="0" applyFont="1" applyBorder="1" applyAlignment="1">
      <alignment horizontal="right" vertical="center"/>
    </xf>
    <xf numFmtId="189" fontId="71" fillId="7" borderId="56" xfId="0" applyNumberFormat="1" applyFont="1" applyFill="1" applyBorder="1" applyAlignment="1">
      <alignment horizontal="right" vertical="center"/>
    </xf>
    <xf numFmtId="189" fontId="71" fillId="7" borderId="117" xfId="0" applyNumberFormat="1" applyFont="1" applyFill="1" applyBorder="1" applyAlignment="1">
      <alignment horizontal="right" vertical="center"/>
    </xf>
    <xf numFmtId="189" fontId="71" fillId="7" borderId="176" xfId="0" applyNumberFormat="1" applyFont="1" applyFill="1" applyBorder="1" applyAlignment="1">
      <alignment horizontal="right" vertical="center"/>
    </xf>
    <xf numFmtId="189" fontId="71" fillId="7" borderId="0" xfId="0" applyNumberFormat="1" applyFont="1" applyFill="1" applyAlignment="1">
      <alignment horizontal="right" vertical="center"/>
    </xf>
    <xf numFmtId="189" fontId="71" fillId="7" borderId="177" xfId="0" applyNumberFormat="1" applyFont="1" applyFill="1" applyBorder="1" applyAlignment="1">
      <alignment horizontal="right" vertical="center"/>
    </xf>
    <xf numFmtId="189" fontId="71" fillId="7" borderId="114" xfId="0" applyNumberFormat="1" applyFont="1" applyFill="1" applyBorder="1" applyAlignment="1">
      <alignment horizontal="right" vertical="center"/>
    </xf>
    <xf numFmtId="0" fontId="27" fillId="0" borderId="15" xfId="0" applyFont="1" applyBorder="1" applyAlignment="1">
      <alignment horizontal="left" vertical="center"/>
    </xf>
    <xf numFmtId="0" fontId="27" fillId="0" borderId="13" xfId="0" applyFont="1" applyBorder="1" applyAlignment="1">
      <alignment horizontal="left" vertical="center"/>
    </xf>
    <xf numFmtId="0" fontId="27" fillId="0" borderId="16" xfId="0" applyFont="1" applyBorder="1" applyAlignment="1">
      <alignment horizontal="left" vertical="center"/>
    </xf>
    <xf numFmtId="0" fontId="68" fillId="0" borderId="0" xfId="0" applyFont="1" applyAlignment="1">
      <alignment horizontal="center" vertical="center"/>
    </xf>
    <xf numFmtId="0" fontId="68" fillId="0" borderId="179" xfId="0" applyFont="1" applyBorder="1" applyAlignment="1">
      <alignment horizontal="center" vertical="center"/>
    </xf>
    <xf numFmtId="0" fontId="26" fillId="0" borderId="178" xfId="0" quotePrefix="1" applyFont="1" applyBorder="1" applyAlignment="1">
      <alignment horizontal="right"/>
    </xf>
    <xf numFmtId="0" fontId="26" fillId="0" borderId="179" xfId="0" quotePrefix="1" applyFont="1" applyBorder="1" applyAlignment="1">
      <alignment horizontal="right"/>
    </xf>
    <xf numFmtId="0" fontId="26" fillId="0" borderId="180" xfId="0" quotePrefix="1" applyFont="1" applyBorder="1" applyAlignment="1">
      <alignment horizontal="right"/>
    </xf>
    <xf numFmtId="0" fontId="25" fillId="0" borderId="135" xfId="0" applyFont="1" applyBorder="1" applyAlignment="1">
      <alignment horizontal="left" vertical="center" wrapText="1"/>
    </xf>
    <xf numFmtId="0" fontId="25" fillId="0" borderId="136" xfId="0" applyFont="1" applyBorder="1" applyAlignment="1">
      <alignment horizontal="left" vertical="center" wrapText="1"/>
    </xf>
    <xf numFmtId="0" fontId="25" fillId="0" borderId="138" xfId="0" applyFont="1" applyBorder="1" applyAlignment="1">
      <alignment horizontal="left" vertical="center" wrapText="1"/>
    </xf>
    <xf numFmtId="0" fontId="25" fillId="0" borderId="0" xfId="0" applyFont="1" applyAlignment="1">
      <alignment horizontal="left" vertical="center" wrapText="1"/>
    </xf>
    <xf numFmtId="0" fontId="25" fillId="0" borderId="139" xfId="0" applyFont="1" applyBorder="1" applyAlignment="1">
      <alignment horizontal="left" vertical="center" wrapText="1"/>
    </xf>
    <xf numFmtId="0" fontId="25" fillId="0" borderId="140" xfId="0" applyFont="1" applyBorder="1" applyAlignment="1">
      <alignment horizontal="left" vertical="center" wrapText="1"/>
    </xf>
    <xf numFmtId="0" fontId="27" fillId="0" borderId="15" xfId="0" applyFont="1" applyBorder="1" applyAlignment="1">
      <alignment horizontal="center" vertical="center"/>
    </xf>
    <xf numFmtId="0" fontId="27" fillId="0" borderId="13" xfId="0" applyFont="1" applyBorder="1" applyAlignment="1">
      <alignment horizontal="center" vertical="center"/>
    </xf>
    <xf numFmtId="0" fontId="27" fillId="0" borderId="16" xfId="0" applyFont="1" applyBorder="1" applyAlignment="1">
      <alignment horizontal="center" vertical="center"/>
    </xf>
    <xf numFmtId="0" fontId="27" fillId="0" borderId="12" xfId="0" applyFont="1" applyBorder="1" applyAlignment="1">
      <alignment horizontal="left" vertical="center"/>
    </xf>
    <xf numFmtId="0" fontId="29" fillId="4" borderId="155" xfId="0" applyFont="1" applyFill="1" applyBorder="1" applyAlignment="1">
      <alignment horizontal="center" vertical="center" wrapText="1"/>
    </xf>
    <xf numFmtId="0" fontId="29" fillId="4" borderId="165" xfId="0" applyFont="1" applyFill="1" applyBorder="1" applyAlignment="1">
      <alignment horizontal="center" vertical="center" wrapText="1"/>
    </xf>
    <xf numFmtId="0" fontId="27" fillId="4" borderId="166" xfId="0" applyFont="1" applyFill="1" applyBorder="1" applyAlignment="1">
      <alignment horizontal="center" vertical="center"/>
    </xf>
    <xf numFmtId="0" fontId="27" fillId="4" borderId="32"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3" xfId="0" applyFont="1" applyFill="1" applyBorder="1" applyAlignment="1">
      <alignment horizontal="center" vertical="center"/>
    </xf>
    <xf numFmtId="0" fontId="27" fillId="4" borderId="4" xfId="0" applyFont="1" applyFill="1" applyBorder="1" applyAlignment="1">
      <alignment horizontal="center" vertical="center"/>
    </xf>
    <xf numFmtId="0" fontId="27" fillId="4" borderId="17" xfId="0" applyFont="1" applyFill="1" applyBorder="1" applyAlignment="1">
      <alignment horizontal="center" vertical="center"/>
    </xf>
    <xf numFmtId="0" fontId="27" fillId="4" borderId="114" xfId="0" applyFont="1" applyFill="1" applyBorder="1" applyAlignment="1">
      <alignment horizontal="center" vertical="center"/>
    </xf>
    <xf numFmtId="0" fontId="27" fillId="4" borderId="18" xfId="0" applyFont="1" applyFill="1" applyBorder="1" applyAlignment="1">
      <alignment horizontal="center" vertical="center"/>
    </xf>
    <xf numFmtId="0" fontId="27" fillId="4" borderId="166" xfId="0" applyFont="1" applyFill="1" applyBorder="1" applyAlignment="1">
      <alignment horizontal="center" vertical="center" wrapText="1"/>
    </xf>
    <xf numFmtId="0" fontId="27" fillId="4" borderId="32" xfId="0" applyFont="1" applyFill="1" applyBorder="1" applyAlignment="1">
      <alignment horizontal="center" vertical="center" wrapText="1"/>
    </xf>
    <xf numFmtId="0" fontId="29" fillId="0" borderId="155" xfId="0" applyFont="1" applyBorder="1" applyAlignment="1">
      <alignment horizontal="center" vertical="center"/>
    </xf>
    <xf numFmtId="0" fontId="29" fillId="0" borderId="65" xfId="0" applyFont="1" applyBorder="1" applyAlignment="1">
      <alignment horizontal="center" vertical="center"/>
    </xf>
    <xf numFmtId="0" fontId="29" fillId="0" borderId="128" xfId="0" applyFont="1" applyBorder="1" applyAlignment="1">
      <alignment horizontal="center" vertical="center"/>
    </xf>
    <xf numFmtId="0" fontId="30" fillId="6" borderId="155" xfId="0" applyFont="1" applyFill="1" applyBorder="1" applyAlignment="1">
      <alignment horizontal="center" vertical="center"/>
    </xf>
    <xf numFmtId="0" fontId="30" fillId="6" borderId="65" xfId="0" applyFont="1" applyFill="1" applyBorder="1" applyAlignment="1">
      <alignment horizontal="center" vertical="center"/>
    </xf>
    <xf numFmtId="0" fontId="30" fillId="6" borderId="128" xfId="0" applyFont="1" applyFill="1" applyBorder="1" applyAlignment="1">
      <alignment horizontal="center" vertical="center"/>
    </xf>
    <xf numFmtId="0" fontId="29" fillId="6" borderId="155" xfId="0" applyFont="1" applyFill="1" applyBorder="1" applyAlignment="1">
      <alignment horizontal="center" vertical="center"/>
    </xf>
    <xf numFmtId="0" fontId="29" fillId="6" borderId="65" xfId="0" applyFont="1" applyFill="1" applyBorder="1" applyAlignment="1">
      <alignment horizontal="center" vertical="center"/>
    </xf>
    <xf numFmtId="0" fontId="29" fillId="6" borderId="128" xfId="0" applyFont="1" applyFill="1" applyBorder="1" applyAlignment="1">
      <alignment horizontal="center" vertical="center"/>
    </xf>
    <xf numFmtId="186" fontId="29" fillId="0" borderId="155" xfId="0" applyNumberFormat="1" applyFont="1" applyBorder="1" applyAlignment="1">
      <alignment horizontal="right" vertical="center"/>
    </xf>
    <xf numFmtId="186" fontId="29" fillId="0" borderId="65" xfId="0" applyNumberFormat="1" applyFont="1" applyBorder="1" applyAlignment="1">
      <alignment horizontal="right" vertical="center"/>
    </xf>
    <xf numFmtId="186" fontId="29" fillId="0" borderId="128" xfId="0" applyNumberFormat="1" applyFont="1" applyBorder="1" applyAlignment="1">
      <alignment horizontal="right" vertical="center"/>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144" xfId="0" applyFont="1" applyFill="1" applyBorder="1" applyAlignment="1">
      <alignment horizontal="center" vertical="center"/>
    </xf>
    <xf numFmtId="0" fontId="29" fillId="4" borderId="140" xfId="0" applyFont="1" applyFill="1" applyBorder="1" applyAlignment="1">
      <alignment horizontal="center" vertical="center"/>
    </xf>
    <xf numFmtId="0" fontId="29" fillId="4" borderId="141" xfId="0" applyFont="1" applyFill="1" applyBorder="1" applyAlignment="1">
      <alignment horizontal="center" vertical="center"/>
    </xf>
    <xf numFmtId="0" fontId="27" fillId="0" borderId="166" xfId="0" applyFont="1" applyBorder="1" applyAlignment="1">
      <alignment horizontal="center" vertical="center"/>
    </xf>
    <xf numFmtId="0" fontId="27" fillId="0" borderId="63" xfId="0" applyFont="1" applyBorder="1" applyAlignment="1">
      <alignment horizontal="center" vertical="center"/>
    </xf>
    <xf numFmtId="0" fontId="27" fillId="0" borderId="134" xfId="0" applyFont="1" applyBorder="1" applyAlignment="1">
      <alignment horizontal="center" vertical="center"/>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69"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143"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70" xfId="0" applyFont="1" applyBorder="1" applyAlignment="1">
      <alignment horizontal="center" vertical="center" wrapText="1"/>
    </xf>
    <xf numFmtId="0" fontId="27" fillId="0" borderId="152"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138"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39" xfId="0" applyFont="1" applyBorder="1" applyAlignment="1">
      <alignment horizontal="center" vertical="center" wrapText="1"/>
    </xf>
    <xf numFmtId="0" fontId="27" fillId="0" borderId="140" xfId="0" applyFont="1" applyBorder="1" applyAlignment="1">
      <alignment horizontal="center" vertical="center" wrapText="1"/>
    </xf>
    <xf numFmtId="0" fontId="27" fillId="0" borderId="141" xfId="0" applyFont="1" applyBorder="1" applyAlignment="1">
      <alignment horizontal="center"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27" fillId="0" borderId="1" xfId="0" applyFont="1" applyBorder="1" applyAlignment="1">
      <alignment horizontal="left" vertical="center" wrapText="1"/>
    </xf>
    <xf numFmtId="0" fontId="27" fillId="0" borderId="144" xfId="0" applyFont="1" applyBorder="1" applyAlignment="1">
      <alignment horizontal="left" vertical="center" wrapText="1"/>
    </xf>
    <xf numFmtId="0" fontId="27" fillId="0" borderId="140" xfId="0" applyFont="1" applyBorder="1" applyAlignment="1">
      <alignment horizontal="left" vertical="center" wrapText="1"/>
    </xf>
    <xf numFmtId="0" fontId="27" fillId="0" borderId="141" xfId="0" applyFont="1" applyBorder="1" applyAlignment="1">
      <alignment horizontal="left" vertical="center" wrapText="1"/>
    </xf>
    <xf numFmtId="0" fontId="27" fillId="3" borderId="166" xfId="0" applyFont="1" applyFill="1" applyBorder="1" applyAlignment="1" applyProtection="1">
      <alignment horizontal="center" vertical="center"/>
      <protection locked="0"/>
    </xf>
    <xf numFmtId="0" fontId="27" fillId="3" borderId="63" xfId="0" applyFont="1" applyFill="1" applyBorder="1" applyAlignment="1" applyProtection="1">
      <alignment horizontal="center" vertical="center"/>
      <protection locked="0"/>
    </xf>
    <xf numFmtId="0" fontId="27" fillId="3" borderId="134" xfId="0" applyFont="1" applyFill="1" applyBorder="1" applyAlignment="1" applyProtection="1">
      <alignment horizontal="center" vertical="center"/>
      <protection locked="0"/>
    </xf>
    <xf numFmtId="0" fontId="27" fillId="4" borderId="166" xfId="0" applyFont="1" applyFill="1" applyBorder="1" applyAlignment="1" applyProtection="1">
      <alignment horizontal="center" vertical="center" wrapText="1"/>
      <protection locked="0"/>
    </xf>
    <xf numFmtId="0" fontId="27" fillId="4" borderId="63" xfId="0" applyFont="1" applyFill="1" applyBorder="1" applyAlignment="1" applyProtection="1">
      <alignment horizontal="center" vertical="center" wrapText="1"/>
      <protection locked="0"/>
    </xf>
    <xf numFmtId="0" fontId="27" fillId="4" borderId="134" xfId="0" applyFont="1" applyFill="1" applyBorder="1" applyAlignment="1" applyProtection="1">
      <alignment horizontal="center" vertical="center" wrapText="1"/>
      <protection locked="0"/>
    </xf>
    <xf numFmtId="0" fontId="26" fillId="3" borderId="166" xfId="0" applyFont="1" applyFill="1" applyBorder="1" applyAlignment="1" applyProtection="1">
      <alignment horizontal="left" vertical="center" wrapText="1"/>
      <protection locked="0"/>
    </xf>
    <xf numFmtId="0" fontId="26" fillId="3" borderId="63" xfId="0" applyFont="1" applyFill="1" applyBorder="1" applyAlignment="1" applyProtection="1">
      <alignment horizontal="left" vertical="center" wrapText="1"/>
      <protection locked="0"/>
    </xf>
    <xf numFmtId="0" fontId="26" fillId="3" borderId="134" xfId="0" applyFont="1" applyFill="1" applyBorder="1" applyAlignment="1" applyProtection="1">
      <alignment horizontal="left" vertical="center" wrapText="1"/>
      <protection locked="0"/>
    </xf>
    <xf numFmtId="0" fontId="30" fillId="12" borderId="130" xfId="0" applyFont="1" applyFill="1" applyBorder="1" applyAlignment="1">
      <alignment horizontal="center" vertical="center"/>
    </xf>
    <xf numFmtId="0" fontId="30" fillId="12" borderId="64" xfId="0" applyFont="1" applyFill="1" applyBorder="1" applyAlignment="1">
      <alignment horizontal="center" vertical="center"/>
    </xf>
    <xf numFmtId="0" fontId="30" fillId="12" borderId="126" xfId="0" applyFont="1" applyFill="1" applyBorder="1" applyAlignment="1">
      <alignment horizontal="center" vertical="center"/>
    </xf>
    <xf numFmtId="0" fontId="30" fillId="4" borderId="155" xfId="0" applyFont="1" applyFill="1" applyBorder="1" applyAlignment="1">
      <alignment horizontal="center" vertical="center" wrapText="1"/>
    </xf>
    <xf numFmtId="0" fontId="30" fillId="4" borderId="165" xfId="0" applyFont="1" applyFill="1" applyBorder="1" applyAlignment="1">
      <alignment horizontal="center" vertical="center" wrapText="1"/>
    </xf>
    <xf numFmtId="0" fontId="29" fillId="4" borderId="159" xfId="0" applyFont="1" applyFill="1" applyBorder="1" applyAlignment="1">
      <alignment horizontal="center" vertical="center"/>
    </xf>
    <xf numFmtId="0" fontId="29" fillId="4" borderId="164" xfId="0" applyFont="1" applyFill="1" applyBorder="1" applyAlignment="1">
      <alignment horizontal="center" vertical="center"/>
    </xf>
    <xf numFmtId="0" fontId="29" fillId="4" borderId="130" xfId="0" applyFont="1" applyFill="1" applyBorder="1" applyAlignment="1">
      <alignment horizontal="center" vertical="center"/>
    </xf>
    <xf numFmtId="0" fontId="29" fillId="4" borderId="151" xfId="0" applyFont="1" applyFill="1" applyBorder="1" applyAlignment="1">
      <alignment horizontal="center" vertical="center"/>
    </xf>
    <xf numFmtId="0" fontId="29" fillId="4" borderId="17" xfId="0" applyFont="1" applyFill="1" applyBorder="1" applyAlignment="1">
      <alignment horizontal="center" vertical="center"/>
    </xf>
    <xf numFmtId="0" fontId="29" fillId="4" borderId="114" xfId="0" applyFont="1" applyFill="1" applyBorder="1" applyAlignment="1">
      <alignment horizontal="center" vertical="center"/>
    </xf>
    <xf numFmtId="0" fontId="29" fillId="4" borderId="18" xfId="0" applyFont="1" applyFill="1" applyBorder="1" applyAlignment="1">
      <alignment horizontal="center" vertical="center"/>
    </xf>
    <xf numFmtId="0" fontId="28" fillId="4" borderId="166" xfId="0" applyFont="1" applyFill="1" applyBorder="1" applyAlignment="1">
      <alignment horizontal="center" vertical="center" wrapText="1"/>
    </xf>
    <xf numFmtId="0" fontId="28" fillId="4" borderId="32" xfId="0" applyFont="1" applyFill="1" applyBorder="1" applyAlignment="1">
      <alignment horizontal="center" vertical="center" wrapText="1"/>
    </xf>
    <xf numFmtId="0" fontId="29" fillId="0" borderId="159" xfId="0" applyFont="1" applyBorder="1" applyAlignment="1">
      <alignment horizontal="center" vertical="center"/>
    </xf>
    <xf numFmtId="0" fontId="29" fillId="0" borderId="66" xfId="0" applyFont="1" applyBorder="1" applyAlignment="1">
      <alignment horizontal="center" vertical="center"/>
    </xf>
    <xf numFmtId="0" fontId="29" fillId="0" borderId="160" xfId="0" applyFont="1" applyBorder="1" applyAlignment="1">
      <alignment horizontal="center" vertical="center"/>
    </xf>
    <xf numFmtId="0" fontId="29" fillId="0" borderId="147" xfId="0" applyFont="1" applyBorder="1" applyAlignment="1">
      <alignment horizontal="center" vertical="center"/>
    </xf>
    <xf numFmtId="0" fontId="29" fillId="0" borderId="64" xfId="0" applyFont="1" applyBorder="1" applyAlignment="1">
      <alignment horizontal="center" vertical="center"/>
    </xf>
    <xf numFmtId="0" fontId="29" fillId="0" borderId="126" xfId="0" applyFont="1" applyBorder="1" applyAlignment="1">
      <alignment horizontal="center" vertical="center"/>
    </xf>
    <xf numFmtId="0" fontId="29" fillId="0" borderId="127" xfId="0" applyFont="1" applyBorder="1" applyAlignment="1">
      <alignment horizontal="center" vertical="center"/>
    </xf>
    <xf numFmtId="0" fontId="29" fillId="0" borderId="161" xfId="0" applyFont="1" applyBorder="1" applyAlignment="1">
      <alignment horizontal="center" vertical="center"/>
    </xf>
    <xf numFmtId="186" fontId="29" fillId="0" borderId="159" xfId="0" applyNumberFormat="1" applyFont="1" applyBorder="1" applyAlignment="1">
      <alignment horizontal="right" vertical="center"/>
    </xf>
    <xf numFmtId="186" fontId="29" fillId="0" borderId="66" xfId="0" applyNumberFormat="1" applyFont="1" applyBorder="1" applyAlignment="1">
      <alignment horizontal="right" vertical="center"/>
    </xf>
    <xf numFmtId="186" fontId="29" fillId="0" borderId="160" xfId="0" applyNumberFormat="1" applyFont="1" applyBorder="1" applyAlignment="1">
      <alignment horizontal="right" vertical="center"/>
    </xf>
    <xf numFmtId="186" fontId="29" fillId="0" borderId="130" xfId="0" applyNumberFormat="1" applyFont="1" applyBorder="1" applyAlignment="1">
      <alignment horizontal="right" vertical="center"/>
    </xf>
    <xf numFmtId="186" fontId="29" fillId="0" borderId="64" xfId="0" applyNumberFormat="1" applyFont="1" applyBorder="1" applyAlignment="1">
      <alignment horizontal="right" vertical="center"/>
    </xf>
    <xf numFmtId="186" fontId="29" fillId="0" borderId="126" xfId="0" applyNumberFormat="1" applyFont="1" applyBorder="1" applyAlignment="1">
      <alignment horizontal="right" vertical="center"/>
    </xf>
    <xf numFmtId="0" fontId="29" fillId="0" borderId="130" xfId="0" applyFont="1" applyBorder="1" applyAlignment="1">
      <alignment horizontal="center" vertical="center"/>
    </xf>
    <xf numFmtId="0" fontId="30" fillId="6" borderId="127" xfId="0" applyFont="1" applyFill="1" applyBorder="1" applyAlignment="1">
      <alignment horizontal="center" vertical="center"/>
    </xf>
    <xf numFmtId="0" fontId="29" fillId="6" borderId="127" xfId="0" applyFont="1" applyFill="1" applyBorder="1" applyAlignment="1">
      <alignment horizontal="center" vertical="center"/>
    </xf>
    <xf numFmtId="0" fontId="27" fillId="0" borderId="133" xfId="0" applyFont="1" applyBorder="1" applyAlignment="1">
      <alignment horizontal="center" vertical="center"/>
    </xf>
    <xf numFmtId="0" fontId="27" fillId="0" borderId="131" xfId="0" applyFont="1" applyBorder="1" applyAlignment="1">
      <alignment horizontal="left" vertical="center" wrapText="1"/>
    </xf>
    <xf numFmtId="0" fontId="27" fillId="0" borderId="136" xfId="0" applyFont="1" applyBorder="1" applyAlignment="1">
      <alignment horizontal="left" vertical="center" wrapText="1"/>
    </xf>
    <xf numFmtId="0" fontId="27" fillId="0" borderId="137" xfId="0" applyFont="1" applyBorder="1" applyAlignment="1">
      <alignment horizontal="left" vertical="center" wrapText="1"/>
    </xf>
    <xf numFmtId="0" fontId="27" fillId="3" borderId="133" xfId="0" applyFont="1" applyFill="1" applyBorder="1" applyAlignment="1" applyProtection="1">
      <alignment horizontal="center" vertical="center"/>
      <protection locked="0"/>
    </xf>
    <xf numFmtId="0" fontId="27" fillId="4" borderId="133" xfId="0" applyFont="1" applyFill="1" applyBorder="1" applyAlignment="1" applyProtection="1">
      <alignment horizontal="center" vertical="center" wrapText="1"/>
      <protection locked="0"/>
    </xf>
    <xf numFmtId="0" fontId="26" fillId="3" borderId="133" xfId="0" applyFont="1" applyFill="1" applyBorder="1" applyAlignment="1" applyProtection="1">
      <alignment horizontal="left" vertical="center" wrapText="1"/>
      <protection locked="0"/>
    </xf>
    <xf numFmtId="0" fontId="28" fillId="0" borderId="135" xfId="0" applyFont="1" applyBorder="1" applyAlignment="1">
      <alignment horizontal="center" vertical="center" wrapText="1"/>
    </xf>
    <xf numFmtId="0" fontId="28" fillId="0" borderId="136" xfId="0" applyFont="1" applyBorder="1" applyAlignment="1">
      <alignment horizontal="center" vertical="center" wrapText="1"/>
    </xf>
    <xf numFmtId="0" fontId="28" fillId="0" borderId="137" xfId="0" applyFont="1" applyBorder="1" applyAlignment="1">
      <alignment horizontal="center" vertical="center" wrapText="1"/>
    </xf>
    <xf numFmtId="0" fontId="28" fillId="0" borderId="138" xfId="0" applyFont="1" applyBorder="1" applyAlignment="1">
      <alignment horizontal="center" vertical="center" wrapText="1"/>
    </xf>
    <xf numFmtId="0" fontId="28" fillId="0" borderId="0" xfId="0" applyFont="1" applyAlignment="1">
      <alignment horizontal="center" vertical="center" wrapText="1"/>
    </xf>
    <xf numFmtId="0" fontId="28" fillId="0" borderId="1" xfId="0" applyFont="1" applyBorder="1" applyAlignment="1">
      <alignment horizontal="center" vertical="center" wrapText="1"/>
    </xf>
    <xf numFmtId="0" fontId="28" fillId="0" borderId="139" xfId="0" applyFont="1" applyBorder="1" applyAlignment="1">
      <alignment horizontal="center" vertical="center" wrapText="1"/>
    </xf>
    <xf numFmtId="0" fontId="28" fillId="0" borderId="140" xfId="0" applyFont="1" applyBorder="1" applyAlignment="1">
      <alignment horizontal="center" vertical="center" wrapText="1"/>
    </xf>
    <xf numFmtId="0" fontId="28" fillId="0" borderId="141" xfId="0" applyFont="1" applyBorder="1" applyAlignment="1">
      <alignment horizontal="center" vertical="center" wrapText="1"/>
    </xf>
    <xf numFmtId="0" fontId="28" fillId="0" borderId="131" xfId="0" applyFont="1" applyBorder="1" applyAlignment="1">
      <alignment vertical="center" wrapText="1"/>
    </xf>
    <xf numFmtId="0" fontId="28" fillId="0" borderId="136" xfId="0" applyFont="1" applyBorder="1" applyAlignment="1">
      <alignment vertical="center" wrapText="1"/>
    </xf>
    <xf numFmtId="0" fontId="28" fillId="0" borderId="137" xfId="0" applyFont="1" applyBorder="1" applyAlignment="1">
      <alignment vertical="center" wrapText="1"/>
    </xf>
    <xf numFmtId="0" fontId="28" fillId="0" borderId="5" xfId="0" applyFont="1" applyBorder="1" applyAlignment="1">
      <alignment vertical="center" wrapText="1"/>
    </xf>
    <xf numFmtId="0" fontId="28" fillId="0" borderId="0" xfId="0" applyFont="1" applyAlignment="1">
      <alignment vertical="center" wrapText="1"/>
    </xf>
    <xf numFmtId="0" fontId="28" fillId="0" borderId="1" xfId="0" applyFont="1" applyBorder="1" applyAlignment="1">
      <alignment vertical="center" wrapText="1"/>
    </xf>
    <xf numFmtId="0" fontId="28" fillId="0" borderId="144" xfId="0" applyFont="1" applyBorder="1" applyAlignment="1">
      <alignment vertical="center" wrapText="1"/>
    </xf>
    <xf numFmtId="0" fontId="28" fillId="0" borderId="140" xfId="0" applyFont="1" applyBorder="1" applyAlignment="1">
      <alignment vertical="center" wrapText="1"/>
    </xf>
    <xf numFmtId="0" fontId="28" fillId="0" borderId="141" xfId="0" applyFont="1" applyBorder="1" applyAlignment="1">
      <alignment vertical="center" wrapText="1"/>
    </xf>
    <xf numFmtId="0" fontId="28" fillId="3" borderId="133" xfId="0" applyFont="1" applyFill="1" applyBorder="1" applyAlignment="1" applyProtection="1">
      <alignment horizontal="center" vertical="center"/>
      <protection locked="0"/>
    </xf>
    <xf numFmtId="0" fontId="28" fillId="3" borderId="63" xfId="0" applyFont="1" applyFill="1" applyBorder="1" applyAlignment="1" applyProtection="1">
      <alignment horizontal="center" vertical="center"/>
      <protection locked="0"/>
    </xf>
    <xf numFmtId="0" fontId="28" fillId="3" borderId="134" xfId="0" applyFont="1" applyFill="1" applyBorder="1" applyAlignment="1" applyProtection="1">
      <alignment horizontal="center" vertical="center"/>
      <protection locked="0"/>
    </xf>
    <xf numFmtId="0" fontId="30" fillId="12" borderId="147" xfId="0" applyFont="1" applyFill="1" applyBorder="1" applyAlignment="1">
      <alignment horizontal="center" vertical="center"/>
    </xf>
    <xf numFmtId="186" fontId="29" fillId="0" borderId="127" xfId="0" applyNumberFormat="1" applyFont="1" applyBorder="1" applyAlignment="1">
      <alignment horizontal="right" vertical="center"/>
    </xf>
    <xf numFmtId="186" fontId="29" fillId="0" borderId="161" xfId="0" applyNumberFormat="1" applyFont="1" applyBorder="1" applyAlignment="1">
      <alignment horizontal="right" vertical="center"/>
    </xf>
    <xf numFmtId="186" fontId="29" fillId="0" borderId="147" xfId="0" applyNumberFormat="1" applyFont="1" applyBorder="1" applyAlignment="1">
      <alignment horizontal="right" vertical="center"/>
    </xf>
    <xf numFmtId="0" fontId="29" fillId="5" borderId="147" xfId="0" applyFont="1" applyFill="1" applyBorder="1" applyAlignment="1">
      <alignment horizontal="center" vertical="center"/>
    </xf>
    <xf numFmtId="0" fontId="29" fillId="5" borderId="64" xfId="0" applyFont="1" applyFill="1" applyBorder="1" applyAlignment="1">
      <alignment horizontal="center" vertical="center"/>
    </xf>
    <xf numFmtId="0" fontId="29" fillId="5" borderId="126" xfId="0" applyFont="1" applyFill="1" applyBorder="1" applyAlignment="1">
      <alignment horizontal="center" vertical="center"/>
    </xf>
    <xf numFmtId="0" fontId="28" fillId="0" borderId="131" xfId="0" applyFont="1" applyBorder="1" applyAlignment="1">
      <alignment horizontal="left" vertical="center" wrapText="1"/>
    </xf>
    <xf numFmtId="0" fontId="28" fillId="0" borderId="136" xfId="0" applyFont="1" applyBorder="1" applyAlignment="1">
      <alignment horizontal="left" vertical="center" wrapText="1"/>
    </xf>
    <xf numFmtId="0" fontId="28" fillId="0" borderId="137"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1" xfId="0" applyFont="1" applyBorder="1" applyAlignment="1">
      <alignment horizontal="left" vertical="center" wrapText="1"/>
    </xf>
    <xf numFmtId="0" fontId="28" fillId="0" borderId="144" xfId="0" applyFont="1" applyBorder="1" applyAlignment="1">
      <alignment horizontal="left" vertical="center" wrapText="1"/>
    </xf>
    <xf numFmtId="0" fontId="28" fillId="0" borderId="140" xfId="0" applyFont="1" applyBorder="1" applyAlignment="1">
      <alignment horizontal="left" vertical="center" wrapText="1"/>
    </xf>
    <xf numFmtId="0" fontId="28" fillId="0" borderId="141" xfId="0" applyFont="1" applyBorder="1" applyAlignment="1">
      <alignment horizontal="left" vertical="center" wrapText="1"/>
    </xf>
    <xf numFmtId="0" fontId="30" fillId="0" borderId="147" xfId="0" applyFont="1" applyBorder="1" applyAlignment="1">
      <alignment horizontal="center" vertical="center"/>
    </xf>
    <xf numFmtId="0" fontId="30" fillId="0" borderId="64" xfId="0" applyFont="1" applyBorder="1" applyAlignment="1">
      <alignment horizontal="center" vertical="center"/>
    </xf>
    <xf numFmtId="0" fontId="30" fillId="0" borderId="126" xfId="0" applyFont="1" applyBorder="1" applyAlignment="1">
      <alignment horizontal="center" vertical="center"/>
    </xf>
    <xf numFmtId="0" fontId="27" fillId="0" borderId="24" xfId="0" applyFont="1" applyBorder="1" applyAlignment="1">
      <alignment horizontal="center" vertical="center"/>
    </xf>
    <xf numFmtId="0" fontId="28" fillId="0" borderId="153"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3" borderId="24" xfId="0" applyFont="1" applyFill="1" applyBorder="1" applyAlignment="1" applyProtection="1">
      <alignment horizontal="center" vertical="center"/>
      <protection locked="0"/>
    </xf>
    <xf numFmtId="0" fontId="27" fillId="4" borderId="24"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left" vertical="center" wrapText="1"/>
      <protection locked="0"/>
    </xf>
    <xf numFmtId="0" fontId="30" fillId="0" borderId="148" xfId="0" applyFont="1" applyBorder="1" applyAlignment="1">
      <alignment horizontal="center" vertical="center"/>
    </xf>
    <xf numFmtId="0" fontId="29" fillId="0" borderId="129" xfId="0" applyFont="1" applyBorder="1" applyAlignment="1">
      <alignment horizontal="center" vertical="center"/>
    </xf>
    <xf numFmtId="0" fontId="28" fillId="0" borderId="166" xfId="0" applyFont="1" applyBorder="1" applyAlignment="1">
      <alignment horizontal="center" vertical="center"/>
    </xf>
    <xf numFmtId="0" fontId="28" fillId="0" borderId="63" xfId="0" applyFont="1" applyBorder="1" applyAlignment="1">
      <alignment horizontal="center" vertical="center"/>
    </xf>
    <xf numFmtId="0" fontId="28" fillId="0" borderId="134" xfId="0" applyFont="1" applyBorder="1" applyAlignment="1">
      <alignment horizontal="center"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69"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143"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170" xfId="0" applyFont="1" applyBorder="1" applyAlignment="1">
      <alignment horizontal="center" vertical="center" wrapText="1"/>
    </xf>
    <xf numFmtId="0" fontId="28" fillId="0" borderId="152"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186" fontId="29" fillId="0" borderId="148" xfId="0" applyNumberFormat="1" applyFont="1" applyBorder="1" applyAlignment="1">
      <alignment horizontal="right" vertical="center"/>
    </xf>
    <xf numFmtId="186" fontId="29" fillId="0" borderId="162" xfId="0" applyNumberFormat="1" applyFont="1" applyBorder="1" applyAlignment="1">
      <alignment horizontal="right" vertical="center"/>
    </xf>
    <xf numFmtId="0" fontId="29" fillId="0" borderId="148" xfId="0" applyFont="1" applyBorder="1" applyAlignment="1">
      <alignment horizontal="center" vertical="center"/>
    </xf>
    <xf numFmtId="0" fontId="30" fillId="6" borderId="129" xfId="0" applyFont="1" applyFill="1" applyBorder="1" applyAlignment="1">
      <alignment horizontal="center" vertical="center"/>
    </xf>
    <xf numFmtId="0" fontId="29" fillId="6" borderId="129" xfId="0" applyFont="1" applyFill="1" applyBorder="1" applyAlignment="1">
      <alignment horizontal="center" vertical="center"/>
    </xf>
    <xf numFmtId="186" fontId="29" fillId="0" borderId="129" xfId="0" applyNumberFormat="1" applyFont="1" applyBorder="1" applyAlignment="1">
      <alignment horizontal="right" vertical="center"/>
    </xf>
    <xf numFmtId="0" fontId="30" fillId="0" borderId="130" xfId="0" applyFont="1" applyBorder="1" applyAlignment="1">
      <alignment horizontal="center" vertical="center"/>
    </xf>
    <xf numFmtId="0" fontId="29" fillId="0" borderId="162" xfId="0" applyFont="1" applyBorder="1" applyAlignment="1">
      <alignment horizontal="center" vertical="center"/>
    </xf>
    <xf numFmtId="0" fontId="28" fillId="0" borderId="133" xfId="0" applyFont="1" applyBorder="1" applyAlignment="1">
      <alignment horizontal="center" vertical="center"/>
    </xf>
    <xf numFmtId="0" fontId="28" fillId="3" borderId="166" xfId="0" applyFont="1" applyFill="1" applyBorder="1" applyAlignment="1" applyProtection="1">
      <alignment horizontal="center" vertical="center"/>
      <protection locked="0"/>
    </xf>
    <xf numFmtId="0" fontId="89" fillId="3" borderId="133" xfId="0" applyFont="1" applyFill="1" applyBorder="1" applyAlignment="1" applyProtection="1">
      <alignment horizontal="left" vertical="center" wrapText="1"/>
      <protection locked="0"/>
    </xf>
    <xf numFmtId="0" fontId="89" fillId="3" borderId="63" xfId="0" applyFont="1" applyFill="1" applyBorder="1" applyAlignment="1" applyProtection="1">
      <alignment horizontal="left" vertical="center" wrapText="1"/>
      <protection locked="0"/>
    </xf>
    <xf numFmtId="0" fontId="89" fillId="3" borderId="24" xfId="0" applyFont="1" applyFill="1" applyBorder="1" applyAlignment="1" applyProtection="1">
      <alignment horizontal="left" vertical="center" wrapText="1"/>
      <protection locked="0"/>
    </xf>
    <xf numFmtId="0" fontId="30" fillId="17" borderId="147" xfId="0" applyFont="1" applyFill="1" applyBorder="1" applyAlignment="1">
      <alignment horizontal="center" vertical="center"/>
    </xf>
    <xf numFmtId="0" fontId="30" fillId="17" borderId="64" xfId="0" applyFont="1" applyFill="1" applyBorder="1" applyAlignment="1">
      <alignment horizontal="center" vertical="center"/>
    </xf>
    <xf numFmtId="0" fontId="30" fillId="17" borderId="148" xfId="0" applyFont="1" applyFill="1" applyBorder="1" applyAlignment="1">
      <alignment horizontal="center" vertical="center"/>
    </xf>
    <xf numFmtId="0" fontId="28" fillId="0" borderId="24" xfId="0" applyFont="1" applyBorder="1" applyAlignment="1">
      <alignment horizontal="center" vertical="center"/>
    </xf>
    <xf numFmtId="0" fontId="27" fillId="0" borderId="135" xfId="0" applyFont="1" applyBorder="1" applyAlignment="1">
      <alignment horizontal="center" vertical="center" wrapText="1"/>
    </xf>
    <xf numFmtId="0" fontId="27" fillId="0" borderId="136" xfId="0" applyFont="1" applyBorder="1" applyAlignment="1">
      <alignment horizontal="center" vertical="center" wrapText="1"/>
    </xf>
    <xf numFmtId="0" fontId="27" fillId="0" borderId="137" xfId="0" applyFont="1" applyBorder="1" applyAlignment="1">
      <alignment horizontal="center" vertical="center" wrapText="1"/>
    </xf>
    <xf numFmtId="0" fontId="27" fillId="0" borderId="153"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30" fillId="12" borderId="148" xfId="0" applyFont="1" applyFill="1" applyBorder="1" applyAlignment="1">
      <alignment horizontal="center" vertical="center"/>
    </xf>
    <xf numFmtId="0" fontId="29" fillId="0" borderId="142" xfId="0" applyFont="1" applyBorder="1" applyAlignment="1">
      <alignment horizontal="center" vertical="center"/>
    </xf>
    <xf numFmtId="0" fontId="29" fillId="0" borderId="143" xfId="0" applyFont="1" applyBorder="1" applyAlignment="1">
      <alignment horizontal="center" vertical="center"/>
    </xf>
    <xf numFmtId="0" fontId="29" fillId="0" borderId="145" xfId="0" applyFont="1" applyBorder="1" applyAlignment="1">
      <alignment horizontal="center" vertical="center"/>
    </xf>
    <xf numFmtId="0" fontId="81" fillId="0" borderId="13" xfId="0" applyFont="1" applyBorder="1" applyAlignment="1">
      <alignment horizontal="left" vertical="center" wrapText="1"/>
    </xf>
    <xf numFmtId="0" fontId="81" fillId="0" borderId="16" xfId="0" applyFont="1" applyBorder="1" applyAlignment="1">
      <alignment horizontal="left" vertical="center" wrapText="1"/>
    </xf>
    <xf numFmtId="0" fontId="28" fillId="0" borderId="152"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138" xfId="0" applyFont="1" applyBorder="1" applyAlignment="1">
      <alignment horizontal="center" vertical="center"/>
    </xf>
    <xf numFmtId="0" fontId="28" fillId="0" borderId="0" xfId="0" applyFont="1" applyAlignment="1">
      <alignment horizontal="center" vertical="center"/>
    </xf>
    <xf numFmtId="0" fontId="28" fillId="0" borderId="1" xfId="0" applyFont="1" applyBorder="1" applyAlignment="1">
      <alignment horizontal="center" vertical="center"/>
    </xf>
    <xf numFmtId="0" fontId="28" fillId="0" borderId="139" xfId="0" applyFont="1" applyBorder="1" applyAlignment="1">
      <alignment horizontal="center" vertical="center"/>
    </xf>
    <xf numFmtId="0" fontId="28" fillId="0" borderId="140" xfId="0" applyFont="1" applyBorder="1" applyAlignment="1">
      <alignment horizontal="center" vertical="center"/>
    </xf>
    <xf numFmtId="0" fontId="28" fillId="0" borderId="141" xfId="0" applyFont="1" applyBorder="1" applyAlignment="1">
      <alignment horizontal="center" vertical="center"/>
    </xf>
    <xf numFmtId="0" fontId="27" fillId="0" borderId="135" xfId="0" applyFont="1" applyBorder="1" applyAlignment="1">
      <alignment horizontal="center" vertical="center"/>
    </xf>
    <xf numFmtId="0" fontId="27" fillId="0" borderId="136" xfId="0" applyFont="1" applyBorder="1" applyAlignment="1">
      <alignment horizontal="center" vertical="center"/>
    </xf>
    <xf numFmtId="0" fontId="27" fillId="0" borderId="137" xfId="0" applyFont="1" applyBorder="1" applyAlignment="1">
      <alignment horizontal="center" vertical="center"/>
    </xf>
    <xf numFmtId="0" fontId="27" fillId="0" borderId="138" xfId="0" applyFont="1" applyBorder="1" applyAlignment="1">
      <alignment horizontal="center" vertical="center"/>
    </xf>
    <xf numFmtId="0" fontId="27" fillId="0" borderId="0" xfId="0" applyFont="1" applyAlignment="1">
      <alignment horizontal="center" vertical="center"/>
    </xf>
    <xf numFmtId="0" fontId="27" fillId="0" borderId="1" xfId="0" applyFont="1" applyBorder="1" applyAlignment="1">
      <alignment horizontal="center" vertical="center"/>
    </xf>
    <xf numFmtId="0" fontId="27" fillId="0" borderId="139" xfId="0" applyFont="1" applyBorder="1" applyAlignment="1">
      <alignment horizontal="center" vertical="center"/>
    </xf>
    <xf numFmtId="0" fontId="27" fillId="0" borderId="140" xfId="0" applyFont="1" applyBorder="1" applyAlignment="1">
      <alignment horizontal="center" vertical="center"/>
    </xf>
    <xf numFmtId="0" fontId="27" fillId="0" borderId="141" xfId="0" applyFont="1" applyBorder="1" applyAlignment="1">
      <alignment horizontal="center" vertical="center"/>
    </xf>
    <xf numFmtId="0" fontId="29" fillId="5" borderId="130" xfId="0" applyFont="1" applyFill="1" applyBorder="1" applyAlignment="1">
      <alignment horizontal="center" vertical="center"/>
    </xf>
    <xf numFmtId="0" fontId="29" fillId="5" borderId="155" xfId="0" applyFont="1" applyFill="1" applyBorder="1" applyAlignment="1">
      <alignment horizontal="center" vertical="center"/>
    </xf>
    <xf numFmtId="0" fontId="29" fillId="5" borderId="65" xfId="0" applyFont="1" applyFill="1" applyBorder="1" applyAlignment="1">
      <alignment horizontal="center" vertical="center"/>
    </xf>
    <xf numFmtId="0" fontId="29" fillId="5" borderId="128" xfId="0" applyFont="1" applyFill="1" applyBorder="1" applyAlignment="1">
      <alignment horizontal="center" vertical="center"/>
    </xf>
    <xf numFmtId="0" fontId="29" fillId="5" borderId="127" xfId="0" applyFont="1" applyFill="1" applyBorder="1" applyAlignment="1">
      <alignment horizontal="center" vertical="center"/>
    </xf>
    <xf numFmtId="0" fontId="28" fillId="0" borderId="135" xfId="0" applyFont="1" applyBorder="1" applyAlignment="1">
      <alignment horizontal="center" vertical="center"/>
    </xf>
    <xf numFmtId="0" fontId="28" fillId="0" borderId="136" xfId="0" applyFont="1" applyBorder="1" applyAlignment="1">
      <alignment horizontal="center" vertical="center"/>
    </xf>
    <xf numFmtId="0" fontId="28" fillId="0" borderId="137" xfId="0" applyFont="1" applyBorder="1" applyAlignment="1">
      <alignment horizontal="center" vertical="center"/>
    </xf>
    <xf numFmtId="0" fontId="28" fillId="0" borderId="153"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9" fillId="5" borderId="148" xfId="0" applyFont="1" applyFill="1" applyBorder="1" applyAlignment="1">
      <alignment horizontal="center" vertical="center"/>
    </xf>
    <xf numFmtId="0" fontId="29" fillId="5" borderId="129" xfId="0" applyFont="1" applyFill="1" applyBorder="1" applyAlignment="1">
      <alignment horizontal="center" vertical="center"/>
    </xf>
    <xf numFmtId="40" fontId="26" fillId="3" borderId="133" xfId="18" applyNumberFormat="1" applyFont="1" applyFill="1" applyBorder="1" applyAlignment="1" applyProtection="1">
      <alignment horizontal="left" vertical="center" wrapText="1"/>
      <protection locked="0"/>
    </xf>
    <xf numFmtId="40" fontId="26" fillId="3" borderId="63" xfId="18" applyNumberFormat="1" applyFont="1" applyFill="1" applyBorder="1" applyAlignment="1" applyProtection="1">
      <alignment horizontal="left" vertical="center" wrapText="1"/>
      <protection locked="0"/>
    </xf>
    <xf numFmtId="40" fontId="26" fillId="3" borderId="134" xfId="18" applyNumberFormat="1" applyFont="1" applyFill="1" applyBorder="1" applyAlignment="1" applyProtection="1">
      <alignment horizontal="left" vertical="center" wrapText="1"/>
      <protection locked="0"/>
    </xf>
    <xf numFmtId="0" fontId="27" fillId="0" borderId="153"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40" fontId="26" fillId="3" borderId="24" xfId="18" applyNumberFormat="1" applyFont="1" applyFill="1" applyBorder="1" applyAlignment="1" applyProtection="1">
      <alignment horizontal="left" vertical="center" wrapText="1"/>
      <protection locked="0"/>
    </xf>
    <xf numFmtId="0" fontId="28" fillId="15" borderId="2" xfId="0" applyFont="1" applyFill="1" applyBorder="1" applyAlignment="1">
      <alignment horizontal="center" vertical="center" wrapText="1"/>
    </xf>
    <xf numFmtId="0" fontId="28" fillId="15" borderId="3" xfId="0" applyFont="1" applyFill="1" applyBorder="1" applyAlignment="1">
      <alignment horizontal="center" vertical="center" wrapText="1"/>
    </xf>
    <xf numFmtId="0" fontId="28" fillId="15" borderId="169" xfId="0" applyFont="1" applyFill="1" applyBorder="1" applyAlignment="1">
      <alignment horizontal="center" vertical="center" wrapText="1"/>
    </xf>
    <xf numFmtId="0" fontId="28" fillId="15" borderId="5" xfId="0" applyFont="1" applyFill="1" applyBorder="1" applyAlignment="1">
      <alignment horizontal="center" vertical="center" wrapText="1"/>
    </xf>
    <xf numFmtId="0" fontId="28" fillId="15" borderId="0" xfId="0" applyFont="1" applyFill="1" applyAlignment="1">
      <alignment horizontal="center" vertical="center" wrapText="1"/>
    </xf>
    <xf numFmtId="0" fontId="28" fillId="15" borderId="143"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8" fillId="15" borderId="7" xfId="0" applyFont="1" applyFill="1" applyBorder="1" applyAlignment="1">
      <alignment horizontal="center" vertical="center" wrapText="1"/>
    </xf>
    <xf numFmtId="0" fontId="28" fillId="15" borderId="170" xfId="0" applyFont="1" applyFill="1" applyBorder="1" applyAlignment="1">
      <alignment horizontal="center" vertical="center" wrapText="1"/>
    </xf>
    <xf numFmtId="0" fontId="27" fillId="15" borderId="152" xfId="0" applyFont="1" applyFill="1" applyBorder="1" applyAlignment="1">
      <alignment horizontal="center" vertical="center" wrapText="1"/>
    </xf>
    <xf numFmtId="0" fontId="27" fillId="15" borderId="3" xfId="0" applyFont="1" applyFill="1" applyBorder="1" applyAlignment="1">
      <alignment horizontal="center" vertical="center" wrapText="1"/>
    </xf>
    <xf numFmtId="0" fontId="27" fillId="15" borderId="4" xfId="0" applyFont="1" applyFill="1" applyBorder="1" applyAlignment="1">
      <alignment horizontal="center" vertical="center" wrapText="1"/>
    </xf>
    <xf numFmtId="0" fontId="27" fillId="15" borderId="138" xfId="0" applyFont="1" applyFill="1" applyBorder="1" applyAlignment="1">
      <alignment horizontal="center" vertical="center" wrapText="1"/>
    </xf>
    <xf numFmtId="0" fontId="27" fillId="15" borderId="0" xfId="0" applyFont="1" applyFill="1" applyAlignment="1">
      <alignment horizontal="center" vertical="center" wrapText="1"/>
    </xf>
    <xf numFmtId="0" fontId="27" fillId="15" borderId="1" xfId="0" applyFont="1" applyFill="1" applyBorder="1" applyAlignment="1">
      <alignment horizontal="center" vertical="center" wrapText="1"/>
    </xf>
    <xf numFmtId="0" fontId="27" fillId="15" borderId="153" xfId="0" applyFont="1" applyFill="1" applyBorder="1" applyAlignment="1">
      <alignment horizontal="center" vertical="center" wrapText="1"/>
    </xf>
    <xf numFmtId="0" fontId="27" fillId="15" borderId="7" xfId="0" applyFont="1" applyFill="1" applyBorder="1" applyAlignment="1">
      <alignment horizontal="center" vertical="center" wrapText="1"/>
    </xf>
    <xf numFmtId="0" fontId="27" fillId="15" borderId="8" xfId="0" applyFont="1" applyFill="1" applyBorder="1" applyAlignment="1">
      <alignment horizontal="center" vertical="center" wrapText="1"/>
    </xf>
    <xf numFmtId="0" fontId="28" fillId="0" borderId="2" xfId="0" applyFont="1" applyBorder="1" applyAlignment="1">
      <alignment horizontal="center" vertical="center"/>
    </xf>
    <xf numFmtId="0" fontId="28" fillId="0" borderId="169" xfId="0" applyFont="1" applyBorder="1" applyAlignment="1">
      <alignment horizontal="center" vertical="center"/>
    </xf>
    <xf numFmtId="0" fontId="28" fillId="0" borderId="5" xfId="0" applyFont="1" applyBorder="1" applyAlignment="1">
      <alignment horizontal="center" vertical="center"/>
    </xf>
    <xf numFmtId="0" fontId="28" fillId="0" borderId="143" xfId="0" applyFont="1" applyBorder="1" applyAlignment="1">
      <alignment horizontal="center" vertical="center"/>
    </xf>
    <xf numFmtId="0" fontId="28" fillId="0" borderId="6" xfId="0" applyFont="1" applyBorder="1" applyAlignment="1">
      <alignment horizontal="center" vertical="center"/>
    </xf>
    <xf numFmtId="0" fontId="28" fillId="0" borderId="170"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169" xfId="0" applyFont="1" applyBorder="1" applyAlignment="1">
      <alignment horizontal="center" vertical="center"/>
    </xf>
    <xf numFmtId="0" fontId="27" fillId="0" borderId="5" xfId="0" applyFont="1" applyBorder="1" applyAlignment="1">
      <alignment horizontal="center" vertical="center"/>
    </xf>
    <xf numFmtId="0" fontId="27" fillId="0" borderId="143" xfId="0" applyFont="1" applyBorder="1" applyAlignment="1">
      <alignment horizontal="center" vertical="center"/>
    </xf>
    <xf numFmtId="0" fontId="27" fillId="0" borderId="6" xfId="0" applyFont="1" applyBorder="1" applyAlignment="1">
      <alignment horizontal="center" vertical="center"/>
    </xf>
    <xf numFmtId="0" fontId="27" fillId="0" borderId="170" xfId="0" applyFont="1" applyBorder="1" applyAlignment="1">
      <alignment horizontal="center" vertical="center"/>
    </xf>
    <xf numFmtId="0" fontId="91" fillId="0" borderId="0" xfId="0" applyFont="1" applyAlignment="1">
      <alignment horizontal="left" vertical="center" wrapText="1"/>
    </xf>
    <xf numFmtId="0" fontId="29" fillId="0" borderId="0" xfId="0" applyFont="1" applyAlignment="1">
      <alignment horizontal="center" vertical="center"/>
    </xf>
    <xf numFmtId="0" fontId="27" fillId="0" borderId="152" xfId="0" applyFont="1" applyBorder="1" applyAlignment="1">
      <alignment horizontal="center" vertical="center"/>
    </xf>
    <xf numFmtId="0" fontId="27" fillId="0" borderId="4" xfId="0" applyFont="1" applyBorder="1" applyAlignment="1">
      <alignment horizontal="center" vertical="center"/>
    </xf>
    <xf numFmtId="0" fontId="30" fillId="0" borderId="155" xfId="0" applyFont="1" applyBorder="1" applyAlignment="1">
      <alignment horizontal="center" vertical="center"/>
    </xf>
    <xf numFmtId="0" fontId="30" fillId="0" borderId="65" xfId="0" applyFont="1" applyBorder="1" applyAlignment="1">
      <alignment horizontal="center" vertical="center"/>
    </xf>
    <xf numFmtId="0" fontId="30" fillId="0" borderId="128" xfId="0" applyFont="1" applyBorder="1" applyAlignment="1">
      <alignment horizontal="center" vertical="center"/>
    </xf>
    <xf numFmtId="0" fontId="28" fillId="0" borderId="2" xfId="0" applyFont="1" applyBorder="1" applyAlignment="1">
      <alignment vertical="center" wrapText="1"/>
    </xf>
    <xf numFmtId="0" fontId="28" fillId="0" borderId="3" xfId="0" applyFont="1" applyBorder="1" applyAlignment="1">
      <alignment vertical="center" wrapText="1"/>
    </xf>
    <xf numFmtId="0" fontId="28" fillId="0" borderId="4" xfId="0" applyFont="1" applyBorder="1" applyAlignment="1">
      <alignment vertical="center" wrapText="1"/>
    </xf>
    <xf numFmtId="0" fontId="27" fillId="13" borderId="166" xfId="0" applyFont="1" applyFill="1" applyBorder="1" applyAlignment="1" applyProtection="1">
      <alignment horizontal="center" vertical="center"/>
      <protection locked="0"/>
    </xf>
    <xf numFmtId="0" fontId="27" fillId="13" borderId="63" xfId="0" applyFont="1" applyFill="1" applyBorder="1" applyAlignment="1" applyProtection="1">
      <alignment horizontal="center" vertical="center"/>
      <protection locked="0"/>
    </xf>
    <xf numFmtId="0" fontId="27" fillId="13" borderId="134" xfId="0" applyFont="1" applyFill="1" applyBorder="1" applyAlignment="1" applyProtection="1">
      <alignment horizontal="center" vertical="center"/>
      <protection locked="0"/>
    </xf>
    <xf numFmtId="0" fontId="30" fillId="17" borderId="130" xfId="0" applyFont="1" applyFill="1" applyBorder="1" applyAlignment="1">
      <alignment horizontal="center" vertical="center"/>
    </xf>
    <xf numFmtId="0" fontId="30" fillId="17" borderId="126" xfId="0" applyFont="1" applyFill="1" applyBorder="1" applyAlignment="1">
      <alignment horizontal="center" vertical="center"/>
    </xf>
    <xf numFmtId="0" fontId="27" fillId="13" borderId="133" xfId="0" applyFont="1" applyFill="1" applyBorder="1" applyAlignment="1" applyProtection="1">
      <alignment horizontal="center" vertical="center"/>
      <protection locked="0"/>
    </xf>
    <xf numFmtId="0" fontId="26" fillId="14" borderId="133" xfId="0" applyFont="1" applyFill="1" applyBorder="1" applyAlignment="1" applyProtection="1">
      <alignment horizontal="center" vertical="center"/>
      <protection locked="0"/>
    </xf>
    <xf numFmtId="0" fontId="26" fillId="14" borderId="63" xfId="0" applyFont="1" applyFill="1" applyBorder="1" applyAlignment="1" applyProtection="1">
      <alignment horizontal="center" vertical="center"/>
      <protection locked="0"/>
    </xf>
    <xf numFmtId="0" fontId="26" fillId="14" borderId="134" xfId="0" applyFont="1" applyFill="1" applyBorder="1" applyAlignment="1" applyProtection="1">
      <alignment horizontal="center" vertical="center"/>
      <protection locked="0"/>
    </xf>
    <xf numFmtId="0" fontId="26" fillId="13" borderId="133" xfId="0" applyFont="1" applyFill="1" applyBorder="1" applyAlignment="1" applyProtection="1">
      <alignment horizontal="left" vertical="center"/>
      <protection locked="0"/>
    </xf>
    <xf numFmtId="0" fontId="26" fillId="13" borderId="63" xfId="0" applyFont="1" applyFill="1" applyBorder="1" applyAlignment="1" applyProtection="1">
      <alignment horizontal="left" vertical="center"/>
      <protection locked="0"/>
    </xf>
    <xf numFmtId="0" fontId="26" fillId="13" borderId="134" xfId="0" applyFont="1" applyFill="1" applyBorder="1" applyAlignment="1" applyProtection="1">
      <alignment horizontal="left" vertical="center"/>
      <protection locked="0"/>
    </xf>
    <xf numFmtId="0" fontId="30" fillId="0" borderId="127" xfId="0" applyFont="1" applyBorder="1" applyAlignment="1">
      <alignment horizontal="center" vertical="center"/>
    </xf>
    <xf numFmtId="0" fontId="30" fillId="0" borderId="159" xfId="0" applyFont="1" applyBorder="1" applyAlignment="1">
      <alignment horizontal="center" vertical="center"/>
    </xf>
    <xf numFmtId="0" fontId="30" fillId="0" borderId="66" xfId="0" applyFont="1" applyBorder="1" applyAlignment="1">
      <alignment horizontal="center" vertical="center"/>
    </xf>
    <xf numFmtId="0" fontId="30" fillId="0" borderId="160" xfId="0" applyFont="1" applyBorder="1" applyAlignment="1">
      <alignment horizontal="center" vertical="center"/>
    </xf>
    <xf numFmtId="186" fontId="29" fillId="0" borderId="159" xfId="0" applyNumberFormat="1" applyFont="1" applyBorder="1">
      <alignment vertical="center"/>
    </xf>
    <xf numFmtId="186" fontId="29" fillId="0" borderId="66" xfId="0" applyNumberFormat="1" applyFont="1" applyBorder="1">
      <alignment vertical="center"/>
    </xf>
    <xf numFmtId="186" fontId="29" fillId="0" borderId="160" xfId="0" applyNumberFormat="1" applyFont="1" applyBorder="1">
      <alignment vertical="center"/>
    </xf>
    <xf numFmtId="0" fontId="30" fillId="0" borderId="161" xfId="0" applyFont="1" applyBorder="1" applyAlignment="1">
      <alignment horizontal="center" vertical="center"/>
    </xf>
    <xf numFmtId="0" fontId="30" fillId="0" borderId="129" xfId="0" applyFont="1" applyBorder="1" applyAlignment="1">
      <alignment horizontal="center" vertical="center"/>
    </xf>
    <xf numFmtId="0" fontId="30" fillId="0" borderId="162" xfId="0" applyFont="1" applyBorder="1" applyAlignment="1">
      <alignment horizontal="center" vertical="center"/>
    </xf>
    <xf numFmtId="0" fontId="29" fillId="16" borderId="159" xfId="0" applyFont="1" applyFill="1" applyBorder="1" applyAlignment="1">
      <alignment horizontal="center" vertical="center"/>
    </xf>
    <xf numFmtId="0" fontId="29" fillId="16" borderId="66" xfId="0" applyFont="1" applyFill="1" applyBorder="1" applyAlignment="1">
      <alignment horizontal="center" vertical="center"/>
    </xf>
    <xf numFmtId="0" fontId="29" fillId="16" borderId="162" xfId="0" applyFont="1" applyFill="1" applyBorder="1" applyAlignment="1">
      <alignment horizontal="center" vertical="center"/>
    </xf>
    <xf numFmtId="0" fontId="27" fillId="0" borderId="131" xfId="0" applyFont="1" applyBorder="1" applyAlignment="1">
      <alignment vertical="center" wrapText="1"/>
    </xf>
    <xf numFmtId="0" fontId="27" fillId="0" borderId="136" xfId="0" applyFont="1" applyBorder="1" applyAlignment="1">
      <alignment vertical="center" wrapText="1"/>
    </xf>
    <xf numFmtId="0" fontId="27" fillId="0" borderId="137"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7" fillId="13" borderId="24" xfId="0" applyFont="1" applyFill="1" applyBorder="1" applyAlignment="1" applyProtection="1">
      <alignment horizontal="center" vertical="center"/>
      <protection locked="0"/>
    </xf>
    <xf numFmtId="0" fontId="26" fillId="14" borderId="24" xfId="0" applyFont="1" applyFill="1" applyBorder="1" applyAlignment="1" applyProtection="1">
      <alignment horizontal="center" vertical="center"/>
      <protection locked="0"/>
    </xf>
    <xf numFmtId="0" fontId="26" fillId="13" borderId="24" xfId="0" applyFont="1" applyFill="1" applyBorder="1" applyAlignment="1" applyProtection="1">
      <alignment horizontal="left" vertical="center"/>
      <protection locked="0"/>
    </xf>
    <xf numFmtId="0" fontId="29" fillId="16" borderId="147" xfId="0" applyFont="1" applyFill="1" applyBorder="1" applyAlignment="1">
      <alignment horizontal="center" vertical="center"/>
    </xf>
    <xf numFmtId="0" fontId="29" fillId="16" borderId="64" xfId="0" applyFont="1" applyFill="1" applyBorder="1" applyAlignment="1">
      <alignment horizontal="center" vertical="center"/>
    </xf>
    <xf numFmtId="0" fontId="29" fillId="16" borderId="126" xfId="0" applyFont="1" applyFill="1" applyBorder="1" applyAlignment="1">
      <alignment horizontal="center" vertical="center"/>
    </xf>
    <xf numFmtId="0" fontId="29" fillId="16" borderId="127" xfId="0" applyFont="1" applyFill="1" applyBorder="1" applyAlignment="1">
      <alignment horizontal="center" vertical="center"/>
    </xf>
    <xf numFmtId="0" fontId="29" fillId="16" borderId="65" xfId="0" applyFont="1" applyFill="1" applyBorder="1" applyAlignment="1">
      <alignment horizontal="center" vertical="center"/>
    </xf>
    <xf numFmtId="0" fontId="29" fillId="16" borderId="128" xfId="0" applyFont="1" applyFill="1" applyBorder="1" applyAlignment="1">
      <alignment horizontal="center" vertical="center"/>
    </xf>
    <xf numFmtId="188" fontId="98" fillId="0" borderId="152" xfId="0" applyNumberFormat="1" applyFont="1" applyBorder="1" applyAlignment="1">
      <alignment horizontal="center" vertical="center"/>
    </xf>
    <xf numFmtId="188" fontId="98" fillId="0" borderId="3" xfId="0" applyNumberFormat="1" applyFont="1" applyBorder="1" applyAlignment="1">
      <alignment horizontal="center" vertical="center"/>
    </xf>
    <xf numFmtId="188" fontId="98" fillId="0" borderId="4" xfId="0" applyNumberFormat="1" applyFont="1" applyBorder="1" applyAlignment="1">
      <alignment horizontal="center" vertical="center"/>
    </xf>
    <xf numFmtId="188" fontId="98" fillId="0" borderId="153" xfId="0" applyNumberFormat="1" applyFont="1" applyBorder="1" applyAlignment="1">
      <alignment horizontal="center" vertical="center"/>
    </xf>
    <xf numFmtId="188" fontId="98" fillId="0" borderId="7" xfId="0" applyNumberFormat="1" applyFont="1" applyBorder="1" applyAlignment="1">
      <alignment horizontal="center" vertical="center"/>
    </xf>
    <xf numFmtId="188" fontId="98" fillId="0" borderId="8" xfId="0" applyNumberFormat="1" applyFont="1" applyBorder="1" applyAlignment="1">
      <alignment horizontal="center" vertical="center"/>
    </xf>
    <xf numFmtId="0" fontId="59" fillId="10" borderId="2" xfId="0" applyFont="1" applyFill="1" applyBorder="1" applyAlignment="1">
      <alignment horizontal="center" vertical="center" wrapText="1"/>
    </xf>
    <xf numFmtId="0" fontId="59" fillId="10" borderId="3" xfId="0" applyFont="1" applyFill="1" applyBorder="1" applyAlignment="1">
      <alignment horizontal="center" vertical="center"/>
    </xf>
    <xf numFmtId="0" fontId="59" fillId="10" borderId="4" xfId="0" applyFont="1" applyFill="1" applyBorder="1" applyAlignment="1">
      <alignment horizontal="center" vertical="center"/>
    </xf>
    <xf numFmtId="0" fontId="59" fillId="10" borderId="6" xfId="0" applyFont="1" applyFill="1" applyBorder="1" applyAlignment="1">
      <alignment horizontal="center" vertical="center"/>
    </xf>
    <xf numFmtId="0" fontId="59" fillId="10" borderId="7" xfId="0" applyFont="1" applyFill="1" applyBorder="1" applyAlignment="1">
      <alignment horizontal="center" vertical="center"/>
    </xf>
    <xf numFmtId="0" fontId="59" fillId="10" borderId="8" xfId="0" applyFont="1" applyFill="1" applyBorder="1" applyAlignment="1">
      <alignment horizontal="center" vertical="center"/>
    </xf>
    <xf numFmtId="0" fontId="59" fillId="10" borderId="152" xfId="0" applyFont="1" applyFill="1" applyBorder="1" applyAlignment="1">
      <alignment horizontal="center" vertical="center" wrapText="1"/>
    </xf>
    <xf numFmtId="0" fontId="59" fillId="10" borderId="153" xfId="0" applyFont="1" applyFill="1" applyBorder="1" applyAlignment="1">
      <alignment horizontal="center" vertical="center"/>
    </xf>
    <xf numFmtId="188" fontId="98" fillId="0" borderId="2" xfId="0" applyNumberFormat="1" applyFont="1" applyBorder="1" applyAlignment="1">
      <alignment horizontal="center" vertical="center"/>
    </xf>
    <xf numFmtId="188" fontId="98" fillId="0" borderId="6" xfId="0" applyNumberFormat="1" applyFont="1" applyBorder="1" applyAlignment="1">
      <alignment horizontal="center" vertical="center"/>
    </xf>
    <xf numFmtId="0" fontId="43" fillId="0" borderId="0" xfId="0" applyFont="1">
      <alignment vertical="center"/>
    </xf>
    <xf numFmtId="0" fontId="35" fillId="0" borderId="0" xfId="0" applyFont="1" applyAlignment="1">
      <alignment horizontal="center" vertical="center"/>
    </xf>
    <xf numFmtId="0" fontId="35" fillId="0" borderId="0" xfId="0" applyFont="1" applyAlignment="1">
      <alignment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10" borderId="15" xfId="0" applyFont="1" applyFill="1" applyBorder="1" applyAlignment="1">
      <alignment horizontal="center" vertical="center"/>
    </xf>
    <xf numFmtId="0" fontId="35" fillId="10" borderId="13" xfId="0" applyFont="1" applyFill="1" applyBorder="1" applyAlignment="1">
      <alignment horizontal="center" vertical="center"/>
    </xf>
    <xf numFmtId="0" fontId="35" fillId="10" borderId="16" xfId="0" applyFont="1" applyFill="1" applyBorder="1" applyAlignment="1">
      <alignment horizontal="center" vertical="center"/>
    </xf>
    <xf numFmtId="38" fontId="42" fillId="0" borderId="176" xfId="18" applyFont="1" applyBorder="1" applyAlignment="1">
      <alignment horizontal="right" vertical="center"/>
    </xf>
    <xf numFmtId="38" fontId="42" fillId="0" borderId="0" xfId="18" applyFont="1" applyBorder="1" applyAlignment="1">
      <alignment horizontal="right" vertical="center"/>
    </xf>
    <xf numFmtId="38" fontId="42" fillId="0" borderId="186" xfId="18" applyFont="1" applyBorder="1" applyAlignment="1">
      <alignment horizontal="right" vertical="center"/>
    </xf>
    <xf numFmtId="38" fontId="42" fillId="0" borderId="7" xfId="18" applyFont="1" applyBorder="1" applyAlignment="1">
      <alignment horizontal="right"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42" fillId="0" borderId="130" xfId="0" applyFont="1" applyBorder="1" applyAlignment="1">
      <alignment horizontal="center" vertical="center"/>
    </xf>
    <xf numFmtId="0" fontId="42" fillId="0" borderId="155" xfId="0" applyFont="1" applyBorder="1" applyAlignment="1">
      <alignment horizontal="center" vertical="center"/>
    </xf>
    <xf numFmtId="0" fontId="42" fillId="0" borderId="152" xfId="0" applyFont="1" applyBorder="1" applyAlignment="1">
      <alignment horizontal="center" vertical="center"/>
    </xf>
    <xf numFmtId="0" fontId="42" fillId="0" borderId="148" xfId="0" applyFont="1" applyBorder="1" applyAlignment="1">
      <alignment horizontal="center" vertical="center"/>
    </xf>
    <xf numFmtId="0" fontId="42" fillId="0" borderId="129" xfId="0" applyFont="1" applyBorder="1" applyAlignment="1">
      <alignment horizontal="center" vertical="center"/>
    </xf>
    <xf numFmtId="0" fontId="42" fillId="0" borderId="153" xfId="0" applyFont="1" applyBorder="1" applyAlignment="1">
      <alignment horizontal="center" vertical="center"/>
    </xf>
    <xf numFmtId="0" fontId="43" fillId="0" borderId="0" xfId="0" applyFont="1" applyAlignment="1">
      <alignment horizontal="left" vertical="center"/>
    </xf>
    <xf numFmtId="0" fontId="35" fillId="10" borderId="53" xfId="0" applyFont="1" applyFill="1" applyBorder="1" applyAlignment="1">
      <alignment horizontal="center" vertical="center"/>
    </xf>
    <xf numFmtId="190" fontId="42" fillId="0" borderId="2" xfId="4" applyNumberFormat="1" applyFont="1" applyBorder="1" applyAlignment="1">
      <alignment horizontal="right" vertical="center" shrinkToFit="1"/>
    </xf>
    <xf numFmtId="190" fontId="42" fillId="0" borderId="3" xfId="4" applyNumberFormat="1" applyFont="1" applyBorder="1" applyAlignment="1">
      <alignment horizontal="right" vertical="center" shrinkToFit="1"/>
    </xf>
    <xf numFmtId="190" fontId="42" fillId="0" borderId="6" xfId="4" applyNumberFormat="1" applyFont="1" applyBorder="1" applyAlignment="1">
      <alignment horizontal="right" vertical="center" shrinkToFit="1"/>
    </xf>
    <xf numFmtId="190" fontId="42" fillId="0" borderId="7" xfId="4" applyNumberFormat="1" applyFont="1" applyBorder="1" applyAlignment="1">
      <alignment horizontal="right" vertical="center" shrinkToFit="1"/>
    </xf>
    <xf numFmtId="0" fontId="42" fillId="13" borderId="130" xfId="0" applyFont="1" applyFill="1" applyBorder="1" applyAlignment="1" applyProtection="1">
      <alignment horizontal="center" vertical="center"/>
      <protection locked="0"/>
    </xf>
    <xf numFmtId="0" fontId="42" fillId="13" borderId="155" xfId="0" applyFont="1" applyFill="1" applyBorder="1" applyAlignment="1" applyProtection="1">
      <alignment horizontal="center" vertical="center"/>
      <protection locked="0"/>
    </xf>
    <xf numFmtId="0" fontId="42" fillId="13" borderId="152" xfId="0" applyFont="1" applyFill="1" applyBorder="1" applyAlignment="1" applyProtection="1">
      <alignment horizontal="center" vertical="center"/>
      <protection locked="0"/>
    </xf>
    <xf numFmtId="0" fontId="42" fillId="13" borderId="148" xfId="0" applyFont="1" applyFill="1" applyBorder="1" applyAlignment="1" applyProtection="1">
      <alignment horizontal="center" vertical="center"/>
      <protection locked="0"/>
    </xf>
    <xf numFmtId="0" fontId="42" fillId="13" borderId="129" xfId="0" applyFont="1" applyFill="1" applyBorder="1" applyAlignment="1" applyProtection="1">
      <alignment horizontal="center" vertical="center"/>
      <protection locked="0"/>
    </xf>
    <xf numFmtId="0" fontId="42" fillId="13" borderId="153" xfId="0" applyFont="1" applyFill="1" applyBorder="1" applyAlignment="1" applyProtection="1">
      <alignment horizontal="center" vertical="center"/>
      <protection locked="0"/>
    </xf>
    <xf numFmtId="38" fontId="42" fillId="13" borderId="52" xfId="4" applyFont="1" applyFill="1" applyBorder="1" applyAlignment="1" applyProtection="1">
      <alignment horizontal="right" vertical="center"/>
      <protection locked="0"/>
    </xf>
    <xf numFmtId="38" fontId="42" fillId="13" borderId="3" xfId="4" applyFont="1" applyFill="1" applyBorder="1" applyAlignment="1" applyProtection="1">
      <alignment horizontal="right" vertical="center"/>
      <protection locked="0"/>
    </xf>
    <xf numFmtId="38" fontId="42" fillId="13" borderId="186" xfId="4" applyFont="1" applyFill="1" applyBorder="1" applyAlignment="1" applyProtection="1">
      <alignment horizontal="right" vertical="center"/>
      <protection locked="0"/>
    </xf>
    <xf numFmtId="38" fontId="42" fillId="13" borderId="7" xfId="4" applyFont="1" applyFill="1" applyBorder="1" applyAlignment="1" applyProtection="1">
      <alignment horizontal="right" vertical="center"/>
      <protection locked="0"/>
    </xf>
    <xf numFmtId="190" fontId="42" fillId="13" borderId="2" xfId="4" applyNumberFormat="1" applyFont="1" applyFill="1" applyBorder="1" applyAlignment="1" applyProtection="1">
      <alignment horizontal="right" vertical="center" shrinkToFit="1"/>
      <protection locked="0"/>
    </xf>
    <xf numFmtId="190" fontId="42" fillId="13" borderId="3" xfId="4" applyNumberFormat="1" applyFont="1" applyFill="1" applyBorder="1" applyAlignment="1" applyProtection="1">
      <alignment horizontal="right" vertical="center" shrinkToFit="1"/>
      <protection locked="0"/>
    </xf>
    <xf numFmtId="190" fontId="42" fillId="13" borderId="6" xfId="4" applyNumberFormat="1" applyFont="1" applyFill="1" applyBorder="1" applyAlignment="1" applyProtection="1">
      <alignment horizontal="right" vertical="center" shrinkToFit="1"/>
      <protection locked="0"/>
    </xf>
    <xf numFmtId="190" fontId="42" fillId="13" borderId="7" xfId="4" applyNumberFormat="1" applyFont="1" applyFill="1" applyBorder="1" applyAlignment="1" applyProtection="1">
      <alignment horizontal="right" vertical="center" shrinkToFit="1"/>
      <protection locked="0"/>
    </xf>
    <xf numFmtId="0" fontId="58" fillId="0" borderId="0" xfId="0" applyFont="1" applyAlignment="1">
      <alignment horizontal="center" vertical="center"/>
    </xf>
    <xf numFmtId="0" fontId="74" fillId="0" borderId="0" xfId="0" applyFont="1" applyAlignment="1">
      <alignment vertical="center" shrinkToFit="1"/>
    </xf>
    <xf numFmtId="0" fontId="35" fillId="0" borderId="0" xfId="0" applyFont="1">
      <alignment vertical="center"/>
    </xf>
    <xf numFmtId="0" fontId="35" fillId="0" borderId="2" xfId="0" applyFont="1" applyBorder="1" applyAlignment="1">
      <alignment vertical="center" wrapText="1"/>
    </xf>
    <xf numFmtId="0" fontId="35" fillId="0" borderId="3" xfId="0" applyFont="1" applyBorder="1" applyAlignment="1">
      <alignment vertical="center" wrapText="1"/>
    </xf>
    <xf numFmtId="0" fontId="35" fillId="0" borderId="4" xfId="0" applyFont="1" applyBorder="1" applyAlignment="1">
      <alignment vertical="center" wrapText="1"/>
    </xf>
    <xf numFmtId="0" fontId="35" fillId="0" borderId="5" xfId="0" applyFont="1" applyBorder="1" applyAlignment="1">
      <alignment vertical="center" wrapText="1"/>
    </xf>
    <xf numFmtId="0" fontId="35" fillId="0" borderId="1" xfId="0" applyFont="1" applyBorder="1" applyAlignment="1">
      <alignment vertical="center" wrapText="1"/>
    </xf>
    <xf numFmtId="0" fontId="35" fillId="0" borderId="6" xfId="0" applyFont="1" applyBorder="1" applyAlignment="1">
      <alignment vertical="center" wrapText="1"/>
    </xf>
    <xf numFmtId="0" fontId="35" fillId="0" borderId="7" xfId="0" applyFont="1" applyBorder="1" applyAlignment="1">
      <alignment vertical="center" wrapText="1"/>
    </xf>
    <xf numFmtId="0" fontId="35" fillId="0" borderId="8" xfId="0" applyFont="1" applyBorder="1" applyAlignment="1">
      <alignment vertical="center" wrapText="1"/>
    </xf>
    <xf numFmtId="0" fontId="39" fillId="0" borderId="0" xfId="0" applyFont="1" applyAlignment="1">
      <alignment horizontal="center" vertical="center"/>
    </xf>
    <xf numFmtId="0" fontId="35" fillId="11" borderId="2" xfId="0" applyFont="1" applyFill="1" applyBorder="1" applyAlignment="1">
      <alignment horizontal="center" vertical="center"/>
    </xf>
    <xf numFmtId="0" fontId="35" fillId="11" borderId="3" xfId="0" applyFont="1" applyFill="1" applyBorder="1" applyAlignment="1">
      <alignment horizontal="center" vertical="center"/>
    </xf>
    <xf numFmtId="0" fontId="35" fillId="11" borderId="4" xfId="0" applyFont="1" applyFill="1" applyBorder="1" applyAlignment="1">
      <alignment horizontal="center" vertical="center"/>
    </xf>
    <xf numFmtId="0" fontId="35" fillId="11" borderId="6" xfId="0" applyFont="1" applyFill="1" applyBorder="1" applyAlignment="1">
      <alignment horizontal="center" vertical="center"/>
    </xf>
    <xf numFmtId="0" fontId="35" fillId="11" borderId="7" xfId="0" applyFont="1" applyFill="1" applyBorder="1" applyAlignment="1">
      <alignment horizontal="center" vertical="center"/>
    </xf>
    <xf numFmtId="0" fontId="35" fillId="11" borderId="8" xfId="0" applyFont="1" applyFill="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4" fillId="0" borderId="2" xfId="0" applyFont="1" applyBorder="1" applyAlignment="1" applyProtection="1">
      <alignment horizontal="center" vertical="center"/>
      <protection locked="0"/>
    </xf>
    <xf numFmtId="0" fontId="44" fillId="0" borderId="3" xfId="0" applyFont="1" applyBorder="1" applyAlignment="1" applyProtection="1">
      <alignment horizontal="center" vertical="center"/>
      <protection locked="0"/>
    </xf>
    <xf numFmtId="0" fontId="44" fillId="0" borderId="4"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0" borderId="7" xfId="0" applyFont="1" applyBorder="1" applyAlignment="1" applyProtection="1">
      <alignment horizontal="center" vertical="center"/>
      <protection locked="0"/>
    </xf>
    <xf numFmtId="0" fontId="44" fillId="0" borderId="8" xfId="0" applyFont="1" applyBorder="1" applyAlignment="1" applyProtection="1">
      <alignment horizontal="center" vertical="center"/>
      <protection locked="0"/>
    </xf>
    <xf numFmtId="0" fontId="37" fillId="9" borderId="2" xfId="0" applyFont="1" applyFill="1" applyBorder="1">
      <alignment vertical="center"/>
    </xf>
    <xf numFmtId="0" fontId="37" fillId="9" borderId="3" xfId="0" applyFont="1" applyFill="1" applyBorder="1">
      <alignment vertical="center"/>
    </xf>
    <xf numFmtId="0" fontId="37" fillId="9" borderId="6" xfId="0" applyFont="1" applyFill="1" applyBorder="1">
      <alignment vertical="center"/>
    </xf>
    <xf numFmtId="0" fontId="37" fillId="9" borderId="7" xfId="0" applyFont="1" applyFill="1" applyBorder="1">
      <alignment vertical="center"/>
    </xf>
    <xf numFmtId="0" fontId="60" fillId="9" borderId="3" xfId="0" applyFont="1" applyFill="1" applyBorder="1" applyAlignment="1">
      <alignment horizontal="center" vertical="center"/>
    </xf>
    <xf numFmtId="0" fontId="60" fillId="9" borderId="4" xfId="0" applyFont="1" applyFill="1" applyBorder="1" applyAlignment="1">
      <alignment horizontal="center" vertical="center"/>
    </xf>
    <xf numFmtId="0" fontId="60" fillId="9" borderId="7" xfId="0" applyFont="1" applyFill="1" applyBorder="1" applyAlignment="1">
      <alignment horizontal="center" vertical="center"/>
    </xf>
    <xf numFmtId="0" fontId="60" fillId="9" borderId="8" xfId="0" applyFont="1" applyFill="1" applyBorder="1" applyAlignment="1">
      <alignment horizontal="center" vertical="center"/>
    </xf>
    <xf numFmtId="0" fontId="37" fillId="9" borderId="4" xfId="0" applyFont="1" applyFill="1" applyBorder="1">
      <alignment vertical="center"/>
    </xf>
    <xf numFmtId="0" fontId="37" fillId="9" borderId="8" xfId="0" applyFont="1" applyFill="1" applyBorder="1">
      <alignment vertical="center"/>
    </xf>
    <xf numFmtId="0" fontId="44" fillId="0" borderId="7" xfId="0" applyFont="1" applyBorder="1" applyAlignment="1">
      <alignment horizontal="center" vertical="center" shrinkToFit="1"/>
    </xf>
    <xf numFmtId="0" fontId="63" fillId="0" borderId="7" xfId="0" applyFont="1" applyBorder="1" applyAlignment="1">
      <alignment horizontal="center" vertical="center" shrinkToFit="1"/>
    </xf>
    <xf numFmtId="0" fontId="65" fillId="0" borderId="7" xfId="0" applyFont="1" applyBorder="1" applyAlignment="1">
      <alignment horizontal="center" vertical="center" shrinkToFit="1"/>
    </xf>
    <xf numFmtId="0" fontId="42" fillId="0" borderId="0" xfId="0" applyFont="1" applyAlignment="1">
      <alignment horizontal="center"/>
    </xf>
    <xf numFmtId="0" fontId="42" fillId="0" borderId="7" xfId="0" applyFont="1" applyBorder="1" applyAlignment="1">
      <alignment horizontal="center"/>
    </xf>
    <xf numFmtId="0" fontId="35" fillId="0" borderId="7" xfId="0" applyFont="1" applyBorder="1" applyAlignment="1">
      <alignment horizontal="center"/>
    </xf>
    <xf numFmtId="0" fontId="36" fillId="0" borderId="0" xfId="0" applyFont="1">
      <alignment vertical="center"/>
    </xf>
    <xf numFmtId="0" fontId="35" fillId="11" borderId="2" xfId="0" applyFont="1" applyFill="1" applyBorder="1" applyAlignment="1">
      <alignment horizontal="center" vertical="center" wrapText="1"/>
    </xf>
    <xf numFmtId="0" fontId="43" fillId="0" borderId="4" xfId="0" applyFont="1" applyBorder="1" applyAlignment="1">
      <alignment horizontal="center"/>
    </xf>
    <xf numFmtId="0" fontId="43" fillId="0" borderId="8" xfId="0" applyFont="1" applyBorder="1" applyAlignment="1">
      <alignment horizontal="center"/>
    </xf>
    <xf numFmtId="0" fontId="46" fillId="0" borderId="2" xfId="18" applyNumberFormat="1" applyFont="1" applyBorder="1" applyAlignment="1">
      <alignment horizontal="center" vertical="center"/>
    </xf>
    <xf numFmtId="0" fontId="46" fillId="0" borderId="3" xfId="18" applyNumberFormat="1" applyFont="1" applyBorder="1" applyAlignment="1">
      <alignment horizontal="center" vertical="center"/>
    </xf>
    <xf numFmtId="0" fontId="46" fillId="0" borderId="6" xfId="18" applyNumberFormat="1" applyFont="1" applyBorder="1" applyAlignment="1">
      <alignment horizontal="center" vertical="center"/>
    </xf>
    <xf numFmtId="0" fontId="46" fillId="0" borderId="7" xfId="18" applyNumberFormat="1" applyFont="1" applyBorder="1" applyAlignment="1">
      <alignment horizontal="center" vertical="center"/>
    </xf>
    <xf numFmtId="0" fontId="43" fillId="11" borderId="2" xfId="0" applyFont="1" applyFill="1" applyBorder="1" applyAlignment="1">
      <alignment horizontal="center" vertical="center" wrapText="1"/>
    </xf>
    <xf numFmtId="0" fontId="43" fillId="11" borderId="3" xfId="0" applyFont="1" applyFill="1" applyBorder="1" applyAlignment="1">
      <alignment horizontal="center" vertical="center"/>
    </xf>
    <xf numFmtId="0" fontId="43" fillId="11" borderId="4" xfId="0" applyFont="1" applyFill="1" applyBorder="1" applyAlignment="1">
      <alignment horizontal="center" vertical="center"/>
    </xf>
    <xf numFmtId="0" fontId="43" fillId="11" borderId="6" xfId="0" applyFont="1" applyFill="1" applyBorder="1" applyAlignment="1">
      <alignment horizontal="center" vertical="center"/>
    </xf>
    <xf numFmtId="0" fontId="43" fillId="11" borderId="7" xfId="0" applyFont="1" applyFill="1" applyBorder="1" applyAlignment="1">
      <alignment horizontal="center" vertical="center"/>
    </xf>
    <xf numFmtId="0" fontId="43" fillId="11" borderId="8" xfId="0" applyFont="1" applyFill="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38" fontId="35" fillId="10" borderId="53" xfId="4" applyFont="1" applyFill="1" applyBorder="1" applyAlignment="1">
      <alignment horizontal="center" vertical="center"/>
    </xf>
    <xf numFmtId="38" fontId="35" fillId="10" borderId="13" xfId="4" applyFont="1" applyFill="1" applyBorder="1" applyAlignment="1">
      <alignment horizontal="center" vertical="center"/>
    </xf>
    <xf numFmtId="38" fontId="35" fillId="10" borderId="16" xfId="4" applyFont="1" applyFill="1" applyBorder="1" applyAlignment="1">
      <alignment horizontal="center" vertical="center"/>
    </xf>
    <xf numFmtId="38" fontId="35" fillId="10" borderId="15" xfId="4" applyFont="1" applyFill="1" applyBorder="1" applyAlignment="1">
      <alignment horizontal="center" vertical="center"/>
    </xf>
    <xf numFmtId="187" fontId="42" fillId="0" borderId="2" xfId="1" applyNumberFormat="1" applyFont="1" applyBorder="1" applyAlignment="1">
      <alignment horizontal="center" vertical="center"/>
    </xf>
    <xf numFmtId="187" fontId="42" fillId="0" borderId="3" xfId="1" applyNumberFormat="1" applyFont="1" applyBorder="1" applyAlignment="1">
      <alignment horizontal="center" vertical="center"/>
    </xf>
    <xf numFmtId="187" fontId="42" fillId="0" borderId="4" xfId="1" applyNumberFormat="1" applyFont="1" applyBorder="1" applyAlignment="1">
      <alignment horizontal="center" vertical="center"/>
    </xf>
    <xf numFmtId="187" fontId="42" fillId="0" borderId="6" xfId="1" applyNumberFormat="1" applyFont="1" applyBorder="1" applyAlignment="1">
      <alignment horizontal="center" vertical="center"/>
    </xf>
    <xf numFmtId="187" fontId="42" fillId="0" borderId="7" xfId="1" applyNumberFormat="1" applyFont="1" applyBorder="1" applyAlignment="1">
      <alignment horizontal="center" vertical="center"/>
    </xf>
    <xf numFmtId="187" fontId="42" fillId="0" borderId="8" xfId="1" applyNumberFormat="1" applyFont="1" applyBorder="1" applyAlignment="1">
      <alignment horizontal="center" vertical="center"/>
    </xf>
    <xf numFmtId="187" fontId="42" fillId="0" borderId="52" xfId="1" applyNumberFormat="1" applyFont="1" applyBorder="1" applyAlignment="1">
      <alignment horizontal="center" vertical="center"/>
    </xf>
    <xf numFmtId="187" fontId="42" fillId="0" borderId="186" xfId="1" applyNumberFormat="1" applyFont="1" applyBorder="1" applyAlignment="1">
      <alignment horizontal="center" vertical="center"/>
    </xf>
    <xf numFmtId="0" fontId="45" fillId="0" borderId="2" xfId="18" applyNumberFormat="1" applyFont="1" applyBorder="1" applyAlignment="1">
      <alignment horizontal="center" vertical="center"/>
    </xf>
    <xf numFmtId="0" fontId="45" fillId="0" borderId="3" xfId="18" applyNumberFormat="1" applyFont="1" applyBorder="1" applyAlignment="1">
      <alignment horizontal="center" vertical="center"/>
    </xf>
    <xf numFmtId="0" fontId="45" fillId="0" borderId="6" xfId="18" applyNumberFormat="1" applyFont="1" applyBorder="1" applyAlignment="1">
      <alignment horizontal="center" vertical="center"/>
    </xf>
    <xf numFmtId="0" fontId="45" fillId="0" borderId="7" xfId="18" applyNumberFormat="1" applyFont="1" applyBorder="1" applyAlignment="1">
      <alignment horizontal="center" vertical="center"/>
    </xf>
    <xf numFmtId="0" fontId="35" fillId="0" borderId="2" xfId="0" applyFont="1" applyBorder="1">
      <alignment vertical="center"/>
    </xf>
    <xf numFmtId="0" fontId="35" fillId="0" borderId="3" xfId="0" applyFont="1" applyBorder="1">
      <alignment vertical="center"/>
    </xf>
    <xf numFmtId="0" fontId="35" fillId="0" borderId="4" xfId="0" applyFont="1" applyBorder="1">
      <alignment vertical="center"/>
    </xf>
    <xf numFmtId="0" fontId="58" fillId="10" borderId="150" xfId="0" applyFont="1" applyFill="1" applyBorder="1" applyAlignment="1">
      <alignment horizontal="center" vertical="center"/>
    </xf>
    <xf numFmtId="0" fontId="58" fillId="10" borderId="157" xfId="0" applyFont="1" applyFill="1" applyBorder="1" applyAlignment="1">
      <alignment horizontal="center" vertical="center"/>
    </xf>
    <xf numFmtId="0" fontId="58" fillId="10" borderId="175" xfId="0" applyFont="1" applyFill="1" applyBorder="1" applyAlignment="1">
      <alignment horizontal="center" vertical="center"/>
    </xf>
    <xf numFmtId="0" fontId="59" fillId="10" borderId="131" xfId="0" applyFont="1" applyFill="1" applyBorder="1" applyAlignment="1">
      <alignment horizontal="center" vertical="center" wrapText="1"/>
    </xf>
    <xf numFmtId="0" fontId="59" fillId="10" borderId="136" xfId="0" applyFont="1" applyFill="1" applyBorder="1" applyAlignment="1">
      <alignment horizontal="center" vertical="center" wrapText="1"/>
    </xf>
    <xf numFmtId="0" fontId="59" fillId="10" borderId="137" xfId="0" applyFont="1" applyFill="1" applyBorder="1" applyAlignment="1">
      <alignment horizontal="center" vertical="center" wrapText="1"/>
    </xf>
    <xf numFmtId="0" fontId="59" fillId="10" borderId="6" xfId="0" applyFont="1" applyFill="1" applyBorder="1" applyAlignment="1">
      <alignment horizontal="center" vertical="center" wrapText="1"/>
    </xf>
    <xf numFmtId="0" fontId="59" fillId="10" borderId="7" xfId="0" applyFont="1" applyFill="1" applyBorder="1" applyAlignment="1">
      <alignment horizontal="center" vertical="center" wrapText="1"/>
    </xf>
    <xf numFmtId="0" fontId="59" fillId="10" borderId="8" xfId="0" applyFont="1" applyFill="1" applyBorder="1" applyAlignment="1">
      <alignment horizontal="center" vertical="center" wrapText="1"/>
    </xf>
    <xf numFmtId="0" fontId="41" fillId="0" borderId="61" xfId="0" applyFont="1" applyBorder="1" applyAlignment="1">
      <alignment horizontal="center" vertical="center"/>
    </xf>
    <xf numFmtId="0" fontId="41" fillId="0" borderId="71" xfId="0" applyFont="1" applyBorder="1" applyAlignment="1">
      <alignment horizontal="center" vertical="center"/>
    </xf>
    <xf numFmtId="0" fontId="35" fillId="10" borderId="149" xfId="0" applyFont="1" applyFill="1" applyBorder="1" applyAlignment="1">
      <alignment horizontal="center" vertical="center"/>
    </xf>
    <xf numFmtId="0" fontId="35" fillId="10" borderId="156" xfId="0" applyFont="1" applyFill="1" applyBorder="1" applyAlignment="1">
      <alignment horizontal="center" vertical="center"/>
    </xf>
    <xf numFmtId="0" fontId="35" fillId="10" borderId="174" xfId="0" applyFont="1" applyFill="1" applyBorder="1" applyAlignment="1">
      <alignment horizontal="center" vertical="center"/>
    </xf>
    <xf numFmtId="0" fontId="48" fillId="0" borderId="70" xfId="0" applyFont="1" applyBorder="1" applyAlignment="1">
      <alignment horizontal="center" vertical="center"/>
    </xf>
    <xf numFmtId="0" fontId="48" fillId="0" borderId="61" xfId="0" applyFont="1" applyBorder="1" applyAlignment="1">
      <alignment horizontal="center" vertical="center"/>
    </xf>
    <xf numFmtId="0" fontId="35" fillId="0" borderId="61" xfId="0" applyFont="1" applyBorder="1" applyAlignment="1">
      <alignment horizontal="center" vertical="center"/>
    </xf>
    <xf numFmtId="0" fontId="48" fillId="0" borderId="126" xfId="0" applyFont="1" applyBorder="1" applyAlignment="1">
      <alignment horizontal="center" vertical="center"/>
    </xf>
    <xf numFmtId="0" fontId="48" fillId="0" borderId="128" xfId="0" applyFont="1" applyBorder="1" applyAlignment="1">
      <alignment horizontal="center" vertical="center"/>
    </xf>
    <xf numFmtId="0" fontId="41" fillId="0" borderId="128" xfId="0" applyFont="1" applyBorder="1" applyAlignment="1">
      <alignment horizontal="center" vertical="center"/>
    </xf>
    <xf numFmtId="0" fontId="41" fillId="0" borderId="160" xfId="0" applyFont="1" applyBorder="1" applyAlignment="1">
      <alignment horizontal="center" vertical="center"/>
    </xf>
    <xf numFmtId="0" fontId="35" fillId="3" borderId="2" xfId="0" applyFont="1" applyFill="1" applyBorder="1" applyAlignment="1">
      <alignment horizontal="center" vertical="center" wrapText="1"/>
    </xf>
    <xf numFmtId="0" fontId="35" fillId="3" borderId="3" xfId="0" applyFont="1" applyFill="1" applyBorder="1" applyAlignment="1">
      <alignment horizontal="center" vertical="center"/>
    </xf>
    <xf numFmtId="0" fontId="35" fillId="3" borderId="4" xfId="0" applyFont="1" applyFill="1" applyBorder="1" applyAlignment="1">
      <alignment horizontal="center" vertical="center"/>
    </xf>
    <xf numFmtId="0" fontId="35" fillId="3" borderId="6" xfId="0" applyFont="1" applyFill="1" applyBorder="1" applyAlignment="1">
      <alignment horizontal="center" vertical="center"/>
    </xf>
    <xf numFmtId="0" fontId="35" fillId="3" borderId="7" xfId="0" applyFont="1" applyFill="1" applyBorder="1" applyAlignment="1">
      <alignment horizontal="center" vertical="center"/>
    </xf>
    <xf numFmtId="0" fontId="35" fillId="3" borderId="8" xfId="0" applyFont="1" applyFill="1" applyBorder="1" applyAlignment="1">
      <alignment horizontal="center" vertical="center"/>
    </xf>
    <xf numFmtId="38" fontId="52" fillId="0" borderId="2" xfId="4" applyFont="1" applyBorder="1" applyAlignment="1">
      <alignment horizontal="center" vertical="center"/>
    </xf>
    <xf numFmtId="38" fontId="52" fillId="0" borderId="3" xfId="4" applyFont="1" applyBorder="1" applyAlignment="1">
      <alignment horizontal="center" vertical="center"/>
    </xf>
    <xf numFmtId="38" fontId="52" fillId="0" borderId="6" xfId="4" applyFont="1" applyBorder="1" applyAlignment="1">
      <alignment horizontal="center" vertical="center"/>
    </xf>
    <xf numFmtId="38" fontId="52" fillId="0" borderId="7" xfId="4" applyFont="1" applyBorder="1" applyAlignment="1">
      <alignment horizontal="center" vertical="center"/>
    </xf>
    <xf numFmtId="0" fontId="35" fillId="3" borderId="5" xfId="0" applyFont="1" applyFill="1" applyBorder="1" applyAlignment="1">
      <alignment horizontal="center" vertical="center" wrapText="1"/>
    </xf>
    <xf numFmtId="0" fontId="35" fillId="3" borderId="0" xfId="0" applyFont="1" applyFill="1" applyAlignment="1">
      <alignment horizontal="center" vertical="center"/>
    </xf>
    <xf numFmtId="0" fontId="35" fillId="3" borderId="1" xfId="0" applyFont="1" applyFill="1" applyBorder="1" applyAlignment="1">
      <alignment horizontal="center" vertical="center"/>
    </xf>
    <xf numFmtId="0" fontId="57"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5" fillId="0" borderId="181" xfId="0" applyFont="1" applyBorder="1">
      <alignment vertical="center"/>
    </xf>
    <xf numFmtId="0" fontId="35" fillId="0" borderId="167" xfId="0" applyFont="1" applyBorder="1">
      <alignment vertical="center"/>
    </xf>
    <xf numFmtId="0" fontId="41" fillId="0" borderId="68" xfId="0" applyFont="1" applyBorder="1" applyAlignment="1">
      <alignment horizontal="center" vertical="center"/>
    </xf>
    <xf numFmtId="0" fontId="41" fillId="0" borderId="69" xfId="0" applyFont="1" applyBorder="1" applyAlignment="1">
      <alignment horizontal="center" vertical="center"/>
    </xf>
    <xf numFmtId="0" fontId="87" fillId="9" borderId="2" xfId="0" applyFont="1" applyFill="1" applyBorder="1" applyAlignment="1">
      <alignment horizontal="left" vertical="center"/>
    </xf>
    <xf numFmtId="0" fontId="87" fillId="9" borderId="3" xfId="0" applyFont="1" applyFill="1" applyBorder="1" applyAlignment="1">
      <alignment horizontal="left" vertical="center"/>
    </xf>
    <xf numFmtId="0" fontId="87" fillId="9" borderId="6" xfId="0" applyFont="1" applyFill="1" applyBorder="1" applyAlignment="1">
      <alignment horizontal="left" vertical="center"/>
    </xf>
    <xf numFmtId="0" fontId="87" fillId="9" borderId="7" xfId="0" applyFont="1" applyFill="1" applyBorder="1" applyAlignment="1">
      <alignment horizontal="left" vertical="center"/>
    </xf>
    <xf numFmtId="0" fontId="51" fillId="3" borderId="2" xfId="0" applyFont="1" applyFill="1" applyBorder="1">
      <alignment vertical="center"/>
    </xf>
    <xf numFmtId="0" fontId="51" fillId="3" borderId="3" xfId="0" applyFont="1" applyFill="1" applyBorder="1">
      <alignment vertical="center"/>
    </xf>
    <xf numFmtId="0" fontId="51" fillId="3" borderId="6" xfId="0" applyFont="1" applyFill="1" applyBorder="1">
      <alignment vertical="center"/>
    </xf>
    <xf numFmtId="0" fontId="51" fillId="3" borderId="7" xfId="0" applyFont="1" applyFill="1" applyBorder="1">
      <alignment vertical="center"/>
    </xf>
    <xf numFmtId="0" fontId="61" fillId="3" borderId="3" xfId="0" applyFont="1" applyFill="1" applyBorder="1" applyAlignment="1">
      <alignment horizontal="center" vertical="center"/>
    </xf>
    <xf numFmtId="0" fontId="61" fillId="3" borderId="4" xfId="0" applyFont="1" applyFill="1" applyBorder="1" applyAlignment="1">
      <alignment horizontal="center" vertical="center"/>
    </xf>
    <xf numFmtId="0" fontId="61" fillId="3" borderId="7" xfId="0" applyFont="1" applyFill="1" applyBorder="1" applyAlignment="1">
      <alignment horizontal="center" vertical="center"/>
    </xf>
    <xf numFmtId="0" fontId="61" fillId="3" borderId="8" xfId="0" applyFont="1" applyFill="1" applyBorder="1" applyAlignment="1">
      <alignment horizontal="center" vertical="center"/>
    </xf>
    <xf numFmtId="38" fontId="45" fillId="0" borderId="2" xfId="4" applyFont="1" applyBorder="1" applyAlignment="1">
      <alignment horizontal="center" vertical="center"/>
    </xf>
    <xf numFmtId="38" fontId="45" fillId="0" borderId="3" xfId="4" applyFont="1" applyBorder="1" applyAlignment="1">
      <alignment horizontal="center" vertical="center"/>
    </xf>
    <xf numFmtId="38" fontId="45" fillId="0" borderId="6" xfId="4" applyFont="1" applyBorder="1" applyAlignment="1">
      <alignment horizontal="center" vertical="center"/>
    </xf>
    <xf numFmtId="38" fontId="45" fillId="0" borderId="7" xfId="4" applyFont="1" applyBorder="1" applyAlignment="1">
      <alignment horizontal="center" vertical="center"/>
    </xf>
    <xf numFmtId="0" fontId="35" fillId="0" borderId="67" xfId="0" applyFont="1" applyBorder="1" applyAlignment="1">
      <alignment horizontal="center" vertical="center"/>
    </xf>
    <xf numFmtId="0" fontId="35" fillId="0" borderId="68" xfId="0" applyFont="1" applyBorder="1" applyAlignment="1">
      <alignment horizontal="center" vertical="center"/>
    </xf>
    <xf numFmtId="0" fontId="35" fillId="8" borderId="2" xfId="0" applyFont="1" applyFill="1" applyBorder="1" applyAlignment="1">
      <alignment horizontal="center" vertical="center" wrapText="1"/>
    </xf>
    <xf numFmtId="0" fontId="35" fillId="8" borderId="3" xfId="0" applyFont="1" applyFill="1" applyBorder="1" applyAlignment="1">
      <alignment horizontal="center" vertical="center"/>
    </xf>
    <xf numFmtId="0" fontId="35" fillId="8" borderId="4" xfId="0" applyFont="1" applyFill="1" applyBorder="1" applyAlignment="1">
      <alignment horizontal="center" vertical="center"/>
    </xf>
    <xf numFmtId="0" fontId="35" fillId="8" borderId="6" xfId="0" applyFont="1" applyFill="1" applyBorder="1" applyAlignment="1">
      <alignment horizontal="center" vertical="center"/>
    </xf>
    <xf numFmtId="0" fontId="35" fillId="8" borderId="7" xfId="0" applyFont="1" applyFill="1" applyBorder="1" applyAlignment="1">
      <alignment horizontal="center" vertical="center"/>
    </xf>
    <xf numFmtId="0" fontId="35" fillId="8" borderId="8" xfId="0" applyFont="1" applyFill="1" applyBorder="1" applyAlignment="1">
      <alignment horizontal="center" vertical="center"/>
    </xf>
    <xf numFmtId="0" fontId="35" fillId="0" borderId="0" xfId="0" applyFont="1" applyAlignment="1">
      <alignment horizontal="left" vertical="top" wrapText="1"/>
    </xf>
    <xf numFmtId="0" fontId="35" fillId="0" borderId="0" xfId="0" applyFont="1" applyAlignment="1">
      <alignment horizontal="center" vertical="top" wrapText="1"/>
    </xf>
    <xf numFmtId="0" fontId="35" fillId="0" borderId="171" xfId="0" applyFont="1" applyBorder="1">
      <alignment vertical="center"/>
    </xf>
    <xf numFmtId="0" fontId="35" fillId="0" borderId="146" xfId="0" applyFont="1" applyBorder="1">
      <alignment vertical="center"/>
    </xf>
    <xf numFmtId="0" fontId="35" fillId="0" borderId="163" xfId="0" applyFont="1" applyBorder="1">
      <alignment vertical="center"/>
    </xf>
    <xf numFmtId="0" fontId="35" fillId="0" borderId="13" xfId="0" applyFont="1" applyBorder="1">
      <alignment vertical="center"/>
    </xf>
    <xf numFmtId="0" fontId="35" fillId="0" borderId="183" xfId="0" applyFont="1" applyBorder="1">
      <alignment vertical="center"/>
    </xf>
    <xf numFmtId="0" fontId="35" fillId="0" borderId="168" xfId="0" applyFont="1" applyBorder="1">
      <alignment vertical="center"/>
    </xf>
    <xf numFmtId="0" fontId="35" fillId="0" borderId="184" xfId="0" applyFont="1" applyBorder="1">
      <alignment vertical="center"/>
    </xf>
    <xf numFmtId="0" fontId="35" fillId="0" borderId="154" xfId="0" applyFont="1" applyBorder="1">
      <alignment vertical="center"/>
    </xf>
    <xf numFmtId="0" fontId="35" fillId="0" borderId="172" xfId="0" applyFont="1" applyBorder="1">
      <alignment vertical="center"/>
    </xf>
    <xf numFmtId="0" fontId="35" fillId="0" borderId="185" xfId="0" applyFont="1" applyBorder="1">
      <alignment vertical="center"/>
    </xf>
    <xf numFmtId="0" fontId="35" fillId="0" borderId="158" xfId="0" applyFont="1" applyBorder="1">
      <alignment vertical="center"/>
    </xf>
    <xf numFmtId="0" fontId="35" fillId="0" borderId="182" xfId="0" applyFont="1" applyBorder="1">
      <alignment vertical="center"/>
    </xf>
    <xf numFmtId="0" fontId="35" fillId="0" borderId="16" xfId="0" applyFont="1" applyBorder="1">
      <alignment vertical="center"/>
    </xf>
    <xf numFmtId="0" fontId="54" fillId="0" borderId="67" xfId="0" applyFont="1" applyBorder="1" applyAlignment="1">
      <alignment horizontal="center" vertical="center"/>
    </xf>
    <xf numFmtId="0" fontId="54" fillId="0" borderId="68" xfId="0" applyFont="1" applyBorder="1" applyAlignment="1">
      <alignment horizontal="center" vertical="center"/>
    </xf>
    <xf numFmtId="0" fontId="55" fillId="0" borderId="67" xfId="0" applyFont="1" applyBorder="1" applyAlignment="1">
      <alignment horizontal="center" vertical="center"/>
    </xf>
    <xf numFmtId="0" fontId="55" fillId="0" borderId="68" xfId="0" applyFont="1" applyBorder="1" applyAlignment="1">
      <alignment horizontal="center" vertical="center"/>
    </xf>
    <xf numFmtId="0" fontId="55" fillId="0" borderId="126" xfId="0" applyFont="1" applyBorder="1" applyAlignment="1">
      <alignment horizontal="center" vertical="center"/>
    </xf>
    <xf numFmtId="0" fontId="55" fillId="0" borderId="128" xfId="0" applyFont="1" applyBorder="1" applyAlignment="1">
      <alignment horizontal="center" vertical="center"/>
    </xf>
    <xf numFmtId="0" fontId="54" fillId="0" borderId="70" xfId="0" applyFont="1" applyBorder="1" applyAlignment="1">
      <alignment horizontal="center" vertical="center"/>
    </xf>
    <xf numFmtId="0" fontId="54" fillId="0" borderId="61" xfId="0" applyFont="1" applyBorder="1" applyAlignment="1">
      <alignment horizontal="center" vertical="center"/>
    </xf>
    <xf numFmtId="0" fontId="35" fillId="0" borderId="173" xfId="0" applyFont="1" applyBorder="1">
      <alignment vertical="center"/>
    </xf>
    <xf numFmtId="0" fontId="54" fillId="0" borderId="126" xfId="0" applyFont="1" applyBorder="1" applyAlignment="1">
      <alignment horizontal="center" vertical="center"/>
    </xf>
    <xf numFmtId="0" fontId="54" fillId="0" borderId="128" xfId="0" applyFont="1" applyBorder="1" applyAlignment="1">
      <alignment horizontal="center" vertical="center"/>
    </xf>
    <xf numFmtId="0" fontId="53" fillId="0" borderId="149" xfId="0" applyFont="1" applyBorder="1" applyAlignment="1">
      <alignment horizontal="center" vertical="center"/>
    </xf>
    <xf numFmtId="0" fontId="53" fillId="0" borderId="156" xfId="0" applyFont="1" applyBorder="1" applyAlignment="1">
      <alignment horizontal="center" vertical="center"/>
    </xf>
    <xf numFmtId="0" fontId="13" fillId="0" borderId="15" xfId="12" applyFont="1" applyBorder="1" applyAlignment="1">
      <alignment horizontal="distributed" vertical="center"/>
    </xf>
    <xf numFmtId="0" fontId="13" fillId="0" borderId="13" xfId="12" applyFont="1" applyBorder="1" applyAlignment="1">
      <alignment horizontal="distributed" vertical="center"/>
    </xf>
    <xf numFmtId="0" fontId="13" fillId="0" borderId="16" xfId="12" applyFont="1" applyBorder="1" applyAlignment="1">
      <alignment horizontal="distributed" vertical="center"/>
    </xf>
    <xf numFmtId="0" fontId="6" fillId="15" borderId="3" xfId="12" applyFont="1" applyFill="1" applyBorder="1" applyAlignment="1">
      <alignment horizontal="distributed" vertical="center" wrapText="1"/>
    </xf>
    <xf numFmtId="0" fontId="6" fillId="15" borderId="0" xfId="12" applyFont="1" applyFill="1" applyAlignment="1">
      <alignment horizontal="distributed" vertical="center" wrapText="1"/>
    </xf>
    <xf numFmtId="0" fontId="6" fillId="15" borderId="4" xfId="12" applyFont="1" applyFill="1" applyBorder="1" applyAlignment="1">
      <alignment horizontal="center" vertical="center" wrapText="1"/>
    </xf>
    <xf numFmtId="0" fontId="6" fillId="15" borderId="1" xfId="12" applyFont="1" applyFill="1" applyBorder="1" applyAlignment="1">
      <alignment horizontal="center" vertical="center" wrapText="1"/>
    </xf>
    <xf numFmtId="0" fontId="6" fillId="15" borderId="13" xfId="12" applyFont="1" applyFill="1" applyBorder="1" applyAlignment="1">
      <alignment horizontal="distributed" vertical="center"/>
    </xf>
    <xf numFmtId="0" fontId="94" fillId="0" borderId="13" xfId="12" applyFont="1" applyBorder="1" applyAlignment="1">
      <alignment horizontal="distributed" vertical="center" justifyLastLine="1"/>
    </xf>
    <xf numFmtId="0" fontId="94" fillId="0" borderId="13" xfId="12" applyFont="1" applyBorder="1" applyAlignment="1">
      <alignment horizontal="distributed" vertical="center" wrapText="1" justifyLastLine="1"/>
    </xf>
    <xf numFmtId="0" fontId="9" fillId="0" borderId="103" xfId="12" applyFont="1" applyBorder="1" applyAlignment="1">
      <alignment horizontal="distributed" vertical="center" wrapText="1"/>
    </xf>
    <xf numFmtId="184" fontId="6" fillId="0" borderId="228" xfId="12" applyNumberFormat="1" applyFont="1" applyBorder="1" applyAlignment="1">
      <alignment horizontal="right" vertical="center"/>
    </xf>
    <xf numFmtId="184" fontId="6" fillId="0" borderId="229" xfId="12" applyNumberFormat="1" applyFont="1" applyBorder="1" applyAlignment="1">
      <alignment horizontal="right" vertical="center"/>
    </xf>
    <xf numFmtId="0" fontId="6" fillId="0" borderId="3" xfId="12" applyFont="1" applyBorder="1" applyAlignment="1">
      <alignment horizontal="center" vertical="center" textRotation="255"/>
    </xf>
    <xf numFmtId="0" fontId="6" fillId="0" borderId="0" xfId="12" applyFont="1" applyAlignment="1">
      <alignment horizontal="center" vertical="center" textRotation="255"/>
    </xf>
  </cellXfs>
  <cellStyles count="19">
    <cellStyle name="パーセント" xfId="1" builtinId="5"/>
    <cellStyle name="パーセント 2" xfId="2" xr:uid="{00000000-0005-0000-0000-000001000000}"/>
    <cellStyle name="パーセント 2 2" xfId="17" xr:uid="{00000000-0005-0000-0000-000002000000}"/>
    <cellStyle name="パーセント 3" xfId="16" xr:uid="{00000000-0005-0000-0000-000003000000}"/>
    <cellStyle name="ハイパーリンク" xfId="3" builtinId="8"/>
    <cellStyle name="桁区切り" xfId="4" builtinId="6"/>
    <cellStyle name="桁区切り 2" xfId="5" xr:uid="{00000000-0005-0000-0000-000006000000}"/>
    <cellStyle name="桁区切り 3" xfId="6" xr:uid="{00000000-0005-0000-0000-000007000000}"/>
    <cellStyle name="桁区切り 3 2" xfId="18" xr:uid="{00000000-0005-0000-0000-000008000000}"/>
    <cellStyle name="桁区切り 4" xfId="7" xr:uid="{00000000-0005-0000-0000-000009000000}"/>
    <cellStyle name="標準" xfId="0" builtinId="0"/>
    <cellStyle name="標準 2" xfId="8" xr:uid="{00000000-0005-0000-0000-00000B000000}"/>
    <cellStyle name="標準 3" xfId="9" xr:uid="{00000000-0005-0000-0000-00000C000000}"/>
    <cellStyle name="標準 4" xfId="10" xr:uid="{00000000-0005-0000-0000-00000D000000}"/>
    <cellStyle name="標準 5" xfId="11" xr:uid="{00000000-0005-0000-0000-00000E000000}"/>
    <cellStyle name="標準_170125地球温暖化対策計画書(山内修正案）" xfId="12" xr:uid="{00000000-0005-0000-0000-00000F000000}"/>
    <cellStyle name="標準_kokuji6_tokuteisanteihoukoku(100315)" xfId="13" xr:uid="{00000000-0005-0000-0000-000010000000}"/>
    <cellStyle name="標準_算定A号様式(その他ガス削減量算定ガイドライン)入力用110210" xfId="15" xr:uid="{00000000-0005-0000-0000-000011000000}"/>
    <cellStyle name="標準_第１号様式の２０（特定テナント等計画書提出書）" xfId="14" xr:uid="{00000000-0005-0000-0000-000012000000}"/>
  </cellStyles>
  <dxfs count="60">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theme="0" tint="-0.34998626667073579"/>
      </font>
    </dxf>
    <dxf>
      <font>
        <condense val="0"/>
        <extend val="0"/>
        <color indexed="23"/>
      </font>
    </dxf>
    <dxf>
      <font>
        <condense val="0"/>
        <extend val="0"/>
        <color indexed="48"/>
      </font>
    </dxf>
    <dxf>
      <font>
        <condense val="0"/>
        <extend val="0"/>
        <color indexed="11"/>
      </font>
    </dxf>
    <dxf>
      <fill>
        <patternFill>
          <bgColor theme="9" tint="0.59996337778862885"/>
        </patternFill>
      </fill>
    </dxf>
    <dxf>
      <font>
        <color theme="0"/>
      </font>
      <fill>
        <patternFill>
          <bgColor theme="0"/>
        </patternFill>
      </fill>
      <border>
        <left/>
        <right/>
        <top/>
        <bottom/>
        <vertical/>
        <horizontal/>
      </border>
    </dxf>
    <dxf>
      <fill>
        <patternFill>
          <bgColor theme="8"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FF99"/>
        </patternFill>
      </fill>
    </dxf>
    <dxf>
      <fill>
        <patternFill>
          <bgColor rgb="FFFFFF99"/>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2"/>
        </patternFill>
      </fill>
    </dxf>
    <dxf>
      <fill>
        <patternFill>
          <bgColor indexed="43"/>
        </patternFill>
      </fill>
    </dxf>
    <dxf>
      <fill>
        <patternFill>
          <bgColor indexed="22"/>
        </patternFill>
      </fill>
    </dxf>
    <dxf>
      <fill>
        <patternFill>
          <bgColor indexed="43"/>
        </patternFill>
      </fill>
    </dxf>
    <dxf>
      <fill>
        <patternFill>
          <bgColor indexed="22"/>
        </patternFill>
      </fill>
    </dxf>
    <dxf>
      <fill>
        <patternFill>
          <bgColor indexed="43"/>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border>
        <left style="thin">
          <color auto="1"/>
        </left>
        <right style="thin">
          <color auto="1"/>
        </right>
        <top style="thin">
          <color auto="1"/>
        </top>
        <bottom style="thin">
          <color auto="1"/>
        </bottom>
        <vertical/>
        <horizontal/>
      </border>
    </dxf>
    <dxf>
      <fill>
        <patternFill>
          <bgColor rgb="FFFF0000"/>
        </patternFill>
      </fill>
    </dxf>
    <dxf>
      <font>
        <color rgb="FFFF0000"/>
      </font>
      <fill>
        <patternFill>
          <bgColor theme="5" tint="0.59996337778862885"/>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36</xdr:col>
      <xdr:colOff>85725</xdr:colOff>
      <xdr:row>14</xdr:row>
      <xdr:rowOff>190500</xdr:rowOff>
    </xdr:to>
    <xdr:sp macro="" textlink="">
      <xdr:nvSpPr>
        <xdr:cNvPr id="27753" name="AutoShape 1">
          <a:extLst>
            <a:ext uri="{FF2B5EF4-FFF2-40B4-BE49-F238E27FC236}">
              <a16:creationId xmlns:a16="http://schemas.microsoft.com/office/drawing/2014/main" id="{00000000-0008-0000-0000-0000696C0000}"/>
            </a:ext>
          </a:extLst>
        </xdr:cNvPr>
        <xdr:cNvSpPr>
          <a:spLocks noChangeArrowheads="1"/>
        </xdr:cNvSpPr>
      </xdr:nvSpPr>
      <xdr:spPr bwMode="auto">
        <a:xfrm>
          <a:off x="3352800" y="2562225"/>
          <a:ext cx="293370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43</xdr:col>
          <xdr:colOff>335280</xdr:colOff>
          <xdr:row>8</xdr:row>
          <xdr:rowOff>228600</xdr:rowOff>
        </xdr:from>
        <xdr:to>
          <xdr:col>43</xdr:col>
          <xdr:colOff>335280</xdr:colOff>
          <xdr:row>8</xdr:row>
          <xdr:rowOff>228600</xdr:rowOff>
        </xdr:to>
        <xdr:sp macro="" textlink="">
          <xdr:nvSpPr>
            <xdr:cNvPr id="19457" name="btnClear"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41</xdr:col>
          <xdr:colOff>0</xdr:colOff>
          <xdr:row>41</xdr:row>
          <xdr:rowOff>0</xdr:rowOff>
        </xdr:from>
        <xdr:to>
          <xdr:col>41</xdr:col>
          <xdr:colOff>0</xdr:colOff>
          <xdr:row>41</xdr:row>
          <xdr:rowOff>0</xdr:rowOff>
        </xdr:to>
        <xdr:sp macro="" textlink="">
          <xdr:nvSpPr>
            <xdr:cNvPr id="35841" name="btnClear"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0</xdr:colOff>
      <xdr:row>11</xdr:row>
      <xdr:rowOff>0</xdr:rowOff>
    </xdr:from>
    <xdr:to>
      <xdr:col>35</xdr:col>
      <xdr:colOff>0</xdr:colOff>
      <xdr:row>15</xdr:row>
      <xdr:rowOff>0</xdr:rowOff>
    </xdr:to>
    <xdr:sp macro="" textlink="">
      <xdr:nvSpPr>
        <xdr:cNvPr id="43245" name="Rectangle 16">
          <a:extLst>
            <a:ext uri="{FF2B5EF4-FFF2-40B4-BE49-F238E27FC236}">
              <a16:creationId xmlns:a16="http://schemas.microsoft.com/office/drawing/2014/main" id="{00000000-0008-0000-0900-0000EDA80000}"/>
            </a:ext>
          </a:extLst>
        </xdr:cNvPr>
        <xdr:cNvSpPr>
          <a:spLocks noChangeArrowheads="1"/>
        </xdr:cNvSpPr>
      </xdr:nvSpPr>
      <xdr:spPr bwMode="auto">
        <a:xfrm>
          <a:off x="361950" y="1990725"/>
          <a:ext cx="8772525"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44</xdr:row>
      <xdr:rowOff>0</xdr:rowOff>
    </xdr:from>
    <xdr:to>
      <xdr:col>35</xdr:col>
      <xdr:colOff>0</xdr:colOff>
      <xdr:row>60</xdr:row>
      <xdr:rowOff>0</xdr:rowOff>
    </xdr:to>
    <xdr:sp macro="" textlink="">
      <xdr:nvSpPr>
        <xdr:cNvPr id="43246" name="Rectangle 17">
          <a:extLst>
            <a:ext uri="{FF2B5EF4-FFF2-40B4-BE49-F238E27FC236}">
              <a16:creationId xmlns:a16="http://schemas.microsoft.com/office/drawing/2014/main" id="{00000000-0008-0000-0900-0000EEA80000}"/>
            </a:ext>
          </a:extLst>
        </xdr:cNvPr>
        <xdr:cNvSpPr>
          <a:spLocks noChangeArrowheads="1"/>
        </xdr:cNvSpPr>
      </xdr:nvSpPr>
      <xdr:spPr bwMode="auto">
        <a:xfrm>
          <a:off x="164353" y="7761941"/>
          <a:ext cx="6058647" cy="2816412"/>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62</xdr:row>
      <xdr:rowOff>0</xdr:rowOff>
    </xdr:from>
    <xdr:to>
      <xdr:col>35</xdr:col>
      <xdr:colOff>0</xdr:colOff>
      <xdr:row>69</xdr:row>
      <xdr:rowOff>0</xdr:rowOff>
    </xdr:to>
    <xdr:sp macro="" textlink="">
      <xdr:nvSpPr>
        <xdr:cNvPr id="43247" name="Rectangle 18">
          <a:extLst>
            <a:ext uri="{FF2B5EF4-FFF2-40B4-BE49-F238E27FC236}">
              <a16:creationId xmlns:a16="http://schemas.microsoft.com/office/drawing/2014/main" id="{00000000-0008-0000-0900-0000EFA80000}"/>
            </a:ext>
          </a:extLst>
        </xdr:cNvPr>
        <xdr:cNvSpPr>
          <a:spLocks noChangeArrowheads="1"/>
        </xdr:cNvSpPr>
      </xdr:nvSpPr>
      <xdr:spPr bwMode="auto">
        <a:xfrm>
          <a:off x="361950" y="9772650"/>
          <a:ext cx="5791200" cy="1266825"/>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88</xdr:row>
      <xdr:rowOff>0</xdr:rowOff>
    </xdr:from>
    <xdr:to>
      <xdr:col>35</xdr:col>
      <xdr:colOff>0</xdr:colOff>
      <xdr:row>96</xdr:row>
      <xdr:rowOff>0</xdr:rowOff>
    </xdr:to>
    <xdr:sp macro="" textlink="">
      <xdr:nvSpPr>
        <xdr:cNvPr id="43248" name="Rectangle 28">
          <a:extLst>
            <a:ext uri="{FF2B5EF4-FFF2-40B4-BE49-F238E27FC236}">
              <a16:creationId xmlns:a16="http://schemas.microsoft.com/office/drawing/2014/main" id="{00000000-0008-0000-0900-0000F0A80000}"/>
            </a:ext>
          </a:extLst>
        </xdr:cNvPr>
        <xdr:cNvSpPr>
          <a:spLocks noChangeArrowheads="1"/>
        </xdr:cNvSpPr>
      </xdr:nvSpPr>
      <xdr:spPr bwMode="auto">
        <a:xfrm>
          <a:off x="361950" y="14478000"/>
          <a:ext cx="5791200" cy="1447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11</xdr:row>
      <xdr:rowOff>0</xdr:rowOff>
    </xdr:from>
    <xdr:to>
      <xdr:col>35</xdr:col>
      <xdr:colOff>0</xdr:colOff>
      <xdr:row>15</xdr:row>
      <xdr:rowOff>0</xdr:rowOff>
    </xdr:to>
    <xdr:sp macro="" textlink="">
      <xdr:nvSpPr>
        <xdr:cNvPr id="6" name="Rectangle 16">
          <a:extLst>
            <a:ext uri="{FF2B5EF4-FFF2-40B4-BE49-F238E27FC236}">
              <a16:creationId xmlns:a16="http://schemas.microsoft.com/office/drawing/2014/main" id="{00000000-0008-0000-0900-000006000000}"/>
            </a:ext>
          </a:extLst>
        </xdr:cNvPr>
        <xdr:cNvSpPr>
          <a:spLocks noChangeArrowheads="1"/>
        </xdr:cNvSpPr>
      </xdr:nvSpPr>
      <xdr:spPr bwMode="auto">
        <a:xfrm>
          <a:off x="180975" y="1990725"/>
          <a:ext cx="6381750"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12700</xdr:colOff>
      <xdr:row>53</xdr:row>
      <xdr:rowOff>222250</xdr:rowOff>
    </xdr:from>
    <xdr:to>
      <xdr:col>11</xdr:col>
      <xdr:colOff>107950</xdr:colOff>
      <xdr:row>53</xdr:row>
      <xdr:rowOff>222250</xdr:rowOff>
    </xdr:to>
    <xdr:cxnSp macro="">
      <xdr:nvCxnSpPr>
        <xdr:cNvPr id="2" name="直線コネクタ 1">
          <a:extLst>
            <a:ext uri="{FF2B5EF4-FFF2-40B4-BE49-F238E27FC236}">
              <a16:creationId xmlns:a16="http://schemas.microsoft.com/office/drawing/2014/main" id="{00000000-0008-0000-0700-000002000000}"/>
            </a:ext>
          </a:extLst>
        </xdr:cNvPr>
        <xdr:cNvCxnSpPr/>
      </xdr:nvCxnSpPr>
      <xdr:spPr>
        <a:xfrm>
          <a:off x="381000" y="11817350"/>
          <a:ext cx="3765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AW50"/>
  <sheetViews>
    <sheetView showGridLines="0" tabSelected="1" view="pageBreakPreview" zoomScaleSheetLayoutView="100" workbookViewId="0">
      <selection activeCell="X8" sqref="X8:AI9"/>
    </sheetView>
  </sheetViews>
  <sheetFormatPr defaultColWidth="9" defaultRowHeight="16.5" customHeight="1"/>
  <cols>
    <col min="1" max="1" width="2.33203125" style="82" customWidth="1"/>
    <col min="2" max="2" width="0.44140625" style="82" customWidth="1"/>
    <col min="3" max="3" width="1.109375" style="82" customWidth="1"/>
    <col min="4" max="15" width="2.33203125" style="82" customWidth="1"/>
    <col min="16" max="16" width="1.109375" style="82" customWidth="1"/>
    <col min="17" max="37" width="2.33203125" style="82" customWidth="1"/>
    <col min="38" max="38" width="0.6640625" style="82" customWidth="1"/>
    <col min="39" max="45" width="2.33203125" style="82" customWidth="1"/>
    <col min="46" max="46" width="9" style="82"/>
    <col min="47" max="47" width="0" style="82" hidden="1" customWidth="1"/>
    <col min="48" max="48" width="9" style="82" hidden="1" customWidth="1"/>
    <col min="49" max="49" width="0" style="82" hidden="1" customWidth="1"/>
    <col min="50" max="16384" width="9" style="82"/>
  </cols>
  <sheetData>
    <row r="1" spans="1:49" ht="16.5" customHeight="1">
      <c r="A1" s="82" t="str">
        <f>VLOOKUP($C$18,AV3:AW4,2,FALSE)</f>
        <v>第１号様式の２０（第４条の２６関係）</v>
      </c>
    </row>
    <row r="2" spans="1:49" ht="3.75" customHeight="1">
      <c r="B2" s="83"/>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5"/>
    </row>
    <row r="3" spans="1:49" ht="16.5" customHeight="1">
      <c r="B3" s="86"/>
      <c r="D3" s="87"/>
      <c r="E3" s="87"/>
      <c r="F3" s="87"/>
      <c r="G3" s="87"/>
      <c r="H3" s="87"/>
      <c r="I3" s="87"/>
      <c r="J3" s="87"/>
      <c r="K3" s="87"/>
      <c r="L3" s="87"/>
      <c r="M3" s="87"/>
      <c r="N3" s="87"/>
      <c r="O3" s="87"/>
      <c r="P3" s="87"/>
      <c r="Q3" s="87"/>
      <c r="R3" s="87"/>
      <c r="S3" s="87"/>
      <c r="T3" s="87"/>
      <c r="U3" s="87"/>
      <c r="V3" s="87"/>
      <c r="W3" s="87"/>
      <c r="X3" s="87"/>
      <c r="Y3" s="87"/>
      <c r="Z3" s="87"/>
      <c r="AA3" s="651">
        <v>2026</v>
      </c>
      <c r="AB3" s="651"/>
      <c r="AC3" s="651"/>
      <c r="AD3" s="82" t="s">
        <v>352</v>
      </c>
      <c r="AE3" s="651"/>
      <c r="AF3" s="652"/>
      <c r="AG3" s="82" t="s">
        <v>353</v>
      </c>
      <c r="AH3" s="651"/>
      <c r="AI3" s="651"/>
      <c r="AJ3" s="82" t="s">
        <v>354</v>
      </c>
      <c r="AK3" s="87"/>
      <c r="AL3" s="88"/>
      <c r="AV3" s="82" t="s">
        <v>783</v>
      </c>
      <c r="AW3" s="82" t="s">
        <v>351</v>
      </c>
    </row>
    <row r="4" spans="1:49" ht="16.5" customHeight="1">
      <c r="B4" s="86"/>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8"/>
      <c r="AV4" s="82" t="s">
        <v>784</v>
      </c>
      <c r="AW4" s="82" t="s">
        <v>785</v>
      </c>
    </row>
    <row r="5" spans="1:49" ht="16.5" customHeight="1">
      <c r="B5" s="86"/>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8"/>
    </row>
    <row r="6" spans="1:49" ht="16.5" customHeight="1">
      <c r="B6" s="86"/>
      <c r="E6" s="89" t="s">
        <v>355</v>
      </c>
      <c r="AL6" s="88"/>
    </row>
    <row r="7" spans="1:49" ht="16.5" customHeight="1">
      <c r="B7" s="86"/>
      <c r="D7" s="87"/>
      <c r="E7" s="87"/>
      <c r="F7" s="87"/>
      <c r="G7" s="87"/>
      <c r="H7" s="87"/>
      <c r="I7" s="87"/>
      <c r="J7" s="87"/>
      <c r="K7" s="87"/>
      <c r="L7" s="87"/>
      <c r="M7" s="87"/>
      <c r="N7" s="87"/>
      <c r="O7" s="87"/>
      <c r="P7" s="87"/>
      <c r="Q7" s="87"/>
      <c r="R7" s="87"/>
      <c r="S7" s="87"/>
      <c r="T7" s="653" t="s">
        <v>20</v>
      </c>
      <c r="U7" s="653"/>
      <c r="V7" s="653"/>
      <c r="W7" s="653"/>
      <c r="X7" s="653"/>
      <c r="Y7" s="653"/>
      <c r="Z7" s="653"/>
      <c r="AA7" s="653"/>
      <c r="AB7" s="653"/>
      <c r="AC7" s="653"/>
      <c r="AD7" s="653"/>
      <c r="AE7" s="653"/>
      <c r="AF7" s="653"/>
      <c r="AG7" s="653"/>
      <c r="AH7" s="653"/>
      <c r="AI7" s="653"/>
      <c r="AJ7" s="87"/>
      <c r="AK7" s="87"/>
      <c r="AL7" s="88"/>
      <c r="AV7" s="82" t="s">
        <v>20</v>
      </c>
    </row>
    <row r="8" spans="1:49" ht="16.5" customHeight="1">
      <c r="B8" s="86"/>
      <c r="T8" s="649" t="s">
        <v>356</v>
      </c>
      <c r="U8" s="650"/>
      <c r="V8" s="650"/>
      <c r="W8" s="650"/>
      <c r="X8" s="648"/>
      <c r="Y8" s="648"/>
      <c r="Z8" s="648"/>
      <c r="AA8" s="648"/>
      <c r="AB8" s="648"/>
      <c r="AC8" s="648"/>
      <c r="AD8" s="648"/>
      <c r="AE8" s="648"/>
      <c r="AF8" s="648"/>
      <c r="AG8" s="648"/>
      <c r="AH8" s="648"/>
      <c r="AI8" s="648"/>
      <c r="AL8" s="88"/>
      <c r="AV8" s="82" t="s">
        <v>21</v>
      </c>
    </row>
    <row r="9" spans="1:49" ht="16.5" customHeight="1">
      <c r="B9" s="86"/>
      <c r="T9" s="650"/>
      <c r="U9" s="650"/>
      <c r="V9" s="650"/>
      <c r="W9" s="650"/>
      <c r="X9" s="648"/>
      <c r="Y9" s="648"/>
      <c r="Z9" s="648"/>
      <c r="AA9" s="648"/>
      <c r="AB9" s="648"/>
      <c r="AC9" s="648"/>
      <c r="AD9" s="648"/>
      <c r="AE9" s="648"/>
      <c r="AF9" s="648"/>
      <c r="AG9" s="648"/>
      <c r="AH9" s="648"/>
      <c r="AI9" s="648"/>
      <c r="AL9" s="88"/>
    </row>
    <row r="10" spans="1:49" ht="16.5" customHeight="1">
      <c r="B10" s="86"/>
      <c r="X10" s="648"/>
      <c r="Y10" s="648"/>
      <c r="Z10" s="648"/>
      <c r="AA10" s="648"/>
      <c r="AB10" s="648"/>
      <c r="AC10" s="648"/>
      <c r="AD10" s="648"/>
      <c r="AE10" s="648"/>
      <c r="AF10" s="648"/>
      <c r="AG10" s="648"/>
      <c r="AH10" s="648"/>
      <c r="AI10" s="648"/>
      <c r="AL10" s="88"/>
    </row>
    <row r="11" spans="1:49" ht="16.5" customHeight="1">
      <c r="B11" s="86"/>
      <c r="T11" s="649" t="s">
        <v>357</v>
      </c>
      <c r="U11" s="649"/>
      <c r="V11" s="649"/>
      <c r="W11" s="649"/>
      <c r="X11" s="648"/>
      <c r="Y11" s="648"/>
      <c r="Z11" s="648"/>
      <c r="AA11" s="648"/>
      <c r="AB11" s="648"/>
      <c r="AC11" s="648"/>
      <c r="AD11" s="648"/>
      <c r="AE11" s="648"/>
      <c r="AF11" s="648"/>
      <c r="AG11" s="648"/>
      <c r="AH11" s="648"/>
      <c r="AI11" s="648"/>
      <c r="AJ11" s="90"/>
      <c r="AL11" s="88"/>
    </row>
    <row r="12" spans="1:49" ht="16.5" customHeight="1">
      <c r="B12" s="86"/>
      <c r="T12" s="585"/>
      <c r="U12" s="585"/>
      <c r="V12" s="585"/>
      <c r="W12" s="585"/>
      <c r="X12" s="648"/>
      <c r="Y12" s="648"/>
      <c r="Z12" s="648"/>
      <c r="AA12" s="648"/>
      <c r="AB12" s="648"/>
      <c r="AC12" s="648"/>
      <c r="AD12" s="648"/>
      <c r="AE12" s="648"/>
      <c r="AF12" s="648"/>
      <c r="AG12" s="648"/>
      <c r="AH12" s="648"/>
      <c r="AI12" s="648"/>
      <c r="AJ12" s="90" t="s">
        <v>358</v>
      </c>
      <c r="AL12" s="88"/>
    </row>
    <row r="13" spans="1:49" ht="16.5" customHeight="1">
      <c r="B13" s="86"/>
      <c r="X13" s="648"/>
      <c r="Y13" s="648"/>
      <c r="Z13" s="648"/>
      <c r="AA13" s="648"/>
      <c r="AB13" s="648"/>
      <c r="AC13" s="648"/>
      <c r="AD13" s="648"/>
      <c r="AE13" s="648"/>
      <c r="AF13" s="648"/>
      <c r="AG13" s="648"/>
      <c r="AH13" s="648"/>
      <c r="AI13" s="648"/>
      <c r="AL13" s="88"/>
    </row>
    <row r="14" spans="1:49" ht="16.5" customHeight="1">
      <c r="B14" s="86"/>
      <c r="V14" s="647" t="s">
        <v>359</v>
      </c>
      <c r="W14" s="647"/>
      <c r="X14" s="647"/>
      <c r="Y14" s="647"/>
      <c r="Z14" s="647"/>
      <c r="AA14" s="647"/>
      <c r="AB14" s="647"/>
      <c r="AC14" s="647"/>
      <c r="AD14" s="647"/>
      <c r="AE14" s="647"/>
      <c r="AF14" s="647"/>
      <c r="AG14" s="647"/>
      <c r="AH14" s="647"/>
      <c r="AI14" s="647"/>
      <c r="AJ14" s="647"/>
      <c r="AL14" s="88"/>
    </row>
    <row r="15" spans="1:49" ht="16.5" customHeight="1">
      <c r="B15" s="86"/>
      <c r="V15" s="647"/>
      <c r="W15" s="647"/>
      <c r="X15" s="647"/>
      <c r="Y15" s="647"/>
      <c r="Z15" s="647"/>
      <c r="AA15" s="647"/>
      <c r="AB15" s="647"/>
      <c r="AC15" s="647"/>
      <c r="AD15" s="647"/>
      <c r="AE15" s="647"/>
      <c r="AF15" s="647"/>
      <c r="AG15" s="647"/>
      <c r="AH15" s="647"/>
      <c r="AI15" s="647"/>
      <c r="AJ15" s="647"/>
      <c r="AL15" s="88"/>
    </row>
    <row r="16" spans="1:49" ht="16.5" customHeight="1">
      <c r="B16" s="86"/>
      <c r="AL16" s="88"/>
    </row>
    <row r="17" spans="2:49" ht="16.5" customHeight="1">
      <c r="B17" s="86"/>
      <c r="AL17" s="88"/>
    </row>
    <row r="18" spans="2:49" ht="16.5" customHeight="1">
      <c r="B18" s="86"/>
      <c r="C18" s="679" t="s">
        <v>783</v>
      </c>
      <c r="D18" s="679"/>
      <c r="E18" s="679"/>
      <c r="F18" s="679"/>
      <c r="G18" s="679"/>
      <c r="H18" s="679"/>
      <c r="I18" s="679"/>
      <c r="J18" s="679"/>
      <c r="K18" s="679"/>
      <c r="L18" s="679"/>
      <c r="M18" s="679"/>
      <c r="N18" s="679"/>
      <c r="O18" s="679"/>
      <c r="P18" s="679"/>
      <c r="Q18" s="679"/>
      <c r="R18" s="679"/>
      <c r="S18" s="679"/>
      <c r="T18" s="679"/>
      <c r="U18" s="679"/>
      <c r="V18" s="679"/>
      <c r="W18" s="679"/>
      <c r="X18" s="679"/>
      <c r="Y18" s="679"/>
      <c r="Z18" s="679"/>
      <c r="AA18" s="679"/>
      <c r="AB18" s="679"/>
      <c r="AC18" s="679"/>
      <c r="AD18" s="679"/>
      <c r="AE18" s="679"/>
      <c r="AF18" s="679"/>
      <c r="AG18" s="679"/>
      <c r="AH18" s="679"/>
      <c r="AI18" s="679"/>
      <c r="AJ18" s="679"/>
      <c r="AK18" s="679"/>
      <c r="AL18" s="88"/>
      <c r="AV18" s="82" t="s">
        <v>783</v>
      </c>
    </row>
    <row r="19" spans="2:49" ht="16.5" customHeight="1">
      <c r="B19" s="86"/>
      <c r="C19" s="679"/>
      <c r="D19" s="679"/>
      <c r="E19" s="679"/>
      <c r="F19" s="679"/>
      <c r="G19" s="679"/>
      <c r="H19" s="679"/>
      <c r="I19" s="679"/>
      <c r="J19" s="679"/>
      <c r="K19" s="679"/>
      <c r="L19" s="679"/>
      <c r="M19" s="679"/>
      <c r="N19" s="679"/>
      <c r="O19" s="679"/>
      <c r="P19" s="679"/>
      <c r="Q19" s="679"/>
      <c r="R19" s="679"/>
      <c r="S19" s="679"/>
      <c r="T19" s="679"/>
      <c r="U19" s="679"/>
      <c r="V19" s="679"/>
      <c r="W19" s="679"/>
      <c r="X19" s="679"/>
      <c r="Y19" s="679"/>
      <c r="Z19" s="679"/>
      <c r="AA19" s="679"/>
      <c r="AB19" s="679"/>
      <c r="AC19" s="679"/>
      <c r="AD19" s="679"/>
      <c r="AE19" s="679"/>
      <c r="AF19" s="679"/>
      <c r="AG19" s="679"/>
      <c r="AH19" s="679"/>
      <c r="AI19" s="679"/>
      <c r="AJ19" s="679"/>
      <c r="AK19" s="679"/>
      <c r="AL19" s="88"/>
      <c r="AV19" s="82" t="s">
        <v>784</v>
      </c>
    </row>
    <row r="20" spans="2:49" ht="16.5" customHeight="1">
      <c r="B20" s="86"/>
      <c r="AL20" s="88"/>
      <c r="AV20" s="82" t="s">
        <v>786</v>
      </c>
      <c r="AW20" s="82">
        <f>IF(COUNTIF(C18,"*相当*")&gt;0,1,0)</f>
        <v>0</v>
      </c>
    </row>
    <row r="21" spans="2:49" ht="16.5" customHeight="1">
      <c r="B21" s="86"/>
      <c r="AL21" s="88"/>
    </row>
    <row r="22" spans="2:49" ht="16.5" customHeight="1">
      <c r="B22" s="86"/>
      <c r="D22" s="674" t="str">
        <f>VLOOKUP($C$18,$AV$22:$AW$23,2,FALSE)</f>
        <v>　都民の健康と安全を確保する環境に関する条例第７条第５項の規定により特定テナント等地球温暖化対策計画書を次のとおり提出します。</v>
      </c>
      <c r="E22" s="674"/>
      <c r="F22" s="674"/>
      <c r="G22" s="674"/>
      <c r="H22" s="674"/>
      <c r="I22" s="674"/>
      <c r="J22" s="674"/>
      <c r="K22" s="674"/>
      <c r="L22" s="674"/>
      <c r="M22" s="674"/>
      <c r="N22" s="674"/>
      <c r="O22" s="674"/>
      <c r="P22" s="674"/>
      <c r="Q22" s="674"/>
      <c r="R22" s="674"/>
      <c r="S22" s="674"/>
      <c r="T22" s="674"/>
      <c r="U22" s="674"/>
      <c r="V22" s="674"/>
      <c r="W22" s="674"/>
      <c r="X22" s="674"/>
      <c r="Y22" s="674"/>
      <c r="Z22" s="674"/>
      <c r="AA22" s="674"/>
      <c r="AB22" s="674"/>
      <c r="AC22" s="674"/>
      <c r="AD22" s="674"/>
      <c r="AE22" s="674"/>
      <c r="AF22" s="674"/>
      <c r="AG22" s="674"/>
      <c r="AH22" s="674"/>
      <c r="AI22" s="674"/>
      <c r="AJ22" s="674"/>
      <c r="AK22" s="674"/>
      <c r="AL22" s="88"/>
      <c r="AV22" s="82" t="s">
        <v>783</v>
      </c>
      <c r="AW22" s="82" t="s">
        <v>787</v>
      </c>
    </row>
    <row r="23" spans="2:49" ht="16.5" customHeight="1">
      <c r="B23" s="86"/>
      <c r="D23" s="674"/>
      <c r="E23" s="674"/>
      <c r="F23" s="674"/>
      <c r="G23" s="674"/>
      <c r="H23" s="674"/>
      <c r="I23" s="674"/>
      <c r="J23" s="674"/>
      <c r="K23" s="674"/>
      <c r="L23" s="674"/>
      <c r="M23" s="674"/>
      <c r="N23" s="674"/>
      <c r="O23" s="674"/>
      <c r="P23" s="674"/>
      <c r="Q23" s="674"/>
      <c r="R23" s="674"/>
      <c r="S23" s="674"/>
      <c r="T23" s="674"/>
      <c r="U23" s="674"/>
      <c r="V23" s="674"/>
      <c r="W23" s="674"/>
      <c r="X23" s="674"/>
      <c r="Y23" s="674"/>
      <c r="Z23" s="674"/>
      <c r="AA23" s="674"/>
      <c r="AB23" s="674"/>
      <c r="AC23" s="674"/>
      <c r="AD23" s="674"/>
      <c r="AE23" s="674"/>
      <c r="AF23" s="674"/>
      <c r="AG23" s="674"/>
      <c r="AH23" s="674"/>
      <c r="AI23" s="674"/>
      <c r="AJ23" s="674"/>
      <c r="AK23" s="674"/>
      <c r="AL23" s="88"/>
      <c r="AV23" s="82" t="s">
        <v>784</v>
      </c>
      <c r="AW23" s="82" t="s">
        <v>788</v>
      </c>
    </row>
    <row r="24" spans="2:49" ht="16.5" customHeight="1">
      <c r="B24" s="86"/>
      <c r="D24" s="674"/>
      <c r="E24" s="674"/>
      <c r="F24" s="674"/>
      <c r="G24" s="674"/>
      <c r="H24" s="674"/>
      <c r="I24" s="674"/>
      <c r="J24" s="674"/>
      <c r="K24" s="674"/>
      <c r="L24" s="674"/>
      <c r="M24" s="674"/>
      <c r="N24" s="674"/>
      <c r="O24" s="674"/>
      <c r="P24" s="674"/>
      <c r="Q24" s="674"/>
      <c r="R24" s="674"/>
      <c r="S24" s="674"/>
      <c r="T24" s="674"/>
      <c r="U24" s="674"/>
      <c r="V24" s="674"/>
      <c r="W24" s="674"/>
      <c r="X24" s="674"/>
      <c r="Y24" s="674"/>
      <c r="Z24" s="674"/>
      <c r="AA24" s="674"/>
      <c r="AB24" s="674"/>
      <c r="AC24" s="674"/>
      <c r="AD24" s="674"/>
      <c r="AE24" s="674"/>
      <c r="AF24" s="674"/>
      <c r="AG24" s="674"/>
      <c r="AH24" s="674"/>
      <c r="AI24" s="674"/>
      <c r="AJ24" s="674"/>
      <c r="AK24" s="674"/>
      <c r="AL24" s="88"/>
    </row>
    <row r="25" spans="2:49" ht="16.5" customHeight="1">
      <c r="B25" s="86"/>
      <c r="C25" s="83"/>
      <c r="D25" s="658" t="str">
        <f>"指定"&amp;IF($AW$20=1,"相当","（特定）")&amp;"地球温暖化
対策事業所の名称"</f>
        <v>指定（特定）地球温暖化
対策事業所の名称</v>
      </c>
      <c r="E25" s="658"/>
      <c r="F25" s="658"/>
      <c r="G25" s="658"/>
      <c r="H25" s="658"/>
      <c r="I25" s="658"/>
      <c r="J25" s="658"/>
      <c r="K25" s="658"/>
      <c r="L25" s="658"/>
      <c r="M25" s="658"/>
      <c r="N25" s="658"/>
      <c r="O25" s="658"/>
      <c r="P25" s="85"/>
      <c r="Q25" s="663"/>
      <c r="R25" s="664"/>
      <c r="S25" s="664"/>
      <c r="T25" s="664"/>
      <c r="U25" s="664"/>
      <c r="V25" s="664"/>
      <c r="W25" s="664"/>
      <c r="X25" s="664"/>
      <c r="Y25" s="664"/>
      <c r="Z25" s="664"/>
      <c r="AA25" s="664"/>
      <c r="AB25" s="664"/>
      <c r="AC25" s="664"/>
      <c r="AD25" s="664"/>
      <c r="AE25" s="664"/>
      <c r="AF25" s="664"/>
      <c r="AG25" s="664"/>
      <c r="AH25" s="664"/>
      <c r="AI25" s="664"/>
      <c r="AJ25" s="664"/>
      <c r="AK25" s="665"/>
      <c r="AL25" s="88"/>
    </row>
    <row r="26" spans="2:49" ht="16.5" customHeight="1">
      <c r="B26" s="86"/>
      <c r="C26" s="91"/>
      <c r="D26" s="659"/>
      <c r="E26" s="659"/>
      <c r="F26" s="659"/>
      <c r="G26" s="659"/>
      <c r="H26" s="659"/>
      <c r="I26" s="659"/>
      <c r="J26" s="659"/>
      <c r="K26" s="659"/>
      <c r="L26" s="659"/>
      <c r="M26" s="659"/>
      <c r="N26" s="659"/>
      <c r="O26" s="659"/>
      <c r="P26" s="92"/>
      <c r="Q26" s="682"/>
      <c r="R26" s="683"/>
      <c r="S26" s="683"/>
      <c r="T26" s="683"/>
      <c r="U26" s="683"/>
      <c r="V26" s="683"/>
      <c r="W26" s="683"/>
      <c r="X26" s="683"/>
      <c r="Y26" s="683"/>
      <c r="Z26" s="683"/>
      <c r="AA26" s="683"/>
      <c r="AB26" s="683"/>
      <c r="AC26" s="683"/>
      <c r="AD26" s="683"/>
      <c r="AE26" s="683"/>
      <c r="AF26" s="683"/>
      <c r="AG26" s="683"/>
      <c r="AH26" s="683"/>
      <c r="AI26" s="683"/>
      <c r="AJ26" s="683"/>
      <c r="AK26" s="684"/>
      <c r="AL26" s="88"/>
    </row>
    <row r="27" spans="2:49" ht="16.5" customHeight="1">
      <c r="B27" s="86"/>
      <c r="C27" s="83"/>
      <c r="D27" s="658" t="str">
        <f>"指定"&amp;IF($AW$20=1,"相当","（特定）")&amp;"地球温暖化
対策事業所の所在地"</f>
        <v>指定（特定）地球温暖化
対策事業所の所在地</v>
      </c>
      <c r="E27" s="658"/>
      <c r="F27" s="658"/>
      <c r="G27" s="658"/>
      <c r="H27" s="658"/>
      <c r="I27" s="658"/>
      <c r="J27" s="658"/>
      <c r="K27" s="658"/>
      <c r="L27" s="658"/>
      <c r="M27" s="658"/>
      <c r="N27" s="658"/>
      <c r="O27" s="658"/>
      <c r="P27" s="85"/>
      <c r="Q27" s="675"/>
      <c r="R27" s="676"/>
      <c r="S27" s="676"/>
      <c r="T27" s="676"/>
      <c r="U27" s="676"/>
      <c r="V27" s="680" t="s">
        <v>475</v>
      </c>
      <c r="W27" s="691"/>
      <c r="X27" s="692"/>
      <c r="Y27" s="692"/>
      <c r="Z27" s="692"/>
      <c r="AA27" s="692"/>
      <c r="AB27" s="692"/>
      <c r="AC27" s="692"/>
      <c r="AD27" s="692"/>
      <c r="AE27" s="692"/>
      <c r="AF27" s="692"/>
      <c r="AG27" s="692"/>
      <c r="AH27" s="692"/>
      <c r="AI27" s="692"/>
      <c r="AJ27" s="692"/>
      <c r="AK27" s="693"/>
      <c r="AL27" s="88"/>
    </row>
    <row r="28" spans="2:49" ht="16.5" customHeight="1">
      <c r="B28" s="86"/>
      <c r="C28" s="91"/>
      <c r="D28" s="659"/>
      <c r="E28" s="659"/>
      <c r="F28" s="659"/>
      <c r="G28" s="659"/>
      <c r="H28" s="659"/>
      <c r="I28" s="659"/>
      <c r="J28" s="659"/>
      <c r="K28" s="659"/>
      <c r="L28" s="659"/>
      <c r="M28" s="659"/>
      <c r="N28" s="659"/>
      <c r="O28" s="659"/>
      <c r="P28" s="92"/>
      <c r="Q28" s="677"/>
      <c r="R28" s="678"/>
      <c r="S28" s="678"/>
      <c r="T28" s="678"/>
      <c r="U28" s="678"/>
      <c r="V28" s="681"/>
      <c r="W28" s="694"/>
      <c r="X28" s="694"/>
      <c r="Y28" s="694"/>
      <c r="Z28" s="694"/>
      <c r="AA28" s="694"/>
      <c r="AB28" s="694"/>
      <c r="AC28" s="694"/>
      <c r="AD28" s="694"/>
      <c r="AE28" s="694"/>
      <c r="AF28" s="694"/>
      <c r="AG28" s="694"/>
      <c r="AH28" s="694"/>
      <c r="AI28" s="694"/>
      <c r="AJ28" s="694"/>
      <c r="AK28" s="695"/>
      <c r="AL28" s="88"/>
    </row>
    <row r="29" spans="2:49" ht="16.5" customHeight="1">
      <c r="B29" s="86"/>
      <c r="C29" s="86"/>
      <c r="D29" s="658" t="str">
        <f>"指定"&amp;IF($AW$20=1,"相当","（特定）")&amp;"地球温暖化
対策事業所の指定番号"</f>
        <v>指定（特定）地球温暖化
対策事業所の指定番号</v>
      </c>
      <c r="E29" s="658"/>
      <c r="F29" s="658"/>
      <c r="G29" s="658"/>
      <c r="H29" s="658"/>
      <c r="I29" s="658"/>
      <c r="J29" s="658"/>
      <c r="K29" s="658"/>
      <c r="L29" s="658"/>
      <c r="M29" s="658"/>
      <c r="N29" s="658"/>
      <c r="O29" s="658"/>
      <c r="P29" s="88"/>
      <c r="Q29" s="668"/>
      <c r="R29" s="669"/>
      <c r="S29" s="669"/>
      <c r="T29" s="669"/>
      <c r="U29" s="669"/>
      <c r="V29" s="669"/>
      <c r="W29" s="669"/>
      <c r="X29" s="669"/>
      <c r="Y29" s="669"/>
      <c r="Z29" s="669"/>
      <c r="AA29" s="669"/>
      <c r="AB29" s="669"/>
      <c r="AC29" s="669"/>
      <c r="AD29" s="669"/>
      <c r="AE29" s="669"/>
      <c r="AF29" s="669"/>
      <c r="AG29" s="669"/>
      <c r="AH29" s="669"/>
      <c r="AI29" s="669"/>
      <c r="AJ29" s="669"/>
      <c r="AK29" s="670"/>
      <c r="AL29" s="88"/>
    </row>
    <row r="30" spans="2:49" ht="16.5" customHeight="1">
      <c r="B30" s="86"/>
      <c r="C30" s="86"/>
      <c r="D30" s="659"/>
      <c r="E30" s="659"/>
      <c r="F30" s="659"/>
      <c r="G30" s="659"/>
      <c r="H30" s="659"/>
      <c r="I30" s="659"/>
      <c r="J30" s="659"/>
      <c r="K30" s="659"/>
      <c r="L30" s="659"/>
      <c r="M30" s="659"/>
      <c r="N30" s="659"/>
      <c r="O30" s="659"/>
      <c r="P30" s="88"/>
      <c r="Q30" s="671"/>
      <c r="R30" s="672"/>
      <c r="S30" s="672"/>
      <c r="T30" s="672"/>
      <c r="U30" s="672"/>
      <c r="V30" s="672"/>
      <c r="W30" s="672"/>
      <c r="X30" s="672"/>
      <c r="Y30" s="672"/>
      <c r="Z30" s="672"/>
      <c r="AA30" s="672"/>
      <c r="AB30" s="672"/>
      <c r="AC30" s="672"/>
      <c r="AD30" s="672"/>
      <c r="AE30" s="672"/>
      <c r="AF30" s="672"/>
      <c r="AG30" s="672"/>
      <c r="AH30" s="672"/>
      <c r="AI30" s="672"/>
      <c r="AJ30" s="672"/>
      <c r="AK30" s="673"/>
      <c r="AL30" s="88"/>
    </row>
    <row r="31" spans="2:49" ht="16.5" customHeight="1">
      <c r="B31" s="86"/>
      <c r="C31" s="83"/>
      <c r="D31" s="658" t="s">
        <v>360</v>
      </c>
      <c r="E31" s="658"/>
      <c r="F31" s="658"/>
      <c r="G31" s="658"/>
      <c r="H31" s="658"/>
      <c r="I31" s="658"/>
      <c r="J31" s="658"/>
      <c r="K31" s="658"/>
      <c r="L31" s="658"/>
      <c r="M31" s="658"/>
      <c r="N31" s="658"/>
      <c r="O31" s="658"/>
      <c r="P31" s="93"/>
      <c r="Q31" s="685" t="s">
        <v>361</v>
      </c>
      <c r="R31" s="686"/>
      <c r="S31" s="686"/>
      <c r="T31" s="686"/>
      <c r="U31" s="686"/>
      <c r="V31" s="686"/>
      <c r="W31" s="686"/>
      <c r="X31" s="686"/>
      <c r="Y31" s="686"/>
      <c r="Z31" s="686"/>
      <c r="AA31" s="686"/>
      <c r="AB31" s="686"/>
      <c r="AC31" s="686"/>
      <c r="AD31" s="686"/>
      <c r="AE31" s="686"/>
      <c r="AF31" s="686"/>
      <c r="AG31" s="686"/>
      <c r="AH31" s="686"/>
      <c r="AI31" s="686"/>
      <c r="AJ31" s="686"/>
      <c r="AK31" s="687"/>
      <c r="AL31" s="88"/>
    </row>
    <row r="32" spans="2:49" ht="16.5" customHeight="1">
      <c r="B32" s="86"/>
      <c r="C32" s="91"/>
      <c r="D32" s="659"/>
      <c r="E32" s="659"/>
      <c r="F32" s="659"/>
      <c r="G32" s="659"/>
      <c r="H32" s="659"/>
      <c r="I32" s="659"/>
      <c r="J32" s="659"/>
      <c r="K32" s="659"/>
      <c r="L32" s="659"/>
      <c r="M32" s="659"/>
      <c r="N32" s="659"/>
      <c r="O32" s="659"/>
      <c r="P32" s="94"/>
      <c r="Q32" s="688"/>
      <c r="R32" s="689"/>
      <c r="S32" s="689"/>
      <c r="T32" s="689"/>
      <c r="U32" s="689"/>
      <c r="V32" s="689"/>
      <c r="W32" s="689"/>
      <c r="X32" s="689"/>
      <c r="Y32" s="689"/>
      <c r="Z32" s="689"/>
      <c r="AA32" s="689"/>
      <c r="AB32" s="689"/>
      <c r="AC32" s="689"/>
      <c r="AD32" s="689"/>
      <c r="AE32" s="689"/>
      <c r="AF32" s="689"/>
      <c r="AG32" s="689"/>
      <c r="AH32" s="689"/>
      <c r="AI32" s="689"/>
      <c r="AJ32" s="689"/>
      <c r="AK32" s="690"/>
      <c r="AL32" s="88"/>
    </row>
    <row r="33" spans="2:38" ht="16.5" customHeight="1">
      <c r="B33" s="86"/>
      <c r="C33" s="83"/>
      <c r="D33" s="658" t="s">
        <v>362</v>
      </c>
      <c r="E33" s="658"/>
      <c r="F33" s="658"/>
      <c r="G33" s="658"/>
      <c r="H33" s="658"/>
      <c r="I33" s="658"/>
      <c r="J33" s="658"/>
      <c r="K33" s="658"/>
      <c r="L33" s="658"/>
      <c r="M33" s="658"/>
      <c r="N33" s="658"/>
      <c r="O33" s="658"/>
      <c r="P33" s="95"/>
      <c r="Q33" s="96" t="s">
        <v>363</v>
      </c>
      <c r="R33" s="97"/>
      <c r="S33" s="97"/>
      <c r="T33" s="98"/>
      <c r="U33" s="663"/>
      <c r="V33" s="664"/>
      <c r="W33" s="664"/>
      <c r="X33" s="664"/>
      <c r="Y33" s="664"/>
      <c r="Z33" s="664"/>
      <c r="AA33" s="664"/>
      <c r="AB33" s="664"/>
      <c r="AC33" s="664"/>
      <c r="AD33" s="664"/>
      <c r="AE33" s="664"/>
      <c r="AF33" s="664"/>
      <c r="AG33" s="664"/>
      <c r="AH33" s="664"/>
      <c r="AI33" s="664"/>
      <c r="AJ33" s="664"/>
      <c r="AK33" s="665"/>
      <c r="AL33" s="88"/>
    </row>
    <row r="34" spans="2:38" ht="16.5" customHeight="1">
      <c r="B34" s="86"/>
      <c r="C34" s="86"/>
      <c r="D34" s="649"/>
      <c r="E34" s="649"/>
      <c r="F34" s="649"/>
      <c r="G34" s="649"/>
      <c r="H34" s="649"/>
      <c r="I34" s="649"/>
      <c r="J34" s="649"/>
      <c r="K34" s="649"/>
      <c r="L34" s="649"/>
      <c r="M34" s="649"/>
      <c r="N34" s="649"/>
      <c r="O34" s="649"/>
      <c r="P34" s="99"/>
      <c r="Q34" s="96" t="s">
        <v>364</v>
      </c>
      <c r="R34" s="97"/>
      <c r="S34" s="97"/>
      <c r="T34" s="98"/>
      <c r="U34" s="663"/>
      <c r="V34" s="664"/>
      <c r="W34" s="664"/>
      <c r="X34" s="664"/>
      <c r="Y34" s="664"/>
      <c r="Z34" s="664"/>
      <c r="AA34" s="664"/>
      <c r="AB34" s="664"/>
      <c r="AC34" s="664"/>
      <c r="AD34" s="664"/>
      <c r="AE34" s="664"/>
      <c r="AF34" s="664"/>
      <c r="AG34" s="664"/>
      <c r="AH34" s="664"/>
      <c r="AI34" s="664"/>
      <c r="AJ34" s="664"/>
      <c r="AK34" s="665"/>
      <c r="AL34" s="88"/>
    </row>
    <row r="35" spans="2:38" ht="16.5" customHeight="1">
      <c r="B35" s="86"/>
      <c r="C35" s="86"/>
      <c r="D35" s="649"/>
      <c r="E35" s="649"/>
      <c r="F35" s="649"/>
      <c r="G35" s="649"/>
      <c r="H35" s="649"/>
      <c r="I35" s="649"/>
      <c r="J35" s="649"/>
      <c r="K35" s="649"/>
      <c r="L35" s="649"/>
      <c r="M35" s="649"/>
      <c r="N35" s="649"/>
      <c r="O35" s="649"/>
      <c r="P35" s="99"/>
      <c r="Q35" s="96" t="s">
        <v>356</v>
      </c>
      <c r="R35" s="97"/>
      <c r="S35" s="97"/>
      <c r="T35" s="98"/>
      <c r="U35" s="666"/>
      <c r="V35" s="666"/>
      <c r="W35" s="666"/>
      <c r="X35" s="666"/>
      <c r="Y35" s="666"/>
      <c r="Z35" s="666"/>
      <c r="AA35" s="666"/>
      <c r="AB35" s="666"/>
      <c r="AC35" s="666"/>
      <c r="AD35" s="666"/>
      <c r="AE35" s="666"/>
      <c r="AF35" s="666"/>
      <c r="AG35" s="666"/>
      <c r="AH35" s="666"/>
      <c r="AI35" s="666"/>
      <c r="AJ35" s="666"/>
      <c r="AK35" s="666"/>
      <c r="AL35" s="88"/>
    </row>
    <row r="36" spans="2:38" ht="16.5" customHeight="1">
      <c r="B36" s="86"/>
      <c r="C36" s="86"/>
      <c r="D36" s="649"/>
      <c r="E36" s="649"/>
      <c r="F36" s="649"/>
      <c r="G36" s="649"/>
      <c r="H36" s="649"/>
      <c r="I36" s="649"/>
      <c r="J36" s="649"/>
      <c r="K36" s="649"/>
      <c r="L36" s="649"/>
      <c r="M36" s="649"/>
      <c r="N36" s="649"/>
      <c r="O36" s="649"/>
      <c r="P36" s="88"/>
      <c r="Q36" s="100" t="s">
        <v>365</v>
      </c>
      <c r="R36" s="97"/>
      <c r="S36" s="97"/>
      <c r="T36" s="98"/>
      <c r="U36" s="666"/>
      <c r="V36" s="666"/>
      <c r="W36" s="666"/>
      <c r="X36" s="666"/>
      <c r="Y36" s="666"/>
      <c r="Z36" s="666"/>
      <c r="AA36" s="666"/>
      <c r="AB36" s="666"/>
      <c r="AC36" s="666"/>
      <c r="AD36" s="666"/>
      <c r="AE36" s="666"/>
      <c r="AF36" s="666"/>
      <c r="AG36" s="666"/>
      <c r="AH36" s="666"/>
      <c r="AI36" s="666"/>
      <c r="AJ36" s="666"/>
      <c r="AK36" s="666"/>
      <c r="AL36" s="88"/>
    </row>
    <row r="37" spans="2:38" ht="16.5" customHeight="1">
      <c r="B37" s="86"/>
      <c r="C37" s="86"/>
      <c r="D37" s="649"/>
      <c r="E37" s="649"/>
      <c r="F37" s="649"/>
      <c r="G37" s="649"/>
      <c r="H37" s="649"/>
      <c r="I37" s="649"/>
      <c r="J37" s="649"/>
      <c r="K37" s="649"/>
      <c r="L37" s="649"/>
      <c r="M37" s="649"/>
      <c r="N37" s="649"/>
      <c r="O37" s="649"/>
      <c r="P37" s="88"/>
      <c r="Q37" s="100" t="s">
        <v>366</v>
      </c>
      <c r="R37" s="97"/>
      <c r="S37" s="97"/>
      <c r="T37" s="98"/>
      <c r="U37" s="666"/>
      <c r="V37" s="666"/>
      <c r="W37" s="666"/>
      <c r="X37" s="666"/>
      <c r="Y37" s="666"/>
      <c r="Z37" s="666"/>
      <c r="AA37" s="666"/>
      <c r="AB37" s="666"/>
      <c r="AC37" s="666"/>
      <c r="AD37" s="666"/>
      <c r="AE37" s="666"/>
      <c r="AF37" s="666"/>
      <c r="AG37" s="666"/>
      <c r="AH37" s="666"/>
      <c r="AI37" s="666"/>
      <c r="AJ37" s="666"/>
      <c r="AK37" s="666"/>
      <c r="AL37" s="88"/>
    </row>
    <row r="38" spans="2:38" ht="16.5" customHeight="1">
      <c r="B38" s="86"/>
      <c r="C38" s="86"/>
      <c r="D38" s="649"/>
      <c r="E38" s="649"/>
      <c r="F38" s="649"/>
      <c r="G38" s="649"/>
      <c r="H38" s="649"/>
      <c r="I38" s="649"/>
      <c r="J38" s="649"/>
      <c r="K38" s="649"/>
      <c r="L38" s="649"/>
      <c r="M38" s="649"/>
      <c r="N38" s="649"/>
      <c r="O38" s="649"/>
      <c r="P38" s="88"/>
      <c r="Q38" s="660" t="s">
        <v>367</v>
      </c>
      <c r="R38" s="661"/>
      <c r="S38" s="661"/>
      <c r="T38" s="662"/>
      <c r="U38" s="666"/>
      <c r="V38" s="666"/>
      <c r="W38" s="666"/>
      <c r="X38" s="666"/>
      <c r="Y38" s="666"/>
      <c r="Z38" s="666"/>
      <c r="AA38" s="666"/>
      <c r="AB38" s="666"/>
      <c r="AC38" s="666"/>
      <c r="AD38" s="666"/>
      <c r="AE38" s="666"/>
      <c r="AF38" s="666"/>
      <c r="AG38" s="666"/>
      <c r="AH38" s="666"/>
      <c r="AI38" s="666"/>
      <c r="AJ38" s="666"/>
      <c r="AK38" s="666"/>
      <c r="AL38" s="88"/>
    </row>
    <row r="39" spans="2:38" ht="16.5" customHeight="1">
      <c r="B39" s="86"/>
      <c r="C39" s="86"/>
      <c r="D39" s="649"/>
      <c r="E39" s="649"/>
      <c r="F39" s="649"/>
      <c r="G39" s="649"/>
      <c r="H39" s="649"/>
      <c r="I39" s="649"/>
      <c r="J39" s="649"/>
      <c r="K39" s="649"/>
      <c r="L39" s="649"/>
      <c r="M39" s="649"/>
      <c r="N39" s="649"/>
      <c r="O39" s="649"/>
      <c r="P39" s="88"/>
      <c r="Q39" s="660" t="s">
        <v>368</v>
      </c>
      <c r="R39" s="661"/>
      <c r="S39" s="661"/>
      <c r="T39" s="662"/>
      <c r="U39" s="667"/>
      <c r="V39" s="666"/>
      <c r="W39" s="666"/>
      <c r="X39" s="666"/>
      <c r="Y39" s="666"/>
      <c r="Z39" s="666"/>
      <c r="AA39" s="666"/>
      <c r="AB39" s="666"/>
      <c r="AC39" s="666"/>
      <c r="AD39" s="666"/>
      <c r="AE39" s="666"/>
      <c r="AF39" s="666"/>
      <c r="AG39" s="666"/>
      <c r="AH39" s="666"/>
      <c r="AI39" s="666"/>
      <c r="AJ39" s="666"/>
      <c r="AK39" s="666"/>
      <c r="AL39" s="88"/>
    </row>
    <row r="40" spans="2:38" ht="16.5" customHeight="1">
      <c r="B40" s="86"/>
      <c r="C40" s="91"/>
      <c r="D40" s="659"/>
      <c r="E40" s="659"/>
      <c r="F40" s="659"/>
      <c r="G40" s="659"/>
      <c r="H40" s="659"/>
      <c r="I40" s="659"/>
      <c r="J40" s="659"/>
      <c r="K40" s="659"/>
      <c r="L40" s="659"/>
      <c r="M40" s="659"/>
      <c r="N40" s="659"/>
      <c r="O40" s="659"/>
      <c r="P40" s="92"/>
      <c r="Q40" s="660" t="s">
        <v>369</v>
      </c>
      <c r="R40" s="661"/>
      <c r="S40" s="661"/>
      <c r="T40" s="662"/>
      <c r="U40" s="666"/>
      <c r="V40" s="666"/>
      <c r="W40" s="666"/>
      <c r="X40" s="666"/>
      <c r="Y40" s="666"/>
      <c r="Z40" s="666"/>
      <c r="AA40" s="666"/>
      <c r="AB40" s="666"/>
      <c r="AC40" s="666"/>
      <c r="AD40" s="666"/>
      <c r="AE40" s="666"/>
      <c r="AF40" s="666"/>
      <c r="AG40" s="666"/>
      <c r="AH40" s="666"/>
      <c r="AI40" s="666"/>
      <c r="AJ40" s="666"/>
      <c r="AK40" s="666"/>
      <c r="AL40" s="88"/>
    </row>
    <row r="41" spans="2:38" ht="16.5" customHeight="1">
      <c r="B41" s="86"/>
      <c r="C41" s="83"/>
      <c r="D41" s="101" t="s">
        <v>370</v>
      </c>
      <c r="E41" s="102"/>
      <c r="F41" s="102"/>
      <c r="G41" s="102"/>
      <c r="H41" s="102"/>
      <c r="I41" s="102"/>
      <c r="J41" s="102"/>
      <c r="K41" s="102"/>
      <c r="L41" s="103"/>
      <c r="M41" s="84"/>
      <c r="N41" s="84"/>
      <c r="O41" s="84"/>
      <c r="P41" s="84"/>
      <c r="Q41" s="84"/>
      <c r="R41" s="84"/>
      <c r="S41" s="84"/>
      <c r="T41" s="84"/>
      <c r="U41" s="84"/>
      <c r="V41" s="84"/>
      <c r="W41" s="84"/>
      <c r="X41" s="84"/>
      <c r="Y41" s="84"/>
      <c r="Z41" s="84"/>
      <c r="AA41" s="84"/>
      <c r="AB41" s="84"/>
      <c r="AC41" s="84"/>
      <c r="AD41" s="84"/>
      <c r="AE41" s="104"/>
      <c r="AF41" s="104"/>
      <c r="AG41" s="104"/>
      <c r="AH41" s="104"/>
      <c r="AI41" s="104"/>
      <c r="AJ41" s="104"/>
      <c r="AK41" s="105"/>
      <c r="AL41" s="88"/>
    </row>
    <row r="42" spans="2:38" ht="16.5" customHeight="1">
      <c r="B42" s="86"/>
      <c r="C42" s="86"/>
      <c r="D42" s="654"/>
      <c r="E42" s="654"/>
      <c r="F42" s="654"/>
      <c r="G42" s="654"/>
      <c r="H42" s="654"/>
      <c r="I42" s="654"/>
      <c r="J42" s="654"/>
      <c r="K42" s="654"/>
      <c r="L42" s="654"/>
      <c r="M42" s="654"/>
      <c r="N42" s="654"/>
      <c r="O42" s="654"/>
      <c r="P42" s="654"/>
      <c r="Q42" s="654"/>
      <c r="R42" s="654"/>
      <c r="S42" s="654"/>
      <c r="T42" s="654"/>
      <c r="U42" s="654"/>
      <c r="V42" s="654"/>
      <c r="W42" s="654"/>
      <c r="X42" s="654"/>
      <c r="Y42" s="654"/>
      <c r="Z42" s="654"/>
      <c r="AA42" s="654"/>
      <c r="AB42" s="654"/>
      <c r="AC42" s="654"/>
      <c r="AD42" s="654"/>
      <c r="AE42" s="654"/>
      <c r="AF42" s="654"/>
      <c r="AG42" s="654"/>
      <c r="AH42" s="654"/>
      <c r="AI42" s="654"/>
      <c r="AJ42" s="654"/>
      <c r="AK42" s="655"/>
      <c r="AL42" s="88"/>
    </row>
    <row r="43" spans="2:38" ht="16.5" customHeight="1">
      <c r="B43" s="86"/>
      <c r="C43" s="86"/>
      <c r="D43" s="654"/>
      <c r="E43" s="654"/>
      <c r="F43" s="654"/>
      <c r="G43" s="654"/>
      <c r="H43" s="654"/>
      <c r="I43" s="654"/>
      <c r="J43" s="654"/>
      <c r="K43" s="654"/>
      <c r="L43" s="654"/>
      <c r="M43" s="654"/>
      <c r="N43" s="654"/>
      <c r="O43" s="654"/>
      <c r="P43" s="654"/>
      <c r="Q43" s="654"/>
      <c r="R43" s="654"/>
      <c r="S43" s="654"/>
      <c r="T43" s="654"/>
      <c r="U43" s="654"/>
      <c r="V43" s="654"/>
      <c r="W43" s="654"/>
      <c r="X43" s="654"/>
      <c r="Y43" s="654"/>
      <c r="Z43" s="654"/>
      <c r="AA43" s="654"/>
      <c r="AB43" s="654"/>
      <c r="AC43" s="654"/>
      <c r="AD43" s="654"/>
      <c r="AE43" s="654"/>
      <c r="AF43" s="654"/>
      <c r="AG43" s="654"/>
      <c r="AH43" s="654"/>
      <c r="AI43" s="654"/>
      <c r="AJ43" s="654"/>
      <c r="AK43" s="655"/>
      <c r="AL43" s="88"/>
    </row>
    <row r="44" spans="2:38" ht="16.5" customHeight="1">
      <c r="B44" s="86"/>
      <c r="C44" s="86"/>
      <c r="D44" s="654"/>
      <c r="E44" s="654"/>
      <c r="F44" s="654"/>
      <c r="G44" s="654"/>
      <c r="H44" s="654"/>
      <c r="I44" s="654"/>
      <c r="J44" s="654"/>
      <c r="K44" s="654"/>
      <c r="L44" s="654"/>
      <c r="M44" s="654"/>
      <c r="N44" s="654"/>
      <c r="O44" s="654"/>
      <c r="P44" s="654"/>
      <c r="Q44" s="654"/>
      <c r="R44" s="654"/>
      <c r="S44" s="654"/>
      <c r="T44" s="654"/>
      <c r="U44" s="654"/>
      <c r="V44" s="654"/>
      <c r="W44" s="654"/>
      <c r="X44" s="654"/>
      <c r="Y44" s="654"/>
      <c r="Z44" s="654"/>
      <c r="AA44" s="654"/>
      <c r="AB44" s="654"/>
      <c r="AC44" s="654"/>
      <c r="AD44" s="654"/>
      <c r="AE44" s="654"/>
      <c r="AF44" s="654"/>
      <c r="AG44" s="654"/>
      <c r="AH44" s="654"/>
      <c r="AI44" s="654"/>
      <c r="AJ44" s="654"/>
      <c r="AK44" s="655"/>
      <c r="AL44" s="88"/>
    </row>
    <row r="45" spans="2:38" ht="16.5" customHeight="1">
      <c r="B45" s="86"/>
      <c r="C45" s="86"/>
      <c r="D45" s="654"/>
      <c r="E45" s="654"/>
      <c r="F45" s="654"/>
      <c r="G45" s="654"/>
      <c r="H45" s="654"/>
      <c r="I45" s="654"/>
      <c r="J45" s="654"/>
      <c r="K45" s="654"/>
      <c r="L45" s="654"/>
      <c r="M45" s="654"/>
      <c r="N45" s="654"/>
      <c r="O45" s="654"/>
      <c r="P45" s="654"/>
      <c r="Q45" s="654"/>
      <c r="R45" s="654"/>
      <c r="S45" s="654"/>
      <c r="T45" s="654"/>
      <c r="U45" s="654"/>
      <c r="V45" s="654"/>
      <c r="W45" s="654"/>
      <c r="X45" s="654"/>
      <c r="Y45" s="654"/>
      <c r="Z45" s="654"/>
      <c r="AA45" s="654"/>
      <c r="AB45" s="654"/>
      <c r="AC45" s="654"/>
      <c r="AD45" s="654"/>
      <c r="AE45" s="654"/>
      <c r="AF45" s="654"/>
      <c r="AG45" s="654"/>
      <c r="AH45" s="654"/>
      <c r="AI45" s="654"/>
      <c r="AJ45" s="654"/>
      <c r="AK45" s="655"/>
      <c r="AL45" s="88"/>
    </row>
    <row r="46" spans="2:38" ht="16.5" customHeight="1">
      <c r="B46" s="86"/>
      <c r="C46" s="86"/>
      <c r="D46" s="654"/>
      <c r="E46" s="654"/>
      <c r="F46" s="654"/>
      <c r="G46" s="654"/>
      <c r="H46" s="654"/>
      <c r="I46" s="654"/>
      <c r="J46" s="654"/>
      <c r="K46" s="654"/>
      <c r="L46" s="654"/>
      <c r="M46" s="654"/>
      <c r="N46" s="654"/>
      <c r="O46" s="654"/>
      <c r="P46" s="654"/>
      <c r="Q46" s="654"/>
      <c r="R46" s="654"/>
      <c r="S46" s="654"/>
      <c r="T46" s="654"/>
      <c r="U46" s="654"/>
      <c r="V46" s="654"/>
      <c r="W46" s="654"/>
      <c r="X46" s="654"/>
      <c r="Y46" s="654"/>
      <c r="Z46" s="654"/>
      <c r="AA46" s="654"/>
      <c r="AB46" s="654"/>
      <c r="AC46" s="654"/>
      <c r="AD46" s="654"/>
      <c r="AE46" s="654"/>
      <c r="AF46" s="654"/>
      <c r="AG46" s="654"/>
      <c r="AH46" s="654"/>
      <c r="AI46" s="654"/>
      <c r="AJ46" s="654"/>
      <c r="AK46" s="655"/>
      <c r="AL46" s="88"/>
    </row>
    <row r="47" spans="2:38" ht="16.5" customHeight="1">
      <c r="B47" s="86"/>
      <c r="C47" s="91"/>
      <c r="D47" s="656"/>
      <c r="E47" s="656"/>
      <c r="F47" s="656"/>
      <c r="G47" s="656"/>
      <c r="H47" s="656"/>
      <c r="I47" s="656"/>
      <c r="J47" s="656"/>
      <c r="K47" s="656"/>
      <c r="L47" s="656"/>
      <c r="M47" s="656"/>
      <c r="N47" s="656"/>
      <c r="O47" s="656"/>
      <c r="P47" s="656"/>
      <c r="Q47" s="656"/>
      <c r="R47" s="656"/>
      <c r="S47" s="656"/>
      <c r="T47" s="656"/>
      <c r="U47" s="656"/>
      <c r="V47" s="656"/>
      <c r="W47" s="656"/>
      <c r="X47" s="656"/>
      <c r="Y47" s="656"/>
      <c r="Z47" s="656"/>
      <c r="AA47" s="656"/>
      <c r="AB47" s="656"/>
      <c r="AC47" s="656"/>
      <c r="AD47" s="656"/>
      <c r="AE47" s="656"/>
      <c r="AF47" s="656"/>
      <c r="AG47" s="656"/>
      <c r="AH47" s="656"/>
      <c r="AI47" s="656"/>
      <c r="AJ47" s="656"/>
      <c r="AK47" s="657"/>
      <c r="AL47" s="88"/>
    </row>
    <row r="48" spans="2:38" ht="16.5" customHeight="1">
      <c r="B48" s="86"/>
      <c r="AL48" s="88"/>
    </row>
    <row r="49" spans="2:38" ht="3.75" customHeight="1">
      <c r="B49" s="91"/>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92"/>
    </row>
    <row r="50" spans="2:38" ht="16.5" customHeight="1">
      <c r="AL50" s="107" t="s">
        <v>463</v>
      </c>
    </row>
  </sheetData>
  <sheetProtection algorithmName="SHA-512" hashValue="xUqJWqfyPRGv3YmrN+dfl9jI5qdsuF+XT3cywgU8yKZBX+l4BoVfkTQJLpZivVL0Z9d+b9zAzbKSum2t/KUzrg==" saltValue="qPexWJ+2/9sMZFHYW624Rg==" spinCount="100000" sheet="1" objects="1" scenarios="1" selectLockedCells="1"/>
  <mergeCells count="35">
    <mergeCell ref="D22:AK24"/>
    <mergeCell ref="Q27:U28"/>
    <mergeCell ref="U38:AK38"/>
    <mergeCell ref="C18:AK19"/>
    <mergeCell ref="D25:O26"/>
    <mergeCell ref="D27:O28"/>
    <mergeCell ref="D31:O32"/>
    <mergeCell ref="V27:V28"/>
    <mergeCell ref="U33:AK33"/>
    <mergeCell ref="U35:AK35"/>
    <mergeCell ref="Q25:AK26"/>
    <mergeCell ref="Q31:AK32"/>
    <mergeCell ref="W27:AK28"/>
    <mergeCell ref="D42:AK47"/>
    <mergeCell ref="D29:O30"/>
    <mergeCell ref="Q39:T39"/>
    <mergeCell ref="Q40:T40"/>
    <mergeCell ref="Q38:T38"/>
    <mergeCell ref="U34:AK34"/>
    <mergeCell ref="U36:AK36"/>
    <mergeCell ref="D33:O40"/>
    <mergeCell ref="U37:AK37"/>
    <mergeCell ref="U39:AK39"/>
    <mergeCell ref="U40:AK40"/>
    <mergeCell ref="Q29:AK30"/>
    <mergeCell ref="V14:AJ15"/>
    <mergeCell ref="X8:AI9"/>
    <mergeCell ref="T8:W9"/>
    <mergeCell ref="X10:AI11"/>
    <mergeCell ref="AA3:AC3"/>
    <mergeCell ref="AE3:AF3"/>
    <mergeCell ref="AH3:AI3"/>
    <mergeCell ref="T11:W11"/>
    <mergeCell ref="T7:AI7"/>
    <mergeCell ref="X12:AI13"/>
  </mergeCells>
  <phoneticPr fontId="21"/>
  <conditionalFormatting sqref="Q29:AK30">
    <cfRule type="expression" dxfId="59" priority="1">
      <formula>AND(ISNUMBER($Q$29),OR(AND($AW$20=0,$Q$29&gt;7000),AND($AW$20=1,$Q$29&lt;7000)))</formula>
    </cfRule>
  </conditionalFormatting>
  <dataValidations count="6">
    <dataValidation type="whole" imeMode="halfAlpha" allowBlank="1" showInputMessage="1" showErrorMessage="1" prompt="４けたの数字を記入してください。" sqref="Q29:AK30" xr:uid="{285FA462-7084-4621-9A88-9F33B793B37E}">
      <formula1>0</formula1>
      <formula2>9999</formula2>
    </dataValidation>
    <dataValidation imeMode="halfAlpha" allowBlank="1" showInputMessage="1" showErrorMessage="1" sqref="AH3:AI3 AE3:AF3" xr:uid="{00000000-0002-0000-0000-000001000000}"/>
    <dataValidation type="list" allowBlank="1" showInputMessage="1" showErrorMessage="1" sqref="T7:AI7" xr:uid="{00000000-0002-0000-0000-000002000000}">
      <formula1>$AV$7:$AV$8</formula1>
    </dataValidation>
    <dataValidation type="list" allowBlank="1" showInputMessage="1" showErrorMessage="1" sqref="V27:V28" xr:uid="{00000000-0002-0000-0000-000003000000}">
      <formula1>"区,市,町,村"</formula1>
    </dataValidation>
    <dataValidation type="list" imeMode="halfAlpha" allowBlank="1" showInputMessage="1" showErrorMessage="1" sqref="AA3:AC3" xr:uid="{00000000-0002-0000-0000-000004000000}">
      <formula1>"2026,2027,2028,2029,2030,2031"</formula1>
    </dataValidation>
    <dataValidation type="list" allowBlank="1" showInputMessage="1" showErrorMessage="1" sqref="C18:AK19" xr:uid="{74F75ED6-2D4A-40D5-B425-EE0360ADBAE6}">
      <formula1>$AV$18:$AV$19</formula1>
    </dataValidation>
  </dataValidations>
  <printOptions horizontalCentered="1" verticalCentered="1"/>
  <pageMargins left="0.74803149606299213" right="0.74803149606299213" top="0.98425196850393704" bottom="0.78740157480314965" header="0.51181102362204722" footer="0.51181102362204722"/>
  <pageSetup paperSize="9" fitToHeight="0" orientation="portrait" blackAndWhite="1" r:id="rId1"/>
  <headerFooter alignWithMargins="0"/>
  <rowBreaks count="1" manualBreakCount="1">
    <brk id="47" max="16383" man="1"/>
  </rowBreaks>
  <colBreaks count="1" manualBreakCount="1">
    <brk id="2"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C66"/>
  <sheetViews>
    <sheetView showGridLines="0" view="pageBreakPreview" topLeftCell="A13" zoomScaleNormal="100" zoomScaleSheetLayoutView="100" workbookViewId="0">
      <selection activeCell="P21" sqref="P21"/>
    </sheetView>
  </sheetViews>
  <sheetFormatPr defaultColWidth="9" defaultRowHeight="13.2"/>
  <cols>
    <col min="1" max="1" width="0.44140625" style="233" customWidth="1"/>
    <col min="2" max="2" width="0.88671875" style="233" customWidth="1"/>
    <col min="3" max="3" width="1.44140625" style="233" customWidth="1"/>
    <col min="4" max="4" width="2.44140625" style="233" customWidth="1"/>
    <col min="5" max="5" width="2.33203125" style="233" customWidth="1"/>
    <col min="6" max="6" width="17.44140625" style="233" customWidth="1"/>
    <col min="7" max="8" width="2.33203125" style="233" customWidth="1"/>
    <col min="9" max="9" width="20.6640625" style="233" customWidth="1"/>
    <col min="10" max="10" width="2.33203125" style="233" customWidth="1"/>
    <col min="11" max="11" width="5" style="233" bestFit="1" customWidth="1"/>
    <col min="12" max="12" width="6.44140625" style="233" bestFit="1" customWidth="1"/>
    <col min="13" max="14" width="9.6640625" style="233" customWidth="1"/>
    <col min="15" max="15" width="12.109375" style="233" bestFit="1" customWidth="1"/>
    <col min="16" max="16" width="9.6640625" style="413" customWidth="1"/>
    <col min="17" max="17" width="0.88671875" style="266" customWidth="1"/>
    <col min="18" max="18" width="0.44140625" style="266" customWidth="1"/>
    <col min="19" max="19" width="1.44140625" style="266" customWidth="1"/>
    <col min="20" max="20" width="9.109375" style="266" customWidth="1"/>
    <col min="21" max="21" width="0.6640625" style="233" customWidth="1"/>
    <col min="22" max="22" width="9" style="233"/>
    <col min="23" max="23" width="13.88671875" style="233" hidden="1" customWidth="1"/>
    <col min="24" max="25" width="9" style="233" hidden="1" customWidth="1"/>
    <col min="26" max="26" width="9" style="233" customWidth="1"/>
    <col min="27" max="27" width="9" style="233"/>
    <col min="28" max="28" width="9" style="61"/>
    <col min="29" max="29" width="11.33203125" style="233" customWidth="1"/>
    <col min="30" max="16384" width="9" style="233"/>
  </cols>
  <sheetData>
    <row r="1" spans="1:28" ht="10.5" customHeight="1">
      <c r="A1" s="139"/>
      <c r="B1" s="139"/>
      <c r="C1" s="261"/>
      <c r="D1" s="262"/>
      <c r="E1" s="262"/>
      <c r="F1" s="262"/>
      <c r="G1" s="262"/>
      <c r="H1" s="262"/>
      <c r="I1" s="262"/>
      <c r="J1" s="262"/>
      <c r="K1" s="262"/>
      <c r="L1" s="262"/>
      <c r="M1" s="262"/>
      <c r="N1" s="262"/>
      <c r="O1" s="262"/>
      <c r="P1" s="411"/>
      <c r="Q1" s="263"/>
      <c r="R1" s="263"/>
    </row>
    <row r="2" spans="1:28" ht="3" customHeight="1">
      <c r="A2" s="109"/>
      <c r="B2" s="110"/>
      <c r="C2" s="235"/>
      <c r="D2" s="236"/>
      <c r="E2" s="236"/>
      <c r="F2" s="236"/>
      <c r="G2" s="236"/>
      <c r="H2" s="236"/>
      <c r="I2" s="236"/>
      <c r="J2" s="236"/>
      <c r="K2" s="236"/>
      <c r="L2" s="236"/>
      <c r="M2" s="236"/>
      <c r="N2" s="236"/>
      <c r="O2" s="236"/>
      <c r="P2" s="412"/>
      <c r="Q2" s="264"/>
      <c r="R2" s="265"/>
    </row>
    <row r="3" spans="1:28" ht="10.5" customHeight="1">
      <c r="A3" s="112"/>
      <c r="B3" s="108"/>
      <c r="C3" s="232"/>
      <c r="R3" s="267"/>
    </row>
    <row r="4" spans="1:28">
      <c r="A4" s="238"/>
      <c r="B4" s="232"/>
      <c r="C4" s="108" t="s">
        <v>691</v>
      </c>
      <c r="R4" s="267"/>
      <c r="Z4" s="61"/>
      <c r="AB4" s="233"/>
    </row>
    <row r="5" spans="1:28" ht="13.8" thickBot="1">
      <c r="A5" s="268"/>
      <c r="C5" s="256" t="s">
        <v>608</v>
      </c>
      <c r="D5" s="256"/>
      <c r="E5" s="256"/>
      <c r="I5" s="256"/>
      <c r="J5" s="256"/>
      <c r="L5" s="256"/>
      <c r="M5" s="256"/>
      <c r="R5" s="267"/>
      <c r="Z5" s="61"/>
      <c r="AB5" s="233"/>
    </row>
    <row r="6" spans="1:28" ht="13.5" customHeight="1">
      <c r="A6" s="268"/>
      <c r="C6" s="269"/>
      <c r="D6" s="1023" t="s">
        <v>476</v>
      </c>
      <c r="E6" s="1023"/>
      <c r="F6" s="1023"/>
      <c r="G6" s="1023"/>
      <c r="H6" s="1023"/>
      <c r="I6" s="1023"/>
      <c r="J6" s="270"/>
      <c r="K6" s="1025" t="s">
        <v>92</v>
      </c>
      <c r="L6" s="1027" t="s">
        <v>100</v>
      </c>
      <c r="M6" s="1027"/>
      <c r="N6" s="1028" t="s">
        <v>101</v>
      </c>
      <c r="O6" s="1020" t="s">
        <v>102</v>
      </c>
      <c r="P6" s="1021"/>
      <c r="Q6" s="271"/>
      <c r="R6" s="272"/>
      <c r="S6" s="271"/>
      <c r="T6" s="271"/>
      <c r="U6" s="273"/>
      <c r="V6" s="273"/>
      <c r="W6" s="274" t="s">
        <v>569</v>
      </c>
      <c r="X6" s="273"/>
      <c r="Y6" s="273"/>
      <c r="Z6" s="61"/>
      <c r="AB6" s="233"/>
    </row>
    <row r="7" spans="1:28" ht="21.6">
      <c r="A7" s="268"/>
      <c r="C7" s="275"/>
      <c r="D7" s="1024"/>
      <c r="E7" s="1024"/>
      <c r="F7" s="1024"/>
      <c r="G7" s="1024"/>
      <c r="H7" s="1024"/>
      <c r="I7" s="1024"/>
      <c r="J7" s="255"/>
      <c r="K7" s="1026"/>
      <c r="L7" s="276" t="s">
        <v>103</v>
      </c>
      <c r="M7" s="277" t="s">
        <v>303</v>
      </c>
      <c r="N7" s="1029"/>
      <c r="O7" s="278" t="s">
        <v>104</v>
      </c>
      <c r="P7" s="279" t="s">
        <v>105</v>
      </c>
      <c r="Q7" s="280"/>
      <c r="R7" s="281"/>
      <c r="S7" s="280"/>
      <c r="T7" s="280"/>
      <c r="U7" s="273"/>
      <c r="V7" s="273"/>
      <c r="W7" s="273" t="s">
        <v>568</v>
      </c>
      <c r="X7" s="282" t="s">
        <v>536</v>
      </c>
      <c r="Y7" s="282" t="s">
        <v>537</v>
      </c>
      <c r="Z7" s="414"/>
      <c r="AA7" s="62"/>
      <c r="AB7" s="233"/>
    </row>
    <row r="8" spans="1:28" ht="18" customHeight="1">
      <c r="A8" s="268"/>
      <c r="C8" s="1014" t="s">
        <v>106</v>
      </c>
      <c r="D8" s="1773"/>
      <c r="E8" s="283"/>
      <c r="F8" s="1022" t="s">
        <v>107</v>
      </c>
      <c r="G8" s="1022"/>
      <c r="H8" s="1022"/>
      <c r="I8" s="1022"/>
      <c r="J8" s="284"/>
      <c r="K8" s="415" t="str">
        <f>'その5（非公表）'!K8&amp;""</f>
        <v/>
      </c>
      <c r="L8" s="285" t="s">
        <v>108</v>
      </c>
      <c r="M8" s="416">
        <f>'その5（非公表）'!M8</f>
        <v>0</v>
      </c>
      <c r="N8" s="416">
        <f>IF(M8="","",M8*38.2)</f>
        <v>0</v>
      </c>
      <c r="O8" s="634">
        <v>1.8700000000000001E-2</v>
      </c>
      <c r="P8" s="417">
        <f>IF(M8="","",N8*O8*44/12)</f>
        <v>0</v>
      </c>
      <c r="Q8" s="287"/>
      <c r="R8" s="288"/>
      <c r="S8" s="287"/>
      <c r="T8" s="287"/>
      <c r="W8" s="233" t="s">
        <v>541</v>
      </c>
      <c r="X8" s="289">
        <v>38.200000000000003</v>
      </c>
      <c r="Y8" s="289">
        <v>1.8700000000000001E-2</v>
      </c>
      <c r="AA8" s="61"/>
      <c r="AB8" s="233"/>
    </row>
    <row r="9" spans="1:28" ht="18" customHeight="1">
      <c r="A9" s="268"/>
      <c r="C9" s="1016"/>
      <c r="D9" s="1774"/>
      <c r="E9" s="283"/>
      <c r="F9" s="1022" t="s">
        <v>109</v>
      </c>
      <c r="G9" s="1022"/>
      <c r="H9" s="1022"/>
      <c r="I9" s="1022"/>
      <c r="J9" s="290"/>
      <c r="K9" s="415" t="str">
        <f>'その5（非公表）'!K9&amp;""</f>
        <v/>
      </c>
      <c r="L9" s="285" t="s">
        <v>108</v>
      </c>
      <c r="M9" s="416">
        <f>'その5（非公表）'!M9</f>
        <v>0</v>
      </c>
      <c r="N9" s="416">
        <f>IF(M9="","",M9*35.3)</f>
        <v>0</v>
      </c>
      <c r="O9" s="635">
        <v>1.84E-2</v>
      </c>
      <c r="P9" s="417">
        <f>IF(M9="","",N9*O9*44/12)</f>
        <v>0</v>
      </c>
      <c r="Q9" s="287"/>
      <c r="R9" s="288"/>
      <c r="S9" s="287"/>
      <c r="T9" s="287"/>
      <c r="W9" s="233" t="s">
        <v>595</v>
      </c>
      <c r="X9" s="289">
        <v>35.299999999999997</v>
      </c>
      <c r="Y9" s="289">
        <v>1.84E-2</v>
      </c>
      <c r="AA9" s="61"/>
      <c r="AB9" s="233"/>
    </row>
    <row r="10" spans="1:28" ht="18" customHeight="1">
      <c r="A10" s="268"/>
      <c r="C10" s="1016"/>
      <c r="D10" s="1774"/>
      <c r="E10" s="283"/>
      <c r="F10" s="1022" t="s">
        <v>110</v>
      </c>
      <c r="G10" s="1022"/>
      <c r="H10" s="1022"/>
      <c r="I10" s="1022"/>
      <c r="J10" s="284"/>
      <c r="K10" s="415" t="str">
        <f>'その5（非公表）'!K10&amp;""</f>
        <v/>
      </c>
      <c r="L10" s="285" t="s">
        <v>108</v>
      </c>
      <c r="M10" s="416">
        <f>'その5（非公表）'!M10</f>
        <v>0</v>
      </c>
      <c r="N10" s="416">
        <f>IF(M10="","",M10*34.6)</f>
        <v>0</v>
      </c>
      <c r="O10" s="635">
        <v>1.83E-2</v>
      </c>
      <c r="P10" s="417">
        <f t="shared" ref="P10:P32" si="0">IF(M10="","",N10*O10*44/12)</f>
        <v>0</v>
      </c>
      <c r="Q10" s="287"/>
      <c r="R10" s="288"/>
      <c r="S10" s="287"/>
      <c r="T10" s="287"/>
      <c r="W10" s="233" t="s">
        <v>596</v>
      </c>
      <c r="X10" s="289">
        <v>34.6</v>
      </c>
      <c r="Y10" s="289">
        <v>1.83E-2</v>
      </c>
      <c r="AA10" s="61"/>
      <c r="AB10" s="233"/>
    </row>
    <row r="11" spans="1:28" ht="18" customHeight="1">
      <c r="A11" s="268"/>
      <c r="C11" s="1016"/>
      <c r="D11" s="1774"/>
      <c r="E11" s="283"/>
      <c r="F11" s="1022" t="s">
        <v>111</v>
      </c>
      <c r="G11" s="1022"/>
      <c r="H11" s="1022"/>
      <c r="I11" s="1022"/>
      <c r="J11" s="284"/>
      <c r="K11" s="415" t="str">
        <f>'その5（非公表）'!K11&amp;""</f>
        <v/>
      </c>
      <c r="L11" s="285" t="s">
        <v>108</v>
      </c>
      <c r="M11" s="416">
        <f>'その5（非公表）'!M11</f>
        <v>0</v>
      </c>
      <c r="N11" s="416">
        <f>IF(M11="","",M11*33.6)</f>
        <v>0</v>
      </c>
      <c r="O11" s="635">
        <v>1.8200000000000001E-2</v>
      </c>
      <c r="P11" s="417">
        <f t="shared" si="0"/>
        <v>0</v>
      </c>
      <c r="Q11" s="287"/>
      <c r="R11" s="288"/>
      <c r="S11" s="287"/>
      <c r="T11" s="287"/>
      <c r="W11" s="233" t="s">
        <v>542</v>
      </c>
      <c r="X11" s="289">
        <v>33.6</v>
      </c>
      <c r="Y11" s="289">
        <v>1.8200000000000001E-2</v>
      </c>
      <c r="AA11" s="61"/>
      <c r="AB11" s="233"/>
    </row>
    <row r="12" spans="1:28" ht="18" customHeight="1">
      <c r="A12" s="268"/>
      <c r="C12" s="1016"/>
      <c r="D12" s="1774"/>
      <c r="E12" s="283"/>
      <c r="F12" s="1022" t="s">
        <v>507</v>
      </c>
      <c r="G12" s="1022"/>
      <c r="H12" s="1022"/>
      <c r="I12" s="1022"/>
      <c r="J12" s="284"/>
      <c r="K12" s="415" t="str">
        <f>'その5（非公表）'!K12&amp;""</f>
        <v/>
      </c>
      <c r="L12" s="285" t="s">
        <v>108</v>
      </c>
      <c r="M12" s="416">
        <f>'その5（非公表）'!M12</f>
        <v>0</v>
      </c>
      <c r="N12" s="416">
        <f>IF(M12="","",M12*36.7)</f>
        <v>0</v>
      </c>
      <c r="O12" s="635">
        <v>1.83E-2</v>
      </c>
      <c r="P12" s="417">
        <f>IF(M12="","",N12*O12*44/12)</f>
        <v>0</v>
      </c>
      <c r="Q12" s="287"/>
      <c r="R12" s="288"/>
      <c r="S12" s="287"/>
      <c r="T12" s="287"/>
      <c r="W12" s="233" t="s">
        <v>597</v>
      </c>
      <c r="X12" s="289">
        <v>36.700000000000003</v>
      </c>
      <c r="Y12" s="289">
        <v>1.83E-2</v>
      </c>
      <c r="AA12" s="61"/>
      <c r="AB12" s="233"/>
    </row>
    <row r="13" spans="1:28" ht="18" customHeight="1">
      <c r="A13" s="268"/>
      <c r="C13" s="1016"/>
      <c r="D13" s="1774"/>
      <c r="E13" s="283"/>
      <c r="F13" s="1022" t="s">
        <v>112</v>
      </c>
      <c r="G13" s="1022"/>
      <c r="H13" s="1022"/>
      <c r="I13" s="1022"/>
      <c r="J13" s="284"/>
      <c r="K13" s="415" t="str">
        <f>'その5（非公表）'!K13&amp;""</f>
        <v/>
      </c>
      <c r="L13" s="285" t="s">
        <v>108</v>
      </c>
      <c r="M13" s="416">
        <f>'その5（非公表）'!M13</f>
        <v>0</v>
      </c>
      <c r="N13" s="416">
        <f>IF(M13="","",M13*36.7)</f>
        <v>0</v>
      </c>
      <c r="O13" s="635">
        <v>1.8499999999999999E-2</v>
      </c>
      <c r="P13" s="417">
        <f t="shared" si="0"/>
        <v>0</v>
      </c>
      <c r="Q13" s="287"/>
      <c r="R13" s="288"/>
      <c r="S13" s="287"/>
      <c r="T13" s="287"/>
      <c r="W13" s="233" t="s">
        <v>543</v>
      </c>
      <c r="X13" s="289">
        <v>36.700000000000003</v>
      </c>
      <c r="Y13" s="289">
        <v>1.8499999999999999E-2</v>
      </c>
      <c r="AA13" s="61"/>
      <c r="AB13" s="233"/>
    </row>
    <row r="14" spans="1:28" ht="18" customHeight="1">
      <c r="A14" s="268"/>
      <c r="C14" s="1016"/>
      <c r="D14" s="1774"/>
      <c r="E14" s="283"/>
      <c r="F14" s="1022" t="s">
        <v>113</v>
      </c>
      <c r="G14" s="1022"/>
      <c r="H14" s="1022"/>
      <c r="I14" s="1022"/>
      <c r="J14" s="284"/>
      <c r="K14" s="415" t="str">
        <f>'その5（非公表）'!K14&amp;""</f>
        <v/>
      </c>
      <c r="L14" s="285" t="s">
        <v>108</v>
      </c>
      <c r="M14" s="416">
        <f>'その5（非公表）'!M14</f>
        <v>0</v>
      </c>
      <c r="N14" s="416">
        <f>IF(M14="","",M14*37.7)</f>
        <v>0</v>
      </c>
      <c r="O14" s="635">
        <v>1.8700000000000001E-2</v>
      </c>
      <c r="P14" s="417">
        <f t="shared" si="0"/>
        <v>0</v>
      </c>
      <c r="Q14" s="287"/>
      <c r="R14" s="288"/>
      <c r="S14" s="287"/>
      <c r="T14" s="287"/>
      <c r="W14" s="233" t="s">
        <v>694</v>
      </c>
      <c r="X14" s="289">
        <v>37.700000000000003</v>
      </c>
      <c r="Y14" s="289">
        <v>1.8700000000000001E-2</v>
      </c>
      <c r="AA14" s="61"/>
      <c r="AB14" s="233"/>
    </row>
    <row r="15" spans="1:28" ht="18" customHeight="1">
      <c r="A15" s="268"/>
      <c r="C15" s="1016"/>
      <c r="D15" s="1774"/>
      <c r="E15" s="283"/>
      <c r="F15" s="1022" t="s">
        <v>114</v>
      </c>
      <c r="G15" s="1022"/>
      <c r="H15" s="1022"/>
      <c r="I15" s="1022"/>
      <c r="J15" s="284"/>
      <c r="K15" s="415" t="str">
        <f>'その5（非公表）'!K15&amp;""</f>
        <v/>
      </c>
      <c r="L15" s="285" t="s">
        <v>108</v>
      </c>
      <c r="M15" s="416">
        <f>'その5（非公表）'!M15</f>
        <v>0</v>
      </c>
      <c r="N15" s="416">
        <f>IF(M15="","",M15*39.1)</f>
        <v>0</v>
      </c>
      <c r="O15" s="635">
        <v>1.89E-2</v>
      </c>
      <c r="P15" s="417">
        <f t="shared" si="0"/>
        <v>0</v>
      </c>
      <c r="Q15" s="287"/>
      <c r="R15" s="288"/>
      <c r="S15" s="287"/>
      <c r="T15" s="287"/>
      <c r="W15" s="233" t="s">
        <v>545</v>
      </c>
      <c r="X15" s="289">
        <v>39.1</v>
      </c>
      <c r="Y15" s="289">
        <v>1.89E-2</v>
      </c>
      <c r="AA15" s="61"/>
      <c r="AB15" s="233"/>
    </row>
    <row r="16" spans="1:28" ht="18" customHeight="1">
      <c r="A16" s="268"/>
      <c r="C16" s="1016"/>
      <c r="D16" s="1774"/>
      <c r="E16" s="283"/>
      <c r="F16" s="1022" t="s">
        <v>115</v>
      </c>
      <c r="G16" s="1022"/>
      <c r="H16" s="1022"/>
      <c r="I16" s="1022"/>
      <c r="J16" s="284"/>
      <c r="K16" s="415" t="str">
        <f>'その5（非公表）'!K16&amp;""</f>
        <v/>
      </c>
      <c r="L16" s="285" t="s">
        <v>108</v>
      </c>
      <c r="M16" s="416">
        <f>'その5（非公表）'!M16</f>
        <v>0</v>
      </c>
      <c r="N16" s="416">
        <f>IF(M16="","",M16*41.9)</f>
        <v>0</v>
      </c>
      <c r="O16" s="635">
        <v>1.95E-2</v>
      </c>
      <c r="P16" s="417">
        <f t="shared" si="0"/>
        <v>0</v>
      </c>
      <c r="Q16" s="287"/>
      <c r="R16" s="288"/>
      <c r="S16" s="287"/>
      <c r="T16" s="287"/>
      <c r="W16" s="233" t="s">
        <v>546</v>
      </c>
      <c r="X16" s="289">
        <v>41.9</v>
      </c>
      <c r="Y16" s="289">
        <v>1.95E-2</v>
      </c>
      <c r="AA16" s="61"/>
      <c r="AB16" s="233"/>
    </row>
    <row r="17" spans="1:29" ht="18" customHeight="1">
      <c r="A17" s="268"/>
      <c r="C17" s="1016"/>
      <c r="D17" s="1774"/>
      <c r="E17" s="283"/>
      <c r="F17" s="1022" t="s">
        <v>508</v>
      </c>
      <c r="G17" s="1022"/>
      <c r="H17" s="1022"/>
      <c r="I17" s="1022"/>
      <c r="J17" s="284"/>
      <c r="K17" s="415" t="str">
        <f>'その5（非公表）'!K17&amp;""</f>
        <v/>
      </c>
      <c r="L17" s="285" t="s">
        <v>108</v>
      </c>
      <c r="M17" s="416">
        <f>'その5（非公表）'!M17</f>
        <v>0</v>
      </c>
      <c r="N17" s="416">
        <f>IF(M17="","",M17*40.2)</f>
        <v>0</v>
      </c>
      <c r="O17" s="635">
        <v>1.9900000000000001E-2</v>
      </c>
      <c r="P17" s="417">
        <f t="shared" si="0"/>
        <v>0</v>
      </c>
      <c r="Q17" s="287"/>
      <c r="R17" s="288"/>
      <c r="S17" s="287"/>
      <c r="T17" s="287"/>
      <c r="W17" s="233" t="s">
        <v>598</v>
      </c>
      <c r="X17" s="289">
        <v>40.200000000000003</v>
      </c>
      <c r="Y17" s="289">
        <v>1.9900000000000001E-2</v>
      </c>
      <c r="AA17" s="61"/>
      <c r="AB17" s="233"/>
    </row>
    <row r="18" spans="1:29" ht="18" customHeight="1">
      <c r="A18" s="268"/>
      <c r="C18" s="1016"/>
      <c r="D18" s="1774"/>
      <c r="E18" s="283"/>
      <c r="F18" s="1022" t="s">
        <v>116</v>
      </c>
      <c r="G18" s="1022"/>
      <c r="H18" s="1022"/>
      <c r="I18" s="1022"/>
      <c r="J18" s="284"/>
      <c r="K18" s="415" t="str">
        <f>'その5（非公表）'!K18&amp;""</f>
        <v/>
      </c>
      <c r="L18" s="285" t="s">
        <v>117</v>
      </c>
      <c r="M18" s="416">
        <f>'その5（非公表）'!M18</f>
        <v>0</v>
      </c>
      <c r="N18" s="416">
        <f>IF(M18="","",M18*40.9)</f>
        <v>0</v>
      </c>
      <c r="O18" s="635">
        <v>2.0799999999999999E-2</v>
      </c>
      <c r="P18" s="417">
        <f t="shared" si="0"/>
        <v>0</v>
      </c>
      <c r="Q18" s="287"/>
      <c r="R18" s="288"/>
      <c r="S18" s="287"/>
      <c r="T18" s="287"/>
      <c r="W18" s="233" t="s">
        <v>547</v>
      </c>
      <c r="X18" s="289">
        <v>40.9</v>
      </c>
      <c r="Y18" s="289">
        <v>2.0799999999999999E-2</v>
      </c>
      <c r="AB18" s="233"/>
      <c r="AC18" s="61"/>
    </row>
    <row r="19" spans="1:29" ht="18" customHeight="1">
      <c r="A19" s="268"/>
      <c r="C19" s="1016"/>
      <c r="D19" s="1774"/>
      <c r="E19" s="291"/>
      <c r="F19" s="1030" t="s">
        <v>530</v>
      </c>
      <c r="G19" s="1022"/>
      <c r="H19" s="1022"/>
      <c r="I19" s="1022"/>
      <c r="J19" s="284"/>
      <c r="K19" s="415" t="str">
        <f>'その5（非公表）'!K19&amp;""</f>
        <v/>
      </c>
      <c r="L19" s="285" t="s">
        <v>117</v>
      </c>
      <c r="M19" s="416">
        <f>'その5（非公表）'!M19</f>
        <v>0</v>
      </c>
      <c r="N19" s="416">
        <f>IF(M19="","",M19*29.9)</f>
        <v>0</v>
      </c>
      <c r="O19" s="635">
        <v>2.5399999999999999E-2</v>
      </c>
      <c r="P19" s="417">
        <f t="shared" si="0"/>
        <v>0</v>
      </c>
      <c r="Q19" s="287"/>
      <c r="R19" s="288"/>
      <c r="S19" s="287"/>
      <c r="T19" s="287"/>
      <c r="W19" s="233" t="s">
        <v>599</v>
      </c>
      <c r="X19" s="289">
        <v>29.9</v>
      </c>
      <c r="Y19" s="289">
        <v>2.5399999999999999E-2</v>
      </c>
      <c r="AB19" s="233"/>
      <c r="AC19" s="61"/>
    </row>
    <row r="20" spans="1:29" ht="18" customHeight="1" thickBot="1">
      <c r="A20" s="268"/>
      <c r="C20" s="1016"/>
      <c r="D20" s="1774"/>
      <c r="E20" s="1031"/>
      <c r="F20" s="1022" t="s">
        <v>118</v>
      </c>
      <c r="G20" s="292"/>
      <c r="H20" s="293"/>
      <c r="I20" s="294" t="s">
        <v>119</v>
      </c>
      <c r="J20" s="284"/>
      <c r="K20" s="415" t="str">
        <f>'その5（非公表）'!K20&amp;""</f>
        <v/>
      </c>
      <c r="L20" s="285" t="s">
        <v>117</v>
      </c>
      <c r="M20" s="416">
        <f>'その5（非公表）'!M20</f>
        <v>0</v>
      </c>
      <c r="N20" s="416">
        <f>IF(M20="","",M20*50.8)</f>
        <v>0</v>
      </c>
      <c r="O20" s="635">
        <v>1.61E-2</v>
      </c>
      <c r="P20" s="417">
        <f t="shared" si="0"/>
        <v>0</v>
      </c>
      <c r="Q20" s="287"/>
      <c r="R20" s="288"/>
      <c r="S20" s="287"/>
      <c r="T20" s="287"/>
      <c r="W20" s="233" t="s">
        <v>600</v>
      </c>
      <c r="X20" s="289">
        <v>50.8</v>
      </c>
      <c r="Y20" s="289">
        <v>1.61E-2</v>
      </c>
      <c r="AB20" s="233"/>
      <c r="AC20" s="61"/>
    </row>
    <row r="21" spans="1:29" ht="18" customHeight="1" thickBot="1">
      <c r="A21" s="268"/>
      <c r="C21" s="1016"/>
      <c r="D21" s="1774"/>
      <c r="E21" s="1032"/>
      <c r="F21" s="1022"/>
      <c r="G21" s="255"/>
      <c r="H21" s="293"/>
      <c r="I21" s="294" t="s">
        <v>120</v>
      </c>
      <c r="J21" s="284"/>
      <c r="K21" s="415" t="str">
        <f>'その5（非公表）'!K21&amp;""</f>
        <v/>
      </c>
      <c r="L21" s="276" t="s">
        <v>695</v>
      </c>
      <c r="M21" s="416">
        <f>'その5（非公表）'!M21*T21</f>
        <v>0</v>
      </c>
      <c r="N21" s="416">
        <f>IF(M21="","",M21*44.9)</f>
        <v>0</v>
      </c>
      <c r="O21" s="635">
        <v>1.4200000000000001E-2</v>
      </c>
      <c r="P21" s="417">
        <f t="shared" si="0"/>
        <v>0</v>
      </c>
      <c r="Q21" s="287"/>
      <c r="R21" s="288"/>
      <c r="S21" s="287"/>
      <c r="T21" s="468"/>
      <c r="V21" s="418" t="s">
        <v>696</v>
      </c>
      <c r="W21" s="233" t="s">
        <v>548</v>
      </c>
      <c r="X21" s="289">
        <v>44.9</v>
      </c>
      <c r="Y21" s="289">
        <v>1.4200000000000001E-2</v>
      </c>
      <c r="AB21" s="233"/>
      <c r="AC21" s="61"/>
    </row>
    <row r="22" spans="1:29" ht="18" customHeight="1" thickBot="1">
      <c r="A22" s="268"/>
      <c r="C22" s="1016"/>
      <c r="D22" s="1774"/>
      <c r="E22" s="1031"/>
      <c r="F22" s="1033" t="s">
        <v>121</v>
      </c>
      <c r="G22" s="295"/>
      <c r="H22" s="296"/>
      <c r="I22" s="294" t="s">
        <v>122</v>
      </c>
      <c r="J22" s="284"/>
      <c r="K22" s="415" t="str">
        <f>'その5（非公表）'!K22&amp;""</f>
        <v/>
      </c>
      <c r="L22" s="285" t="s">
        <v>117</v>
      </c>
      <c r="M22" s="416">
        <f>'その5（非公表）'!M22</f>
        <v>0</v>
      </c>
      <c r="N22" s="416">
        <f>IF(M22="","",M22*54.6)</f>
        <v>0</v>
      </c>
      <c r="O22" s="635">
        <v>1.35E-2</v>
      </c>
      <c r="P22" s="417">
        <f t="shared" si="0"/>
        <v>0</v>
      </c>
      <c r="Q22" s="287"/>
      <c r="R22" s="288"/>
      <c r="S22" s="287"/>
      <c r="T22" s="233"/>
      <c r="W22" s="233" t="s">
        <v>601</v>
      </c>
      <c r="X22" s="289">
        <v>54.6</v>
      </c>
      <c r="Y22" s="289">
        <v>1.35E-2</v>
      </c>
      <c r="AB22" s="233"/>
      <c r="AC22" s="61"/>
    </row>
    <row r="23" spans="1:29" ht="18" customHeight="1" thickBot="1">
      <c r="A23" s="268"/>
      <c r="C23" s="1016"/>
      <c r="D23" s="1774"/>
      <c r="E23" s="1032"/>
      <c r="F23" s="1033"/>
      <c r="G23" s="297"/>
      <c r="H23" s="1760" t="s">
        <v>123</v>
      </c>
      <c r="I23" s="1761"/>
      <c r="J23" s="1762"/>
      <c r="K23" s="415" t="str">
        <f>'その5（非公表）'!K23&amp;""</f>
        <v/>
      </c>
      <c r="L23" s="276" t="s">
        <v>695</v>
      </c>
      <c r="M23" s="416">
        <f>'その5（非公表）'!M23*T23</f>
        <v>0</v>
      </c>
      <c r="N23" s="416">
        <f>IF(M23="","",M23*43.5)</f>
        <v>0</v>
      </c>
      <c r="O23" s="635">
        <v>1.3899999999999999E-2</v>
      </c>
      <c r="P23" s="417">
        <f t="shared" si="0"/>
        <v>0</v>
      </c>
      <c r="Q23" s="287"/>
      <c r="R23" s="288"/>
      <c r="S23" s="287"/>
      <c r="T23" s="468"/>
      <c r="V23" s="418" t="s">
        <v>697</v>
      </c>
      <c r="W23" s="233" t="s">
        <v>549</v>
      </c>
      <c r="X23" s="289">
        <v>43.5</v>
      </c>
      <c r="Y23" s="289">
        <v>1.3899999999999999E-2</v>
      </c>
      <c r="AB23" s="233"/>
      <c r="AC23" s="61"/>
    </row>
    <row r="24" spans="1:29" ht="18" customHeight="1">
      <c r="A24" s="268"/>
      <c r="C24" s="1016"/>
      <c r="D24" s="1774"/>
      <c r="E24" s="1031"/>
      <c r="F24" s="1030" t="s">
        <v>124</v>
      </c>
      <c r="G24" s="292"/>
      <c r="H24" s="293"/>
      <c r="I24" s="299" t="s">
        <v>538</v>
      </c>
      <c r="J24" s="284"/>
      <c r="K24" s="415" t="str">
        <f>IF(OR('その5（非公表）'!K24="○",'その5（非公表）'!K25="○",'その5（非公表）'!K26="○"),"○","")</f>
        <v/>
      </c>
      <c r="L24" s="285" t="s">
        <v>117</v>
      </c>
      <c r="M24" s="416">
        <f>SUM('その5（非公表）'!N24:N26)</f>
        <v>0</v>
      </c>
      <c r="N24" s="286">
        <f>IF(M24="","",M24*29)</f>
        <v>0</v>
      </c>
      <c r="O24" s="635">
        <v>2.4500000000000001E-2</v>
      </c>
      <c r="P24" s="417">
        <f t="shared" si="0"/>
        <v>0</v>
      </c>
      <c r="Q24" s="287"/>
      <c r="R24" s="288"/>
      <c r="S24" s="287"/>
      <c r="T24" s="233"/>
      <c r="W24" s="233" t="s">
        <v>550</v>
      </c>
      <c r="X24" s="289">
        <v>29</v>
      </c>
      <c r="Y24" s="289">
        <v>2.4500000000000001E-2</v>
      </c>
      <c r="AB24" s="233"/>
      <c r="AC24" s="61"/>
    </row>
    <row r="25" spans="1:29" ht="18" customHeight="1">
      <c r="A25" s="268"/>
      <c r="C25" s="1016"/>
      <c r="D25" s="1774"/>
      <c r="E25" s="1034"/>
      <c r="F25" s="1035"/>
      <c r="G25" s="300"/>
      <c r="H25" s="293"/>
      <c r="I25" s="299" t="s">
        <v>539</v>
      </c>
      <c r="J25" s="284"/>
      <c r="K25" s="415" t="str">
        <f>IF(OR('その5（非公表）'!K27="○",'その5（非公表）'!K28="○"),"○","")</f>
        <v/>
      </c>
      <c r="L25" s="285" t="s">
        <v>117</v>
      </c>
      <c r="M25" s="416">
        <f>SUM('その5（非公表）'!N27:N28)</f>
        <v>0</v>
      </c>
      <c r="N25" s="286">
        <f>IF(M25="","",M25*25.7)</f>
        <v>0</v>
      </c>
      <c r="O25" s="635">
        <v>2.47E-2</v>
      </c>
      <c r="P25" s="417">
        <f t="shared" si="0"/>
        <v>0</v>
      </c>
      <c r="Q25" s="287"/>
      <c r="R25" s="288"/>
      <c r="S25" s="287"/>
      <c r="T25" s="233"/>
      <c r="W25" s="233" t="s">
        <v>553</v>
      </c>
      <c r="X25" s="289">
        <v>25.7</v>
      </c>
      <c r="Y25" s="289">
        <v>2.47E-2</v>
      </c>
      <c r="AB25" s="233"/>
      <c r="AC25" s="61"/>
    </row>
    <row r="26" spans="1:29" ht="18" customHeight="1">
      <c r="A26" s="268"/>
      <c r="C26" s="1016"/>
      <c r="D26" s="1774"/>
      <c r="E26" s="1034"/>
      <c r="F26" s="1035"/>
      <c r="G26" s="300"/>
      <c r="H26" s="293"/>
      <c r="I26" s="299" t="s">
        <v>540</v>
      </c>
      <c r="J26" s="284"/>
      <c r="K26" s="415" t="str">
        <f>'その5（非公表）'!K29&amp;""</f>
        <v/>
      </c>
      <c r="L26" s="285" t="s">
        <v>117</v>
      </c>
      <c r="M26" s="416">
        <f>'その5（非公表）'!M29</f>
        <v>0</v>
      </c>
      <c r="N26" s="286">
        <f>IF(M26="","",M26*26.9)</f>
        <v>0</v>
      </c>
      <c r="O26" s="635">
        <v>2.5499999999999998E-2</v>
      </c>
      <c r="P26" s="417">
        <f t="shared" si="0"/>
        <v>0</v>
      </c>
      <c r="Q26" s="287"/>
      <c r="R26" s="288"/>
      <c r="S26" s="287"/>
      <c r="T26" s="233"/>
      <c r="W26" s="233" t="s">
        <v>556</v>
      </c>
      <c r="X26" s="289">
        <v>26.9</v>
      </c>
      <c r="Y26" s="289">
        <v>2.5499999999999998E-2</v>
      </c>
      <c r="AB26" s="233"/>
      <c r="AC26" s="61"/>
    </row>
    <row r="27" spans="1:29" ht="18" customHeight="1">
      <c r="A27" s="268"/>
      <c r="C27" s="1016"/>
      <c r="D27" s="1774"/>
      <c r="E27" s="283"/>
      <c r="F27" s="1022" t="s">
        <v>125</v>
      </c>
      <c r="G27" s="1022"/>
      <c r="H27" s="1022"/>
      <c r="I27" s="1022"/>
      <c r="J27" s="284"/>
      <c r="K27" s="415" t="str">
        <f>'その5（非公表）'!K30&amp;""</f>
        <v/>
      </c>
      <c r="L27" s="285" t="s">
        <v>117</v>
      </c>
      <c r="M27" s="416">
        <f>'その5（非公表）'!M30</f>
        <v>0</v>
      </c>
      <c r="N27" s="416">
        <f>IF(M27="","",M27*29.4)</f>
        <v>0</v>
      </c>
      <c r="O27" s="635">
        <v>2.9399999999999999E-2</v>
      </c>
      <c r="P27" s="417">
        <f t="shared" si="0"/>
        <v>0</v>
      </c>
      <c r="Q27" s="287"/>
      <c r="R27" s="288"/>
      <c r="S27" s="287"/>
      <c r="T27" s="233"/>
      <c r="W27" s="233" t="s">
        <v>557</v>
      </c>
      <c r="X27" s="289">
        <v>29.4</v>
      </c>
      <c r="Y27" s="289">
        <v>2.9399999999999999E-2</v>
      </c>
      <c r="AB27" s="233"/>
      <c r="AC27" s="61"/>
    </row>
    <row r="28" spans="1:29" ht="18" customHeight="1" thickBot="1">
      <c r="A28" s="268"/>
      <c r="C28" s="1016"/>
      <c r="D28" s="1774"/>
      <c r="E28" s="283"/>
      <c r="F28" s="1022" t="s">
        <v>126</v>
      </c>
      <c r="G28" s="1022"/>
      <c r="H28" s="1022"/>
      <c r="I28" s="1022"/>
      <c r="J28" s="284"/>
      <c r="K28" s="415" t="str">
        <f>'その5（非公表）'!K31&amp;""</f>
        <v/>
      </c>
      <c r="L28" s="285" t="s">
        <v>117</v>
      </c>
      <c r="M28" s="416">
        <f>'その5（非公表）'!M31</f>
        <v>0</v>
      </c>
      <c r="N28" s="416">
        <f>IF(M28="","",M28*37.3)</f>
        <v>0</v>
      </c>
      <c r="O28" s="635">
        <v>2.0899999999999998E-2</v>
      </c>
      <c r="P28" s="417">
        <f t="shared" si="0"/>
        <v>0</v>
      </c>
      <c r="Q28" s="287"/>
      <c r="R28" s="288"/>
      <c r="S28" s="287"/>
      <c r="T28" s="233"/>
      <c r="W28" s="233" t="s">
        <v>558</v>
      </c>
      <c r="X28" s="289">
        <v>37.299999999999997</v>
      </c>
      <c r="Y28" s="289">
        <v>2.0899999999999998E-2</v>
      </c>
      <c r="AB28" s="233"/>
      <c r="AC28" s="61"/>
    </row>
    <row r="29" spans="1:29" ht="18" customHeight="1" thickBot="1">
      <c r="A29" s="268"/>
      <c r="C29" s="1016"/>
      <c r="D29" s="1774"/>
      <c r="E29" s="283"/>
      <c r="F29" s="1022" t="s">
        <v>127</v>
      </c>
      <c r="G29" s="1022"/>
      <c r="H29" s="1022"/>
      <c r="I29" s="1022"/>
      <c r="J29" s="284"/>
      <c r="K29" s="415" t="str">
        <f>'その5（非公表）'!K32&amp;""</f>
        <v/>
      </c>
      <c r="L29" s="276" t="s">
        <v>695</v>
      </c>
      <c r="M29" s="416">
        <f>'その5（非公表）'!M32*T29</f>
        <v>0</v>
      </c>
      <c r="N29" s="416">
        <f>IF(M29="","",M29*21.1)</f>
        <v>0</v>
      </c>
      <c r="O29" s="635">
        <v>1.0999999999999999E-2</v>
      </c>
      <c r="P29" s="417">
        <f t="shared" si="0"/>
        <v>0</v>
      </c>
      <c r="Q29" s="287"/>
      <c r="R29" s="288"/>
      <c r="S29" s="287"/>
      <c r="T29" s="468"/>
      <c r="V29" s="418" t="s">
        <v>698</v>
      </c>
      <c r="W29" s="233" t="s">
        <v>559</v>
      </c>
      <c r="X29" s="289">
        <v>21.1</v>
      </c>
      <c r="Y29" s="289">
        <v>1.0999999999999999E-2</v>
      </c>
      <c r="AB29" s="233"/>
      <c r="AC29" s="61"/>
    </row>
    <row r="30" spans="1:29" ht="18" customHeight="1" thickBot="1">
      <c r="A30" s="268"/>
      <c r="C30" s="1016"/>
      <c r="D30" s="1774"/>
      <c r="E30" s="283"/>
      <c r="F30" s="1022" t="s">
        <v>128</v>
      </c>
      <c r="G30" s="1022"/>
      <c r="H30" s="1022"/>
      <c r="I30" s="1022"/>
      <c r="J30" s="284"/>
      <c r="K30" s="415" t="str">
        <f>'その5（非公表）'!K33&amp;""</f>
        <v/>
      </c>
      <c r="L30" s="276" t="s">
        <v>695</v>
      </c>
      <c r="M30" s="416">
        <f>'その5（非公表）'!M33*T30</f>
        <v>0</v>
      </c>
      <c r="N30" s="416">
        <f>IF(M30="","",M30*3.41)</f>
        <v>0</v>
      </c>
      <c r="O30" s="635">
        <v>2.63E-2</v>
      </c>
      <c r="P30" s="417">
        <f t="shared" si="0"/>
        <v>0</v>
      </c>
      <c r="Q30" s="287"/>
      <c r="R30" s="288"/>
      <c r="S30" s="287"/>
      <c r="T30" s="468"/>
      <c r="V30" s="418" t="s">
        <v>699</v>
      </c>
      <c r="W30" s="233" t="s">
        <v>560</v>
      </c>
      <c r="X30" s="289">
        <v>3.41</v>
      </c>
      <c r="Y30" s="289">
        <v>2.63E-2</v>
      </c>
      <c r="Z30"/>
      <c r="AA30"/>
      <c r="AB30"/>
      <c r="AC30" s="61"/>
    </row>
    <row r="31" spans="1:29" ht="18" customHeight="1" thickBot="1">
      <c r="A31" s="268"/>
      <c r="C31" s="1016"/>
      <c r="D31" s="1774"/>
      <c r="E31" s="283"/>
      <c r="F31" s="1022" t="s">
        <v>516</v>
      </c>
      <c r="G31" s="1022"/>
      <c r="H31" s="1022"/>
      <c r="I31" s="1022"/>
      <c r="J31" s="284"/>
      <c r="K31" s="415" t="str">
        <f>'その5（非公表）'!K34&amp;""</f>
        <v/>
      </c>
      <c r="L31" s="276" t="s">
        <v>695</v>
      </c>
      <c r="M31" s="416">
        <f>'その5（非公表）'!M34*T31</f>
        <v>0</v>
      </c>
      <c r="N31" s="416">
        <f>IF(M31="","",M31*3.45)</f>
        <v>0</v>
      </c>
      <c r="O31" s="635">
        <v>2.64E-2</v>
      </c>
      <c r="P31" s="417">
        <f t="shared" si="0"/>
        <v>0</v>
      </c>
      <c r="Q31" s="287"/>
      <c r="R31" s="288"/>
      <c r="S31" s="287"/>
      <c r="T31" s="468"/>
      <c r="V31" s="418" t="s">
        <v>700</v>
      </c>
      <c r="W31" s="233" t="s">
        <v>561</v>
      </c>
      <c r="X31" s="289">
        <v>3.45</v>
      </c>
      <c r="Y31" s="289">
        <v>2.64E-2</v>
      </c>
      <c r="Z31"/>
      <c r="AA31"/>
      <c r="AB31"/>
      <c r="AC31" s="61"/>
    </row>
    <row r="32" spans="1:29" ht="18" customHeight="1" thickBot="1">
      <c r="A32" s="268"/>
      <c r="C32" s="1016"/>
      <c r="D32" s="1774"/>
      <c r="E32" s="283"/>
      <c r="F32" s="1022" t="s">
        <v>129</v>
      </c>
      <c r="G32" s="1022"/>
      <c r="H32" s="1022"/>
      <c r="I32" s="1022"/>
      <c r="J32" s="284"/>
      <c r="K32" s="415" t="str">
        <f>'その5（非公表）'!K35&amp;""</f>
        <v/>
      </c>
      <c r="L32" s="276" t="s">
        <v>695</v>
      </c>
      <c r="M32" s="416">
        <f>'その5（非公表）'!M35*T32</f>
        <v>0</v>
      </c>
      <c r="N32" s="416">
        <f>IF(M32="","",M32*8.41)</f>
        <v>0</v>
      </c>
      <c r="O32" s="635">
        <v>3.8399999999999997E-2</v>
      </c>
      <c r="P32" s="417">
        <f t="shared" si="0"/>
        <v>0</v>
      </c>
      <c r="Q32" s="287"/>
      <c r="R32" s="288"/>
      <c r="S32" s="287"/>
      <c r="T32" s="468"/>
      <c r="V32" s="418" t="s">
        <v>702</v>
      </c>
      <c r="W32" s="233" t="s">
        <v>562</v>
      </c>
      <c r="X32" s="289">
        <v>8.41</v>
      </c>
      <c r="Y32" s="289">
        <v>3.8399999999999997E-2</v>
      </c>
      <c r="Z32"/>
      <c r="AA32"/>
      <c r="AB32"/>
      <c r="AC32" s="61"/>
    </row>
    <row r="33" spans="1:29" ht="18" customHeight="1">
      <c r="A33" s="268"/>
      <c r="C33" s="1016"/>
      <c r="D33" s="1774"/>
      <c r="E33" s="291"/>
      <c r="F33" s="1022" t="s">
        <v>692</v>
      </c>
      <c r="G33" s="1022"/>
      <c r="H33" s="1022"/>
      <c r="I33" s="1022"/>
      <c r="J33" s="284"/>
      <c r="K33" s="415" t="str">
        <f>'その5（非公表）'!K36&amp;""</f>
        <v/>
      </c>
      <c r="L33" s="276" t="s">
        <v>695</v>
      </c>
      <c r="M33" s="416">
        <f>'その5（非公表）'!M36*0.967</f>
        <v>0</v>
      </c>
      <c r="N33" s="416">
        <f>IF(M33="","",M33*45)</f>
        <v>0</v>
      </c>
      <c r="O33" s="635">
        <v>1.3599999999999999E-2</v>
      </c>
      <c r="P33" s="417">
        <f>IF(M33="","",N33*O33*44/12)</f>
        <v>0</v>
      </c>
      <c r="Q33" s="287"/>
      <c r="R33" s="288"/>
      <c r="S33" s="287"/>
      <c r="T33" s="208"/>
      <c r="U33" s="208"/>
      <c r="V33" s="208"/>
      <c r="X33" s="289"/>
      <c r="Y33" s="289"/>
      <c r="Z33"/>
      <c r="AA33"/>
      <c r="AB33"/>
      <c r="AC33" s="61"/>
    </row>
    <row r="34" spans="1:29" ht="18" customHeight="1">
      <c r="A34" s="268"/>
      <c r="C34" s="1016"/>
      <c r="D34" s="1774"/>
      <c r="E34" s="1031"/>
      <c r="F34" s="1763" t="s">
        <v>130</v>
      </c>
      <c r="G34" s="1765"/>
      <c r="H34" s="419"/>
      <c r="I34" s="81" t="str">
        <f>'その5（非公表）'!I37&amp;""</f>
        <v/>
      </c>
      <c r="J34" s="420"/>
      <c r="K34" s="415" t="str">
        <f>'その5（非公表）'!K37&amp;""</f>
        <v/>
      </c>
      <c r="L34" s="421" t="str">
        <f>'その5（非公表）'!L37&amp;""</f>
        <v>　</v>
      </c>
      <c r="M34" s="416">
        <f>'その5（非公表）'!M37</f>
        <v>0</v>
      </c>
      <c r="N34" s="416">
        <f>'その5（非公表）'!N37</f>
        <v>0</v>
      </c>
      <c r="O34" s="635" t="str">
        <f>'その5（非公表）'!O37&amp;""</f>
        <v/>
      </c>
      <c r="P34" s="422" t="str">
        <f>IFERROR(IF(M34="","",N34*O34*44/12),"")</f>
        <v/>
      </c>
      <c r="Q34" s="287"/>
      <c r="R34" s="288"/>
      <c r="S34" s="287"/>
      <c r="T34"/>
      <c r="U34"/>
      <c r="V34"/>
      <c r="W34" s="233" t="s">
        <v>603</v>
      </c>
      <c r="X34" s="289">
        <v>45</v>
      </c>
      <c r="Y34" s="289">
        <v>1.3599999999999999E-2</v>
      </c>
      <c r="Z34"/>
      <c r="AA34"/>
      <c r="AB34"/>
      <c r="AC34" s="61"/>
    </row>
    <row r="35" spans="1:29" ht="18" customHeight="1">
      <c r="A35" s="268"/>
      <c r="C35" s="1016"/>
      <c r="D35" s="1774"/>
      <c r="E35" s="1034"/>
      <c r="F35" s="1764"/>
      <c r="G35" s="1766"/>
      <c r="H35" s="419"/>
      <c r="I35" s="81" t="str">
        <f>'その5（非公表）'!I38&amp;""</f>
        <v/>
      </c>
      <c r="J35" s="420"/>
      <c r="K35" s="415" t="str">
        <f>'その5（非公表）'!K38&amp;""</f>
        <v/>
      </c>
      <c r="L35" s="421" t="str">
        <f>'その5（非公表）'!L38&amp;""</f>
        <v/>
      </c>
      <c r="M35" s="416">
        <f>'その5（非公表）'!M38</f>
        <v>0</v>
      </c>
      <c r="N35" s="416">
        <f>'その5（非公表）'!N38</f>
        <v>0</v>
      </c>
      <c r="O35" s="635" t="str">
        <f>'その5（非公表）'!O38&amp;""</f>
        <v/>
      </c>
      <c r="P35" s="422" t="str">
        <f>IFERROR(IF(M35="","",N35*O35*44/12),"")</f>
        <v/>
      </c>
      <c r="Q35" s="287"/>
      <c r="R35" s="288"/>
      <c r="S35" s="287"/>
      <c r="T35"/>
      <c r="U35"/>
      <c r="V35"/>
      <c r="X35" s="289"/>
      <c r="Y35" s="289"/>
      <c r="Z35"/>
      <c r="AA35"/>
      <c r="AB35"/>
    </row>
    <row r="36" spans="1:29" ht="18" customHeight="1">
      <c r="A36" s="268"/>
      <c r="C36" s="1016"/>
      <c r="D36" s="1774"/>
      <c r="E36" s="283"/>
      <c r="F36" s="1767" t="s">
        <v>131</v>
      </c>
      <c r="G36" s="1767"/>
      <c r="H36" s="1767"/>
      <c r="I36" s="1767"/>
      <c r="J36" s="420"/>
      <c r="K36" s="415" t="str">
        <f>'その5（非公表）'!K39&amp;""</f>
        <v/>
      </c>
      <c r="L36" s="423" t="s">
        <v>132</v>
      </c>
      <c r="M36" s="416">
        <f>'その5（非公表）'!M39</f>
        <v>0</v>
      </c>
      <c r="N36" s="424"/>
      <c r="O36" s="637">
        <v>0.06</v>
      </c>
      <c r="P36" s="422">
        <f>IF(M36="","",M36*O36)</f>
        <v>0</v>
      </c>
      <c r="Q36" s="287"/>
      <c r="R36" s="288"/>
      <c r="S36" s="287"/>
      <c r="T36" s="287"/>
      <c r="U36"/>
      <c r="V36"/>
      <c r="W36" s="233" t="s">
        <v>563</v>
      </c>
      <c r="X36" s="289">
        <v>1.17</v>
      </c>
      <c r="Y36" s="289">
        <v>0.06</v>
      </c>
      <c r="Z36"/>
      <c r="AA36"/>
      <c r="AB36"/>
    </row>
    <row r="37" spans="1:29" ht="18" customHeight="1">
      <c r="A37" s="268"/>
      <c r="C37" s="1016"/>
      <c r="D37" s="1774"/>
      <c r="E37" s="283"/>
      <c r="F37" s="1767" t="s">
        <v>133</v>
      </c>
      <c r="G37" s="1767"/>
      <c r="H37" s="1767"/>
      <c r="I37" s="1767"/>
      <c r="J37" s="420"/>
      <c r="K37" s="415" t="str">
        <f>'その5（非公表）'!K40&amp;""</f>
        <v/>
      </c>
      <c r="L37" s="423" t="s">
        <v>132</v>
      </c>
      <c r="M37" s="416">
        <f>'その5（非公表）'!M40</f>
        <v>0</v>
      </c>
      <c r="N37" s="424"/>
      <c r="O37" s="637">
        <v>0.06</v>
      </c>
      <c r="P37" s="422">
        <f>IF(M37="","",M37*O37)</f>
        <v>0</v>
      </c>
      <c r="Q37" s="287"/>
      <c r="R37" s="288"/>
      <c r="S37" s="287"/>
      <c r="T37" s="287"/>
      <c r="U37"/>
      <c r="V37"/>
      <c r="W37" s="233" t="s">
        <v>564</v>
      </c>
      <c r="X37" s="289">
        <v>1.19</v>
      </c>
      <c r="Y37" s="289">
        <v>0.06</v>
      </c>
      <c r="Z37"/>
      <c r="AA37"/>
      <c r="AB37"/>
    </row>
    <row r="38" spans="1:29" ht="18" customHeight="1">
      <c r="A38" s="268"/>
      <c r="C38" s="1016"/>
      <c r="D38" s="1774"/>
      <c r="E38" s="283"/>
      <c r="F38" s="1767" t="s">
        <v>134</v>
      </c>
      <c r="G38" s="1767"/>
      <c r="H38" s="1767"/>
      <c r="I38" s="1767"/>
      <c r="J38" s="420"/>
      <c r="K38" s="415" t="str">
        <f>'その5（非公表）'!K41&amp;""</f>
        <v/>
      </c>
      <c r="L38" s="423" t="s">
        <v>132</v>
      </c>
      <c r="M38" s="416">
        <f>'その5（非公表）'!M41</f>
        <v>0</v>
      </c>
      <c r="N38" s="424"/>
      <c r="O38" s="637">
        <v>0.06</v>
      </c>
      <c r="P38" s="422">
        <f>IF(M38="","",M38*O38)</f>
        <v>0</v>
      </c>
      <c r="Q38" s="287"/>
      <c r="R38" s="288"/>
      <c r="S38" s="287"/>
      <c r="T38" s="287"/>
      <c r="U38"/>
      <c r="V38"/>
      <c r="W38" s="233" t="s">
        <v>565</v>
      </c>
      <c r="X38" s="289">
        <v>1.19</v>
      </c>
      <c r="Y38" s="289">
        <v>0.06</v>
      </c>
      <c r="Z38"/>
      <c r="AA38"/>
      <c r="AB38"/>
    </row>
    <row r="39" spans="1:29" ht="18" customHeight="1">
      <c r="A39" s="268"/>
      <c r="C39" s="1016"/>
      <c r="D39" s="1774"/>
      <c r="E39" s="283"/>
      <c r="F39" s="1767" t="s">
        <v>135</v>
      </c>
      <c r="G39" s="1767"/>
      <c r="H39" s="1767"/>
      <c r="I39" s="1767"/>
      <c r="J39" s="420"/>
      <c r="K39" s="415" t="str">
        <f>'その5（非公表）'!K42&amp;""</f>
        <v/>
      </c>
      <c r="L39" s="423" t="s">
        <v>132</v>
      </c>
      <c r="M39" s="416">
        <f>'その5（非公表）'!M42</f>
        <v>0</v>
      </c>
      <c r="N39" s="424"/>
      <c r="O39" s="637">
        <v>0.06</v>
      </c>
      <c r="P39" s="422">
        <f>IF(M39="","",M39*O39)</f>
        <v>0</v>
      </c>
      <c r="Q39" s="287"/>
      <c r="R39" s="288"/>
      <c r="S39" s="287"/>
      <c r="T39" s="287"/>
      <c r="U39"/>
      <c r="V39"/>
      <c r="W39" s="233" t="s">
        <v>566</v>
      </c>
      <c r="X39" s="289">
        <v>1.19</v>
      </c>
      <c r="Y39" s="289">
        <v>0.06</v>
      </c>
      <c r="Z39"/>
      <c r="AA39"/>
      <c r="AB39"/>
    </row>
    <row r="40" spans="1:29" ht="18" hidden="1" customHeight="1">
      <c r="A40" s="268"/>
      <c r="C40" s="1016"/>
      <c r="D40" s="1774"/>
      <c r="E40" s="283"/>
      <c r="F40" s="1769" t="s">
        <v>707</v>
      </c>
      <c r="G40" s="1769"/>
      <c r="H40" s="1769"/>
      <c r="I40" s="1769"/>
      <c r="J40" s="420"/>
      <c r="K40" s="415" t="str">
        <f>'その5（非公表）'!K44&amp;""</f>
        <v/>
      </c>
      <c r="L40" s="423" t="s">
        <v>535</v>
      </c>
      <c r="M40" s="416">
        <f>'その5（非公表）'!M44</f>
        <v>0</v>
      </c>
      <c r="N40" s="425"/>
      <c r="O40" s="638"/>
      <c r="P40" s="426"/>
      <c r="Q40" s="287"/>
      <c r="R40" s="288"/>
      <c r="S40" s="287"/>
      <c r="T40" s="287"/>
      <c r="U40"/>
      <c r="V40"/>
      <c r="W40"/>
      <c r="X40"/>
      <c r="Y40"/>
      <c r="Z40"/>
      <c r="AA40"/>
      <c r="AB40"/>
    </row>
    <row r="41" spans="1:29" ht="18" hidden="1" customHeight="1">
      <c r="A41" s="268"/>
      <c r="C41" s="1016"/>
      <c r="D41" s="1774"/>
      <c r="E41" s="283"/>
      <c r="F41" s="1768" t="s">
        <v>709</v>
      </c>
      <c r="G41" s="1768"/>
      <c r="H41" s="1768"/>
      <c r="I41" s="1768"/>
      <c r="J41" s="420"/>
      <c r="K41" s="415" t="str">
        <f>'その5（非公表）'!K45&amp;""</f>
        <v/>
      </c>
      <c r="L41" s="423" t="s">
        <v>535</v>
      </c>
      <c r="M41" s="416">
        <f>'その5（非公表）'!M45</f>
        <v>0</v>
      </c>
      <c r="N41" s="424"/>
      <c r="O41" s="637">
        <v>0.06</v>
      </c>
      <c r="P41" s="422">
        <f>M41*O41</f>
        <v>0</v>
      </c>
      <c r="Q41" s="287"/>
      <c r="R41" s="288"/>
      <c r="S41" s="287"/>
      <c r="T41" s="287"/>
      <c r="U41"/>
      <c r="V41"/>
      <c r="W41"/>
      <c r="X41"/>
      <c r="Y41"/>
      <c r="Z41"/>
      <c r="AA41"/>
      <c r="AB41"/>
    </row>
    <row r="42" spans="1:29" ht="18" hidden="1" customHeight="1">
      <c r="A42" s="268"/>
      <c r="C42" s="1016"/>
      <c r="D42" s="1774"/>
      <c r="E42" s="283"/>
      <c r="F42" s="1768" t="s">
        <v>703</v>
      </c>
      <c r="G42" s="1768"/>
      <c r="H42" s="1768"/>
      <c r="I42" s="1768"/>
      <c r="J42" s="420"/>
      <c r="K42" s="415" t="str">
        <f>'その5（非公表）'!K46&amp;""</f>
        <v/>
      </c>
      <c r="L42" s="423" t="s">
        <v>535</v>
      </c>
      <c r="M42" s="416">
        <f>'その5（非公表）'!M46</f>
        <v>0</v>
      </c>
      <c r="N42" s="425"/>
      <c r="O42" s="638"/>
      <c r="P42" s="426"/>
      <c r="Q42" s="287"/>
      <c r="R42" s="288"/>
      <c r="S42" s="287"/>
      <c r="T42" s="287"/>
      <c r="U42"/>
      <c r="V42"/>
      <c r="W42"/>
      <c r="X42"/>
      <c r="Y42"/>
      <c r="Z42"/>
      <c r="AA42"/>
      <c r="AB42"/>
    </row>
    <row r="43" spans="1:29" ht="18" hidden="1" customHeight="1">
      <c r="A43" s="268"/>
      <c r="C43" s="1016"/>
      <c r="D43" s="1774"/>
      <c r="E43" s="283"/>
      <c r="F43" s="1768" t="s">
        <v>705</v>
      </c>
      <c r="G43" s="1768"/>
      <c r="H43" s="1768"/>
      <c r="I43" s="1768"/>
      <c r="J43" s="420"/>
      <c r="K43" s="415" t="str">
        <f>'その5（非公表）'!K47&amp;""</f>
        <v/>
      </c>
      <c r="L43" s="423" t="s">
        <v>535</v>
      </c>
      <c r="M43" s="416">
        <f>'その5（非公表）'!M47</f>
        <v>0</v>
      </c>
      <c r="N43" s="424"/>
      <c r="O43" s="637">
        <v>0.06</v>
      </c>
      <c r="P43" s="422">
        <f>M43*O43</f>
        <v>0</v>
      </c>
      <c r="Q43" s="287"/>
      <c r="R43" s="288"/>
      <c r="S43" s="287"/>
      <c r="T43" s="287"/>
      <c r="U43"/>
      <c r="V43"/>
      <c r="W43"/>
      <c r="X43"/>
      <c r="Y43"/>
      <c r="Z43"/>
      <c r="AA43"/>
      <c r="AB43"/>
    </row>
    <row r="44" spans="1:29" ht="18" customHeight="1">
      <c r="A44" s="268"/>
      <c r="C44" s="1016" t="s">
        <v>591</v>
      </c>
      <c r="D44" s="1774"/>
      <c r="E44" s="283"/>
      <c r="F44" s="1767" t="str">
        <f>'その5（非公表）'!F48:I48</f>
        <v>そ　の　他　（　　　　　　　　　　）</v>
      </c>
      <c r="G44" s="1767"/>
      <c r="H44" s="1767"/>
      <c r="I44" s="1767"/>
      <c r="J44" s="420"/>
      <c r="K44" s="415" t="str">
        <f>'その5（非公表）'!K48&amp;""</f>
        <v/>
      </c>
      <c r="L44" s="423" t="str">
        <f>'その5（非公表）'!L48&amp;""</f>
        <v/>
      </c>
      <c r="M44" s="416">
        <f>'その5（非公表）'!M48</f>
        <v>0</v>
      </c>
      <c r="N44" s="424"/>
      <c r="O44" s="637" t="str">
        <f>'その5（非公表）'!O48&amp;""</f>
        <v/>
      </c>
      <c r="P44" s="422" t="str">
        <f>IFERROR(IF(M44="","",M44*O44),"")</f>
        <v/>
      </c>
      <c r="Q44" s="287"/>
      <c r="R44" s="288"/>
      <c r="S44" s="287"/>
      <c r="T44" s="287"/>
      <c r="U44"/>
      <c r="V44"/>
      <c r="W44"/>
      <c r="X44"/>
      <c r="Y44"/>
      <c r="AA44"/>
      <c r="AB44"/>
    </row>
    <row r="45" spans="1:29" ht="18" customHeight="1" thickBot="1">
      <c r="A45" s="268"/>
      <c r="C45" s="1016"/>
      <c r="D45" s="1774"/>
      <c r="E45" s="313"/>
      <c r="F45" s="1764" t="s">
        <v>136</v>
      </c>
      <c r="G45" s="1764"/>
      <c r="H45" s="1764"/>
      <c r="I45" s="1764"/>
      <c r="J45" s="427"/>
      <c r="K45" s="428"/>
      <c r="L45" s="429"/>
      <c r="M45" s="430"/>
      <c r="N45" s="431"/>
      <c r="O45" s="639"/>
      <c r="P45" s="432">
        <f>SUM(P8:P44)</f>
        <v>0</v>
      </c>
      <c r="Q45" s="287"/>
      <c r="R45" s="316"/>
      <c r="S45" s="384"/>
      <c r="T45" s="384"/>
      <c r="U45"/>
      <c r="V45"/>
      <c r="W45"/>
      <c r="X45"/>
      <c r="Y45"/>
      <c r="AA45"/>
      <c r="AB45"/>
    </row>
    <row r="46" spans="1:29" s="256" customFormat="1" ht="18" customHeight="1" thickTop="1">
      <c r="A46" s="317"/>
      <c r="C46" s="1047" t="s">
        <v>591</v>
      </c>
      <c r="D46" s="1048"/>
      <c r="E46" s="318"/>
      <c r="F46" s="1058" t="s">
        <v>517</v>
      </c>
      <c r="G46" s="1058"/>
      <c r="H46" s="1058"/>
      <c r="I46" s="1058"/>
      <c r="J46" s="319"/>
      <c r="K46" s="433" t="str">
        <f>'その5（非公表）'!K50&amp;""</f>
        <v/>
      </c>
      <c r="L46" s="320" t="s">
        <v>137</v>
      </c>
      <c r="M46" s="434">
        <f>'その5（非公表）'!M50</f>
        <v>0</v>
      </c>
      <c r="N46" s="435"/>
      <c r="O46" s="640">
        <v>0.48899999999999999</v>
      </c>
      <c r="P46" s="436">
        <f>M46*O46</f>
        <v>0</v>
      </c>
      <c r="Q46" s="287"/>
      <c r="R46" s="288"/>
      <c r="S46" s="287"/>
      <c r="T46" s="287"/>
      <c r="U46"/>
      <c r="V46"/>
      <c r="W46" s="233" t="s">
        <v>604</v>
      </c>
      <c r="X46" s="289">
        <v>8.64</v>
      </c>
      <c r="Y46" s="289">
        <v>0.48899999999999999</v>
      </c>
      <c r="AA46"/>
      <c r="AB46"/>
    </row>
    <row r="47" spans="1:29" s="256" customFormat="1" ht="18" hidden="1" customHeight="1">
      <c r="A47" s="317"/>
      <c r="C47" s="1016"/>
      <c r="D47" s="1017"/>
      <c r="E47" s="283"/>
      <c r="F47" s="1059" t="s">
        <v>715</v>
      </c>
      <c r="G47" s="1059"/>
      <c r="H47" s="1059"/>
      <c r="I47" s="1059"/>
      <c r="J47" s="284"/>
      <c r="K47" s="415" t="str">
        <f>'その5（非公表）'!M51&amp;""</f>
        <v/>
      </c>
      <c r="L47" s="324" t="s">
        <v>138</v>
      </c>
      <c r="M47" s="416">
        <f>'その5（非公表）'!M51</f>
        <v>0</v>
      </c>
      <c r="N47" s="437"/>
      <c r="O47" s="641"/>
      <c r="P47" s="438"/>
      <c r="Q47" s="287"/>
      <c r="R47" s="288"/>
      <c r="S47" s="287"/>
      <c r="T47" s="287"/>
      <c r="U47"/>
      <c r="V47"/>
      <c r="W47" s="233" t="s">
        <v>605</v>
      </c>
      <c r="X47" s="289">
        <v>8.64</v>
      </c>
      <c r="Y47" s="289">
        <v>0.48899999999999999</v>
      </c>
      <c r="Z47"/>
      <c r="AA47"/>
      <c r="AB47"/>
    </row>
    <row r="48" spans="1:29" s="256" customFormat="1" ht="18" hidden="1" customHeight="1">
      <c r="A48" s="317"/>
      <c r="C48" s="1016"/>
      <c r="D48" s="1017"/>
      <c r="E48" s="291"/>
      <c r="F48" s="1059" t="s">
        <v>717</v>
      </c>
      <c r="G48" s="1059"/>
      <c r="H48" s="1059"/>
      <c r="I48" s="1059"/>
      <c r="J48" s="292"/>
      <c r="K48" s="415" t="str">
        <f>'その5（非公表）'!M52&amp;""</f>
        <v/>
      </c>
      <c r="L48" s="324" t="s">
        <v>138</v>
      </c>
      <c r="M48" s="416">
        <f>'その5（非公表）'!M52</f>
        <v>0</v>
      </c>
      <c r="N48" s="437"/>
      <c r="O48" s="642">
        <v>0.48899999999999999</v>
      </c>
      <c r="P48" s="417">
        <f>M48*O48</f>
        <v>0</v>
      </c>
      <c r="Q48" s="287"/>
      <c r="R48" s="288"/>
      <c r="S48" s="287"/>
      <c r="T48" s="287"/>
      <c r="U48"/>
      <c r="V48"/>
      <c r="W48" s="233"/>
      <c r="X48" s="289"/>
      <c r="Y48" s="289"/>
      <c r="Z48"/>
      <c r="AA48"/>
      <c r="AB48"/>
    </row>
    <row r="49" spans="1:28" s="256" customFormat="1" ht="18" hidden="1" customHeight="1">
      <c r="A49" s="317"/>
      <c r="C49" s="1016"/>
      <c r="D49" s="1017"/>
      <c r="E49" s="291"/>
      <c r="F49" s="1042" t="s">
        <v>711</v>
      </c>
      <c r="G49" s="1042"/>
      <c r="H49" s="1042"/>
      <c r="I49" s="1042"/>
      <c r="J49" s="292"/>
      <c r="K49" s="415" t="str">
        <f>'その5（非公表）'!M53&amp;""</f>
        <v/>
      </c>
      <c r="L49" s="324" t="s">
        <v>138</v>
      </c>
      <c r="M49" s="416">
        <f>'その5（非公表）'!M53</f>
        <v>0</v>
      </c>
      <c r="N49" s="437"/>
      <c r="O49" s="641"/>
      <c r="P49" s="438"/>
      <c r="Q49" s="287"/>
      <c r="R49" s="288"/>
      <c r="S49" s="287"/>
      <c r="T49" s="287"/>
      <c r="U49"/>
      <c r="V49"/>
      <c r="W49" s="233"/>
      <c r="X49" s="289"/>
      <c r="Y49" s="289"/>
      <c r="Z49"/>
      <c r="AA49"/>
      <c r="AB49"/>
    </row>
    <row r="50" spans="1:28" s="256" customFormat="1" ht="18" hidden="1" customHeight="1">
      <c r="A50" s="317"/>
      <c r="C50" s="1016"/>
      <c r="D50" s="1017"/>
      <c r="E50" s="291"/>
      <c r="F50" s="1036" t="s">
        <v>713</v>
      </c>
      <c r="G50" s="1036"/>
      <c r="H50" s="1036"/>
      <c r="I50" s="1036"/>
      <c r="J50" s="292"/>
      <c r="K50" s="428" t="str">
        <f>'その5（非公表）'!M54&amp;""</f>
        <v/>
      </c>
      <c r="L50" s="324" t="s">
        <v>138</v>
      </c>
      <c r="M50" s="439">
        <f>'その5（非公表）'!M54</f>
        <v>0</v>
      </c>
      <c r="N50" s="437"/>
      <c r="O50" s="642">
        <v>0.48899999999999999</v>
      </c>
      <c r="P50" s="417">
        <f>M50*O50</f>
        <v>0</v>
      </c>
      <c r="Q50" s="287"/>
      <c r="R50" s="288"/>
      <c r="S50" s="287"/>
      <c r="T50" s="287"/>
      <c r="U50"/>
      <c r="V50"/>
      <c r="W50" s="233" t="s">
        <v>606</v>
      </c>
      <c r="X50" s="289">
        <v>8.64</v>
      </c>
      <c r="Y50" s="289">
        <v>0.48899999999999999</v>
      </c>
      <c r="Z50"/>
      <c r="AA50"/>
      <c r="AB50"/>
    </row>
    <row r="51" spans="1:28" s="256" customFormat="1" ht="18" customHeight="1" thickBot="1">
      <c r="A51" s="317"/>
      <c r="C51" s="1018"/>
      <c r="D51" s="1019"/>
      <c r="E51" s="330"/>
      <c r="F51" s="1041" t="s">
        <v>136</v>
      </c>
      <c r="G51" s="1041"/>
      <c r="H51" s="1041"/>
      <c r="I51" s="1041"/>
      <c r="J51" s="304"/>
      <c r="K51" s="440"/>
      <c r="L51" s="331" t="s">
        <v>139</v>
      </c>
      <c r="M51" s="441"/>
      <c r="N51" s="442"/>
      <c r="O51" s="643"/>
      <c r="P51" s="443">
        <f>SUM(P46:P50)</f>
        <v>0</v>
      </c>
      <c r="Q51" s="287"/>
      <c r="R51" s="316"/>
      <c r="S51" s="384"/>
      <c r="T51" s="384"/>
      <c r="U51"/>
      <c r="V51"/>
      <c r="W51" s="233"/>
      <c r="X51" s="444"/>
      <c r="Y51" s="444"/>
      <c r="Z51"/>
      <c r="AA51"/>
      <c r="AB51"/>
    </row>
    <row r="52" spans="1:28" s="256" customFormat="1" ht="18" hidden="1" customHeight="1" thickTop="1">
      <c r="A52" s="317"/>
      <c r="C52" s="1052" t="s">
        <v>140</v>
      </c>
      <c r="D52" s="1053"/>
      <c r="E52" s="334"/>
      <c r="F52" s="1051" t="s">
        <v>141</v>
      </c>
      <c r="G52" s="1051"/>
      <c r="H52" s="1051"/>
      <c r="I52" s="1051"/>
      <c r="J52" s="335"/>
      <c r="K52" s="445" t="str">
        <f>'その5（非公表）'!K57&amp;""</f>
        <v/>
      </c>
      <c r="L52" s="320" t="s">
        <v>97</v>
      </c>
      <c r="M52" s="434">
        <f>'その5（非公表）'!M57</f>
        <v>0</v>
      </c>
      <c r="N52" s="446"/>
      <c r="O52" s="644" t="str">
        <f>'その5（非公表）'!O57&amp;""</f>
        <v/>
      </c>
      <c r="P52" s="447" t="str">
        <f>IFERROR(IF(M52="","",-ABS(M52*O52)),"")</f>
        <v/>
      </c>
      <c r="Q52" s="287"/>
      <c r="R52" s="288"/>
      <c r="S52" s="287"/>
      <c r="T52" s="287"/>
      <c r="AB52" s="61"/>
    </row>
    <row r="53" spans="1:28" s="256" customFormat="1" ht="18" hidden="1" customHeight="1">
      <c r="A53" s="317"/>
      <c r="C53" s="1054"/>
      <c r="D53" s="1055"/>
      <c r="E53" s="337"/>
      <c r="F53" s="1022" t="s">
        <v>142</v>
      </c>
      <c r="G53" s="1022"/>
      <c r="H53" s="1022"/>
      <c r="I53" s="1022"/>
      <c r="J53" s="284"/>
      <c r="K53" s="415" t="str">
        <f>'その5（非公表）'!K58&amp;""</f>
        <v/>
      </c>
      <c r="L53" s="328" t="s">
        <v>98</v>
      </c>
      <c r="M53" s="448">
        <f>'その5（非公表）'!M58</f>
        <v>0</v>
      </c>
      <c r="N53" s="437"/>
      <c r="O53" s="645" t="str">
        <f>'その5（非公表）'!O58&amp;""</f>
        <v/>
      </c>
      <c r="P53" s="417" t="str">
        <f>IFERROR(IF(M53="","",-ABS(M53*O53)),"")</f>
        <v/>
      </c>
      <c r="Q53" s="287"/>
      <c r="R53" s="288"/>
      <c r="S53" s="287"/>
      <c r="T53" s="287"/>
      <c r="AB53" s="61"/>
    </row>
    <row r="54" spans="1:28" s="256" customFormat="1" ht="18" hidden="1" customHeight="1" thickBot="1">
      <c r="A54" s="317"/>
      <c r="C54" s="1056"/>
      <c r="D54" s="1057"/>
      <c r="E54" s="338"/>
      <c r="F54" s="1041" t="s">
        <v>136</v>
      </c>
      <c r="G54" s="1041"/>
      <c r="H54" s="1041"/>
      <c r="I54" s="1041"/>
      <c r="J54" s="304"/>
      <c r="K54" s="449"/>
      <c r="L54" s="340"/>
      <c r="M54" s="450"/>
      <c r="N54" s="451"/>
      <c r="O54" s="646"/>
      <c r="P54" s="452">
        <f>SUM(P52:P53)</f>
        <v>0</v>
      </c>
      <c r="Q54" s="287"/>
      <c r="R54" s="316"/>
      <c r="S54" s="384"/>
      <c r="T54" s="384"/>
      <c r="AB54" s="61"/>
    </row>
    <row r="55" spans="1:28" s="256" customFormat="1" ht="18" customHeight="1" thickTop="1" thickBot="1">
      <c r="A55" s="317"/>
      <c r="C55" s="344"/>
      <c r="D55" s="1049" t="s">
        <v>143</v>
      </c>
      <c r="E55" s="1049"/>
      <c r="F55" s="1049"/>
      <c r="G55" s="1049"/>
      <c r="H55" s="1049"/>
      <c r="I55" s="1049"/>
      <c r="J55" s="314"/>
      <c r="K55" s="427"/>
      <c r="L55" s="327" t="s">
        <v>132</v>
      </c>
      <c r="M55" s="345"/>
      <c r="N55" s="453"/>
      <c r="O55" s="636"/>
      <c r="P55" s="447">
        <f>INT(SUM(P45,P51,P54))</f>
        <v>0</v>
      </c>
      <c r="Q55" s="287"/>
      <c r="R55" s="316"/>
      <c r="S55" s="384"/>
      <c r="T55" s="384"/>
      <c r="X55" s="444"/>
      <c r="Y55" s="444"/>
      <c r="AB55" s="61"/>
    </row>
    <row r="56" spans="1:28" s="256" customFormat="1" ht="18" customHeight="1" thickTop="1" thickBot="1">
      <c r="A56" s="317"/>
      <c r="C56" s="454"/>
      <c r="D56" s="1770" t="s">
        <v>144</v>
      </c>
      <c r="E56" s="1770"/>
      <c r="F56" s="1770"/>
      <c r="G56" s="1770"/>
      <c r="H56" s="1770"/>
      <c r="I56" s="1770"/>
      <c r="J56" s="455"/>
      <c r="K56" s="456"/>
      <c r="L56" s="457" t="s">
        <v>99</v>
      </c>
      <c r="M56" s="1771"/>
      <c r="N56" s="1772"/>
      <c r="O56" s="458"/>
      <c r="P56" s="459"/>
      <c r="Q56" s="360"/>
      <c r="R56" s="361"/>
      <c r="S56" s="360"/>
      <c r="T56" s="360"/>
      <c r="X56" s="444"/>
      <c r="Y56" s="444"/>
      <c r="AB56" s="61"/>
    </row>
    <row r="57" spans="1:28" s="256" customFormat="1" ht="18" customHeight="1">
      <c r="A57" s="317"/>
      <c r="C57" s="362"/>
      <c r="D57" s="363"/>
      <c r="E57" s="363"/>
      <c r="F57" s="363"/>
      <c r="G57" s="363"/>
      <c r="H57" s="363"/>
      <c r="I57" s="363"/>
      <c r="J57" s="364"/>
      <c r="K57" s="460"/>
      <c r="L57" s="365"/>
      <c r="M57" s="366"/>
      <c r="N57" s="366"/>
      <c r="O57" s="359"/>
      <c r="P57" s="383"/>
      <c r="Q57" s="360"/>
      <c r="R57" s="361"/>
      <c r="S57" s="360"/>
      <c r="T57" s="360"/>
      <c r="X57" s="444"/>
      <c r="Y57" s="444"/>
      <c r="AB57" s="61"/>
    </row>
    <row r="58" spans="1:28" s="256" customFormat="1" ht="18" customHeight="1">
      <c r="A58" s="317"/>
      <c r="C58" s="362"/>
      <c r="D58" s="363"/>
      <c r="E58" s="461" t="s">
        <v>589</v>
      </c>
      <c r="F58" s="462"/>
      <c r="G58" s="462"/>
      <c r="H58" s="462"/>
      <c r="I58" s="463" t="str">
        <f>IF(その1!AD20="","",ROUND(P55/その1!AD20*1000,1))</f>
        <v/>
      </c>
      <c r="J58" s="251" t="s">
        <v>673</v>
      </c>
      <c r="K58" s="464"/>
      <c r="L58" s="465"/>
      <c r="M58" s="366"/>
      <c r="N58" s="366"/>
      <c r="O58" s="359"/>
      <c r="P58" s="383"/>
      <c r="Q58" s="360"/>
      <c r="R58" s="361"/>
      <c r="S58" s="360"/>
      <c r="T58" s="360"/>
      <c r="X58" s="444"/>
      <c r="Y58" s="444"/>
      <c r="AB58" s="61"/>
    </row>
    <row r="59" spans="1:28" s="256" customFormat="1" ht="18" customHeight="1">
      <c r="A59" s="317"/>
      <c r="C59" s="362"/>
      <c r="D59" s="363"/>
      <c r="E59" s="363"/>
      <c r="F59" s="363"/>
      <c r="G59" s="363"/>
      <c r="H59" s="363"/>
      <c r="I59" s="363"/>
      <c r="J59" s="364"/>
      <c r="K59" s="364"/>
      <c r="L59" s="365"/>
      <c r="M59" s="366"/>
      <c r="N59" s="366"/>
      <c r="O59" s="359"/>
      <c r="P59" s="383"/>
      <c r="Q59" s="360"/>
      <c r="R59" s="361"/>
      <c r="S59" s="360"/>
      <c r="T59" s="360"/>
      <c r="X59" s="444"/>
      <c r="Y59" s="444"/>
      <c r="AB59" s="61"/>
    </row>
    <row r="60" spans="1:28" s="256" customFormat="1" ht="3" customHeight="1">
      <c r="A60" s="249"/>
      <c r="B60" s="250"/>
      <c r="C60" s="250"/>
      <c r="D60" s="370"/>
      <c r="E60" s="370"/>
      <c r="F60" s="371"/>
      <c r="G60" s="372"/>
      <c r="H60" s="372"/>
      <c r="I60" s="373"/>
      <c r="J60" s="372"/>
      <c r="K60" s="250"/>
      <c r="L60" s="374"/>
      <c r="M60" s="375"/>
      <c r="N60" s="375"/>
      <c r="O60" s="376"/>
      <c r="P60" s="466"/>
      <c r="Q60" s="377"/>
      <c r="R60" s="378"/>
      <c r="S60" s="384"/>
      <c r="T60" s="384"/>
      <c r="AB60" s="61"/>
    </row>
    <row r="61" spans="1:28" s="256" customFormat="1" ht="18" customHeight="1">
      <c r="F61" s="257"/>
      <c r="G61" s="257"/>
      <c r="H61" s="257"/>
      <c r="I61" s="257"/>
      <c r="J61" s="257"/>
      <c r="K61" s="257"/>
      <c r="L61" s="258"/>
      <c r="M61" s="379"/>
      <c r="N61" s="380"/>
      <c r="O61" s="381"/>
      <c r="P61" s="467"/>
      <c r="Q61" s="382"/>
      <c r="R61" s="383" t="s">
        <v>464</v>
      </c>
      <c r="S61" s="383"/>
      <c r="T61" s="383"/>
      <c r="AB61" s="61"/>
    </row>
    <row r="62" spans="1:28">
      <c r="U62" s="385"/>
      <c r="V62" s="385"/>
      <c r="W62" s="256"/>
      <c r="X62" s="256"/>
      <c r="Y62" s="256"/>
    </row>
    <row r="63" spans="1:28">
      <c r="W63" s="256"/>
      <c r="X63" s="256"/>
      <c r="Y63" s="256"/>
    </row>
    <row r="64" spans="1:28">
      <c r="W64" s="385"/>
      <c r="X64" s="385"/>
      <c r="Y64" s="385"/>
    </row>
    <row r="65" spans="23:25">
      <c r="W65" s="385"/>
      <c r="X65" s="385"/>
      <c r="Y65" s="385"/>
    </row>
    <row r="66" spans="23:25">
      <c r="W66" s="385"/>
      <c r="X66" s="385"/>
      <c r="Y66" s="385"/>
    </row>
  </sheetData>
  <sheetProtection algorithmName="SHA-512" hashValue="VadoO4QxiDJbG+gs0vNvHQzx3/cvHHIqE8+keWbeoaqtP/HBe94S/dSbhSalT+E1YIGqF+36y9xGGElTZw1iiA==" saltValue="PPElAf3EKtQAp2TYwjc5sA==" spinCount="100000" sheet="1" objects="1" scenarios="1"/>
  <mergeCells count="59">
    <mergeCell ref="D55:I55"/>
    <mergeCell ref="D56:I56"/>
    <mergeCell ref="M56:N56"/>
    <mergeCell ref="C8:D45"/>
    <mergeCell ref="F48:I48"/>
    <mergeCell ref="F49:I49"/>
    <mergeCell ref="F50:I50"/>
    <mergeCell ref="C46:D51"/>
    <mergeCell ref="F51:I51"/>
    <mergeCell ref="C52:D54"/>
    <mergeCell ref="F52:I52"/>
    <mergeCell ref="F53:I53"/>
    <mergeCell ref="F54:I54"/>
    <mergeCell ref="F42:I42"/>
    <mergeCell ref="F43:I43"/>
    <mergeCell ref="F44:I44"/>
    <mergeCell ref="F45:I45"/>
    <mergeCell ref="F46:I46"/>
    <mergeCell ref="F47:I47"/>
    <mergeCell ref="F41:I41"/>
    <mergeCell ref="F31:I31"/>
    <mergeCell ref="F32:I32"/>
    <mergeCell ref="F33:I33"/>
    <mergeCell ref="F38:I38"/>
    <mergeCell ref="F39:I39"/>
    <mergeCell ref="F40:I40"/>
    <mergeCell ref="E34:E35"/>
    <mergeCell ref="F34:F35"/>
    <mergeCell ref="G34:G35"/>
    <mergeCell ref="F36:I36"/>
    <mergeCell ref="F37:I37"/>
    <mergeCell ref="F30:I30"/>
    <mergeCell ref="F18:I18"/>
    <mergeCell ref="F19:I19"/>
    <mergeCell ref="E20:E21"/>
    <mergeCell ref="F20:F21"/>
    <mergeCell ref="E22:E23"/>
    <mergeCell ref="F22:F23"/>
    <mergeCell ref="H23:J23"/>
    <mergeCell ref="E24:E26"/>
    <mergeCell ref="F24:F26"/>
    <mergeCell ref="F27:I27"/>
    <mergeCell ref="F28:I28"/>
    <mergeCell ref="F29:I29"/>
    <mergeCell ref="O6:P6"/>
    <mergeCell ref="F8:I8"/>
    <mergeCell ref="F9:I9"/>
    <mergeCell ref="F10:I10"/>
    <mergeCell ref="F11:I11"/>
    <mergeCell ref="F17:I17"/>
    <mergeCell ref="D6:I7"/>
    <mergeCell ref="K6:K7"/>
    <mergeCell ref="L6:M6"/>
    <mergeCell ref="N6:N7"/>
    <mergeCell ref="F12:I12"/>
    <mergeCell ref="F13:I13"/>
    <mergeCell ref="F14:I14"/>
    <mergeCell ref="F15:I15"/>
    <mergeCell ref="F16:I16"/>
  </mergeCells>
  <phoneticPr fontId="75"/>
  <dataValidations count="2">
    <dataValidation imeMode="off" allowBlank="1" showInputMessage="1" showErrorMessage="1" sqref="M8:M45 M47:M55" xr:uid="{00000000-0002-0000-0900-000000000000}"/>
    <dataValidation type="decimal" allowBlank="1" showInputMessage="1" showErrorMessage="1" sqref="M46" xr:uid="{00000000-0002-0000-0900-000001000000}">
      <formula1>0</formula1>
      <formula2>400000</formula2>
    </dataValidation>
  </dataValidations>
  <pageMargins left="0.55118110236220474" right="0.55118110236220474" top="0.98425196850393704" bottom="0.98425196850393704" header="0.51181102362204722" footer="0.51181102362204722"/>
  <pageSetup paperSize="9" scale="79" orientation="portrait" blackAndWhite="1"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6" id="{FF2213ED-0C72-4372-BA58-171099B7B5AC}">
            <xm:f>'その5（非公表）'!$M$21&lt;&gt;""</xm:f>
            <x14:dxf>
              <font>
                <color rgb="FFFF0000"/>
              </font>
            </x14:dxf>
          </x14:cfRule>
          <xm:sqref>V21</xm:sqref>
        </x14:conditionalFormatting>
        <x14:conditionalFormatting xmlns:xm="http://schemas.microsoft.com/office/excel/2006/main">
          <x14:cfRule type="expression" priority="5" id="{A4A1BF8D-3376-4282-8DC2-FE0A492E4445}">
            <xm:f>'その5（非公表）'!$M$23&lt;&gt;""</xm:f>
            <x14:dxf>
              <font>
                <color rgb="FFFF0000"/>
              </font>
            </x14:dxf>
          </x14:cfRule>
          <xm:sqref>V23</xm:sqref>
        </x14:conditionalFormatting>
        <x14:conditionalFormatting xmlns:xm="http://schemas.microsoft.com/office/excel/2006/main">
          <x14:cfRule type="expression" priority="4" id="{ECD8ABE9-AAC2-4801-8827-BB200B766B5E}">
            <xm:f>'その5（非公表）'!$M$32&lt;&gt;""</xm:f>
            <x14:dxf>
              <font>
                <color rgb="FFFF0000"/>
              </font>
            </x14:dxf>
          </x14:cfRule>
          <xm:sqref>V29</xm:sqref>
        </x14:conditionalFormatting>
        <x14:conditionalFormatting xmlns:xm="http://schemas.microsoft.com/office/excel/2006/main">
          <x14:cfRule type="expression" priority="3" id="{91F674DD-FB23-4378-8166-E872FA111BB3}">
            <xm:f>'その5（非公表）'!$M$33&lt;&gt;""</xm:f>
            <x14:dxf>
              <font>
                <color rgb="FFFF0000"/>
              </font>
            </x14:dxf>
          </x14:cfRule>
          <xm:sqref>V30</xm:sqref>
        </x14:conditionalFormatting>
        <x14:conditionalFormatting xmlns:xm="http://schemas.microsoft.com/office/excel/2006/main">
          <x14:cfRule type="expression" priority="2" id="{BC0CD8E0-84A9-4E29-B267-2CCB29AF3281}">
            <xm:f>'その5（非公表）'!$M$34&lt;&gt;""</xm:f>
            <x14:dxf>
              <font>
                <color rgb="FFFF0000"/>
              </font>
              <fill>
                <patternFill patternType="none">
                  <bgColor auto="1"/>
                </patternFill>
              </fill>
            </x14:dxf>
          </x14:cfRule>
          <xm:sqref>V31</xm:sqref>
        </x14:conditionalFormatting>
        <x14:conditionalFormatting xmlns:xm="http://schemas.microsoft.com/office/excel/2006/main">
          <x14:cfRule type="expression" priority="1" id="{0A5A908F-CA1D-4F5D-9D57-90B0B419578C}">
            <xm:f>'その5（非公表）'!$M$35&lt;&gt;""</xm:f>
            <x14:dxf>
              <font>
                <color rgb="FFFF0000"/>
              </font>
            </x14:dxf>
          </x14:cfRule>
          <xm:sqref>V32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indexed="13"/>
  </sheetPr>
  <dimension ref="A1:B2"/>
  <sheetViews>
    <sheetView workbookViewId="0">
      <selection activeCell="B3" sqref="B3"/>
    </sheetView>
  </sheetViews>
  <sheetFormatPr defaultColWidth="9" defaultRowHeight="13.2"/>
  <cols>
    <col min="1" max="1" width="13.88671875" style="30" customWidth="1"/>
    <col min="2" max="2" width="10.109375" style="30" bestFit="1" customWidth="1"/>
    <col min="3" max="16384" width="9" style="30"/>
  </cols>
  <sheetData>
    <row r="1" spans="1:2">
      <c r="A1" s="28" t="s">
        <v>466</v>
      </c>
      <c r="B1" s="29" t="s">
        <v>468</v>
      </c>
    </row>
    <row r="2" spans="1:2">
      <c r="A2" s="28" t="s">
        <v>467</v>
      </c>
      <c r="B2" s="29">
        <v>2</v>
      </c>
    </row>
  </sheetData>
  <phoneticPr fontId="75"/>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A108"/>
  <sheetViews>
    <sheetView showGridLines="0" view="pageBreakPreview" zoomScaleSheetLayoutView="100" workbookViewId="0">
      <selection activeCell="R16" sqref="R16:AP16"/>
    </sheetView>
  </sheetViews>
  <sheetFormatPr defaultColWidth="9" defaultRowHeight="12"/>
  <cols>
    <col min="1" max="1" width="3.6640625" style="108" customWidth="1"/>
    <col min="2" max="2" width="0.44140625" style="108" customWidth="1"/>
    <col min="3" max="3" width="3.6640625" style="108" customWidth="1"/>
    <col min="4" max="7" width="1.44140625" style="108" customWidth="1"/>
    <col min="8" max="17" width="2.33203125" style="108" customWidth="1"/>
    <col min="18" max="29" width="3.33203125" style="108" customWidth="1"/>
    <col min="30" max="33" width="2.33203125" style="108" customWidth="1"/>
    <col min="34" max="42" width="2.6640625" style="108" customWidth="1"/>
    <col min="43" max="43" width="1" style="108" customWidth="1"/>
    <col min="44" max="44" width="0.44140625" style="108" customWidth="1"/>
    <col min="45" max="47" width="5.6640625" style="108" customWidth="1"/>
    <col min="48" max="53" width="5.6640625" style="108" hidden="1" customWidth="1"/>
    <col min="54" max="54" width="9" style="108" customWidth="1"/>
    <col min="55" max="16384" width="9" style="108"/>
  </cols>
  <sheetData>
    <row r="1" spans="1:52">
      <c r="A1" s="108" t="s">
        <v>24</v>
      </c>
    </row>
    <row r="2" spans="1:52" ht="3" customHeight="1">
      <c r="B2" s="109"/>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1"/>
    </row>
    <row r="3" spans="1:52" ht="15" customHeight="1">
      <c r="B3" s="112"/>
      <c r="AR3" s="113"/>
    </row>
    <row r="4" spans="1:52" ht="15.75" customHeight="1">
      <c r="B4" s="112"/>
      <c r="G4" s="114"/>
      <c r="H4" s="742">
        <v>2026</v>
      </c>
      <c r="I4" s="743"/>
      <c r="J4" s="744"/>
      <c r="K4" s="115" t="s">
        <v>146</v>
      </c>
      <c r="AH4" s="752" t="str">
        <f>IF(提出書!C18="特定テナント等地球温暖化対策計画書提出書","","特定テナント等相当事業者")</f>
        <v/>
      </c>
      <c r="AI4" s="752"/>
      <c r="AJ4" s="752"/>
      <c r="AK4" s="752"/>
      <c r="AL4" s="752"/>
      <c r="AM4" s="752"/>
      <c r="AN4" s="752"/>
      <c r="AO4" s="752"/>
      <c r="AP4" s="752"/>
      <c r="AQ4" s="752"/>
      <c r="AR4" s="113"/>
    </row>
    <row r="5" spans="1:52" ht="27" customHeight="1">
      <c r="B5" s="112"/>
      <c r="E5" s="745" t="s">
        <v>334</v>
      </c>
      <c r="F5" s="745"/>
      <c r="G5" s="745"/>
      <c r="H5" s="745"/>
      <c r="I5" s="745"/>
      <c r="J5" s="745"/>
      <c r="K5" s="745"/>
      <c r="L5" s="745"/>
      <c r="M5" s="745"/>
      <c r="N5" s="745"/>
      <c r="O5" s="745"/>
      <c r="P5" s="745"/>
      <c r="Q5" s="745"/>
      <c r="R5" s="745"/>
      <c r="S5" s="745"/>
      <c r="T5" s="745"/>
      <c r="U5" s="745"/>
      <c r="V5" s="745"/>
      <c r="W5" s="745"/>
      <c r="X5" s="745"/>
      <c r="Y5" s="745"/>
      <c r="Z5" s="745"/>
      <c r="AA5" s="745"/>
      <c r="AB5" s="745"/>
      <c r="AC5" s="745"/>
      <c r="AD5" s="745"/>
      <c r="AE5" s="745"/>
      <c r="AF5" s="745"/>
      <c r="AG5" s="745"/>
      <c r="AH5" s="745"/>
      <c r="AI5" s="745"/>
      <c r="AJ5" s="745"/>
      <c r="AK5" s="745"/>
      <c r="AL5" s="745"/>
      <c r="AM5" s="745"/>
      <c r="AN5" s="745"/>
      <c r="AO5" s="745"/>
      <c r="AP5" s="745"/>
      <c r="AQ5" s="116"/>
      <c r="AR5" s="113"/>
      <c r="AW5" s="108" t="s">
        <v>147</v>
      </c>
    </row>
    <row r="6" spans="1:52" ht="10.5" customHeight="1">
      <c r="B6" s="112"/>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3"/>
    </row>
    <row r="7" spans="1:52" ht="18" customHeight="1">
      <c r="B7" s="112"/>
      <c r="E7" s="108" t="s">
        <v>148</v>
      </c>
      <c r="AR7" s="113"/>
      <c r="AW7" s="108" t="s">
        <v>149</v>
      </c>
    </row>
    <row r="8" spans="1:52" ht="18" customHeight="1" thickBot="1">
      <c r="B8" s="112"/>
      <c r="E8" s="108" t="s">
        <v>150</v>
      </c>
      <c r="AR8" s="113"/>
      <c r="AW8" s="108" t="s">
        <v>151</v>
      </c>
      <c r="AX8" s="108" t="s">
        <v>152</v>
      </c>
      <c r="AY8" s="108" t="s">
        <v>153</v>
      </c>
      <c r="AZ8" s="108">
        <v>1</v>
      </c>
    </row>
    <row r="9" spans="1:52" ht="30" customHeight="1" thickBot="1">
      <c r="B9" s="112"/>
      <c r="E9" s="746"/>
      <c r="F9" s="747"/>
      <c r="G9" s="747"/>
      <c r="H9" s="747"/>
      <c r="I9" s="747"/>
      <c r="J9" s="747"/>
      <c r="K9" s="747"/>
      <c r="L9" s="747"/>
      <c r="M9" s="747"/>
      <c r="N9" s="747"/>
      <c r="O9" s="747"/>
      <c r="P9" s="747"/>
      <c r="Q9" s="747"/>
      <c r="R9" s="747"/>
      <c r="S9" s="747"/>
      <c r="T9" s="747"/>
      <c r="U9" s="747"/>
      <c r="V9" s="747"/>
      <c r="W9" s="747"/>
      <c r="X9" s="747"/>
      <c r="Y9" s="747"/>
      <c r="Z9" s="747"/>
      <c r="AA9" s="747"/>
      <c r="AB9" s="747"/>
      <c r="AC9" s="747"/>
      <c r="AD9" s="747"/>
      <c r="AE9" s="747"/>
      <c r="AF9" s="747"/>
      <c r="AG9" s="747"/>
      <c r="AH9" s="747"/>
      <c r="AI9" s="747"/>
      <c r="AJ9" s="747"/>
      <c r="AK9" s="747"/>
      <c r="AL9" s="747"/>
      <c r="AM9" s="747"/>
      <c r="AN9" s="747"/>
      <c r="AO9" s="747"/>
      <c r="AP9" s="748"/>
      <c r="AQ9" s="117"/>
      <c r="AR9" s="113"/>
      <c r="AW9" s="108" t="s">
        <v>154</v>
      </c>
      <c r="AX9" s="108" t="s">
        <v>155</v>
      </c>
      <c r="AY9" s="108" t="s">
        <v>156</v>
      </c>
      <c r="AZ9" s="108">
        <v>2</v>
      </c>
    </row>
    <row r="10" spans="1:52" ht="10.5" customHeight="1">
      <c r="B10" s="112"/>
      <c r="AR10" s="113"/>
      <c r="AW10" s="108" t="s">
        <v>157</v>
      </c>
      <c r="AX10" s="108" t="s">
        <v>158</v>
      </c>
      <c r="AY10" s="108" t="s">
        <v>159</v>
      </c>
      <c r="AZ10" s="108">
        <v>3</v>
      </c>
    </row>
    <row r="11" spans="1:52" ht="18.75" hidden="1" customHeight="1" thickBot="1">
      <c r="B11" s="112"/>
      <c r="E11" s="118" t="s">
        <v>22</v>
      </c>
      <c r="AH11" s="119"/>
      <c r="AI11" s="749" t="s">
        <v>91</v>
      </c>
      <c r="AJ11" s="750"/>
      <c r="AK11" s="750"/>
      <c r="AL11" s="751"/>
      <c r="AM11" s="749" t="str">
        <f>IF(提出書!Q29="","",提出書!Q29)</f>
        <v/>
      </c>
      <c r="AN11" s="750"/>
      <c r="AO11" s="750"/>
      <c r="AP11" s="751"/>
      <c r="AQ11" s="120"/>
      <c r="AR11" s="113"/>
      <c r="AW11" s="108" t="s">
        <v>160</v>
      </c>
      <c r="AX11" s="108" t="s">
        <v>161</v>
      </c>
      <c r="AY11" s="108" t="s">
        <v>162</v>
      </c>
      <c r="AZ11" s="108">
        <v>4</v>
      </c>
    </row>
    <row r="12" spans="1:52" ht="27.75" hidden="1" customHeight="1">
      <c r="B12" s="112"/>
      <c r="E12" s="121"/>
      <c r="F12" s="753" t="s">
        <v>288</v>
      </c>
      <c r="G12" s="754"/>
      <c r="H12" s="754"/>
      <c r="I12" s="754"/>
      <c r="J12" s="754"/>
      <c r="K12" s="754"/>
      <c r="L12" s="754"/>
      <c r="M12" s="754"/>
      <c r="N12" s="754"/>
      <c r="O12" s="754"/>
      <c r="P12" s="754"/>
      <c r="Q12" s="122"/>
      <c r="R12" s="755" t="str">
        <f>IF(提出書!Q25="","",提出書!Q25)</f>
        <v/>
      </c>
      <c r="S12" s="755"/>
      <c r="T12" s="755"/>
      <c r="U12" s="755"/>
      <c r="V12" s="755"/>
      <c r="W12" s="755"/>
      <c r="X12" s="755"/>
      <c r="Y12" s="755"/>
      <c r="Z12" s="755"/>
      <c r="AA12" s="755"/>
      <c r="AB12" s="755"/>
      <c r="AC12" s="755"/>
      <c r="AD12" s="755"/>
      <c r="AE12" s="755"/>
      <c r="AF12" s="755"/>
      <c r="AG12" s="755"/>
      <c r="AH12" s="755"/>
      <c r="AI12" s="755"/>
      <c r="AJ12" s="755"/>
      <c r="AK12" s="755"/>
      <c r="AL12" s="755"/>
      <c r="AM12" s="755"/>
      <c r="AN12" s="755"/>
      <c r="AO12" s="755"/>
      <c r="AP12" s="756"/>
      <c r="AQ12" s="123"/>
      <c r="AR12" s="113"/>
      <c r="AW12" s="108" t="s">
        <v>163</v>
      </c>
      <c r="AX12" s="108" t="s">
        <v>164</v>
      </c>
      <c r="AY12" s="108" t="s">
        <v>165</v>
      </c>
      <c r="AZ12" s="108">
        <v>5</v>
      </c>
    </row>
    <row r="13" spans="1:52" ht="27.75" hidden="1" customHeight="1" thickBot="1">
      <c r="B13" s="112"/>
      <c r="E13" s="124"/>
      <c r="F13" s="769" t="s">
        <v>25</v>
      </c>
      <c r="G13" s="769"/>
      <c r="H13" s="769"/>
      <c r="I13" s="769"/>
      <c r="J13" s="769"/>
      <c r="K13" s="769"/>
      <c r="L13" s="769"/>
      <c r="M13" s="769"/>
      <c r="N13" s="769"/>
      <c r="O13" s="769"/>
      <c r="P13" s="769"/>
      <c r="Q13" s="125"/>
      <c r="R13" s="770" t="str">
        <f>IF(提出書!Q27="","",提出書!Q27)&amp;IF(提出書!Q27="","",提出書!V27)&amp;IF(提出書!W27="","",提出書!W27)</f>
        <v/>
      </c>
      <c r="S13" s="771"/>
      <c r="T13" s="771"/>
      <c r="U13" s="771"/>
      <c r="V13" s="771"/>
      <c r="W13" s="771"/>
      <c r="X13" s="771"/>
      <c r="Y13" s="771"/>
      <c r="Z13" s="771"/>
      <c r="AA13" s="771"/>
      <c r="AB13" s="771"/>
      <c r="AC13" s="771"/>
      <c r="AD13" s="771"/>
      <c r="AE13" s="771"/>
      <c r="AF13" s="771"/>
      <c r="AG13" s="771"/>
      <c r="AH13" s="771"/>
      <c r="AI13" s="771"/>
      <c r="AJ13" s="771"/>
      <c r="AK13" s="771"/>
      <c r="AL13" s="771"/>
      <c r="AM13" s="771"/>
      <c r="AN13" s="771"/>
      <c r="AO13" s="771"/>
      <c r="AP13" s="772"/>
      <c r="AQ13" s="123"/>
      <c r="AR13" s="113"/>
      <c r="AW13" s="108" t="s">
        <v>166</v>
      </c>
      <c r="AX13" s="108" t="s">
        <v>167</v>
      </c>
      <c r="AY13" s="108" t="s">
        <v>168</v>
      </c>
      <c r="AZ13" s="108">
        <v>6</v>
      </c>
    </row>
    <row r="14" spans="1:52" ht="10.5" customHeight="1">
      <c r="B14" s="112"/>
      <c r="AR14" s="113"/>
      <c r="AW14" s="108" t="s">
        <v>169</v>
      </c>
      <c r="AX14" s="108" t="s">
        <v>170</v>
      </c>
      <c r="AY14" s="108" t="s">
        <v>171</v>
      </c>
      <c r="AZ14" s="108">
        <v>7</v>
      </c>
    </row>
    <row r="15" spans="1:52" ht="18.75" customHeight="1" thickBot="1">
      <c r="B15" s="112"/>
      <c r="E15" s="108" t="s">
        <v>437</v>
      </c>
      <c r="AH15" s="119"/>
      <c r="AI15" s="778"/>
      <c r="AJ15" s="778"/>
      <c r="AK15" s="778"/>
      <c r="AL15" s="778"/>
      <c r="AM15" s="119"/>
      <c r="AN15" s="776"/>
      <c r="AO15" s="776"/>
      <c r="AP15" s="776"/>
      <c r="AQ15" s="126"/>
      <c r="AR15" s="113"/>
      <c r="AW15" s="108" t="s">
        <v>172</v>
      </c>
      <c r="AX15" s="108" t="s">
        <v>173</v>
      </c>
      <c r="AY15" s="108" t="s">
        <v>174</v>
      </c>
      <c r="AZ15" s="108">
        <v>8</v>
      </c>
    </row>
    <row r="16" spans="1:52" ht="27.75" customHeight="1">
      <c r="B16" s="112"/>
      <c r="E16" s="121"/>
      <c r="F16" s="777" t="s">
        <v>175</v>
      </c>
      <c r="G16" s="777"/>
      <c r="H16" s="777"/>
      <c r="I16" s="777"/>
      <c r="J16" s="777"/>
      <c r="K16" s="777"/>
      <c r="L16" s="777"/>
      <c r="M16" s="777"/>
      <c r="N16" s="777"/>
      <c r="O16" s="777"/>
      <c r="P16" s="777"/>
      <c r="Q16" s="122"/>
      <c r="R16" s="739"/>
      <c r="S16" s="740"/>
      <c r="T16" s="740"/>
      <c r="U16" s="740"/>
      <c r="V16" s="740"/>
      <c r="W16" s="740"/>
      <c r="X16" s="740"/>
      <c r="Y16" s="740"/>
      <c r="Z16" s="740"/>
      <c r="AA16" s="740"/>
      <c r="AB16" s="740"/>
      <c r="AC16" s="740"/>
      <c r="AD16" s="740"/>
      <c r="AE16" s="740"/>
      <c r="AF16" s="740"/>
      <c r="AG16" s="740"/>
      <c r="AH16" s="740"/>
      <c r="AI16" s="740"/>
      <c r="AJ16" s="740"/>
      <c r="AK16" s="740"/>
      <c r="AL16" s="740"/>
      <c r="AM16" s="740"/>
      <c r="AN16" s="740"/>
      <c r="AO16" s="740"/>
      <c r="AP16" s="741"/>
      <c r="AQ16" s="123"/>
      <c r="AR16" s="113"/>
      <c r="AW16" s="108" t="s">
        <v>176</v>
      </c>
      <c r="AX16" s="108" t="s">
        <v>177</v>
      </c>
      <c r="AY16" s="108" t="s">
        <v>178</v>
      </c>
      <c r="AZ16" s="108">
        <v>9</v>
      </c>
    </row>
    <row r="17" spans="2:52" ht="18.75" customHeight="1">
      <c r="B17" s="112"/>
      <c r="E17" s="759" t="s">
        <v>179</v>
      </c>
      <c r="F17" s="760"/>
      <c r="G17" s="761"/>
      <c r="H17" s="711" t="s">
        <v>180</v>
      </c>
      <c r="I17" s="711"/>
      <c r="J17" s="711"/>
      <c r="K17" s="127"/>
      <c r="L17" s="768" t="s">
        <v>289</v>
      </c>
      <c r="M17" s="768"/>
      <c r="N17" s="768"/>
      <c r="O17" s="768"/>
      <c r="P17" s="768"/>
      <c r="Q17" s="128"/>
      <c r="R17" s="706" t="str">
        <f>IF(W17="","",CONCATENATE(VLOOKUP($W$17,$AW$8:$AX$27,2,FALSE),TEXT(VLOOKUP($AG$17,$AY$8:$AZ$108,2,FALSE),"00")))</f>
        <v/>
      </c>
      <c r="S17" s="707"/>
      <c r="T17" s="707"/>
      <c r="U17" s="707"/>
      <c r="V17" s="757"/>
      <c r="W17" s="773"/>
      <c r="X17" s="774"/>
      <c r="Y17" s="774"/>
      <c r="Z17" s="774"/>
      <c r="AA17" s="774"/>
      <c r="AB17" s="774"/>
      <c r="AC17" s="774"/>
      <c r="AD17" s="774"/>
      <c r="AE17" s="774"/>
      <c r="AF17" s="779"/>
      <c r="AG17" s="773"/>
      <c r="AH17" s="774"/>
      <c r="AI17" s="774"/>
      <c r="AJ17" s="774"/>
      <c r="AK17" s="774"/>
      <c r="AL17" s="774"/>
      <c r="AM17" s="774"/>
      <c r="AN17" s="774"/>
      <c r="AO17" s="774"/>
      <c r="AP17" s="775"/>
      <c r="AQ17" s="129"/>
      <c r="AR17" s="113"/>
      <c r="AW17" s="108" t="s">
        <v>181</v>
      </c>
      <c r="AX17" s="108" t="s">
        <v>182</v>
      </c>
      <c r="AY17" s="108" t="s">
        <v>183</v>
      </c>
      <c r="AZ17" s="108">
        <v>10</v>
      </c>
    </row>
    <row r="18" spans="2:52" ht="18.75" customHeight="1">
      <c r="B18" s="112"/>
      <c r="E18" s="762"/>
      <c r="F18" s="763"/>
      <c r="G18" s="764"/>
      <c r="H18" s="711"/>
      <c r="I18" s="711"/>
      <c r="J18" s="711"/>
      <c r="K18" s="127"/>
      <c r="L18" s="758" t="s">
        <v>304</v>
      </c>
      <c r="M18" s="758"/>
      <c r="N18" s="758"/>
      <c r="O18" s="758"/>
      <c r="P18" s="758"/>
      <c r="Q18" s="128"/>
      <c r="R18" s="706" t="str">
        <f>IF(AG17="","",AG17)</f>
        <v/>
      </c>
      <c r="S18" s="707"/>
      <c r="T18" s="707"/>
      <c r="U18" s="707"/>
      <c r="V18" s="707"/>
      <c r="W18" s="707"/>
      <c r="X18" s="707"/>
      <c r="Y18" s="707"/>
      <c r="Z18" s="707"/>
      <c r="AA18" s="707"/>
      <c r="AB18" s="707"/>
      <c r="AC18" s="707"/>
      <c r="AD18" s="707"/>
      <c r="AE18" s="707"/>
      <c r="AF18" s="707"/>
      <c r="AG18" s="707"/>
      <c r="AH18" s="707"/>
      <c r="AI18" s="707"/>
      <c r="AJ18" s="707"/>
      <c r="AK18" s="707"/>
      <c r="AL18" s="707"/>
      <c r="AM18" s="707"/>
      <c r="AN18" s="707"/>
      <c r="AO18" s="707"/>
      <c r="AP18" s="708"/>
      <c r="AQ18" s="130"/>
      <c r="AR18" s="113"/>
      <c r="AW18" s="108" t="s">
        <v>184</v>
      </c>
      <c r="AX18" s="108" t="s">
        <v>185</v>
      </c>
      <c r="AY18" s="108" t="s">
        <v>186</v>
      </c>
      <c r="AZ18" s="108">
        <v>11</v>
      </c>
    </row>
    <row r="19" spans="2:52" ht="18.75" customHeight="1">
      <c r="B19" s="112"/>
      <c r="E19" s="762"/>
      <c r="F19" s="763"/>
      <c r="G19" s="764"/>
      <c r="H19" s="711" t="s">
        <v>187</v>
      </c>
      <c r="I19" s="711"/>
      <c r="J19" s="711"/>
      <c r="K19" s="127"/>
      <c r="L19" s="720" t="s">
        <v>290</v>
      </c>
      <c r="M19" s="720"/>
      <c r="N19" s="720"/>
      <c r="O19" s="720"/>
      <c r="P19" s="720"/>
      <c r="Q19" s="111"/>
      <c r="R19" s="734" t="str">
        <f>IF(AD20="","",INDEX(S21:S31,MATCH(MAX(AD21:AD31),AD21:AD31,0)))</f>
        <v/>
      </c>
      <c r="S19" s="735"/>
      <c r="T19" s="735"/>
      <c r="U19" s="735"/>
      <c r="V19" s="735"/>
      <c r="W19" s="735"/>
      <c r="X19" s="735"/>
      <c r="Y19" s="735"/>
      <c r="Z19" s="736"/>
      <c r="AA19" s="736"/>
      <c r="AB19" s="736"/>
      <c r="AC19" s="736"/>
      <c r="AD19" s="736"/>
      <c r="AE19" s="736"/>
      <c r="AF19" s="736"/>
      <c r="AG19" s="736"/>
      <c r="AH19" s="736"/>
      <c r="AI19" s="736"/>
      <c r="AJ19" s="736"/>
      <c r="AK19" s="736"/>
      <c r="AL19" s="736"/>
      <c r="AM19" s="736"/>
      <c r="AN19" s="736"/>
      <c r="AO19" s="736"/>
      <c r="AP19" s="737"/>
      <c r="AQ19" s="131"/>
      <c r="AR19" s="113"/>
      <c r="AW19" s="108" t="s">
        <v>188</v>
      </c>
      <c r="AX19" s="108" t="s">
        <v>189</v>
      </c>
      <c r="AY19" s="108" t="s">
        <v>190</v>
      </c>
      <c r="AZ19" s="108">
        <v>12</v>
      </c>
    </row>
    <row r="20" spans="2:52" ht="28.5" customHeight="1">
      <c r="B20" s="112"/>
      <c r="E20" s="762"/>
      <c r="F20" s="763"/>
      <c r="G20" s="764"/>
      <c r="H20" s="711"/>
      <c r="I20" s="711"/>
      <c r="J20" s="711"/>
      <c r="K20" s="132"/>
      <c r="L20" s="738" t="s">
        <v>346</v>
      </c>
      <c r="M20" s="738"/>
      <c r="N20" s="738"/>
      <c r="O20" s="738"/>
      <c r="P20" s="738"/>
      <c r="Q20" s="738"/>
      <c r="R20" s="738"/>
      <c r="S20" s="738"/>
      <c r="T20" s="738"/>
      <c r="U20" s="738"/>
      <c r="V20" s="738"/>
      <c r="W20" s="738"/>
      <c r="X20" s="738"/>
      <c r="Y20" s="738"/>
      <c r="Z20" s="133"/>
      <c r="AA20" s="714" t="s">
        <v>191</v>
      </c>
      <c r="AB20" s="714"/>
      <c r="AC20" s="715"/>
      <c r="AD20" s="712" t="str">
        <f>IF(MAX(AD21:AN31)&gt;0,SUM(AD21:AN31),"")</f>
        <v/>
      </c>
      <c r="AE20" s="712"/>
      <c r="AF20" s="712"/>
      <c r="AG20" s="712"/>
      <c r="AH20" s="712"/>
      <c r="AI20" s="712"/>
      <c r="AJ20" s="712"/>
      <c r="AK20" s="712"/>
      <c r="AL20" s="712"/>
      <c r="AM20" s="712"/>
      <c r="AN20" s="712"/>
      <c r="AO20" s="709" t="s">
        <v>291</v>
      </c>
      <c r="AP20" s="710"/>
      <c r="AQ20" s="134"/>
      <c r="AR20" s="113"/>
      <c r="AW20" s="108" t="s">
        <v>192</v>
      </c>
      <c r="AX20" s="108" t="s">
        <v>193</v>
      </c>
      <c r="AY20" s="108" t="s">
        <v>194</v>
      </c>
      <c r="AZ20" s="108">
        <v>13</v>
      </c>
    </row>
    <row r="21" spans="2:52" ht="18" customHeight="1">
      <c r="B21" s="112"/>
      <c r="E21" s="762"/>
      <c r="F21" s="763"/>
      <c r="G21" s="764"/>
      <c r="H21" s="711"/>
      <c r="I21" s="711"/>
      <c r="J21" s="711"/>
      <c r="K21" s="112"/>
      <c r="O21" s="113"/>
      <c r="P21" s="780" t="s">
        <v>195</v>
      </c>
      <c r="Q21" s="780"/>
      <c r="R21" s="135"/>
      <c r="S21" s="713" t="s">
        <v>292</v>
      </c>
      <c r="T21" s="713"/>
      <c r="U21" s="713"/>
      <c r="V21" s="713"/>
      <c r="W21" s="713"/>
      <c r="X21" s="713"/>
      <c r="Y21" s="713"/>
      <c r="Z21" s="136"/>
      <c r="AA21" s="714" t="s">
        <v>191</v>
      </c>
      <c r="AB21" s="714"/>
      <c r="AC21" s="715"/>
      <c r="AD21" s="717"/>
      <c r="AE21" s="717"/>
      <c r="AF21" s="717"/>
      <c r="AG21" s="717"/>
      <c r="AH21" s="717"/>
      <c r="AI21" s="717"/>
      <c r="AJ21" s="717"/>
      <c r="AK21" s="717"/>
      <c r="AL21" s="717"/>
      <c r="AM21" s="717"/>
      <c r="AN21" s="717"/>
      <c r="AO21" s="709" t="s">
        <v>291</v>
      </c>
      <c r="AP21" s="710"/>
      <c r="AQ21" s="134"/>
      <c r="AR21" s="113"/>
      <c r="AW21" s="108" t="s">
        <v>196</v>
      </c>
      <c r="AX21" s="108" t="s">
        <v>197</v>
      </c>
      <c r="AY21" s="108" t="s">
        <v>198</v>
      </c>
      <c r="AZ21" s="108">
        <v>14</v>
      </c>
    </row>
    <row r="22" spans="2:52" ht="18" customHeight="1">
      <c r="B22" s="112"/>
      <c r="E22" s="762"/>
      <c r="F22" s="763"/>
      <c r="G22" s="764"/>
      <c r="H22" s="711"/>
      <c r="I22" s="711"/>
      <c r="J22" s="711"/>
      <c r="K22" s="112"/>
      <c r="O22" s="113"/>
      <c r="P22" s="780"/>
      <c r="Q22" s="780"/>
      <c r="R22" s="135"/>
      <c r="S22" s="713" t="s">
        <v>293</v>
      </c>
      <c r="T22" s="713"/>
      <c r="U22" s="713"/>
      <c r="V22" s="713"/>
      <c r="W22" s="713"/>
      <c r="X22" s="713"/>
      <c r="Y22" s="713"/>
      <c r="Z22" s="137"/>
      <c r="AA22" s="714" t="s">
        <v>191</v>
      </c>
      <c r="AB22" s="714"/>
      <c r="AC22" s="715"/>
      <c r="AD22" s="717"/>
      <c r="AE22" s="717"/>
      <c r="AF22" s="717"/>
      <c r="AG22" s="717"/>
      <c r="AH22" s="717"/>
      <c r="AI22" s="717"/>
      <c r="AJ22" s="717"/>
      <c r="AK22" s="717"/>
      <c r="AL22" s="717"/>
      <c r="AM22" s="717"/>
      <c r="AN22" s="717"/>
      <c r="AO22" s="709" t="s">
        <v>291</v>
      </c>
      <c r="AP22" s="710"/>
      <c r="AQ22" s="134"/>
      <c r="AR22" s="113"/>
      <c r="AW22" s="108" t="s">
        <v>199</v>
      </c>
      <c r="AX22" s="108" t="s">
        <v>200</v>
      </c>
      <c r="AY22" s="108" t="s">
        <v>201</v>
      </c>
      <c r="AZ22" s="108">
        <v>15</v>
      </c>
    </row>
    <row r="23" spans="2:52" ht="18" customHeight="1">
      <c r="B23" s="112"/>
      <c r="E23" s="762"/>
      <c r="F23" s="763"/>
      <c r="G23" s="764"/>
      <c r="H23" s="711"/>
      <c r="I23" s="711"/>
      <c r="J23" s="711"/>
      <c r="K23" s="112"/>
      <c r="O23" s="113"/>
      <c r="P23" s="780"/>
      <c r="Q23" s="780"/>
      <c r="R23" s="135"/>
      <c r="S23" s="713" t="s">
        <v>294</v>
      </c>
      <c r="T23" s="713"/>
      <c r="U23" s="713"/>
      <c r="V23" s="713"/>
      <c r="W23" s="713"/>
      <c r="X23" s="713"/>
      <c r="Y23" s="713"/>
      <c r="Z23" s="137"/>
      <c r="AA23" s="714" t="s">
        <v>191</v>
      </c>
      <c r="AB23" s="714"/>
      <c r="AC23" s="715"/>
      <c r="AD23" s="717"/>
      <c r="AE23" s="717"/>
      <c r="AF23" s="717"/>
      <c r="AG23" s="717"/>
      <c r="AH23" s="717"/>
      <c r="AI23" s="717"/>
      <c r="AJ23" s="717"/>
      <c r="AK23" s="717"/>
      <c r="AL23" s="717"/>
      <c r="AM23" s="717"/>
      <c r="AN23" s="717"/>
      <c r="AO23" s="709" t="s">
        <v>291</v>
      </c>
      <c r="AP23" s="710"/>
      <c r="AQ23" s="134"/>
      <c r="AR23" s="113"/>
      <c r="AW23" s="108" t="s">
        <v>202</v>
      </c>
      <c r="AX23" s="108" t="s">
        <v>203</v>
      </c>
      <c r="AY23" s="108" t="s">
        <v>26</v>
      </c>
      <c r="AZ23" s="108">
        <v>16</v>
      </c>
    </row>
    <row r="24" spans="2:52" ht="18" customHeight="1">
      <c r="B24" s="112"/>
      <c r="E24" s="762"/>
      <c r="F24" s="763"/>
      <c r="G24" s="764"/>
      <c r="H24" s="711"/>
      <c r="I24" s="711"/>
      <c r="J24" s="711"/>
      <c r="K24" s="112"/>
      <c r="O24" s="113"/>
      <c r="P24" s="780"/>
      <c r="Q24" s="780"/>
      <c r="R24" s="135"/>
      <c r="S24" s="713" t="s">
        <v>295</v>
      </c>
      <c r="T24" s="713"/>
      <c r="U24" s="713"/>
      <c r="V24" s="713"/>
      <c r="W24" s="713"/>
      <c r="X24" s="713"/>
      <c r="Y24" s="713"/>
      <c r="Z24" s="137"/>
      <c r="AA24" s="714" t="s">
        <v>191</v>
      </c>
      <c r="AB24" s="714"/>
      <c r="AC24" s="715"/>
      <c r="AD24" s="716"/>
      <c r="AE24" s="716"/>
      <c r="AF24" s="716"/>
      <c r="AG24" s="716"/>
      <c r="AH24" s="716"/>
      <c r="AI24" s="716"/>
      <c r="AJ24" s="716"/>
      <c r="AK24" s="716"/>
      <c r="AL24" s="716"/>
      <c r="AM24" s="716"/>
      <c r="AN24" s="716"/>
      <c r="AO24" s="709" t="s">
        <v>291</v>
      </c>
      <c r="AP24" s="710"/>
      <c r="AQ24" s="134"/>
      <c r="AR24" s="113"/>
      <c r="AW24" s="108" t="s">
        <v>204</v>
      </c>
      <c r="AX24" s="108" t="s">
        <v>205</v>
      </c>
      <c r="AY24" s="108" t="s">
        <v>206</v>
      </c>
      <c r="AZ24" s="108">
        <v>17</v>
      </c>
    </row>
    <row r="25" spans="2:52" ht="18" customHeight="1">
      <c r="B25" s="112"/>
      <c r="E25" s="762"/>
      <c r="F25" s="763"/>
      <c r="G25" s="764"/>
      <c r="H25" s="711"/>
      <c r="I25" s="711"/>
      <c r="J25" s="711"/>
      <c r="K25" s="112"/>
      <c r="O25" s="113"/>
      <c r="P25" s="780"/>
      <c r="Q25" s="780"/>
      <c r="R25" s="135"/>
      <c r="S25" s="713" t="s">
        <v>296</v>
      </c>
      <c r="T25" s="713"/>
      <c r="U25" s="713"/>
      <c r="V25" s="713"/>
      <c r="W25" s="713"/>
      <c r="X25" s="713"/>
      <c r="Y25" s="713"/>
      <c r="Z25" s="137"/>
      <c r="AA25" s="714" t="s">
        <v>191</v>
      </c>
      <c r="AB25" s="714"/>
      <c r="AC25" s="715"/>
      <c r="AD25" s="716"/>
      <c r="AE25" s="716"/>
      <c r="AF25" s="716"/>
      <c r="AG25" s="716"/>
      <c r="AH25" s="716"/>
      <c r="AI25" s="716"/>
      <c r="AJ25" s="716"/>
      <c r="AK25" s="716"/>
      <c r="AL25" s="716"/>
      <c r="AM25" s="716"/>
      <c r="AN25" s="716"/>
      <c r="AO25" s="709" t="s">
        <v>291</v>
      </c>
      <c r="AP25" s="710"/>
      <c r="AQ25" s="134"/>
      <c r="AR25" s="113"/>
      <c r="AW25" s="108" t="s">
        <v>207</v>
      </c>
      <c r="AX25" s="108" t="s">
        <v>208</v>
      </c>
      <c r="AY25" s="108" t="s">
        <v>209</v>
      </c>
      <c r="AZ25" s="108">
        <v>18</v>
      </c>
    </row>
    <row r="26" spans="2:52" ht="18" customHeight="1">
      <c r="B26" s="112"/>
      <c r="E26" s="762"/>
      <c r="F26" s="763"/>
      <c r="G26" s="764"/>
      <c r="H26" s="711"/>
      <c r="I26" s="711"/>
      <c r="J26" s="711"/>
      <c r="K26" s="112"/>
      <c r="O26" s="113"/>
      <c r="P26" s="780"/>
      <c r="Q26" s="780"/>
      <c r="R26" s="135"/>
      <c r="S26" s="713" t="s">
        <v>297</v>
      </c>
      <c r="T26" s="713"/>
      <c r="U26" s="713"/>
      <c r="V26" s="713"/>
      <c r="W26" s="713"/>
      <c r="X26" s="713"/>
      <c r="Y26" s="713"/>
      <c r="Z26" s="137"/>
      <c r="AA26" s="714" t="s">
        <v>191</v>
      </c>
      <c r="AB26" s="714"/>
      <c r="AC26" s="715"/>
      <c r="AD26" s="716"/>
      <c r="AE26" s="716"/>
      <c r="AF26" s="716"/>
      <c r="AG26" s="716"/>
      <c r="AH26" s="716"/>
      <c r="AI26" s="716"/>
      <c r="AJ26" s="716"/>
      <c r="AK26" s="716"/>
      <c r="AL26" s="716"/>
      <c r="AM26" s="716"/>
      <c r="AN26" s="716"/>
      <c r="AO26" s="709" t="s">
        <v>291</v>
      </c>
      <c r="AP26" s="710"/>
      <c r="AQ26" s="134"/>
      <c r="AR26" s="113"/>
      <c r="AW26" s="108" t="s">
        <v>210</v>
      </c>
      <c r="AX26" s="108" t="s">
        <v>211</v>
      </c>
      <c r="AY26" s="108" t="s">
        <v>27</v>
      </c>
      <c r="AZ26" s="108">
        <v>19</v>
      </c>
    </row>
    <row r="27" spans="2:52" ht="18" customHeight="1">
      <c r="B27" s="112"/>
      <c r="E27" s="762"/>
      <c r="F27" s="763"/>
      <c r="G27" s="764"/>
      <c r="H27" s="711"/>
      <c r="I27" s="711"/>
      <c r="J27" s="711"/>
      <c r="K27" s="112"/>
      <c r="O27" s="113"/>
      <c r="P27" s="780"/>
      <c r="Q27" s="780"/>
      <c r="R27" s="135"/>
      <c r="S27" s="713" t="s">
        <v>298</v>
      </c>
      <c r="T27" s="713"/>
      <c r="U27" s="713"/>
      <c r="V27" s="713"/>
      <c r="W27" s="713"/>
      <c r="X27" s="713"/>
      <c r="Y27" s="713"/>
      <c r="Z27" s="137"/>
      <c r="AA27" s="714" t="s">
        <v>191</v>
      </c>
      <c r="AB27" s="714"/>
      <c r="AC27" s="715"/>
      <c r="AD27" s="716"/>
      <c r="AE27" s="716"/>
      <c r="AF27" s="716"/>
      <c r="AG27" s="716"/>
      <c r="AH27" s="716"/>
      <c r="AI27" s="716"/>
      <c r="AJ27" s="716"/>
      <c r="AK27" s="716"/>
      <c r="AL27" s="716"/>
      <c r="AM27" s="716"/>
      <c r="AN27" s="716"/>
      <c r="AO27" s="709" t="s">
        <v>291</v>
      </c>
      <c r="AP27" s="710"/>
      <c r="AQ27" s="134"/>
      <c r="AR27" s="113"/>
      <c r="AW27" s="108" t="s">
        <v>212</v>
      </c>
      <c r="AX27" s="108" t="s">
        <v>213</v>
      </c>
      <c r="AY27" s="108" t="s">
        <v>214</v>
      </c>
      <c r="AZ27" s="108">
        <v>20</v>
      </c>
    </row>
    <row r="28" spans="2:52" ht="18" customHeight="1">
      <c r="B28" s="112"/>
      <c r="E28" s="762"/>
      <c r="F28" s="763"/>
      <c r="G28" s="764"/>
      <c r="H28" s="711"/>
      <c r="I28" s="711"/>
      <c r="J28" s="711"/>
      <c r="K28" s="112"/>
      <c r="O28" s="113"/>
      <c r="P28" s="780"/>
      <c r="Q28" s="780"/>
      <c r="R28" s="135"/>
      <c r="S28" s="713" t="s">
        <v>299</v>
      </c>
      <c r="T28" s="713"/>
      <c r="U28" s="713"/>
      <c r="V28" s="713"/>
      <c r="W28" s="713"/>
      <c r="X28" s="713"/>
      <c r="Y28" s="713"/>
      <c r="Z28" s="137"/>
      <c r="AA28" s="714" t="s">
        <v>191</v>
      </c>
      <c r="AB28" s="714"/>
      <c r="AC28" s="715"/>
      <c r="AD28" s="717"/>
      <c r="AE28" s="717"/>
      <c r="AF28" s="717"/>
      <c r="AG28" s="717"/>
      <c r="AH28" s="717"/>
      <c r="AI28" s="717"/>
      <c r="AJ28" s="717"/>
      <c r="AK28" s="717"/>
      <c r="AL28" s="717"/>
      <c r="AM28" s="717"/>
      <c r="AN28" s="717"/>
      <c r="AO28" s="709" t="s">
        <v>291</v>
      </c>
      <c r="AP28" s="710"/>
      <c r="AQ28" s="134"/>
      <c r="AR28" s="113"/>
      <c r="AY28" s="108" t="s">
        <v>215</v>
      </c>
      <c r="AZ28" s="108">
        <v>21</v>
      </c>
    </row>
    <row r="29" spans="2:52" ht="18" customHeight="1">
      <c r="B29" s="112"/>
      <c r="E29" s="762"/>
      <c r="F29" s="763"/>
      <c r="G29" s="764"/>
      <c r="H29" s="711"/>
      <c r="I29" s="711"/>
      <c r="J29" s="711"/>
      <c r="K29" s="112"/>
      <c r="O29" s="113"/>
      <c r="P29" s="780"/>
      <c r="Q29" s="780"/>
      <c r="R29" s="135"/>
      <c r="S29" s="713" t="s">
        <v>300</v>
      </c>
      <c r="T29" s="713"/>
      <c r="U29" s="713"/>
      <c r="V29" s="713"/>
      <c r="W29" s="713"/>
      <c r="X29" s="713"/>
      <c r="Y29" s="713"/>
      <c r="Z29" s="137"/>
      <c r="AA29" s="714" t="s">
        <v>191</v>
      </c>
      <c r="AB29" s="714"/>
      <c r="AC29" s="715"/>
      <c r="AD29" s="717"/>
      <c r="AE29" s="717"/>
      <c r="AF29" s="717"/>
      <c r="AG29" s="717"/>
      <c r="AH29" s="717"/>
      <c r="AI29" s="717"/>
      <c r="AJ29" s="717"/>
      <c r="AK29" s="717"/>
      <c r="AL29" s="717"/>
      <c r="AM29" s="717"/>
      <c r="AN29" s="717"/>
      <c r="AO29" s="709" t="s">
        <v>291</v>
      </c>
      <c r="AP29" s="710"/>
      <c r="AQ29" s="134"/>
      <c r="AR29" s="113"/>
      <c r="AY29" s="108" t="s">
        <v>216</v>
      </c>
      <c r="AZ29" s="108">
        <v>22</v>
      </c>
    </row>
    <row r="30" spans="2:52" ht="18" customHeight="1">
      <c r="B30" s="112"/>
      <c r="E30" s="762"/>
      <c r="F30" s="763"/>
      <c r="G30" s="764"/>
      <c r="H30" s="711"/>
      <c r="I30" s="711"/>
      <c r="J30" s="711"/>
      <c r="K30" s="112"/>
      <c r="O30" s="113"/>
      <c r="P30" s="780"/>
      <c r="Q30" s="780"/>
      <c r="R30" s="135"/>
      <c r="S30" s="713" t="s">
        <v>301</v>
      </c>
      <c r="T30" s="713"/>
      <c r="U30" s="713"/>
      <c r="V30" s="713"/>
      <c r="W30" s="713"/>
      <c r="X30" s="713"/>
      <c r="Y30" s="713"/>
      <c r="Z30" s="136"/>
      <c r="AA30" s="714" t="s">
        <v>191</v>
      </c>
      <c r="AB30" s="714"/>
      <c r="AC30" s="715"/>
      <c r="AD30" s="717"/>
      <c r="AE30" s="717"/>
      <c r="AF30" s="717"/>
      <c r="AG30" s="717"/>
      <c r="AH30" s="717"/>
      <c r="AI30" s="717"/>
      <c r="AJ30" s="717"/>
      <c r="AK30" s="717"/>
      <c r="AL30" s="717"/>
      <c r="AM30" s="717"/>
      <c r="AN30" s="717"/>
      <c r="AO30" s="709" t="s">
        <v>291</v>
      </c>
      <c r="AP30" s="710"/>
      <c r="AQ30" s="134"/>
      <c r="AR30" s="113"/>
      <c r="AY30" s="108" t="s">
        <v>217</v>
      </c>
      <c r="AZ30" s="108">
        <v>23</v>
      </c>
    </row>
    <row r="31" spans="2:52" ht="18" customHeight="1">
      <c r="B31" s="112"/>
      <c r="E31" s="765"/>
      <c r="F31" s="766"/>
      <c r="G31" s="767"/>
      <c r="H31" s="711"/>
      <c r="I31" s="711"/>
      <c r="J31" s="711"/>
      <c r="K31" s="138"/>
      <c r="L31" s="139"/>
      <c r="M31" s="139"/>
      <c r="N31" s="139"/>
      <c r="O31" s="140"/>
      <c r="P31" s="780"/>
      <c r="Q31" s="780"/>
      <c r="R31" s="135"/>
      <c r="S31" s="713" t="s">
        <v>457</v>
      </c>
      <c r="T31" s="713"/>
      <c r="U31" s="713"/>
      <c r="V31" s="713"/>
      <c r="W31" s="713"/>
      <c r="X31" s="713"/>
      <c r="Y31" s="713"/>
      <c r="Z31" s="137"/>
      <c r="AA31" s="714" t="s">
        <v>191</v>
      </c>
      <c r="AB31" s="714"/>
      <c r="AC31" s="715"/>
      <c r="AD31" s="717"/>
      <c r="AE31" s="717"/>
      <c r="AF31" s="717"/>
      <c r="AG31" s="717"/>
      <c r="AH31" s="717"/>
      <c r="AI31" s="717"/>
      <c r="AJ31" s="717"/>
      <c r="AK31" s="717"/>
      <c r="AL31" s="717"/>
      <c r="AM31" s="717"/>
      <c r="AN31" s="717"/>
      <c r="AO31" s="709" t="s">
        <v>291</v>
      </c>
      <c r="AP31" s="710"/>
      <c r="AQ31" s="134"/>
      <c r="AR31" s="113"/>
      <c r="AY31" s="108" t="s">
        <v>218</v>
      </c>
      <c r="AZ31" s="108">
        <v>24</v>
      </c>
    </row>
    <row r="32" spans="2:52" ht="164.25" customHeight="1">
      <c r="B32" s="112"/>
      <c r="E32" s="786"/>
      <c r="F32" s="784" t="s">
        <v>302</v>
      </c>
      <c r="G32" s="784"/>
      <c r="H32" s="784"/>
      <c r="I32" s="784"/>
      <c r="J32" s="784"/>
      <c r="K32" s="784"/>
      <c r="L32" s="784"/>
      <c r="M32" s="784"/>
      <c r="N32" s="784"/>
      <c r="O32" s="784"/>
      <c r="P32" s="784"/>
      <c r="Q32" s="735"/>
      <c r="R32" s="781"/>
      <c r="S32" s="782"/>
      <c r="T32" s="782"/>
      <c r="U32" s="782"/>
      <c r="V32" s="782"/>
      <c r="W32" s="782"/>
      <c r="X32" s="782"/>
      <c r="Y32" s="782"/>
      <c r="Z32" s="782"/>
      <c r="AA32" s="782"/>
      <c r="AB32" s="782"/>
      <c r="AC32" s="782"/>
      <c r="AD32" s="782"/>
      <c r="AE32" s="782"/>
      <c r="AF32" s="782"/>
      <c r="AG32" s="782"/>
      <c r="AH32" s="782"/>
      <c r="AI32" s="782"/>
      <c r="AJ32" s="782"/>
      <c r="AK32" s="782"/>
      <c r="AL32" s="782"/>
      <c r="AM32" s="782"/>
      <c r="AN32" s="782"/>
      <c r="AO32" s="782"/>
      <c r="AP32" s="783"/>
      <c r="AQ32" s="143"/>
      <c r="AR32" s="113"/>
      <c r="AY32" s="108" t="s">
        <v>219</v>
      </c>
      <c r="AZ32" s="108">
        <v>25</v>
      </c>
    </row>
    <row r="33" spans="2:52" ht="24" customHeight="1" thickBot="1">
      <c r="B33" s="112"/>
      <c r="E33" s="787"/>
      <c r="F33" s="785"/>
      <c r="G33" s="785"/>
      <c r="H33" s="785"/>
      <c r="I33" s="785"/>
      <c r="J33" s="785"/>
      <c r="K33" s="785"/>
      <c r="L33" s="785"/>
      <c r="M33" s="785"/>
      <c r="N33" s="785"/>
      <c r="O33" s="785"/>
      <c r="P33" s="785"/>
      <c r="Q33" s="778"/>
      <c r="R33" s="788" t="s">
        <v>760</v>
      </c>
      <c r="S33" s="789"/>
      <c r="T33" s="789"/>
      <c r="U33" s="789"/>
      <c r="V33" s="789"/>
      <c r="W33" s="789"/>
      <c r="X33" s="789"/>
      <c r="Y33" s="789"/>
      <c r="Z33" s="789"/>
      <c r="AA33" s="789"/>
      <c r="AB33" s="789"/>
      <c r="AC33" s="789"/>
      <c r="AD33" s="789"/>
      <c r="AE33" s="789"/>
      <c r="AF33" s="789"/>
      <c r="AG33" s="789"/>
      <c r="AH33" s="789"/>
      <c r="AI33" s="789"/>
      <c r="AJ33" s="789"/>
      <c r="AK33" s="789"/>
      <c r="AL33" s="789"/>
      <c r="AM33" s="789"/>
      <c r="AN33" s="790" t="s">
        <v>765</v>
      </c>
      <c r="AO33" s="790"/>
      <c r="AP33" s="791"/>
      <c r="AQ33" s="143"/>
      <c r="AR33" s="113"/>
    </row>
    <row r="34" spans="2:52" ht="12" customHeight="1">
      <c r="B34" s="112"/>
      <c r="AR34" s="113"/>
      <c r="AY34" s="108" t="s">
        <v>220</v>
      </c>
      <c r="AZ34" s="108">
        <v>26</v>
      </c>
    </row>
    <row r="35" spans="2:52" ht="18.75" customHeight="1" thickBot="1">
      <c r="B35" s="112"/>
      <c r="E35" s="108" t="s">
        <v>438</v>
      </c>
      <c r="AQ35" s="134"/>
      <c r="AR35" s="113"/>
      <c r="AY35" s="108" t="s">
        <v>454</v>
      </c>
      <c r="AZ35" s="108">
        <v>27</v>
      </c>
    </row>
    <row r="36" spans="2:52" ht="24.75" customHeight="1" thickBot="1">
      <c r="B36" s="112"/>
      <c r="E36" s="121"/>
      <c r="F36" s="696" t="s">
        <v>501</v>
      </c>
      <c r="G36" s="696"/>
      <c r="H36" s="696"/>
      <c r="I36" s="696"/>
      <c r="J36" s="696"/>
      <c r="K36" s="696"/>
      <c r="L36" s="696"/>
      <c r="M36" s="696"/>
      <c r="N36" s="696"/>
      <c r="O36" s="696"/>
      <c r="P36" s="696"/>
      <c r="Q36" s="122"/>
      <c r="R36" s="697"/>
      <c r="S36" s="698"/>
      <c r="T36" s="698"/>
      <c r="U36" s="698"/>
      <c r="V36" s="699"/>
      <c r="W36" s="700" t="s">
        <v>305</v>
      </c>
      <c r="X36" s="700"/>
      <c r="Y36" s="701">
        <f>IF(AND(R36&lt;&gt;"",R36&lt;2015),5,3)</f>
        <v>3</v>
      </c>
      <c r="Z36" s="701"/>
      <c r="AA36" s="702" t="s">
        <v>306</v>
      </c>
      <c r="AB36" s="703"/>
      <c r="AQ36" s="134"/>
      <c r="AR36" s="113"/>
    </row>
    <row r="37" spans="2:52" ht="24" customHeight="1">
      <c r="B37" s="112"/>
      <c r="E37" s="144"/>
      <c r="F37" s="722" t="s">
        <v>221</v>
      </c>
      <c r="G37" s="722"/>
      <c r="H37" s="722"/>
      <c r="I37" s="722"/>
      <c r="J37" s="722"/>
      <c r="K37" s="722"/>
      <c r="L37" s="722"/>
      <c r="M37" s="722"/>
      <c r="N37" s="722"/>
      <c r="O37" s="722"/>
      <c r="P37" s="722"/>
      <c r="Q37" s="113"/>
      <c r="R37" s="145"/>
      <c r="S37" s="723" t="s">
        <v>450</v>
      </c>
      <c r="T37" s="723"/>
      <c r="U37" s="723"/>
      <c r="V37" s="723"/>
      <c r="W37" s="723"/>
      <c r="X37" s="723"/>
      <c r="Y37" s="723"/>
      <c r="Z37" s="724">
        <v>5000</v>
      </c>
      <c r="AA37" s="724"/>
      <c r="AB37" s="724"/>
      <c r="AC37" s="725"/>
      <c r="AD37" s="725"/>
      <c r="AE37" s="725"/>
      <c r="AF37" s="725"/>
      <c r="AG37" s="725"/>
      <c r="AH37" s="704" t="s">
        <v>291</v>
      </c>
      <c r="AI37" s="704"/>
      <c r="AJ37" s="704"/>
      <c r="AK37" s="704" t="s">
        <v>23</v>
      </c>
      <c r="AL37" s="704"/>
      <c r="AM37" s="705"/>
      <c r="AN37" s="726" t="str">
        <f>IF(AD20="","",IF(AD20&gt;=5000,"○",""))</f>
        <v/>
      </c>
      <c r="AO37" s="727"/>
      <c r="AP37" s="728"/>
      <c r="AQ37" s="134"/>
      <c r="AR37" s="113"/>
      <c r="AY37" s="108" t="s">
        <v>455</v>
      </c>
      <c r="AZ37" s="108">
        <v>28</v>
      </c>
    </row>
    <row r="38" spans="2:52" ht="24" customHeight="1" thickBot="1">
      <c r="B38" s="112"/>
      <c r="E38" s="141"/>
      <c r="F38" s="721" t="s">
        <v>222</v>
      </c>
      <c r="G38" s="721"/>
      <c r="H38" s="721"/>
      <c r="I38" s="721"/>
      <c r="J38" s="721"/>
      <c r="K38" s="721"/>
      <c r="L38" s="721"/>
      <c r="M38" s="721"/>
      <c r="N38" s="721"/>
      <c r="O38" s="721"/>
      <c r="P38" s="721"/>
      <c r="Q38" s="142"/>
      <c r="R38" s="146"/>
      <c r="S38" s="732" t="s">
        <v>453</v>
      </c>
      <c r="T38" s="732"/>
      <c r="U38" s="732"/>
      <c r="V38" s="732"/>
      <c r="W38" s="732"/>
      <c r="X38" s="732"/>
      <c r="Y38" s="732"/>
      <c r="Z38" s="733">
        <v>6000</v>
      </c>
      <c r="AA38" s="733"/>
      <c r="AB38" s="733"/>
      <c r="AC38" s="733"/>
      <c r="AD38" s="733"/>
      <c r="AE38" s="733"/>
      <c r="AF38" s="733"/>
      <c r="AG38" s="733"/>
      <c r="AH38" s="718" t="s">
        <v>139</v>
      </c>
      <c r="AI38" s="718"/>
      <c r="AJ38" s="718"/>
      <c r="AK38" s="718" t="s">
        <v>23</v>
      </c>
      <c r="AL38" s="718"/>
      <c r="AM38" s="719"/>
      <c r="AN38" s="729" t="str">
        <f>IF('その5（非公表）'!M56="","",IF('その5（非公表）'!M56&gt;=6000,"○",""))</f>
        <v/>
      </c>
      <c r="AO38" s="730"/>
      <c r="AP38" s="731"/>
      <c r="AQ38" s="134"/>
      <c r="AR38" s="113"/>
      <c r="AY38" s="108" t="s">
        <v>456</v>
      </c>
      <c r="AZ38" s="108">
        <v>29</v>
      </c>
    </row>
    <row r="39" spans="2:52" ht="24" customHeight="1">
      <c r="B39" s="112"/>
      <c r="F39" s="147"/>
      <c r="G39" s="147"/>
      <c r="H39" s="147"/>
      <c r="I39" s="147"/>
      <c r="J39" s="147"/>
      <c r="K39" s="147"/>
      <c r="L39" s="147"/>
      <c r="M39" s="147"/>
      <c r="N39" s="147"/>
      <c r="O39" s="147"/>
      <c r="P39" s="147"/>
      <c r="R39" s="148"/>
      <c r="S39" s="149"/>
      <c r="T39" s="150"/>
      <c r="U39" s="150"/>
      <c r="V39" s="150"/>
      <c r="W39" s="150"/>
      <c r="X39" s="150"/>
      <c r="Y39" s="150"/>
      <c r="Z39" s="151"/>
      <c r="AA39" s="151"/>
      <c r="AB39" s="151"/>
      <c r="AC39" s="151"/>
      <c r="AD39" s="151"/>
      <c r="AE39" s="151"/>
      <c r="AF39" s="151"/>
      <c r="AG39" s="151"/>
      <c r="AH39" s="151"/>
      <c r="AI39" s="151"/>
      <c r="AJ39" s="151"/>
      <c r="AK39" s="151"/>
      <c r="AL39" s="152"/>
      <c r="AM39" s="151"/>
      <c r="AN39" s="153"/>
      <c r="AO39" s="134"/>
      <c r="AP39" s="134"/>
      <c r="AQ39" s="134"/>
      <c r="AR39" s="113"/>
      <c r="AY39" s="108" t="s">
        <v>223</v>
      </c>
      <c r="AZ39" s="108">
        <v>30</v>
      </c>
    </row>
    <row r="40" spans="2:52" ht="3" customHeight="1">
      <c r="B40" s="138"/>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40"/>
      <c r="AY40" s="108" t="s">
        <v>224</v>
      </c>
      <c r="AZ40" s="108">
        <v>31</v>
      </c>
    </row>
    <row r="41" spans="2:52" ht="12" customHeight="1">
      <c r="AR41" s="154" t="s">
        <v>464</v>
      </c>
      <c r="AY41" s="108" t="s">
        <v>225</v>
      </c>
      <c r="AZ41" s="108">
        <v>32</v>
      </c>
    </row>
    <row r="42" spans="2:52">
      <c r="AY42" s="108" t="s">
        <v>226</v>
      </c>
      <c r="AZ42" s="108">
        <v>33</v>
      </c>
    </row>
    <row r="43" spans="2:52">
      <c r="AY43" s="108" t="s">
        <v>227</v>
      </c>
      <c r="AZ43" s="108">
        <v>34</v>
      </c>
    </row>
    <row r="44" spans="2:52">
      <c r="AY44" s="108" t="s">
        <v>228</v>
      </c>
      <c r="AZ44" s="108">
        <v>35</v>
      </c>
    </row>
    <row r="45" spans="2:52">
      <c r="AY45" s="108" t="s">
        <v>229</v>
      </c>
      <c r="AZ45" s="108">
        <v>36</v>
      </c>
    </row>
    <row r="46" spans="2:52">
      <c r="AY46" s="108" t="s">
        <v>230</v>
      </c>
      <c r="AZ46" s="108">
        <v>37</v>
      </c>
    </row>
    <row r="47" spans="2:52">
      <c r="AY47" s="108" t="s">
        <v>231</v>
      </c>
      <c r="AZ47" s="108">
        <v>38</v>
      </c>
    </row>
    <row r="48" spans="2:52">
      <c r="AY48" s="108" t="s">
        <v>232</v>
      </c>
      <c r="AZ48" s="108">
        <v>39</v>
      </c>
    </row>
    <row r="49" spans="51:52">
      <c r="AY49" s="108" t="s">
        <v>233</v>
      </c>
      <c r="AZ49" s="108">
        <v>40</v>
      </c>
    </row>
    <row r="50" spans="51:52">
      <c r="AY50" s="108" t="s">
        <v>234</v>
      </c>
      <c r="AZ50" s="108">
        <v>41</v>
      </c>
    </row>
    <row r="51" spans="51:52" ht="9" customHeight="1">
      <c r="AY51" s="108" t="s">
        <v>235</v>
      </c>
      <c r="AZ51" s="108">
        <v>42</v>
      </c>
    </row>
    <row r="52" spans="51:52" ht="9" customHeight="1">
      <c r="AY52" s="108" t="s">
        <v>236</v>
      </c>
      <c r="AZ52" s="108">
        <v>43</v>
      </c>
    </row>
    <row r="53" spans="51:52">
      <c r="AY53" s="108" t="s">
        <v>237</v>
      </c>
      <c r="AZ53" s="108">
        <v>44</v>
      </c>
    </row>
    <row r="54" spans="51:52">
      <c r="AY54" s="108" t="s">
        <v>238</v>
      </c>
      <c r="AZ54" s="108">
        <v>45</v>
      </c>
    </row>
    <row r="55" spans="51:52">
      <c r="AY55" s="108" t="s">
        <v>239</v>
      </c>
      <c r="AZ55" s="108">
        <v>46</v>
      </c>
    </row>
    <row r="56" spans="51:52">
      <c r="AY56" s="108" t="s">
        <v>240</v>
      </c>
      <c r="AZ56" s="108">
        <v>47</v>
      </c>
    </row>
    <row r="57" spans="51:52">
      <c r="AY57" s="108" t="s">
        <v>241</v>
      </c>
      <c r="AZ57" s="108">
        <v>48</v>
      </c>
    </row>
    <row r="58" spans="51:52">
      <c r="AY58" s="108" t="s">
        <v>242</v>
      </c>
      <c r="AZ58" s="108">
        <v>49</v>
      </c>
    </row>
    <row r="59" spans="51:52">
      <c r="AY59" s="108" t="s">
        <v>28</v>
      </c>
      <c r="AZ59" s="108">
        <v>50</v>
      </c>
    </row>
    <row r="60" spans="51:52">
      <c r="AY60" s="108" t="s">
        <v>243</v>
      </c>
      <c r="AZ60" s="108">
        <v>51</v>
      </c>
    </row>
    <row r="61" spans="51:52">
      <c r="AY61" s="108" t="s">
        <v>244</v>
      </c>
      <c r="AZ61" s="108">
        <v>52</v>
      </c>
    </row>
    <row r="62" spans="51:52">
      <c r="AY62" s="108" t="s">
        <v>245</v>
      </c>
      <c r="AZ62" s="108">
        <v>53</v>
      </c>
    </row>
    <row r="63" spans="51:52">
      <c r="AY63" s="108" t="s">
        <v>246</v>
      </c>
      <c r="AZ63" s="108">
        <v>54</v>
      </c>
    </row>
    <row r="64" spans="51:52">
      <c r="AY64" s="108" t="s">
        <v>247</v>
      </c>
      <c r="AZ64" s="108">
        <v>55</v>
      </c>
    </row>
    <row r="65" spans="51:52">
      <c r="AY65" s="108" t="s">
        <v>248</v>
      </c>
      <c r="AZ65" s="108">
        <v>56</v>
      </c>
    </row>
    <row r="66" spans="51:52">
      <c r="AY66" s="108" t="s">
        <v>249</v>
      </c>
      <c r="AZ66" s="108">
        <v>57</v>
      </c>
    </row>
    <row r="67" spans="51:52">
      <c r="AY67" s="108" t="s">
        <v>250</v>
      </c>
      <c r="AZ67" s="108">
        <v>58</v>
      </c>
    </row>
    <row r="68" spans="51:52">
      <c r="AY68" s="108" t="s">
        <v>251</v>
      </c>
      <c r="AZ68" s="108">
        <v>59</v>
      </c>
    </row>
    <row r="69" spans="51:52">
      <c r="AY69" s="108" t="s">
        <v>252</v>
      </c>
      <c r="AZ69" s="108">
        <v>60</v>
      </c>
    </row>
    <row r="70" spans="51:52">
      <c r="AY70" s="108" t="s">
        <v>253</v>
      </c>
      <c r="AZ70" s="108">
        <v>61</v>
      </c>
    </row>
    <row r="71" spans="51:52">
      <c r="AY71" s="108" t="s">
        <v>254</v>
      </c>
      <c r="AZ71" s="108">
        <v>62</v>
      </c>
    </row>
    <row r="72" spans="51:52">
      <c r="AY72" s="108" t="s">
        <v>255</v>
      </c>
      <c r="AZ72" s="108">
        <v>63</v>
      </c>
    </row>
    <row r="73" spans="51:52">
      <c r="AY73" s="108" t="s">
        <v>256</v>
      </c>
      <c r="AZ73" s="108">
        <v>64</v>
      </c>
    </row>
    <row r="74" spans="51:52">
      <c r="AY74" s="108" t="s">
        <v>257</v>
      </c>
      <c r="AZ74" s="108">
        <v>65</v>
      </c>
    </row>
    <row r="75" spans="51:52">
      <c r="AY75" s="108" t="s">
        <v>258</v>
      </c>
      <c r="AZ75" s="108">
        <v>66</v>
      </c>
    </row>
    <row r="76" spans="51:52">
      <c r="AY76" s="108" t="s">
        <v>259</v>
      </c>
      <c r="AZ76" s="108">
        <v>67</v>
      </c>
    </row>
    <row r="77" spans="51:52">
      <c r="AY77" s="108" t="s">
        <v>260</v>
      </c>
      <c r="AZ77" s="108">
        <v>68</v>
      </c>
    </row>
    <row r="78" spans="51:52">
      <c r="AY78" s="108" t="s">
        <v>261</v>
      </c>
      <c r="AZ78" s="108">
        <v>69</v>
      </c>
    </row>
    <row r="79" spans="51:52">
      <c r="AY79" s="108" t="s">
        <v>262</v>
      </c>
      <c r="AZ79" s="108">
        <v>70</v>
      </c>
    </row>
    <row r="80" spans="51:52">
      <c r="AY80" s="108" t="s">
        <v>263</v>
      </c>
      <c r="AZ80" s="108">
        <v>71</v>
      </c>
    </row>
    <row r="81" spans="51:52">
      <c r="AY81" s="108" t="s">
        <v>264</v>
      </c>
      <c r="AZ81" s="108">
        <v>72</v>
      </c>
    </row>
    <row r="82" spans="51:52">
      <c r="AY82" s="108" t="s">
        <v>29</v>
      </c>
      <c r="AZ82" s="108">
        <v>73</v>
      </c>
    </row>
    <row r="83" spans="51:52">
      <c r="AY83" s="108" t="s">
        <v>30</v>
      </c>
      <c r="AZ83" s="108">
        <v>74</v>
      </c>
    </row>
    <row r="84" spans="51:52">
      <c r="AY84" s="108" t="s">
        <v>31</v>
      </c>
      <c r="AZ84" s="108">
        <v>75</v>
      </c>
    </row>
    <row r="85" spans="51:52">
      <c r="AY85" s="108" t="s">
        <v>265</v>
      </c>
      <c r="AZ85" s="108">
        <v>76</v>
      </c>
    </row>
    <row r="86" spans="51:52">
      <c r="AY86" s="108" t="s">
        <v>266</v>
      </c>
      <c r="AZ86" s="108">
        <v>77</v>
      </c>
    </row>
    <row r="87" spans="51:52">
      <c r="AY87" s="108" t="s">
        <v>267</v>
      </c>
      <c r="AZ87" s="108">
        <v>78</v>
      </c>
    </row>
    <row r="88" spans="51:52">
      <c r="AY88" s="108" t="s">
        <v>268</v>
      </c>
      <c r="AZ88" s="108">
        <v>79</v>
      </c>
    </row>
    <row r="89" spans="51:52">
      <c r="AY89" s="108" t="s">
        <v>269</v>
      </c>
      <c r="AZ89" s="108">
        <v>80</v>
      </c>
    </row>
    <row r="90" spans="51:52">
      <c r="AY90" s="108" t="s">
        <v>270</v>
      </c>
      <c r="AZ90" s="108">
        <v>81</v>
      </c>
    </row>
    <row r="91" spans="51:52">
      <c r="AY91" s="108" t="s">
        <v>271</v>
      </c>
      <c r="AZ91" s="108">
        <v>82</v>
      </c>
    </row>
    <row r="92" spans="51:52">
      <c r="AY92" s="108" t="s">
        <v>272</v>
      </c>
      <c r="AZ92" s="108">
        <v>83</v>
      </c>
    </row>
    <row r="93" spans="51:52">
      <c r="AY93" s="108" t="s">
        <v>273</v>
      </c>
      <c r="AZ93" s="108">
        <v>84</v>
      </c>
    </row>
    <row r="94" spans="51:52">
      <c r="AY94" s="108" t="s">
        <v>274</v>
      </c>
      <c r="AZ94" s="108">
        <v>85</v>
      </c>
    </row>
    <row r="95" spans="51:52">
      <c r="AY95" s="108" t="s">
        <v>275</v>
      </c>
      <c r="AZ95" s="108">
        <v>86</v>
      </c>
    </row>
    <row r="96" spans="51:52">
      <c r="AY96" s="108" t="s">
        <v>276</v>
      </c>
      <c r="AZ96" s="108">
        <v>87</v>
      </c>
    </row>
    <row r="97" spans="51:52">
      <c r="AY97" s="108" t="s">
        <v>277</v>
      </c>
      <c r="AZ97" s="108">
        <v>88</v>
      </c>
    </row>
    <row r="98" spans="51:52">
      <c r="AY98" s="108" t="s">
        <v>278</v>
      </c>
      <c r="AZ98" s="108">
        <v>89</v>
      </c>
    </row>
    <row r="99" spans="51:52">
      <c r="AY99" s="108" t="s">
        <v>279</v>
      </c>
      <c r="AZ99" s="108">
        <v>90</v>
      </c>
    </row>
    <row r="100" spans="51:52">
      <c r="AY100" s="108" t="s">
        <v>280</v>
      </c>
      <c r="AZ100" s="108">
        <v>91</v>
      </c>
    </row>
    <row r="101" spans="51:52">
      <c r="AY101" s="108" t="s">
        <v>281</v>
      </c>
      <c r="AZ101" s="108">
        <v>92</v>
      </c>
    </row>
    <row r="102" spans="51:52">
      <c r="AY102" s="108" t="s">
        <v>282</v>
      </c>
      <c r="AZ102" s="108">
        <v>93</v>
      </c>
    </row>
    <row r="103" spans="51:52">
      <c r="AY103" s="108" t="s">
        <v>283</v>
      </c>
      <c r="AZ103" s="108">
        <v>94</v>
      </c>
    </row>
    <row r="104" spans="51:52">
      <c r="AY104" s="108" t="s">
        <v>284</v>
      </c>
      <c r="AZ104" s="108">
        <v>95</v>
      </c>
    </row>
    <row r="105" spans="51:52">
      <c r="AY105" s="108" t="s">
        <v>32</v>
      </c>
      <c r="AZ105" s="108">
        <v>96</v>
      </c>
    </row>
    <row r="106" spans="51:52">
      <c r="AY106" s="108" t="s">
        <v>285</v>
      </c>
      <c r="AZ106" s="108">
        <v>97</v>
      </c>
    </row>
    <row r="107" spans="51:52">
      <c r="AY107" s="108" t="s">
        <v>286</v>
      </c>
      <c r="AZ107" s="108">
        <v>98</v>
      </c>
    </row>
    <row r="108" spans="51:52">
      <c r="AY108" s="108" t="s">
        <v>287</v>
      </c>
      <c r="AZ108" s="108">
        <v>99</v>
      </c>
    </row>
  </sheetData>
  <sheetProtection algorithmName="SHA-512" hashValue="PrjdIzPjAw1xjlYUF5d5O9ixoNFqinlhftYtkRJs9MkOfdPbHKMiHtjsm28Zj0xTCp3hNctcU7mLilINN2xztQ==" saltValue="NvtVRNGzqlJXrjcjPwmvIw==" spinCount="100000" sheet="1" objects="1" scenarios="1" selectLockedCells="1"/>
  <mergeCells count="97">
    <mergeCell ref="F32:P33"/>
    <mergeCell ref="E32:E33"/>
    <mergeCell ref="Q32:Q33"/>
    <mergeCell ref="R33:AM33"/>
    <mergeCell ref="AN33:AP33"/>
    <mergeCell ref="AO25:AP25"/>
    <mergeCell ref="R32:AP32"/>
    <mergeCell ref="AO29:AP29"/>
    <mergeCell ref="AA31:AC31"/>
    <mergeCell ref="AD31:AN31"/>
    <mergeCell ref="AO31:AP31"/>
    <mergeCell ref="AA30:AC30"/>
    <mergeCell ref="AD30:AN30"/>
    <mergeCell ref="AO30:AP30"/>
    <mergeCell ref="AD29:AN29"/>
    <mergeCell ref="AA29:AC29"/>
    <mergeCell ref="AO28:AP28"/>
    <mergeCell ref="AO26:AP26"/>
    <mergeCell ref="S27:Y27"/>
    <mergeCell ref="AA27:AC27"/>
    <mergeCell ref="AD27:AN27"/>
    <mergeCell ref="AO27:AP27"/>
    <mergeCell ref="AD22:AN22"/>
    <mergeCell ref="AO22:AP22"/>
    <mergeCell ref="P21:Q31"/>
    <mergeCell ref="S21:Y21"/>
    <mergeCell ref="AA21:AC21"/>
    <mergeCell ref="AO21:AP21"/>
    <mergeCell ref="S24:Y24"/>
    <mergeCell ref="AA24:AC24"/>
    <mergeCell ref="AD24:AN24"/>
    <mergeCell ref="S31:Y31"/>
    <mergeCell ref="S30:Y30"/>
    <mergeCell ref="S29:Y29"/>
    <mergeCell ref="AO23:AP23"/>
    <mergeCell ref="S28:Y28"/>
    <mergeCell ref="AA28:AC28"/>
    <mergeCell ref="AD28:AN28"/>
    <mergeCell ref="F12:P12"/>
    <mergeCell ref="R12:AP12"/>
    <mergeCell ref="R17:V17"/>
    <mergeCell ref="L18:P18"/>
    <mergeCell ref="E17:G31"/>
    <mergeCell ref="H17:J18"/>
    <mergeCell ref="L17:P17"/>
    <mergeCell ref="S23:Y23"/>
    <mergeCell ref="F13:P13"/>
    <mergeCell ref="R13:AP13"/>
    <mergeCell ref="AG17:AP17"/>
    <mergeCell ref="AN15:AP15"/>
    <mergeCell ref="F16:P16"/>
    <mergeCell ref="AI15:AL15"/>
    <mergeCell ref="W17:AF17"/>
    <mergeCell ref="R16:AP16"/>
    <mergeCell ref="H4:J4"/>
    <mergeCell ref="E5:AP5"/>
    <mergeCell ref="E9:AP9"/>
    <mergeCell ref="AI11:AL11"/>
    <mergeCell ref="AM11:AP11"/>
    <mergeCell ref="AH4:AQ4"/>
    <mergeCell ref="AH38:AJ38"/>
    <mergeCell ref="AK38:AM38"/>
    <mergeCell ref="AO20:AP20"/>
    <mergeCell ref="L19:P19"/>
    <mergeCell ref="AA23:AC23"/>
    <mergeCell ref="F38:P38"/>
    <mergeCell ref="F37:P37"/>
    <mergeCell ref="S37:Y37"/>
    <mergeCell ref="Z37:AG37"/>
    <mergeCell ref="AN37:AP37"/>
    <mergeCell ref="AN38:AP38"/>
    <mergeCell ref="S38:Y38"/>
    <mergeCell ref="Z38:AG38"/>
    <mergeCell ref="R19:AP19"/>
    <mergeCell ref="L20:Y20"/>
    <mergeCell ref="AA20:AC20"/>
    <mergeCell ref="AK37:AM37"/>
    <mergeCell ref="AH37:AJ37"/>
    <mergeCell ref="R18:AP18"/>
    <mergeCell ref="AO24:AP24"/>
    <mergeCell ref="H19:J31"/>
    <mergeCell ref="AD20:AN20"/>
    <mergeCell ref="S25:Y25"/>
    <mergeCell ref="AA25:AC25"/>
    <mergeCell ref="AD25:AN25"/>
    <mergeCell ref="S26:Y26"/>
    <mergeCell ref="AA26:AC26"/>
    <mergeCell ref="AD26:AN26"/>
    <mergeCell ref="S22:Y22"/>
    <mergeCell ref="AD23:AN23"/>
    <mergeCell ref="AA22:AC22"/>
    <mergeCell ref="AD21:AN21"/>
    <mergeCell ref="F36:P36"/>
    <mergeCell ref="R36:V36"/>
    <mergeCell ref="W36:X36"/>
    <mergeCell ref="Y36:Z36"/>
    <mergeCell ref="AA36:AB36"/>
  </mergeCells>
  <phoneticPr fontId="2"/>
  <conditionalFormatting sqref="H4:J4">
    <cfRule type="cellIs" dxfId="58" priority="2" operator="lessThan">
      <formula>1</formula>
    </cfRule>
  </conditionalFormatting>
  <conditionalFormatting sqref="AH4:AQ4">
    <cfRule type="notContainsBlanks" dxfId="57" priority="1">
      <formula>LEN(TRIM(AH4))&gt;0</formula>
    </cfRule>
  </conditionalFormatting>
  <dataValidations count="11">
    <dataValidation type="list" allowBlank="1" showInputMessage="1" showErrorMessage="1" sqref="AG17:AP17" xr:uid="{00000000-0002-0000-0100-000000000000}">
      <formula1>INDIRECT($W17)</formula1>
    </dataValidation>
    <dataValidation type="list" allowBlank="1" showInputMessage="1" showErrorMessage="1" sqref="W17:AF17" xr:uid="{00000000-0002-0000-0100-000001000000}">
      <formula1>$AW$8:$AW$27</formula1>
    </dataValidation>
    <dataValidation imeMode="off" allowBlank="1" showInputMessage="1" showErrorMessage="1" sqref="AN15:AQ15 Z39:AM39 AD21:AN31 AJ38:AK38 AH38 AM11:AQ11" xr:uid="{00000000-0002-0000-0100-000002000000}"/>
    <dataValidation imeMode="on" allowBlank="1" showInputMessage="1" showErrorMessage="1" sqref="E9:AP9 R12:AP13 R16:AP16 R32:R33 S32:AP32" xr:uid="{00000000-0002-0000-0100-000003000000}"/>
    <dataValidation type="list" imeMode="off" operator="greaterThanOrEqual" allowBlank="1" showInputMessage="1" showErrorMessage="1" sqref="H4:J4" xr:uid="{00000000-0002-0000-0100-000004000000}">
      <formula1>"2026,2027,2028,2029,2030"</formula1>
    </dataValidation>
    <dataValidation imeMode="off" operator="equal" allowBlank="1" showInputMessage="1" showErrorMessage="1" sqref="Z38:AG38" xr:uid="{00000000-0002-0000-0100-000005000000}"/>
    <dataValidation imeMode="off" operator="greaterThanOrEqual" allowBlank="1" showInputMessage="1" showErrorMessage="1" sqref="AH37" xr:uid="{00000000-0002-0000-0100-000006000000}"/>
    <dataValidation type="whole" imeMode="off" operator="equal" allowBlank="1" showInputMessage="1" showErrorMessage="1" sqref="Z37" xr:uid="{00000000-0002-0000-0100-000007000000}">
      <formula1>5000</formula1>
    </dataValidation>
    <dataValidation type="whole" imeMode="off" allowBlank="1" showInputMessage="1" showErrorMessage="1" sqref="Y36:Z36" xr:uid="{00000000-0002-0000-0100-000008000000}">
      <formula1>1</formula1>
      <formula2>12</formula2>
    </dataValidation>
    <dataValidation type="whole" errorStyle="warning" operator="greaterThanOrEqual" allowBlank="1" showInputMessage="1" showErrorMessage="1" error="特定テナント等地球温暖化対策計画書を最初に提出した年度を記入してください。" sqref="R36:V36" xr:uid="{00000000-0002-0000-0100-000009000000}">
      <formula1>2010</formula1>
    </dataValidation>
    <dataValidation type="list" allowBlank="1" showInputMessage="1" showErrorMessage="1" errorTitle="入力方法について" error="プルダウンから選択してください。" sqref="AN33:AP33" xr:uid="{00000000-0002-0000-0100-00000A000000}">
      <formula1>"☑,☐"</formula1>
    </dataValidation>
  </dataValidations>
  <pageMargins left="0.55118110236220474" right="0.55118110236220474" top="0.98425196850393704" bottom="0.98425196850393704" header="0.51181102362204722" footer="0.51181102362204722"/>
  <pageSetup paperSize="9" scale="9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R22"/>
  <sheetViews>
    <sheetView showGridLines="0" view="pageBreakPreview" zoomScale="85" zoomScaleSheetLayoutView="85" workbookViewId="0">
      <selection activeCell="M5" sqref="M5:Q5"/>
    </sheetView>
  </sheetViews>
  <sheetFormatPr defaultColWidth="9" defaultRowHeight="12"/>
  <cols>
    <col min="1" max="1" width="0.44140625" style="108" customWidth="1"/>
    <col min="2" max="42" width="2.33203125" style="108" customWidth="1"/>
    <col min="43" max="43" width="0.44140625" style="108" customWidth="1"/>
    <col min="44" max="44" width="5.109375" style="108" customWidth="1"/>
    <col min="45" max="16384" width="9" style="108"/>
  </cols>
  <sheetData>
    <row r="1" spans="1:44">
      <c r="A1" s="108" t="s">
        <v>307</v>
      </c>
    </row>
    <row r="2" spans="1:44" ht="3" customHeight="1">
      <c r="A2" s="109"/>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1"/>
    </row>
    <row r="3" spans="1:44">
      <c r="A3" s="112"/>
      <c r="AQ3" s="113"/>
    </row>
    <row r="4" spans="1:44" s="156" customFormat="1" ht="18.75" customHeight="1" thickBot="1">
      <c r="A4" s="155"/>
      <c r="C4" s="108" t="s">
        <v>439</v>
      </c>
      <c r="AQ4" s="157"/>
      <c r="AR4" s="158"/>
    </row>
    <row r="5" spans="1:44" ht="25.5" customHeight="1" thickBot="1">
      <c r="A5" s="112"/>
      <c r="C5" s="159"/>
      <c r="D5" s="793" t="s">
        <v>308</v>
      </c>
      <c r="E5" s="793"/>
      <c r="F5" s="793"/>
      <c r="G5" s="793"/>
      <c r="H5" s="793"/>
      <c r="I5" s="793"/>
      <c r="J5" s="793"/>
      <c r="K5" s="793"/>
      <c r="L5" s="160"/>
      <c r="M5" s="794"/>
      <c r="N5" s="795"/>
      <c r="O5" s="795"/>
      <c r="P5" s="795"/>
      <c r="Q5" s="795"/>
      <c r="R5" s="796" t="s">
        <v>305</v>
      </c>
      <c r="S5" s="796"/>
      <c r="T5" s="795"/>
      <c r="U5" s="795"/>
      <c r="V5" s="796" t="s">
        <v>306</v>
      </c>
      <c r="W5" s="797"/>
      <c r="X5" s="792"/>
      <c r="Y5" s="792"/>
      <c r="Z5" s="158"/>
      <c r="AA5" s="158"/>
      <c r="AQ5" s="113"/>
    </row>
    <row r="6" spans="1:44" ht="15" customHeight="1">
      <c r="A6" s="112"/>
      <c r="C6" s="161"/>
      <c r="D6" s="161"/>
      <c r="E6" s="161"/>
      <c r="F6" s="131"/>
      <c r="G6" s="131"/>
      <c r="H6" s="131"/>
      <c r="I6" s="131"/>
      <c r="J6" s="131"/>
      <c r="K6" s="131"/>
      <c r="L6" s="131"/>
      <c r="M6" s="131"/>
      <c r="N6" s="131"/>
      <c r="O6" s="131"/>
      <c r="P6" s="131"/>
      <c r="Q6" s="131"/>
      <c r="R6" s="131"/>
      <c r="S6" s="131"/>
      <c r="AQ6" s="113"/>
    </row>
    <row r="7" spans="1:44" ht="18.75" customHeight="1" thickBot="1">
      <c r="A7" s="112"/>
      <c r="C7" s="108" t="s">
        <v>774</v>
      </c>
      <c r="AQ7" s="113"/>
    </row>
    <row r="8" spans="1:44" ht="19.5" customHeight="1" thickBot="1">
      <c r="A8" s="112"/>
      <c r="C8" s="162"/>
      <c r="D8" s="798" t="s">
        <v>309</v>
      </c>
      <c r="E8" s="798"/>
      <c r="F8" s="798"/>
      <c r="G8" s="798"/>
      <c r="H8" s="798"/>
      <c r="I8" s="798"/>
      <c r="J8" s="798"/>
      <c r="K8" s="798"/>
      <c r="L8" s="163"/>
      <c r="M8" s="799"/>
      <c r="N8" s="800"/>
      <c r="O8" s="800"/>
      <c r="P8" s="800"/>
      <c r="Q8" s="800"/>
      <c r="R8" s="800"/>
      <c r="S8" s="800"/>
      <c r="T8" s="800"/>
      <c r="U8" s="800"/>
      <c r="V8" s="800"/>
      <c r="W8" s="800"/>
      <c r="X8" s="800"/>
      <c r="Y8" s="800"/>
      <c r="Z8" s="800"/>
      <c r="AA8" s="800"/>
      <c r="AB8" s="800"/>
      <c r="AC8" s="800"/>
      <c r="AD8" s="800"/>
      <c r="AE8" s="800"/>
      <c r="AF8" s="800"/>
      <c r="AG8" s="800"/>
      <c r="AH8" s="800"/>
      <c r="AI8" s="800"/>
      <c r="AJ8" s="800"/>
      <c r="AK8" s="800"/>
      <c r="AL8" s="800"/>
      <c r="AM8" s="800"/>
      <c r="AN8" s="800"/>
      <c r="AO8" s="801"/>
      <c r="AP8" s="123"/>
      <c r="AQ8" s="113"/>
    </row>
    <row r="9" spans="1:44" ht="19.5" hidden="1" customHeight="1" thickBot="1">
      <c r="A9" s="112"/>
      <c r="C9" s="164"/>
      <c r="D9" s="825" t="s">
        <v>373</v>
      </c>
      <c r="E9" s="825"/>
      <c r="F9" s="825"/>
      <c r="G9" s="825"/>
      <c r="H9" s="825"/>
      <c r="I9" s="825"/>
      <c r="J9" s="825"/>
      <c r="K9" s="825"/>
      <c r="L9" s="165"/>
      <c r="M9" s="802"/>
      <c r="N9" s="803"/>
      <c r="O9" s="803"/>
      <c r="P9" s="803"/>
      <c r="Q9" s="803"/>
      <c r="R9" s="803"/>
      <c r="S9" s="803"/>
      <c r="T9" s="803"/>
      <c r="U9" s="803"/>
      <c r="V9" s="803"/>
      <c r="W9" s="803"/>
      <c r="X9" s="803"/>
      <c r="Y9" s="803"/>
      <c r="Z9" s="803"/>
      <c r="AA9" s="803"/>
      <c r="AB9" s="803"/>
      <c r="AC9" s="803"/>
      <c r="AD9" s="803"/>
      <c r="AE9" s="803"/>
      <c r="AF9" s="803"/>
      <c r="AG9" s="803"/>
      <c r="AH9" s="803"/>
      <c r="AI9" s="803"/>
      <c r="AJ9" s="803"/>
      <c r="AK9" s="803"/>
      <c r="AL9" s="803"/>
      <c r="AM9" s="803"/>
      <c r="AN9" s="803"/>
      <c r="AO9" s="804"/>
      <c r="AP9" s="123"/>
      <c r="AQ9" s="113"/>
    </row>
    <row r="10" spans="1:44" ht="19.5" hidden="1" customHeight="1">
      <c r="A10" s="112"/>
      <c r="C10" s="166"/>
      <c r="D10" s="167"/>
      <c r="E10" s="168"/>
      <c r="F10" s="169"/>
      <c r="G10" s="805" t="s">
        <v>310</v>
      </c>
      <c r="H10" s="805"/>
      <c r="I10" s="805"/>
      <c r="J10" s="805"/>
      <c r="K10" s="805"/>
      <c r="L10" s="170"/>
      <c r="M10" s="806"/>
      <c r="N10" s="807"/>
      <c r="O10" s="807"/>
      <c r="P10" s="807"/>
      <c r="Q10" s="807"/>
      <c r="R10" s="807"/>
      <c r="S10" s="807"/>
      <c r="T10" s="807"/>
      <c r="U10" s="807"/>
      <c r="V10" s="807"/>
      <c r="W10" s="807"/>
      <c r="X10" s="807"/>
      <c r="Y10" s="807"/>
      <c r="Z10" s="807"/>
      <c r="AA10" s="807"/>
      <c r="AB10" s="807"/>
      <c r="AC10" s="807"/>
      <c r="AD10" s="807"/>
      <c r="AE10" s="807"/>
      <c r="AF10" s="807"/>
      <c r="AG10" s="807"/>
      <c r="AH10" s="807"/>
      <c r="AI10" s="807"/>
      <c r="AJ10" s="807"/>
      <c r="AK10" s="807"/>
      <c r="AL10" s="807"/>
      <c r="AM10" s="807"/>
      <c r="AN10" s="807"/>
      <c r="AO10" s="808"/>
      <c r="AP10" s="123"/>
      <c r="AQ10" s="113"/>
    </row>
    <row r="11" spans="1:44" ht="19.5" hidden="1" customHeight="1" thickBot="1">
      <c r="A11" s="112"/>
      <c r="C11" s="171"/>
      <c r="D11" s="172"/>
      <c r="E11" s="173"/>
      <c r="F11" s="174"/>
      <c r="G11" s="809" t="s">
        <v>311</v>
      </c>
      <c r="H11" s="809"/>
      <c r="I11" s="809"/>
      <c r="J11" s="809"/>
      <c r="K11" s="809"/>
      <c r="L11" s="175"/>
      <c r="M11" s="822"/>
      <c r="N11" s="823"/>
      <c r="O11" s="823"/>
      <c r="P11" s="823"/>
      <c r="Q11" s="823"/>
      <c r="R11" s="823"/>
      <c r="S11" s="823"/>
      <c r="T11" s="823"/>
      <c r="U11" s="823"/>
      <c r="V11" s="823"/>
      <c r="W11" s="823"/>
      <c r="X11" s="823"/>
      <c r="Y11" s="823"/>
      <c r="Z11" s="823"/>
      <c r="AA11" s="823"/>
      <c r="AB11" s="823"/>
      <c r="AC11" s="823"/>
      <c r="AD11" s="823"/>
      <c r="AE11" s="823"/>
      <c r="AF11" s="823"/>
      <c r="AG11" s="823"/>
      <c r="AH11" s="823"/>
      <c r="AI11" s="823"/>
      <c r="AJ11" s="823"/>
      <c r="AK11" s="823"/>
      <c r="AL11" s="823"/>
      <c r="AM11" s="823"/>
      <c r="AN11" s="823"/>
      <c r="AO11" s="824"/>
      <c r="AP11" s="123"/>
      <c r="AQ11" s="113"/>
    </row>
    <row r="12" spans="1:44" ht="28.5" customHeight="1" thickBot="1">
      <c r="A12" s="112"/>
      <c r="C12" s="156" t="s">
        <v>312</v>
      </c>
      <c r="AQ12" s="113"/>
    </row>
    <row r="13" spans="1:44" ht="86.1" customHeight="1">
      <c r="A13" s="112"/>
      <c r="C13" s="813"/>
      <c r="D13" s="814"/>
      <c r="E13" s="814"/>
      <c r="F13" s="814"/>
      <c r="G13" s="814"/>
      <c r="H13" s="814"/>
      <c r="I13" s="814"/>
      <c r="J13" s="814"/>
      <c r="K13" s="814"/>
      <c r="L13" s="814"/>
      <c r="M13" s="814"/>
      <c r="N13" s="814"/>
      <c r="O13" s="814"/>
      <c r="P13" s="814"/>
      <c r="Q13" s="814"/>
      <c r="R13" s="814"/>
      <c r="S13" s="814"/>
      <c r="T13" s="814"/>
      <c r="U13" s="814"/>
      <c r="V13" s="814"/>
      <c r="W13" s="814"/>
      <c r="X13" s="814"/>
      <c r="Y13" s="814"/>
      <c r="Z13" s="814"/>
      <c r="AA13" s="814"/>
      <c r="AB13" s="814"/>
      <c r="AC13" s="814"/>
      <c r="AD13" s="814"/>
      <c r="AE13" s="814"/>
      <c r="AF13" s="814"/>
      <c r="AG13" s="814"/>
      <c r="AH13" s="814"/>
      <c r="AI13" s="814"/>
      <c r="AJ13" s="814"/>
      <c r="AK13" s="814"/>
      <c r="AL13" s="814"/>
      <c r="AM13" s="814"/>
      <c r="AN13" s="814"/>
      <c r="AO13" s="815"/>
      <c r="AP13" s="176"/>
      <c r="AQ13" s="113"/>
    </row>
    <row r="14" spans="1:44" ht="86.1" customHeight="1">
      <c r="A14" s="112"/>
      <c r="C14" s="816"/>
      <c r="D14" s="817"/>
      <c r="E14" s="817"/>
      <c r="F14" s="817"/>
      <c r="G14" s="817"/>
      <c r="H14" s="817"/>
      <c r="I14" s="817"/>
      <c r="J14" s="817"/>
      <c r="K14" s="817"/>
      <c r="L14" s="817"/>
      <c r="M14" s="817"/>
      <c r="N14" s="817"/>
      <c r="O14" s="817"/>
      <c r="P14" s="817"/>
      <c r="Q14" s="817"/>
      <c r="R14" s="817"/>
      <c r="S14" s="817"/>
      <c r="T14" s="817"/>
      <c r="U14" s="817"/>
      <c r="V14" s="817"/>
      <c r="W14" s="817"/>
      <c r="X14" s="817"/>
      <c r="Y14" s="817"/>
      <c r="Z14" s="817"/>
      <c r="AA14" s="817"/>
      <c r="AB14" s="817"/>
      <c r="AC14" s="817"/>
      <c r="AD14" s="817"/>
      <c r="AE14" s="817"/>
      <c r="AF14" s="817"/>
      <c r="AG14" s="817"/>
      <c r="AH14" s="817"/>
      <c r="AI14" s="817"/>
      <c r="AJ14" s="817"/>
      <c r="AK14" s="817"/>
      <c r="AL14" s="817"/>
      <c r="AM14" s="817"/>
      <c r="AN14" s="817"/>
      <c r="AO14" s="818"/>
      <c r="AP14" s="176"/>
      <c r="AQ14" s="113"/>
    </row>
    <row r="15" spans="1:44" ht="86.1" customHeight="1">
      <c r="A15" s="112"/>
      <c r="C15" s="816"/>
      <c r="D15" s="817"/>
      <c r="E15" s="817"/>
      <c r="F15" s="817"/>
      <c r="G15" s="817"/>
      <c r="H15" s="817"/>
      <c r="I15" s="817"/>
      <c r="J15" s="817"/>
      <c r="K15" s="817"/>
      <c r="L15" s="817"/>
      <c r="M15" s="817"/>
      <c r="N15" s="817"/>
      <c r="O15" s="817"/>
      <c r="P15" s="817"/>
      <c r="Q15" s="817"/>
      <c r="R15" s="817"/>
      <c r="S15" s="817"/>
      <c r="T15" s="817"/>
      <c r="U15" s="817"/>
      <c r="V15" s="817"/>
      <c r="W15" s="817"/>
      <c r="X15" s="817"/>
      <c r="Y15" s="817"/>
      <c r="Z15" s="817"/>
      <c r="AA15" s="817"/>
      <c r="AB15" s="817"/>
      <c r="AC15" s="817"/>
      <c r="AD15" s="817"/>
      <c r="AE15" s="817"/>
      <c r="AF15" s="817"/>
      <c r="AG15" s="817"/>
      <c r="AH15" s="817"/>
      <c r="AI15" s="817"/>
      <c r="AJ15" s="817"/>
      <c r="AK15" s="817"/>
      <c r="AL15" s="817"/>
      <c r="AM15" s="817"/>
      <c r="AN15" s="817"/>
      <c r="AO15" s="818"/>
      <c r="AP15" s="176"/>
      <c r="AQ15" s="113"/>
    </row>
    <row r="16" spans="1:44" ht="86.1" customHeight="1">
      <c r="A16" s="112"/>
      <c r="C16" s="816"/>
      <c r="D16" s="817"/>
      <c r="E16" s="817"/>
      <c r="F16" s="817"/>
      <c r="G16" s="817"/>
      <c r="H16" s="817"/>
      <c r="I16" s="817"/>
      <c r="J16" s="817"/>
      <c r="K16" s="817"/>
      <c r="L16" s="817"/>
      <c r="M16" s="817"/>
      <c r="N16" s="817"/>
      <c r="O16" s="817"/>
      <c r="P16" s="817"/>
      <c r="Q16" s="817"/>
      <c r="R16" s="817"/>
      <c r="S16" s="817"/>
      <c r="T16" s="817"/>
      <c r="U16" s="817"/>
      <c r="V16" s="817"/>
      <c r="W16" s="817"/>
      <c r="X16" s="817"/>
      <c r="Y16" s="817"/>
      <c r="Z16" s="817"/>
      <c r="AA16" s="817"/>
      <c r="AB16" s="817"/>
      <c r="AC16" s="817"/>
      <c r="AD16" s="817"/>
      <c r="AE16" s="817"/>
      <c r="AF16" s="817"/>
      <c r="AG16" s="817"/>
      <c r="AH16" s="817"/>
      <c r="AI16" s="817"/>
      <c r="AJ16" s="817"/>
      <c r="AK16" s="817"/>
      <c r="AL16" s="817"/>
      <c r="AM16" s="817"/>
      <c r="AN16" s="817"/>
      <c r="AO16" s="818"/>
      <c r="AP16" s="176"/>
      <c r="AQ16" s="113"/>
    </row>
    <row r="17" spans="1:43" ht="86.1" customHeight="1" thickBot="1">
      <c r="A17" s="112"/>
      <c r="C17" s="819"/>
      <c r="D17" s="820"/>
      <c r="E17" s="820"/>
      <c r="F17" s="820"/>
      <c r="G17" s="820"/>
      <c r="H17" s="820"/>
      <c r="I17" s="820"/>
      <c r="J17" s="820"/>
      <c r="K17" s="820"/>
      <c r="L17" s="820"/>
      <c r="M17" s="820"/>
      <c r="N17" s="820"/>
      <c r="O17" s="820"/>
      <c r="P17" s="820"/>
      <c r="Q17" s="820"/>
      <c r="R17" s="820"/>
      <c r="S17" s="820"/>
      <c r="T17" s="820"/>
      <c r="U17" s="820"/>
      <c r="V17" s="820"/>
      <c r="W17" s="820"/>
      <c r="X17" s="820"/>
      <c r="Y17" s="820"/>
      <c r="Z17" s="820"/>
      <c r="AA17" s="820"/>
      <c r="AB17" s="820"/>
      <c r="AC17" s="820"/>
      <c r="AD17" s="820"/>
      <c r="AE17" s="820"/>
      <c r="AF17" s="820"/>
      <c r="AG17" s="820"/>
      <c r="AH17" s="820"/>
      <c r="AI17" s="820"/>
      <c r="AJ17" s="820"/>
      <c r="AK17" s="820"/>
      <c r="AL17" s="820"/>
      <c r="AM17" s="820"/>
      <c r="AN17" s="820"/>
      <c r="AO17" s="821"/>
      <c r="AP17" s="176"/>
      <c r="AQ17" s="113"/>
    </row>
    <row r="18" spans="1:43" ht="28.5" customHeight="1" thickBot="1">
      <c r="A18" s="112"/>
      <c r="C18" s="177" t="s">
        <v>313</v>
      </c>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c r="AQ18" s="113"/>
    </row>
    <row r="19" spans="1:43" ht="153.75" customHeight="1" thickBot="1">
      <c r="A19" s="112"/>
      <c r="C19" s="810"/>
      <c r="D19" s="811"/>
      <c r="E19" s="811"/>
      <c r="F19" s="811"/>
      <c r="G19" s="811"/>
      <c r="H19" s="811"/>
      <c r="I19" s="811"/>
      <c r="J19" s="811"/>
      <c r="K19" s="811"/>
      <c r="L19" s="811"/>
      <c r="M19" s="811"/>
      <c r="N19" s="811"/>
      <c r="O19" s="811"/>
      <c r="P19" s="811"/>
      <c r="Q19" s="811"/>
      <c r="R19" s="811"/>
      <c r="S19" s="811"/>
      <c r="T19" s="811"/>
      <c r="U19" s="811"/>
      <c r="V19" s="811"/>
      <c r="W19" s="811"/>
      <c r="X19" s="811"/>
      <c r="Y19" s="811"/>
      <c r="Z19" s="811"/>
      <c r="AA19" s="811"/>
      <c r="AB19" s="811"/>
      <c r="AC19" s="811"/>
      <c r="AD19" s="811"/>
      <c r="AE19" s="811"/>
      <c r="AF19" s="811"/>
      <c r="AG19" s="811"/>
      <c r="AH19" s="811"/>
      <c r="AI19" s="811"/>
      <c r="AJ19" s="811"/>
      <c r="AK19" s="811"/>
      <c r="AL19" s="811"/>
      <c r="AM19" s="811"/>
      <c r="AN19" s="811"/>
      <c r="AO19" s="812"/>
      <c r="AP19" s="179"/>
      <c r="AQ19" s="113"/>
    </row>
    <row r="20" spans="1:43">
      <c r="A20" s="112"/>
      <c r="C20" s="180"/>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13"/>
    </row>
    <row r="21" spans="1:43" ht="3" customHeight="1">
      <c r="A21" s="138"/>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40"/>
    </row>
    <row r="22" spans="1:43" ht="12" customHeight="1">
      <c r="C22" s="181"/>
      <c r="Q22" s="752"/>
      <c r="R22" s="752"/>
      <c r="S22" s="752"/>
      <c r="Z22" s="148"/>
      <c r="AA22" s="148"/>
      <c r="AB22" s="148"/>
      <c r="AC22" s="148"/>
      <c r="AD22" s="148"/>
      <c r="AE22" s="148"/>
      <c r="AF22" s="148"/>
      <c r="AG22" s="148"/>
      <c r="AH22" s="148"/>
      <c r="AI22" s="148"/>
      <c r="AJ22" s="148"/>
      <c r="AK22" s="148"/>
      <c r="AL22" s="148"/>
      <c r="AM22" s="148"/>
      <c r="AN22" s="148"/>
      <c r="AO22" s="148"/>
      <c r="AP22" s="148"/>
      <c r="AQ22" s="154" t="s">
        <v>464</v>
      </c>
    </row>
  </sheetData>
  <sheetProtection sheet="1" scenarios="1" selectLockedCells="1"/>
  <mergeCells count="17">
    <mergeCell ref="Q22:S22"/>
    <mergeCell ref="D8:K8"/>
    <mergeCell ref="M8:AO8"/>
    <mergeCell ref="M9:AO9"/>
    <mergeCell ref="G10:K10"/>
    <mergeCell ref="M10:AO10"/>
    <mergeCell ref="G11:K11"/>
    <mergeCell ref="C19:AO19"/>
    <mergeCell ref="C13:AO17"/>
    <mergeCell ref="M11:AO11"/>
    <mergeCell ref="D9:K9"/>
    <mergeCell ref="X5:Y5"/>
    <mergeCell ref="D5:K5"/>
    <mergeCell ref="M5:Q5"/>
    <mergeCell ref="R5:S5"/>
    <mergeCell ref="T5:U5"/>
    <mergeCell ref="V5:W5"/>
  </mergeCells>
  <phoneticPr fontId="2"/>
  <dataValidations count="4">
    <dataValidation imeMode="off" allowBlank="1" showInputMessage="1" showErrorMessage="1" sqref="M11:AP11" xr:uid="{00000000-0002-0000-0200-000000000000}"/>
    <dataValidation imeMode="on" allowBlank="1" showInputMessage="1" showErrorMessage="1" sqref="M8:AO10 C19:AO19 C13:AO17" xr:uid="{00000000-0002-0000-0200-000001000000}"/>
    <dataValidation type="whole" imeMode="off" allowBlank="1" showInputMessage="1" showErrorMessage="1" sqref="T5:U5" xr:uid="{00000000-0002-0000-0200-000002000000}">
      <formula1>1</formula1>
      <formula2>12</formula2>
    </dataValidation>
    <dataValidation type="whole" operator="greaterThanOrEqual" allowBlank="1" showInputMessage="1" showErrorMessage="1" sqref="M5:Q5" xr:uid="{00000000-0002-0000-0200-000003000000}">
      <formula1>1900</formula1>
    </dataValidation>
  </dataValidations>
  <pageMargins left="0.75" right="0.75" top="1" bottom="1" header="0.51200000000000001" footer="0.51200000000000001"/>
  <pageSetup paperSize="9" scale="92"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tnClear">
              <controlPr defaultSize="0" print="0" autoFill="0" autoPict="0">
                <anchor moveWithCells="1" sizeWithCells="1">
                  <from>
                    <xdr:col>43</xdr:col>
                    <xdr:colOff>335280</xdr:colOff>
                    <xdr:row>8</xdr:row>
                    <xdr:rowOff>228600</xdr:rowOff>
                  </from>
                  <to>
                    <xdr:col>43</xdr:col>
                    <xdr:colOff>335280</xdr:colOff>
                    <xdr:row>8</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G42"/>
  <sheetViews>
    <sheetView showGridLines="0" view="pageBreakPreview" zoomScaleSheetLayoutView="100" workbookViewId="0">
      <selection activeCell="G8" sqref="G8:AR8"/>
    </sheetView>
  </sheetViews>
  <sheetFormatPr defaultColWidth="9" defaultRowHeight="12"/>
  <cols>
    <col min="1" max="1" width="0.44140625" style="108" customWidth="1"/>
    <col min="2" max="2" width="1.109375" style="108" customWidth="1"/>
    <col min="3" max="7" width="2.6640625" style="108" customWidth="1"/>
    <col min="8" max="44" width="2.33203125" style="108" customWidth="1"/>
    <col min="45" max="45" width="0.88671875" style="108" customWidth="1"/>
    <col min="46" max="46" width="0.44140625" style="108" customWidth="1"/>
    <col min="47" max="47" width="2.109375" style="108" customWidth="1"/>
    <col min="48" max="48" width="9" style="108"/>
    <col min="49" max="49" width="9.6640625" style="108" hidden="1" customWidth="1"/>
    <col min="50" max="50" width="9" style="108" hidden="1" customWidth="1"/>
    <col min="51" max="51" width="9.6640625" style="108" hidden="1" customWidth="1"/>
    <col min="52" max="52" width="9" style="108" hidden="1" customWidth="1"/>
    <col min="53" max="53" width="13.6640625" style="108" hidden="1" customWidth="1"/>
    <col min="54" max="54" width="9.6640625" style="108" hidden="1" customWidth="1"/>
    <col min="55" max="56" width="9" style="108" customWidth="1"/>
    <col min="57" max="16384" width="9" style="108"/>
  </cols>
  <sheetData>
    <row r="1" spans="1:59" ht="12" customHeight="1">
      <c r="A1" s="108" t="s">
        <v>51</v>
      </c>
      <c r="AI1" s="182"/>
      <c r="AJ1" s="182"/>
      <c r="AK1" s="182"/>
      <c r="AL1" s="182"/>
      <c r="AM1" s="182"/>
      <c r="AN1" s="182"/>
      <c r="AO1" s="182"/>
      <c r="AP1" s="182"/>
      <c r="AQ1" s="182"/>
      <c r="AR1" s="182"/>
      <c r="AS1" s="182"/>
      <c r="AT1" s="182"/>
    </row>
    <row r="2" spans="1:59" ht="3" customHeight="1">
      <c r="A2" s="109"/>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83"/>
      <c r="AJ2" s="183"/>
      <c r="AK2" s="183"/>
      <c r="AL2" s="183"/>
      <c r="AM2" s="183"/>
      <c r="AN2" s="183"/>
      <c r="AO2" s="183"/>
      <c r="AP2" s="183"/>
      <c r="AQ2" s="183"/>
      <c r="AR2" s="183"/>
      <c r="AS2" s="183"/>
      <c r="AT2" s="184"/>
    </row>
    <row r="3" spans="1:59" ht="12" customHeight="1">
      <c r="A3" s="112"/>
      <c r="AI3" s="182"/>
      <c r="AJ3" s="182"/>
      <c r="AK3" s="182"/>
      <c r="AL3" s="182"/>
      <c r="AM3" s="182"/>
      <c r="AN3" s="182"/>
      <c r="AO3" s="182"/>
      <c r="AP3" s="182"/>
      <c r="AQ3" s="182"/>
      <c r="AR3" s="182"/>
      <c r="AS3" s="182"/>
      <c r="AT3" s="185"/>
    </row>
    <row r="4" spans="1:59" s="156" customFormat="1" ht="13.5" customHeight="1">
      <c r="A4" s="155"/>
      <c r="C4" s="156" t="s">
        <v>314</v>
      </c>
      <c r="AT4" s="186"/>
    </row>
    <row r="5" spans="1:59" s="156" customFormat="1" ht="3" customHeight="1">
      <c r="A5" s="155"/>
      <c r="AT5" s="186"/>
    </row>
    <row r="6" spans="1:59" s="156" customFormat="1" ht="17.25" customHeight="1" thickBot="1">
      <c r="A6" s="155"/>
      <c r="C6" s="156" t="s">
        <v>502</v>
      </c>
      <c r="AT6" s="186"/>
    </row>
    <row r="7" spans="1:59" ht="23.25" customHeight="1" thickBot="1">
      <c r="A7" s="112"/>
      <c r="C7" s="187"/>
      <c r="D7" s="874" t="s">
        <v>42</v>
      </c>
      <c r="E7" s="874"/>
      <c r="F7" s="188"/>
      <c r="G7" s="879">
        <v>2025</v>
      </c>
      <c r="H7" s="700"/>
      <c r="I7" s="700"/>
      <c r="J7" s="700"/>
      <c r="K7" s="883" t="s">
        <v>315</v>
      </c>
      <c r="L7" s="883"/>
      <c r="M7" s="883"/>
      <c r="N7" s="883"/>
      <c r="O7" s="700">
        <v>2029</v>
      </c>
      <c r="P7" s="700"/>
      <c r="Q7" s="700"/>
      <c r="R7" s="880" t="s">
        <v>316</v>
      </c>
      <c r="S7" s="881"/>
      <c r="T7" s="881"/>
      <c r="U7" s="882"/>
      <c r="V7" s="877"/>
      <c r="W7" s="878"/>
      <c r="X7" s="878"/>
      <c r="Y7" s="878"/>
      <c r="Z7" s="119"/>
      <c r="AA7" s="119"/>
      <c r="AB7" s="119"/>
      <c r="AC7" s="119"/>
      <c r="AD7" s="119"/>
      <c r="AE7" s="119"/>
      <c r="AF7" s="119"/>
      <c r="AG7" s="119"/>
      <c r="AH7" s="119"/>
      <c r="AI7" s="119"/>
      <c r="AJ7" s="119"/>
      <c r="AK7" s="119"/>
      <c r="AL7" s="119"/>
      <c r="AM7" s="119"/>
      <c r="AN7" s="119"/>
      <c r="AO7" s="119"/>
      <c r="AP7" s="119"/>
      <c r="AQ7" s="119"/>
      <c r="AR7" s="119"/>
      <c r="AT7" s="113"/>
    </row>
    <row r="8" spans="1:59" s="156" customFormat="1" ht="63" customHeight="1" thickBot="1">
      <c r="A8" s="155"/>
      <c r="C8" s="189"/>
      <c r="D8" s="875" t="s">
        <v>317</v>
      </c>
      <c r="E8" s="875"/>
      <c r="F8" s="190"/>
      <c r="G8" s="876"/>
      <c r="H8" s="820"/>
      <c r="I8" s="820"/>
      <c r="J8" s="820"/>
      <c r="K8" s="820"/>
      <c r="L8" s="820"/>
      <c r="M8" s="820"/>
      <c r="N8" s="820"/>
      <c r="O8" s="820"/>
      <c r="P8" s="820"/>
      <c r="Q8" s="820"/>
      <c r="R8" s="820"/>
      <c r="S8" s="820"/>
      <c r="T8" s="820"/>
      <c r="U8" s="820"/>
      <c r="V8" s="820"/>
      <c r="W8" s="820"/>
      <c r="X8" s="820"/>
      <c r="Y8" s="820"/>
      <c r="Z8" s="820"/>
      <c r="AA8" s="820"/>
      <c r="AB8" s="820"/>
      <c r="AC8" s="820"/>
      <c r="AD8" s="820"/>
      <c r="AE8" s="820"/>
      <c r="AF8" s="820"/>
      <c r="AG8" s="820"/>
      <c r="AH8" s="820"/>
      <c r="AI8" s="820"/>
      <c r="AJ8" s="820"/>
      <c r="AK8" s="820"/>
      <c r="AL8" s="820"/>
      <c r="AM8" s="820"/>
      <c r="AN8" s="820"/>
      <c r="AO8" s="820"/>
      <c r="AP8" s="820"/>
      <c r="AQ8" s="820"/>
      <c r="AR8" s="821"/>
      <c r="AS8" s="117"/>
      <c r="AT8" s="186"/>
    </row>
    <row r="9" spans="1:59" s="156" customFormat="1" ht="28.5" customHeight="1" thickBot="1">
      <c r="A9" s="155"/>
      <c r="C9" s="191" t="s">
        <v>775</v>
      </c>
      <c r="D9" s="192"/>
      <c r="E9" s="192"/>
      <c r="F9" s="193"/>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17"/>
      <c r="AT9" s="186"/>
    </row>
    <row r="10" spans="1:59" s="156" customFormat="1" ht="22.5" customHeight="1" thickBot="1">
      <c r="A10" s="155"/>
      <c r="C10" s="187"/>
      <c r="D10" s="874" t="s">
        <v>42</v>
      </c>
      <c r="E10" s="874"/>
      <c r="F10" s="188"/>
      <c r="G10" s="879">
        <v>2030</v>
      </c>
      <c r="H10" s="700"/>
      <c r="I10" s="700"/>
      <c r="J10" s="700"/>
      <c r="K10" s="883" t="s">
        <v>315</v>
      </c>
      <c r="L10" s="883"/>
      <c r="M10" s="883"/>
      <c r="N10" s="883"/>
      <c r="O10" s="698">
        <v>2034</v>
      </c>
      <c r="P10" s="698"/>
      <c r="Q10" s="698"/>
      <c r="R10" s="880" t="s">
        <v>316</v>
      </c>
      <c r="S10" s="881"/>
      <c r="T10" s="881"/>
      <c r="U10" s="882"/>
      <c r="V10" s="877"/>
      <c r="W10" s="878"/>
      <c r="X10" s="878"/>
      <c r="Y10" s="878"/>
      <c r="Z10" s="119"/>
      <c r="AA10" s="119"/>
      <c r="AB10" s="119"/>
      <c r="AC10" s="119"/>
      <c r="AD10" s="119"/>
      <c r="AE10" s="119"/>
      <c r="AF10" s="119"/>
      <c r="AG10" s="119"/>
      <c r="AH10" s="119"/>
      <c r="AI10" s="119"/>
      <c r="AJ10" s="119"/>
      <c r="AK10" s="119"/>
      <c r="AL10" s="119"/>
      <c r="AM10" s="119"/>
      <c r="AN10" s="119"/>
      <c r="AO10" s="119"/>
      <c r="AP10" s="119"/>
      <c r="AQ10" s="119"/>
      <c r="AR10" s="119"/>
      <c r="AS10" s="117"/>
      <c r="AT10" s="186"/>
    </row>
    <row r="11" spans="1:59" s="156" customFormat="1" ht="63" customHeight="1" thickBot="1">
      <c r="A11" s="155"/>
      <c r="C11" s="189"/>
      <c r="D11" s="875" t="s">
        <v>317</v>
      </c>
      <c r="E11" s="875"/>
      <c r="F11" s="190"/>
      <c r="G11" s="876"/>
      <c r="H11" s="820"/>
      <c r="I11" s="820"/>
      <c r="J11" s="820"/>
      <c r="K11" s="820"/>
      <c r="L11" s="820"/>
      <c r="M11" s="820"/>
      <c r="N11" s="820"/>
      <c r="O11" s="820"/>
      <c r="P11" s="820"/>
      <c r="Q11" s="820"/>
      <c r="R11" s="820"/>
      <c r="S11" s="820"/>
      <c r="T11" s="820"/>
      <c r="U11" s="820"/>
      <c r="V11" s="820"/>
      <c r="W11" s="820"/>
      <c r="X11" s="820"/>
      <c r="Y11" s="820"/>
      <c r="Z11" s="820"/>
      <c r="AA11" s="820"/>
      <c r="AB11" s="820"/>
      <c r="AC11" s="820"/>
      <c r="AD11" s="820"/>
      <c r="AE11" s="820"/>
      <c r="AF11" s="820"/>
      <c r="AG11" s="820"/>
      <c r="AH11" s="820"/>
      <c r="AI11" s="820"/>
      <c r="AJ11" s="820"/>
      <c r="AK11" s="820"/>
      <c r="AL11" s="820"/>
      <c r="AM11" s="820"/>
      <c r="AN11" s="820"/>
      <c r="AO11" s="820"/>
      <c r="AP11" s="820"/>
      <c r="AQ11" s="820"/>
      <c r="AR11" s="821"/>
      <c r="AS11" s="117"/>
      <c r="AT11" s="186"/>
    </row>
    <row r="12" spans="1:59" s="156" customFormat="1" ht="9.75" customHeight="1">
      <c r="A12" s="155"/>
      <c r="C12" s="161"/>
      <c r="D12" s="161"/>
      <c r="E12" s="161"/>
      <c r="F12" s="161"/>
      <c r="G12" s="161"/>
      <c r="H12" s="131"/>
      <c r="I12" s="131"/>
      <c r="J12" s="131"/>
      <c r="K12" s="131"/>
      <c r="L12" s="131"/>
      <c r="M12" s="131"/>
      <c r="N12" s="131"/>
      <c r="O12" s="131"/>
      <c r="P12" s="108"/>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86"/>
    </row>
    <row r="13" spans="1:59" s="156" customFormat="1" ht="12" customHeight="1">
      <c r="A13" s="155"/>
      <c r="C13" s="108" t="s">
        <v>318</v>
      </c>
      <c r="D13" s="161"/>
      <c r="E13" s="161"/>
      <c r="F13" s="161"/>
      <c r="G13" s="161"/>
      <c r="H13" s="131"/>
      <c r="I13" s="131"/>
      <c r="J13" s="131"/>
      <c r="K13" s="131"/>
      <c r="L13" s="131"/>
      <c r="M13" s="131"/>
      <c r="N13" s="131"/>
      <c r="O13" s="131"/>
      <c r="P13" s="108"/>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6" t="s">
        <v>93</v>
      </c>
      <c r="AS13" s="196"/>
      <c r="AT13" s="186"/>
    </row>
    <row r="14" spans="1:59" s="156" customFormat="1" ht="3" customHeight="1" thickBot="1">
      <c r="A14" s="155"/>
      <c r="C14" s="108"/>
      <c r="D14" s="161"/>
      <c r="E14" s="161"/>
      <c r="F14" s="161"/>
      <c r="G14" s="161"/>
      <c r="H14" s="131"/>
      <c r="I14" s="131"/>
      <c r="J14" s="131"/>
      <c r="K14" s="131"/>
      <c r="L14" s="131"/>
      <c r="M14" s="131"/>
      <c r="N14" s="131"/>
      <c r="O14" s="131"/>
      <c r="P14" s="108"/>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6"/>
      <c r="AS14" s="196"/>
      <c r="AT14" s="186"/>
    </row>
    <row r="15" spans="1:59" s="156" customFormat="1" ht="30" customHeight="1" thickBot="1">
      <c r="A15" s="155"/>
      <c r="C15" s="849" t="s">
        <v>746</v>
      </c>
      <c r="D15" s="849"/>
      <c r="E15" s="849"/>
      <c r="F15" s="849"/>
      <c r="G15" s="849"/>
      <c r="H15" s="857" t="s">
        <v>43</v>
      </c>
      <c r="I15" s="857"/>
      <c r="J15" s="857"/>
      <c r="K15" s="857"/>
      <c r="L15" s="857" t="s">
        <v>44</v>
      </c>
      <c r="M15" s="857"/>
      <c r="N15" s="857"/>
      <c r="O15" s="857"/>
      <c r="P15" s="857"/>
      <c r="Q15" s="857"/>
      <c r="R15" s="857"/>
      <c r="S15" s="857"/>
      <c r="T15" s="749" t="s">
        <v>45</v>
      </c>
      <c r="U15" s="750"/>
      <c r="V15" s="750"/>
      <c r="W15" s="750"/>
      <c r="X15" s="750"/>
      <c r="Y15" s="750"/>
      <c r="Z15" s="750"/>
      <c r="AA15" s="750"/>
      <c r="AB15" s="750"/>
      <c r="AC15" s="750"/>
      <c r="AD15" s="750"/>
      <c r="AE15" s="750"/>
      <c r="AF15" s="750"/>
      <c r="AG15" s="868" t="s">
        <v>46</v>
      </c>
      <c r="AH15" s="869"/>
      <c r="AI15" s="870"/>
      <c r="AJ15" s="851" t="s">
        <v>47</v>
      </c>
      <c r="AK15" s="851"/>
      <c r="AL15" s="851"/>
      <c r="AM15" s="851"/>
      <c r="AN15" s="857" t="s">
        <v>48</v>
      </c>
      <c r="AO15" s="857"/>
      <c r="AP15" s="857"/>
      <c r="AQ15" s="857"/>
      <c r="AR15" s="857"/>
      <c r="AS15" s="197"/>
      <c r="AT15" s="198"/>
      <c r="AU15" s="195"/>
      <c r="AV15" s="195"/>
      <c r="AW15" s="195"/>
      <c r="AX15" s="195"/>
      <c r="AY15" s="195"/>
      <c r="AZ15" s="195"/>
      <c r="BA15" s="195"/>
      <c r="BB15" s="195"/>
      <c r="BC15" s="843"/>
      <c r="BD15" s="843"/>
      <c r="BE15" s="844"/>
      <c r="BF15" s="844"/>
      <c r="BG15" s="844"/>
    </row>
    <row r="16" spans="1:59" s="156" customFormat="1" ht="30" customHeight="1" thickBot="1">
      <c r="A16" s="155"/>
      <c r="C16" s="849"/>
      <c r="D16" s="849"/>
      <c r="E16" s="849"/>
      <c r="F16" s="849"/>
      <c r="G16" s="849"/>
      <c r="H16" s="857"/>
      <c r="I16" s="857"/>
      <c r="J16" s="857"/>
      <c r="K16" s="857"/>
      <c r="L16" s="853" t="s">
        <v>49</v>
      </c>
      <c r="M16" s="854"/>
      <c r="N16" s="854"/>
      <c r="O16" s="854"/>
      <c r="P16" s="855" t="s">
        <v>50</v>
      </c>
      <c r="Q16" s="855"/>
      <c r="R16" s="855"/>
      <c r="S16" s="856"/>
      <c r="T16" s="853" t="s">
        <v>49</v>
      </c>
      <c r="U16" s="854"/>
      <c r="V16" s="854"/>
      <c r="W16" s="854"/>
      <c r="X16" s="854" t="str">
        <f>その1!H4&amp; CHAR(10) &amp; "年度"</f>
        <v>2026
年度</v>
      </c>
      <c r="Y16" s="854"/>
      <c r="Z16" s="854"/>
      <c r="AA16" s="854" t="str">
        <f>その1!H4+1&amp; CHAR(10) &amp; "年度"</f>
        <v>2027
年度</v>
      </c>
      <c r="AB16" s="854"/>
      <c r="AC16" s="854"/>
      <c r="AD16" s="854" t="str">
        <f>その1!H4+2&amp; CHAR(10) &amp; "年度"</f>
        <v>2028
年度</v>
      </c>
      <c r="AE16" s="854"/>
      <c r="AF16" s="898"/>
      <c r="AG16" s="871"/>
      <c r="AH16" s="872"/>
      <c r="AI16" s="873"/>
      <c r="AJ16" s="852"/>
      <c r="AK16" s="852"/>
      <c r="AL16" s="852"/>
      <c r="AM16" s="852"/>
      <c r="AN16" s="857"/>
      <c r="AO16" s="857"/>
      <c r="AP16" s="857"/>
      <c r="AQ16" s="857"/>
      <c r="AR16" s="857"/>
      <c r="AS16" s="197"/>
      <c r="AT16" s="198"/>
      <c r="AU16" s="195"/>
      <c r="AV16" s="195"/>
      <c r="AW16" s="195"/>
      <c r="AX16" s="195"/>
      <c r="AY16" s="195"/>
      <c r="AZ16" s="195"/>
      <c r="BA16" s="195"/>
      <c r="BB16" s="195"/>
      <c r="BC16" s="843"/>
      <c r="BD16" s="843"/>
      <c r="BE16" s="844"/>
      <c r="BF16" s="844"/>
      <c r="BG16" s="844"/>
    </row>
    <row r="17" spans="1:59" s="156" customFormat="1" ht="30" customHeight="1">
      <c r="A17" s="155"/>
      <c r="C17" s="886" t="str">
        <f>'点検表（DC版）'!BB32</f>
        <v>推進体制の整備</v>
      </c>
      <c r="D17" s="886"/>
      <c r="E17" s="886"/>
      <c r="F17" s="886"/>
      <c r="G17" s="886"/>
      <c r="H17" s="891">
        <f>'点検表（DC版）'!BE32</f>
        <v>6</v>
      </c>
      <c r="I17" s="891"/>
      <c r="J17" s="891"/>
      <c r="K17" s="891"/>
      <c r="L17" s="890">
        <f>'点検表（DC版）'!BF32</f>
        <v>0</v>
      </c>
      <c r="M17" s="889"/>
      <c r="N17" s="889"/>
      <c r="O17" s="889"/>
      <c r="P17" s="889">
        <f>'点検表（DC版）'!BF33</f>
        <v>0</v>
      </c>
      <c r="Q17" s="889"/>
      <c r="R17" s="889"/>
      <c r="S17" s="889"/>
      <c r="T17" s="884">
        <f>'点検表（DC版）'!BH32</f>
        <v>0</v>
      </c>
      <c r="U17" s="885"/>
      <c r="V17" s="885"/>
      <c r="W17" s="885"/>
      <c r="X17" s="885">
        <f>'点検表（DC版）'!BI32</f>
        <v>0</v>
      </c>
      <c r="Y17" s="885"/>
      <c r="Z17" s="885"/>
      <c r="AA17" s="885">
        <f>'点検表（DC版）'!BJ32</f>
        <v>0</v>
      </c>
      <c r="AB17" s="885"/>
      <c r="AC17" s="885"/>
      <c r="AD17" s="896">
        <f>'点検表（DC版）'!BK32</f>
        <v>0</v>
      </c>
      <c r="AE17" s="897"/>
      <c r="AF17" s="897"/>
      <c r="AG17" s="897">
        <f>'点検表（DC版）'!BL32</f>
        <v>0</v>
      </c>
      <c r="AH17" s="897"/>
      <c r="AI17" s="897"/>
      <c r="AJ17" s="913">
        <f>'点検表（DC版）'!BD32</f>
        <v>0</v>
      </c>
      <c r="AK17" s="914"/>
      <c r="AL17" s="914"/>
      <c r="AM17" s="915"/>
      <c r="AN17" s="887"/>
      <c r="AO17" s="887"/>
      <c r="AP17" s="887"/>
      <c r="AQ17" s="887"/>
      <c r="AR17" s="887"/>
      <c r="AS17" s="199"/>
      <c r="AT17" s="198"/>
      <c r="AU17" s="195"/>
      <c r="AV17" s="200"/>
      <c r="AW17" s="200"/>
      <c r="AX17" s="200"/>
      <c r="AY17" s="200"/>
      <c r="AZ17" s="200"/>
      <c r="BA17" s="200"/>
      <c r="BB17" s="200"/>
      <c r="BC17" s="845"/>
      <c r="BD17" s="845"/>
      <c r="BE17" s="844"/>
      <c r="BF17" s="844"/>
      <c r="BG17" s="844"/>
    </row>
    <row r="18" spans="1:59" s="156" customFormat="1" ht="30" customHeight="1">
      <c r="A18" s="155"/>
      <c r="C18" s="888" t="str">
        <f>'点検表（DC版）'!BB45</f>
        <v>事務室・共用部等における省ｴﾈ対策</v>
      </c>
      <c r="D18" s="888"/>
      <c r="E18" s="888"/>
      <c r="F18" s="888"/>
      <c r="G18" s="888"/>
      <c r="H18" s="858">
        <f>'点検表（DC版）'!BE45</f>
        <v>6</v>
      </c>
      <c r="I18" s="859"/>
      <c r="J18" s="859"/>
      <c r="K18" s="860"/>
      <c r="L18" s="858">
        <f>'点検表（DC版）'!BF45</f>
        <v>0</v>
      </c>
      <c r="M18" s="859"/>
      <c r="N18" s="859"/>
      <c r="O18" s="892"/>
      <c r="P18" s="893">
        <f>'点検表（DC版）'!BF46</f>
        <v>0</v>
      </c>
      <c r="Q18" s="859"/>
      <c r="R18" s="859"/>
      <c r="S18" s="860"/>
      <c r="T18" s="906">
        <f>'点検表（DC版）'!BH45</f>
        <v>0</v>
      </c>
      <c r="U18" s="907"/>
      <c r="V18" s="907"/>
      <c r="W18" s="908"/>
      <c r="X18" s="909">
        <f>'点検表（DC版）'!BI45</f>
        <v>0</v>
      </c>
      <c r="Y18" s="907"/>
      <c r="Z18" s="908"/>
      <c r="AA18" s="909">
        <f>'点検表（DC版）'!BJ45</f>
        <v>0</v>
      </c>
      <c r="AB18" s="907"/>
      <c r="AC18" s="908"/>
      <c r="AD18" s="909">
        <f>'点検表（DC版）'!BK45</f>
        <v>0</v>
      </c>
      <c r="AE18" s="907"/>
      <c r="AF18" s="916"/>
      <c r="AG18" s="906">
        <f>'点検表（DC版）'!BL45</f>
        <v>0</v>
      </c>
      <c r="AH18" s="907"/>
      <c r="AI18" s="916"/>
      <c r="AJ18" s="858">
        <f>'点検表（DC版）'!BD45</f>
        <v>0</v>
      </c>
      <c r="AK18" s="859"/>
      <c r="AL18" s="859"/>
      <c r="AM18" s="860"/>
      <c r="AN18" s="894"/>
      <c r="AO18" s="894"/>
      <c r="AP18" s="894"/>
      <c r="AQ18" s="894"/>
      <c r="AR18" s="894"/>
      <c r="AS18" s="199"/>
      <c r="AT18" s="198"/>
      <c r="AU18" s="195"/>
      <c r="AV18" s="200"/>
      <c r="AW18" s="200"/>
      <c r="AX18" s="200"/>
      <c r="AY18" s="200"/>
      <c r="AZ18" s="200"/>
      <c r="BA18" s="200"/>
      <c r="BB18" s="200"/>
      <c r="BC18" s="845"/>
      <c r="BD18" s="844"/>
      <c r="BE18" s="844"/>
      <c r="BF18" s="844"/>
      <c r="BG18" s="844"/>
    </row>
    <row r="19" spans="1:59" s="156" customFormat="1" ht="30" customHeight="1">
      <c r="A19" s="155"/>
      <c r="C19" s="928" t="str">
        <f>'点検表（DC版）'!BB111</f>
        <v>サーバルームにおける省エネ対策</v>
      </c>
      <c r="D19" s="928"/>
      <c r="E19" s="928"/>
      <c r="F19" s="928"/>
      <c r="G19" s="928"/>
      <c r="H19" s="917">
        <f>'点検表（DC版）'!BE111</f>
        <v>18</v>
      </c>
      <c r="I19" s="917"/>
      <c r="J19" s="917"/>
      <c r="K19" s="917"/>
      <c r="L19" s="918">
        <f>'点検表（DC版）'!BF111</f>
        <v>0</v>
      </c>
      <c r="M19" s="919"/>
      <c r="N19" s="919"/>
      <c r="O19" s="919"/>
      <c r="P19" s="919">
        <f>'点検表（DC版）'!BF112</f>
        <v>0</v>
      </c>
      <c r="Q19" s="919"/>
      <c r="R19" s="919"/>
      <c r="S19" s="919"/>
      <c r="T19" s="921">
        <f>'点検表（DC版）'!BH111</f>
        <v>0</v>
      </c>
      <c r="U19" s="867"/>
      <c r="V19" s="867"/>
      <c r="W19" s="867"/>
      <c r="X19" s="867">
        <f>'点検表（DC版）'!BI111</f>
        <v>0</v>
      </c>
      <c r="Y19" s="867"/>
      <c r="Z19" s="867"/>
      <c r="AA19" s="867">
        <f>'点検表（DC版）'!BJ111</f>
        <v>0</v>
      </c>
      <c r="AB19" s="867"/>
      <c r="AC19" s="867"/>
      <c r="AD19" s="922">
        <f>'点検表（DC版）'!BK111</f>
        <v>0</v>
      </c>
      <c r="AE19" s="912"/>
      <c r="AF19" s="912"/>
      <c r="AG19" s="912">
        <f>'点検表（DC版）'!BL111</f>
        <v>0</v>
      </c>
      <c r="AH19" s="912"/>
      <c r="AI19" s="912"/>
      <c r="AJ19" s="858">
        <f>'点検表（DC版）'!BD111</f>
        <v>0</v>
      </c>
      <c r="AK19" s="859"/>
      <c r="AL19" s="859"/>
      <c r="AM19" s="860"/>
      <c r="AN19" s="894"/>
      <c r="AO19" s="894"/>
      <c r="AP19" s="894"/>
      <c r="AQ19" s="894"/>
      <c r="AR19" s="894"/>
      <c r="AS19" s="201"/>
      <c r="AT19" s="198"/>
      <c r="AU19" s="195"/>
      <c r="AV19" s="202"/>
      <c r="AW19" s="200"/>
      <c r="AX19" s="200"/>
      <c r="AY19" s="200"/>
      <c r="AZ19" s="200"/>
      <c r="BA19" s="200"/>
      <c r="BB19" s="200"/>
      <c r="BC19" s="845"/>
      <c r="BD19" s="844"/>
      <c r="BE19" s="844"/>
      <c r="BF19" s="844"/>
      <c r="BG19" s="844"/>
    </row>
    <row r="20" spans="1:59" s="156" customFormat="1" ht="30" customHeight="1" thickBot="1">
      <c r="A20" s="155"/>
      <c r="C20" s="920" t="str">
        <f>'点検表（DC版）'!BB135</f>
        <v>再生可能エネルギーの利用</v>
      </c>
      <c r="D20" s="920"/>
      <c r="E20" s="920"/>
      <c r="F20" s="920"/>
      <c r="G20" s="920"/>
      <c r="H20" s="899">
        <f>'点検表（DC版）'!BE135</f>
        <v>6</v>
      </c>
      <c r="I20" s="899"/>
      <c r="J20" s="899"/>
      <c r="K20" s="899"/>
      <c r="L20" s="900">
        <f>'点検表（DC版）'!BF135</f>
        <v>0</v>
      </c>
      <c r="M20" s="901"/>
      <c r="N20" s="901"/>
      <c r="O20" s="901"/>
      <c r="P20" s="901">
        <f>'点検表（DC版）'!BF136</f>
        <v>0</v>
      </c>
      <c r="Q20" s="901"/>
      <c r="R20" s="901"/>
      <c r="S20" s="901"/>
      <c r="T20" s="902">
        <f>'点検表（DC版）'!BH135</f>
        <v>0</v>
      </c>
      <c r="U20" s="861"/>
      <c r="V20" s="861"/>
      <c r="W20" s="861"/>
      <c r="X20" s="861">
        <f>'点検表（DC版）'!BI135</f>
        <v>0</v>
      </c>
      <c r="Y20" s="861"/>
      <c r="Z20" s="861"/>
      <c r="AA20" s="861">
        <f>'点検表（DC版）'!BJ135</f>
        <v>0</v>
      </c>
      <c r="AB20" s="861"/>
      <c r="AC20" s="861"/>
      <c r="AD20" s="862">
        <f>'点検表（DC版）'!BK135</f>
        <v>0</v>
      </c>
      <c r="AE20" s="863"/>
      <c r="AF20" s="863"/>
      <c r="AG20" s="863">
        <f>'点検表（DC版）'!BL135</f>
        <v>0</v>
      </c>
      <c r="AH20" s="863"/>
      <c r="AI20" s="863"/>
      <c r="AJ20" s="864">
        <f>'点検表（DC版）'!BD135</f>
        <v>0</v>
      </c>
      <c r="AK20" s="865"/>
      <c r="AL20" s="865"/>
      <c r="AM20" s="866"/>
      <c r="AN20" s="895"/>
      <c r="AO20" s="895"/>
      <c r="AP20" s="895"/>
      <c r="AQ20" s="895"/>
      <c r="AR20" s="895"/>
      <c r="AS20" s="203"/>
      <c r="AT20" s="198"/>
      <c r="AU20" s="195"/>
      <c r="AV20" s="202"/>
      <c r="AW20" s="204"/>
      <c r="AX20" s="204"/>
      <c r="AY20" s="204"/>
      <c r="AZ20" s="204"/>
      <c r="BA20" s="204"/>
      <c r="BB20" s="204"/>
      <c r="BC20" s="204"/>
      <c r="BD20" s="204"/>
      <c r="BE20" s="204"/>
      <c r="BF20" s="204"/>
      <c r="BG20" s="204"/>
    </row>
    <row r="21" spans="1:59" s="156" customFormat="1" ht="30" customHeight="1" thickBot="1">
      <c r="A21" s="155"/>
      <c r="C21" s="849" t="s">
        <v>11</v>
      </c>
      <c r="D21" s="849"/>
      <c r="E21" s="849"/>
      <c r="F21" s="849"/>
      <c r="G21" s="849"/>
      <c r="H21" s="850">
        <f>SUM(H17:K20)</f>
        <v>36</v>
      </c>
      <c r="I21" s="850"/>
      <c r="J21" s="850"/>
      <c r="K21" s="850"/>
      <c r="L21" s="923">
        <f>SUM(L17:O20)</f>
        <v>0</v>
      </c>
      <c r="M21" s="924"/>
      <c r="N21" s="924"/>
      <c r="O21" s="924"/>
      <c r="P21" s="924">
        <f>SUM(P17:S20)</f>
        <v>0</v>
      </c>
      <c r="Q21" s="924"/>
      <c r="R21" s="924"/>
      <c r="S21" s="924"/>
      <c r="T21" s="925">
        <f>SUM(T17:W20)</f>
        <v>0</v>
      </c>
      <c r="U21" s="926"/>
      <c r="V21" s="926"/>
      <c r="W21" s="926"/>
      <c r="X21" s="926">
        <f>SUM(X17:Z20)</f>
        <v>0</v>
      </c>
      <c r="Y21" s="926"/>
      <c r="Z21" s="926"/>
      <c r="AA21" s="926">
        <f>SUM(AA17:AC20)</f>
        <v>0</v>
      </c>
      <c r="AB21" s="926"/>
      <c r="AC21" s="926"/>
      <c r="AD21" s="927">
        <f>SUM(AD17:AF20)</f>
        <v>0</v>
      </c>
      <c r="AE21" s="911"/>
      <c r="AF21" s="911"/>
      <c r="AG21" s="911">
        <f>SUM(AG17:AI20)</f>
        <v>0</v>
      </c>
      <c r="AH21" s="911"/>
      <c r="AI21" s="911"/>
      <c r="AJ21" s="903">
        <f>SUM(AJ17:AM20)</f>
        <v>0</v>
      </c>
      <c r="AK21" s="904"/>
      <c r="AL21" s="904"/>
      <c r="AM21" s="905"/>
      <c r="AN21" s="910" t="str">
        <f>IF(AV23=0,"",SUM(P21,AH21,AK21,AM21))</f>
        <v/>
      </c>
      <c r="AO21" s="910"/>
      <c r="AP21" s="910"/>
      <c r="AQ21" s="910"/>
      <c r="AR21" s="910"/>
      <c r="AS21" s="203"/>
      <c r="AT21" s="198"/>
      <c r="AU21" s="195"/>
      <c r="AV21" s="202"/>
      <c r="AW21" s="204"/>
      <c r="AX21" s="204"/>
      <c r="AY21" s="204"/>
      <c r="AZ21" s="204"/>
      <c r="BA21" s="204"/>
      <c r="BB21" s="204"/>
      <c r="BC21" s="204"/>
      <c r="BD21" s="204"/>
      <c r="BE21" s="204"/>
      <c r="BF21" s="204"/>
      <c r="BG21" s="204"/>
    </row>
    <row r="22" spans="1:59" s="156" customFormat="1" ht="16.5" customHeight="1">
      <c r="A22" s="155"/>
      <c r="C22" s="161"/>
      <c r="D22" s="161"/>
      <c r="E22" s="161"/>
      <c r="F22" s="161"/>
      <c r="G22" s="161"/>
      <c r="H22" s="158"/>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5"/>
      <c r="AQ22" s="205"/>
      <c r="AR22" s="206"/>
      <c r="AS22" s="206"/>
      <c r="AT22" s="198"/>
      <c r="AU22" s="195"/>
      <c r="AV22" s="204"/>
      <c r="AW22" s="204"/>
      <c r="AX22" s="204"/>
      <c r="AY22" s="204"/>
      <c r="AZ22" s="204"/>
      <c r="BA22" s="204"/>
      <c r="BB22" s="204"/>
      <c r="BC22" s="204"/>
      <c r="BD22" s="204"/>
      <c r="BE22" s="204"/>
      <c r="BF22" s="204"/>
      <c r="BG22" s="204"/>
    </row>
    <row r="23" spans="1:59" ht="15.75" customHeight="1">
      <c r="A23" s="112"/>
      <c r="C23" s="108" t="s">
        <v>529</v>
      </c>
      <c r="AT23" s="113"/>
    </row>
    <row r="24" spans="1:59" ht="15.75" customHeight="1" thickBot="1">
      <c r="A24" s="112"/>
      <c r="C24" s="156" t="s">
        <v>505</v>
      </c>
      <c r="E24" s="119"/>
      <c r="AT24" s="113"/>
    </row>
    <row r="25" spans="1:59" ht="97.5" customHeight="1" thickBot="1">
      <c r="A25" s="112"/>
      <c r="C25" s="846"/>
      <c r="D25" s="847"/>
      <c r="E25" s="847"/>
      <c r="F25" s="847"/>
      <c r="G25" s="847"/>
      <c r="H25" s="847"/>
      <c r="I25" s="847"/>
      <c r="J25" s="847"/>
      <c r="K25" s="847"/>
      <c r="L25" s="847"/>
      <c r="M25" s="847"/>
      <c r="N25" s="847"/>
      <c r="O25" s="847"/>
      <c r="P25" s="847"/>
      <c r="Q25" s="847"/>
      <c r="R25" s="847"/>
      <c r="S25" s="847"/>
      <c r="T25" s="847"/>
      <c r="U25" s="847"/>
      <c r="V25" s="847"/>
      <c r="W25" s="847"/>
      <c r="X25" s="847"/>
      <c r="Y25" s="847"/>
      <c r="Z25" s="847"/>
      <c r="AA25" s="847"/>
      <c r="AB25" s="847"/>
      <c r="AC25" s="847"/>
      <c r="AD25" s="847"/>
      <c r="AE25" s="847"/>
      <c r="AF25" s="847"/>
      <c r="AG25" s="847"/>
      <c r="AH25" s="847"/>
      <c r="AI25" s="847"/>
      <c r="AJ25" s="847"/>
      <c r="AK25" s="847"/>
      <c r="AL25" s="847"/>
      <c r="AM25" s="847"/>
      <c r="AN25" s="847"/>
      <c r="AO25" s="847"/>
      <c r="AP25" s="847"/>
      <c r="AQ25" s="847"/>
      <c r="AR25" s="848"/>
      <c r="AS25" s="117"/>
      <c r="AT25" s="113"/>
    </row>
    <row r="26" spans="1:59" ht="11.25" customHeight="1">
      <c r="A26" s="112"/>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17"/>
      <c r="AT26" s="113"/>
    </row>
    <row r="27" spans="1:59" ht="15" customHeight="1">
      <c r="A27" s="112"/>
      <c r="C27" s="156" t="s">
        <v>506</v>
      </c>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17"/>
      <c r="AT27" s="113"/>
    </row>
    <row r="28" spans="1:59" ht="15" customHeight="1" thickBot="1">
      <c r="A28" s="112"/>
      <c r="C28" s="156"/>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17"/>
      <c r="AT28" s="113"/>
      <c r="AW28" s="207" t="s">
        <v>734</v>
      </c>
      <c r="AX28" s="208"/>
    </row>
    <row r="29" spans="1:59" ht="21.9" customHeight="1" thickBot="1">
      <c r="A29" s="112"/>
      <c r="C29" s="839"/>
      <c r="D29" s="840"/>
      <c r="E29" s="840"/>
      <c r="F29" s="230"/>
      <c r="G29" s="826" t="s">
        <v>735</v>
      </c>
      <c r="H29" s="826"/>
      <c r="I29" s="826"/>
      <c r="J29" s="826"/>
      <c r="K29" s="826"/>
      <c r="L29" s="826"/>
      <c r="M29" s="826"/>
      <c r="N29" s="826"/>
      <c r="O29" s="826"/>
      <c r="P29" s="826"/>
      <c r="Q29" s="826"/>
      <c r="R29" s="826"/>
      <c r="S29" s="826"/>
      <c r="T29" s="826"/>
      <c r="U29" s="826"/>
      <c r="V29" s="826"/>
      <c r="W29" s="209"/>
      <c r="X29" s="841" t="str">
        <f>IF(C29="","",IF(C29="☐","☑","□"))</f>
        <v/>
      </c>
      <c r="Y29" s="842"/>
      <c r="Z29" s="842"/>
      <c r="AA29" s="231"/>
      <c r="AB29" s="826" t="s">
        <v>736</v>
      </c>
      <c r="AC29" s="826"/>
      <c r="AD29" s="826"/>
      <c r="AE29" s="826"/>
      <c r="AF29" s="826"/>
      <c r="AG29" s="826"/>
      <c r="AH29" s="826"/>
      <c r="AI29" s="826"/>
      <c r="AJ29" s="826"/>
      <c r="AK29" s="826"/>
      <c r="AL29" s="826"/>
      <c r="AM29" s="826"/>
      <c r="AN29" s="826"/>
      <c r="AO29" s="826"/>
      <c r="AP29" s="826"/>
      <c r="AQ29" s="826"/>
      <c r="AR29" s="210"/>
      <c r="AS29" s="117"/>
      <c r="AT29" s="113"/>
      <c r="AW29" s="211" t="str">
        <f>IF(C29="","",IF(C29="☑",1,2))</f>
        <v/>
      </c>
      <c r="AX29" s="212" t="str">
        <f>IF(C29="","",IF(C29="☑","有","無"))</f>
        <v/>
      </c>
    </row>
    <row r="30" spans="1:59" ht="15" customHeight="1" thickBot="1">
      <c r="A30" s="112"/>
      <c r="C30" s="156"/>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17"/>
      <c r="AT30" s="113"/>
    </row>
    <row r="31" spans="1:59" ht="25.5" customHeight="1">
      <c r="A31" s="112"/>
      <c r="C31" s="827" t="s">
        <v>737</v>
      </c>
      <c r="D31" s="828"/>
      <c r="E31" s="828"/>
      <c r="F31" s="828"/>
      <c r="G31" s="828"/>
      <c r="H31" s="828"/>
      <c r="I31" s="828"/>
      <c r="J31" s="828"/>
      <c r="K31" s="828"/>
      <c r="L31" s="828"/>
      <c r="M31" s="828"/>
      <c r="N31" s="829"/>
      <c r="O31" s="830" t="s">
        <v>738</v>
      </c>
      <c r="P31" s="830"/>
      <c r="Q31" s="830"/>
      <c r="R31" s="830"/>
      <c r="S31" s="830"/>
      <c r="T31" s="830"/>
      <c r="U31" s="830"/>
      <c r="V31" s="830"/>
      <c r="W31" s="830"/>
      <c r="X31" s="831" t="s">
        <v>737</v>
      </c>
      <c r="Y31" s="831"/>
      <c r="Z31" s="831"/>
      <c r="AA31" s="831"/>
      <c r="AB31" s="831"/>
      <c r="AC31" s="831"/>
      <c r="AD31" s="831"/>
      <c r="AE31" s="831"/>
      <c r="AF31" s="831"/>
      <c r="AG31" s="831"/>
      <c r="AH31" s="831"/>
      <c r="AI31" s="831"/>
      <c r="AJ31" s="830" t="s">
        <v>738</v>
      </c>
      <c r="AK31" s="830"/>
      <c r="AL31" s="830"/>
      <c r="AM31" s="830"/>
      <c r="AN31" s="830"/>
      <c r="AO31" s="830"/>
      <c r="AP31" s="830"/>
      <c r="AQ31" s="830"/>
      <c r="AR31" s="832"/>
      <c r="AS31" s="213"/>
      <c r="AT31" s="113"/>
    </row>
    <row r="32" spans="1:59" ht="25.5" customHeight="1">
      <c r="A32" s="112"/>
      <c r="C32" s="833" t="s">
        <v>773</v>
      </c>
      <c r="D32" s="834"/>
      <c r="E32" s="834"/>
      <c r="F32" s="834"/>
      <c r="G32" s="834"/>
      <c r="H32" s="834"/>
      <c r="I32" s="834"/>
      <c r="J32" s="834"/>
      <c r="K32" s="834"/>
      <c r="L32" s="834"/>
      <c r="M32" s="834"/>
      <c r="N32" s="834"/>
      <c r="O32" s="835"/>
      <c r="P32" s="835"/>
      <c r="Q32" s="835"/>
      <c r="R32" s="835"/>
      <c r="S32" s="835"/>
      <c r="T32" s="836" t="s">
        <v>146</v>
      </c>
      <c r="U32" s="836"/>
      <c r="V32" s="836"/>
      <c r="W32" s="836"/>
      <c r="X32" s="837"/>
      <c r="Y32" s="837"/>
      <c r="Z32" s="837"/>
      <c r="AA32" s="837"/>
      <c r="AB32" s="837"/>
      <c r="AC32" s="837"/>
      <c r="AD32" s="837"/>
      <c r="AE32" s="837"/>
      <c r="AF32" s="837"/>
      <c r="AG32" s="837"/>
      <c r="AH32" s="837"/>
      <c r="AI32" s="837"/>
      <c r="AJ32" s="835"/>
      <c r="AK32" s="835"/>
      <c r="AL32" s="835"/>
      <c r="AM32" s="835"/>
      <c r="AN32" s="835"/>
      <c r="AO32" s="836" t="s">
        <v>146</v>
      </c>
      <c r="AP32" s="836"/>
      <c r="AQ32" s="836"/>
      <c r="AR32" s="838"/>
      <c r="AT32" s="113"/>
      <c r="AW32" s="214" t="str">
        <f>C32</f>
        <v>SBTi</v>
      </c>
      <c r="AX32" s="602">
        <f>O32</f>
        <v>0</v>
      </c>
      <c r="AY32" s="216" t="s">
        <v>146</v>
      </c>
      <c r="AZ32" s="214">
        <f>X32</f>
        <v>0</v>
      </c>
      <c r="BA32" s="215">
        <f>AJ32</f>
        <v>0</v>
      </c>
      <c r="BB32" s="216" t="s">
        <v>146</v>
      </c>
    </row>
    <row r="33" spans="1:54" ht="25.5" customHeight="1">
      <c r="A33" s="112"/>
      <c r="C33" s="833" t="s">
        <v>767</v>
      </c>
      <c r="D33" s="834"/>
      <c r="E33" s="834"/>
      <c r="F33" s="834"/>
      <c r="G33" s="834"/>
      <c r="H33" s="834"/>
      <c r="I33" s="834"/>
      <c r="J33" s="834"/>
      <c r="K33" s="834"/>
      <c r="L33" s="834"/>
      <c r="M33" s="834"/>
      <c r="N33" s="834"/>
      <c r="O33" s="835"/>
      <c r="P33" s="835"/>
      <c r="Q33" s="835"/>
      <c r="R33" s="835"/>
      <c r="S33" s="835"/>
      <c r="T33" s="836" t="s">
        <v>146</v>
      </c>
      <c r="U33" s="836"/>
      <c r="V33" s="836"/>
      <c r="W33" s="836"/>
      <c r="X33" s="837"/>
      <c r="Y33" s="837"/>
      <c r="Z33" s="837"/>
      <c r="AA33" s="837"/>
      <c r="AB33" s="837"/>
      <c r="AC33" s="837"/>
      <c r="AD33" s="837"/>
      <c r="AE33" s="837"/>
      <c r="AF33" s="837"/>
      <c r="AG33" s="837"/>
      <c r="AH33" s="837"/>
      <c r="AI33" s="837"/>
      <c r="AJ33" s="835"/>
      <c r="AK33" s="835"/>
      <c r="AL33" s="835"/>
      <c r="AM33" s="835"/>
      <c r="AN33" s="835"/>
      <c r="AO33" s="836" t="s">
        <v>146</v>
      </c>
      <c r="AP33" s="836"/>
      <c r="AQ33" s="836"/>
      <c r="AR33" s="838"/>
      <c r="AT33" s="113"/>
      <c r="AW33" s="217" t="str">
        <f>C33</f>
        <v>CDP</v>
      </c>
      <c r="AX33" s="218">
        <f>O33</f>
        <v>0</v>
      </c>
      <c r="AY33" s="219" t="s">
        <v>146</v>
      </c>
      <c r="AZ33" s="218">
        <f>X33</f>
        <v>0</v>
      </c>
      <c r="BA33" s="218">
        <f>AJ33</f>
        <v>0</v>
      </c>
      <c r="BB33" s="219" t="s">
        <v>146</v>
      </c>
    </row>
    <row r="34" spans="1:54" ht="25.5" customHeight="1" thickBot="1">
      <c r="A34" s="112"/>
      <c r="C34" s="933" t="s">
        <v>766</v>
      </c>
      <c r="D34" s="934"/>
      <c r="E34" s="934"/>
      <c r="F34" s="934"/>
      <c r="G34" s="934"/>
      <c r="H34" s="934"/>
      <c r="I34" s="934"/>
      <c r="J34" s="934"/>
      <c r="K34" s="934"/>
      <c r="L34" s="934"/>
      <c r="M34" s="934"/>
      <c r="N34" s="934"/>
      <c r="O34" s="935"/>
      <c r="P34" s="935"/>
      <c r="Q34" s="935"/>
      <c r="R34" s="935"/>
      <c r="S34" s="935"/>
      <c r="T34" s="936" t="s">
        <v>146</v>
      </c>
      <c r="U34" s="936"/>
      <c r="V34" s="936"/>
      <c r="W34" s="936"/>
      <c r="X34" s="937"/>
      <c r="Y34" s="937"/>
      <c r="Z34" s="937"/>
      <c r="AA34" s="937"/>
      <c r="AB34" s="937"/>
      <c r="AC34" s="937"/>
      <c r="AD34" s="937"/>
      <c r="AE34" s="937"/>
      <c r="AF34" s="937"/>
      <c r="AG34" s="937"/>
      <c r="AH34" s="937"/>
      <c r="AI34" s="937"/>
      <c r="AJ34" s="935"/>
      <c r="AK34" s="935"/>
      <c r="AL34" s="935"/>
      <c r="AM34" s="935"/>
      <c r="AN34" s="935"/>
      <c r="AO34" s="936" t="s">
        <v>146</v>
      </c>
      <c r="AP34" s="936"/>
      <c r="AQ34" s="936"/>
      <c r="AR34" s="938"/>
      <c r="AT34" s="113"/>
      <c r="AW34" s="220" t="str">
        <f>C34</f>
        <v>RE100</v>
      </c>
      <c r="AX34" s="221">
        <f>O34</f>
        <v>0</v>
      </c>
      <c r="AY34" s="222" t="s">
        <v>146</v>
      </c>
      <c r="AZ34" s="221">
        <f>X34</f>
        <v>0</v>
      </c>
      <c r="BA34" s="221">
        <f>AJ34</f>
        <v>0</v>
      </c>
      <c r="BB34" s="222" t="s">
        <v>146</v>
      </c>
    </row>
    <row r="35" spans="1:54" ht="8.1" customHeight="1" thickBot="1">
      <c r="A35" s="112"/>
      <c r="C35" s="130"/>
      <c r="D35" s="130"/>
      <c r="E35" s="130"/>
      <c r="F35" s="130"/>
      <c r="G35" s="130"/>
      <c r="H35" s="130"/>
      <c r="I35" s="130"/>
      <c r="J35" s="130"/>
      <c r="K35" s="130"/>
      <c r="L35" s="130"/>
      <c r="M35" s="130"/>
      <c r="N35" s="130"/>
      <c r="O35" s="223"/>
      <c r="P35" s="223"/>
      <c r="Q35" s="223"/>
      <c r="R35" s="223"/>
      <c r="S35" s="223"/>
      <c r="T35" s="130"/>
      <c r="U35" s="130"/>
      <c r="V35" s="130"/>
      <c r="W35" s="130"/>
      <c r="X35" s="223"/>
      <c r="Y35" s="223"/>
      <c r="Z35" s="223"/>
      <c r="AA35" s="223"/>
      <c r="AB35" s="223"/>
      <c r="AC35" s="223"/>
      <c r="AD35" s="223"/>
      <c r="AE35" s="223"/>
      <c r="AF35" s="223"/>
      <c r="AG35" s="223"/>
      <c r="AH35" s="223"/>
      <c r="AI35" s="223"/>
      <c r="AJ35" s="223"/>
      <c r="AK35" s="223"/>
      <c r="AL35" s="223"/>
      <c r="AM35" s="223"/>
      <c r="AN35" s="223"/>
      <c r="AO35" s="130"/>
      <c r="AP35" s="130"/>
      <c r="AQ35" s="130"/>
      <c r="AR35" s="224"/>
      <c r="AT35" s="113"/>
    </row>
    <row r="36" spans="1:54" ht="25.5" customHeight="1" thickBot="1">
      <c r="A36" s="112"/>
      <c r="C36" s="225"/>
      <c r="D36" s="826" t="s">
        <v>739</v>
      </c>
      <c r="E36" s="826"/>
      <c r="F36" s="826"/>
      <c r="G36" s="826"/>
      <c r="H36" s="826"/>
      <c r="I36" s="826"/>
      <c r="J36" s="826"/>
      <c r="K36" s="826"/>
      <c r="L36" s="826"/>
      <c r="M36" s="826"/>
      <c r="N36" s="226"/>
      <c r="O36" s="929"/>
      <c r="P36" s="929"/>
      <c r="Q36" s="929"/>
      <c r="R36" s="929"/>
      <c r="S36" s="929"/>
      <c r="T36" s="929"/>
      <c r="U36" s="929"/>
      <c r="V36" s="929"/>
      <c r="W36" s="929"/>
      <c r="X36" s="929"/>
      <c r="Y36" s="929"/>
      <c r="Z36" s="929"/>
      <c r="AA36" s="929"/>
      <c r="AB36" s="929"/>
      <c r="AC36" s="929"/>
      <c r="AD36" s="929"/>
      <c r="AE36" s="929"/>
      <c r="AF36" s="929"/>
      <c r="AG36" s="929"/>
      <c r="AH36" s="929"/>
      <c r="AI36" s="929"/>
      <c r="AJ36" s="929"/>
      <c r="AK36" s="929"/>
      <c r="AL36" s="929"/>
      <c r="AM36" s="929"/>
      <c r="AN36" s="929"/>
      <c r="AO36" s="929"/>
      <c r="AP36" s="929"/>
      <c r="AQ36" s="929"/>
      <c r="AR36" s="930"/>
      <c r="AT36" s="113"/>
      <c r="AW36" s="108" t="s">
        <v>740</v>
      </c>
      <c r="AX36" s="108">
        <f>O36</f>
        <v>0</v>
      </c>
    </row>
    <row r="37" spans="1:54" ht="8.1" customHeight="1" thickBot="1">
      <c r="A37" s="112"/>
      <c r="C37" s="130"/>
      <c r="D37" s="130"/>
      <c r="E37" s="130"/>
      <c r="F37" s="130"/>
      <c r="G37" s="130"/>
      <c r="H37" s="130"/>
      <c r="I37" s="130"/>
      <c r="J37" s="130"/>
      <c r="K37" s="130"/>
      <c r="L37" s="130"/>
      <c r="M37" s="130"/>
      <c r="N37" s="130"/>
      <c r="O37" s="223"/>
      <c r="P37" s="223"/>
      <c r="Q37" s="223"/>
      <c r="R37" s="223"/>
      <c r="S37" s="223"/>
      <c r="T37" s="130"/>
      <c r="U37" s="130"/>
      <c r="V37" s="130"/>
      <c r="W37" s="130"/>
      <c r="X37" s="223"/>
      <c r="Y37" s="223"/>
      <c r="Z37" s="223"/>
      <c r="AA37" s="223"/>
      <c r="AB37" s="223"/>
      <c r="AC37" s="223"/>
      <c r="AD37" s="223"/>
      <c r="AE37" s="223"/>
      <c r="AF37" s="223"/>
      <c r="AG37" s="223"/>
      <c r="AH37" s="223"/>
      <c r="AI37" s="223"/>
      <c r="AJ37" s="223"/>
      <c r="AK37" s="223"/>
      <c r="AL37" s="223"/>
      <c r="AM37" s="223"/>
      <c r="AN37" s="223"/>
      <c r="AO37" s="130"/>
      <c r="AP37" s="130"/>
      <c r="AQ37" s="130"/>
      <c r="AR37" s="224"/>
      <c r="AT37" s="113"/>
    </row>
    <row r="38" spans="1:54" ht="25.5" customHeight="1" thickBot="1">
      <c r="A38" s="112"/>
      <c r="C38" s="227"/>
      <c r="D38" s="826" t="s">
        <v>741</v>
      </c>
      <c r="E38" s="826"/>
      <c r="F38" s="826"/>
      <c r="G38" s="826"/>
      <c r="H38" s="826"/>
      <c r="I38" s="826"/>
      <c r="J38" s="826"/>
      <c r="K38" s="826"/>
      <c r="L38" s="826"/>
      <c r="M38" s="826"/>
      <c r="N38" s="228"/>
      <c r="O38" s="931"/>
      <c r="P38" s="931"/>
      <c r="Q38" s="931"/>
      <c r="R38" s="931"/>
      <c r="S38" s="931"/>
      <c r="T38" s="931"/>
      <c r="U38" s="931"/>
      <c r="V38" s="931"/>
      <c r="W38" s="931"/>
      <c r="X38" s="931"/>
      <c r="Y38" s="931"/>
      <c r="Z38" s="931"/>
      <c r="AA38" s="931"/>
      <c r="AB38" s="931"/>
      <c r="AC38" s="931"/>
      <c r="AD38" s="931"/>
      <c r="AE38" s="931"/>
      <c r="AF38" s="931"/>
      <c r="AG38" s="931"/>
      <c r="AH38" s="931"/>
      <c r="AI38" s="931"/>
      <c r="AJ38" s="931"/>
      <c r="AK38" s="931"/>
      <c r="AL38" s="931"/>
      <c r="AM38" s="931"/>
      <c r="AN38" s="931"/>
      <c r="AO38" s="931"/>
      <c r="AP38" s="931"/>
      <c r="AQ38" s="931"/>
      <c r="AR38" s="932"/>
      <c r="AT38" s="113"/>
      <c r="AW38" s="108" t="s">
        <v>742</v>
      </c>
      <c r="AX38" s="108">
        <f>O38</f>
        <v>0</v>
      </c>
    </row>
    <row r="39" spans="1:54">
      <c r="A39" s="112"/>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3"/>
    </row>
    <row r="40" spans="1:54" ht="3" customHeight="1">
      <c r="A40" s="138"/>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40"/>
    </row>
    <row r="41" spans="1:54" ht="12" customHeight="1">
      <c r="A41" s="110"/>
      <c r="C41" s="181"/>
      <c r="R41" s="752"/>
      <c r="S41" s="752"/>
      <c r="T41" s="752"/>
      <c r="AA41" s="148"/>
      <c r="AB41" s="148"/>
      <c r="AC41" s="148"/>
      <c r="AD41" s="148"/>
      <c r="AE41" s="148"/>
      <c r="AF41" s="148"/>
      <c r="AG41" s="148"/>
      <c r="AH41" s="148"/>
      <c r="AI41" s="148"/>
      <c r="AJ41" s="148"/>
      <c r="AK41" s="148"/>
      <c r="AL41" s="148"/>
      <c r="AM41" s="148"/>
      <c r="AN41" s="148"/>
      <c r="AO41" s="148"/>
      <c r="AP41" s="148"/>
      <c r="AQ41" s="148"/>
      <c r="AR41" s="148"/>
      <c r="AS41" s="148"/>
      <c r="AT41" s="229" t="s">
        <v>464</v>
      </c>
    </row>
    <row r="42" spans="1:54" ht="12" customHeight="1"/>
  </sheetData>
  <sheetProtection algorithmName="SHA-512" hashValue="h15+a8yQ2NhSgg7g6APBH6JshB32A1zkF2d/XILbMD4/9n598nv3Tg7fhh715isO2Yin1gPxiO+Gbs/ZvfPwog==" saltValue="YiDPs/3B6z9DFaOAOvYqzA==" spinCount="100000" sheet="1" objects="1" scenarios="1" selectLockedCells="1"/>
  <mergeCells count="121">
    <mergeCell ref="D36:M36"/>
    <mergeCell ref="O36:AR36"/>
    <mergeCell ref="D38:M38"/>
    <mergeCell ref="O38:AR38"/>
    <mergeCell ref="R41:T41"/>
    <mergeCell ref="C33:N33"/>
    <mergeCell ref="O33:S33"/>
    <mergeCell ref="T33:W33"/>
    <mergeCell ref="X33:AI33"/>
    <mergeCell ref="AJ33:AN33"/>
    <mergeCell ref="AO33:AR33"/>
    <mergeCell ref="C34:N34"/>
    <mergeCell ref="O34:S34"/>
    <mergeCell ref="T34:W34"/>
    <mergeCell ref="X34:AI34"/>
    <mergeCell ref="AJ34:AN34"/>
    <mergeCell ref="AO34:AR34"/>
    <mergeCell ref="L19:O19"/>
    <mergeCell ref="P19:S19"/>
    <mergeCell ref="C20:G20"/>
    <mergeCell ref="T19:W19"/>
    <mergeCell ref="X19:Z19"/>
    <mergeCell ref="AD19:AF19"/>
    <mergeCell ref="L21:O21"/>
    <mergeCell ref="P21:S21"/>
    <mergeCell ref="T21:W21"/>
    <mergeCell ref="X21:Z21"/>
    <mergeCell ref="AA21:AC21"/>
    <mergeCell ref="AD21:AF21"/>
    <mergeCell ref="C19:G19"/>
    <mergeCell ref="AN18:AR18"/>
    <mergeCell ref="AN20:AR20"/>
    <mergeCell ref="AD17:AF17"/>
    <mergeCell ref="AD16:AF16"/>
    <mergeCell ref="H20:K20"/>
    <mergeCell ref="L20:O20"/>
    <mergeCell ref="P20:S20"/>
    <mergeCell ref="T20:W20"/>
    <mergeCell ref="AJ21:AM21"/>
    <mergeCell ref="T18:W18"/>
    <mergeCell ref="X17:Z17"/>
    <mergeCell ref="AA17:AC17"/>
    <mergeCell ref="AA18:AC18"/>
    <mergeCell ref="X18:Z18"/>
    <mergeCell ref="AN21:AR21"/>
    <mergeCell ref="AG21:AI21"/>
    <mergeCell ref="AG19:AI19"/>
    <mergeCell ref="AG17:AI17"/>
    <mergeCell ref="AJ17:AM17"/>
    <mergeCell ref="AN19:AR19"/>
    <mergeCell ref="AD18:AF18"/>
    <mergeCell ref="AG18:AI18"/>
    <mergeCell ref="AJ18:AM18"/>
    <mergeCell ref="H19:K19"/>
    <mergeCell ref="C18:G18"/>
    <mergeCell ref="H15:K16"/>
    <mergeCell ref="C15:G16"/>
    <mergeCell ref="P17:S17"/>
    <mergeCell ref="L17:O17"/>
    <mergeCell ref="H17:K17"/>
    <mergeCell ref="H18:K18"/>
    <mergeCell ref="L18:O18"/>
    <mergeCell ref="P18:S18"/>
    <mergeCell ref="D7:E7"/>
    <mergeCell ref="D8:E8"/>
    <mergeCell ref="G8:AR8"/>
    <mergeCell ref="V7:Y7"/>
    <mergeCell ref="G7:J7"/>
    <mergeCell ref="R7:U7"/>
    <mergeCell ref="K7:N7"/>
    <mergeCell ref="O7:Q7"/>
    <mergeCell ref="T17:W17"/>
    <mergeCell ref="C17:G17"/>
    <mergeCell ref="AN15:AR16"/>
    <mergeCell ref="AN17:AR17"/>
    <mergeCell ref="D10:E10"/>
    <mergeCell ref="G10:J10"/>
    <mergeCell ref="K10:N10"/>
    <mergeCell ref="O10:Q10"/>
    <mergeCell ref="R10:U10"/>
    <mergeCell ref="V10:Y10"/>
    <mergeCell ref="D11:E11"/>
    <mergeCell ref="G11:AR11"/>
    <mergeCell ref="BC15:BG15"/>
    <mergeCell ref="BC16:BG16"/>
    <mergeCell ref="BC17:BG17"/>
    <mergeCell ref="BC18:BG18"/>
    <mergeCell ref="C25:AR25"/>
    <mergeCell ref="C21:G21"/>
    <mergeCell ref="H21:K21"/>
    <mergeCell ref="BC19:BG19"/>
    <mergeCell ref="AJ15:AM16"/>
    <mergeCell ref="T16:W16"/>
    <mergeCell ref="P16:S16"/>
    <mergeCell ref="T15:AF15"/>
    <mergeCell ref="L16:O16"/>
    <mergeCell ref="L15:S15"/>
    <mergeCell ref="X16:Z16"/>
    <mergeCell ref="AA16:AC16"/>
    <mergeCell ref="AJ19:AM19"/>
    <mergeCell ref="X20:Z20"/>
    <mergeCell ref="AA20:AC20"/>
    <mergeCell ref="AD20:AF20"/>
    <mergeCell ref="AG20:AI20"/>
    <mergeCell ref="AJ20:AM20"/>
    <mergeCell ref="AA19:AC19"/>
    <mergeCell ref="AG15:AI16"/>
    <mergeCell ref="G29:V29"/>
    <mergeCell ref="AB29:AQ29"/>
    <mergeCell ref="C31:N31"/>
    <mergeCell ref="O31:W31"/>
    <mergeCell ref="X31:AI31"/>
    <mergeCell ref="AJ31:AR31"/>
    <mergeCell ref="C32:N32"/>
    <mergeCell ref="O32:S32"/>
    <mergeCell ref="T32:W32"/>
    <mergeCell ref="X32:AI32"/>
    <mergeCell ref="AJ32:AN32"/>
    <mergeCell ref="AO32:AR32"/>
    <mergeCell ref="C29:E29"/>
    <mergeCell ref="X29:Z29"/>
  </mergeCells>
  <phoneticPr fontId="2"/>
  <dataValidations count="5">
    <dataValidation imeMode="on" allowBlank="1" showInputMessage="1" showErrorMessage="1" sqref="G8:AR9 G11:AR11 C25:AR26 AR29:AR30 T37:W37 X31 T32:W35 AA29:AB29 D27:AR28 D30:AQ30 C31 C35:C38" xr:uid="{00000000-0002-0000-0300-000000000000}"/>
    <dataValidation type="list" allowBlank="1" showInputMessage="1" showErrorMessage="1" errorTitle="入力方法について" error="プルダウンから選択してください。" sqref="C29:E29" xr:uid="{00000000-0002-0000-0300-000001000000}">
      <formula1>"☑,☐"</formula1>
    </dataValidation>
    <dataValidation type="whole" allowBlank="1" showInputMessage="1" showErrorMessage="1" errorTitle="無効な入力" error="2030から2100の範囲で数値を入力してください。" sqref="O10:Q10" xr:uid="{00000000-0002-0000-0300-000002000000}">
      <formula1>2030</formula1>
      <formula2>2100</formula2>
    </dataValidation>
    <dataValidation imeMode="on" allowBlank="1" showInputMessage="1" sqref="X32:AI34" xr:uid="{00000000-0002-0000-0300-000003000000}"/>
    <dataValidation type="whole" allowBlank="1" showInputMessage="1" showErrorMessage="1" errorTitle="無効な入力" error="2000から2050の範囲で数値を入力してください。" sqref="O32:S34 AJ32:AN34" xr:uid="{00000000-0002-0000-0300-000004000000}">
      <formula1>2000</formula1>
      <formula2>2050</formula2>
    </dataValidation>
  </dataValidations>
  <pageMargins left="0.74803149606299213" right="0.74803149606299213" top="0.98425196850393704" bottom="0.98425196850393704" header="0.51181102362204722" footer="0.51181102362204722"/>
  <pageSetup paperSize="9" scale="85"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X62"/>
  <sheetViews>
    <sheetView showGridLines="0" view="pageBreakPreview" zoomScaleNormal="100" zoomScaleSheetLayoutView="100" workbookViewId="0">
      <selection activeCell="S12" sqref="S12:X12"/>
    </sheetView>
  </sheetViews>
  <sheetFormatPr defaultColWidth="9" defaultRowHeight="13.2"/>
  <cols>
    <col min="1" max="1" width="0.44140625" style="233" customWidth="1"/>
    <col min="2" max="12" width="2.33203125" style="233" customWidth="1"/>
    <col min="13" max="43" width="2.109375" style="233" customWidth="1"/>
    <col min="44" max="44" width="0.44140625" style="233" customWidth="1"/>
    <col min="45" max="45" width="2.109375" style="233" customWidth="1"/>
    <col min="46" max="46" width="8.6640625" style="233" hidden="1" customWidth="1"/>
    <col min="47" max="49" width="5.6640625" style="233" hidden="1" customWidth="1"/>
    <col min="50" max="50" width="5.6640625" style="1" hidden="1" customWidth="1"/>
    <col min="51" max="105" width="2.109375" style="233" customWidth="1"/>
    <col min="106" max="16384" width="9" style="233"/>
  </cols>
  <sheetData>
    <row r="1" spans="1:50" ht="12" customHeight="1">
      <c r="A1" s="232" t="s">
        <v>343</v>
      </c>
      <c r="B1" s="232"/>
    </row>
    <row r="2" spans="1:50" ht="3" customHeight="1">
      <c r="A2" s="234"/>
      <c r="B2" s="235"/>
      <c r="C2" s="235"/>
      <c r="D2" s="235"/>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7"/>
    </row>
    <row r="3" spans="1:50" ht="12" customHeight="1">
      <c r="A3" s="238"/>
      <c r="B3" s="232"/>
      <c r="C3" s="232"/>
      <c r="D3" s="232"/>
      <c r="AR3" s="239"/>
    </row>
    <row r="4" spans="1:50" s="108" customFormat="1" ht="13.5" customHeight="1">
      <c r="A4" s="112"/>
      <c r="C4" s="108" t="s">
        <v>452</v>
      </c>
      <c r="AR4" s="113"/>
    </row>
    <row r="5" spans="1:50" s="108" customFormat="1" ht="13.5" customHeight="1" thickBot="1">
      <c r="A5" s="112"/>
      <c r="C5" s="108" t="s">
        <v>679</v>
      </c>
      <c r="AR5" s="113"/>
    </row>
    <row r="6" spans="1:50" s="108" customFormat="1" ht="13.5" customHeight="1">
      <c r="A6" s="112"/>
      <c r="C6" s="939" t="s">
        <v>680</v>
      </c>
      <c r="D6" s="940"/>
      <c r="E6" s="940"/>
      <c r="F6" s="940"/>
      <c r="G6" s="940"/>
      <c r="H6" s="940"/>
      <c r="I6" s="940"/>
      <c r="J6" s="940"/>
      <c r="K6" s="940"/>
      <c r="L6" s="940"/>
      <c r="M6" s="940" t="s">
        <v>748</v>
      </c>
      <c r="N6" s="940"/>
      <c r="O6" s="940"/>
      <c r="P6" s="940"/>
      <c r="Q6" s="940"/>
      <c r="R6" s="940"/>
      <c r="S6" s="940"/>
      <c r="T6" s="940"/>
      <c r="U6" s="940"/>
      <c r="V6" s="940"/>
      <c r="W6" s="940" t="s">
        <v>405</v>
      </c>
      <c r="X6" s="940"/>
      <c r="Y6" s="940"/>
      <c r="Z6" s="940"/>
      <c r="AA6" s="940"/>
      <c r="AB6" s="940"/>
      <c r="AC6" s="940"/>
      <c r="AD6" s="940"/>
      <c r="AE6" s="940"/>
      <c r="AF6" s="942"/>
      <c r="AR6" s="113"/>
    </row>
    <row r="7" spans="1:50" s="108" customFormat="1" ht="13.5" customHeight="1">
      <c r="A7" s="112"/>
      <c r="C7" s="941"/>
      <c r="D7" s="714"/>
      <c r="E7" s="714"/>
      <c r="F7" s="714"/>
      <c r="G7" s="714"/>
      <c r="H7" s="714"/>
      <c r="I7" s="714"/>
      <c r="J7" s="714"/>
      <c r="K7" s="714"/>
      <c r="L7" s="714"/>
      <c r="M7" s="714"/>
      <c r="N7" s="714"/>
      <c r="O7" s="714"/>
      <c r="P7" s="714"/>
      <c r="Q7" s="714"/>
      <c r="R7" s="714"/>
      <c r="S7" s="714"/>
      <c r="T7" s="714"/>
      <c r="U7" s="714"/>
      <c r="V7" s="714"/>
      <c r="W7" s="714"/>
      <c r="X7" s="714"/>
      <c r="Y7" s="714"/>
      <c r="Z7" s="714"/>
      <c r="AA7" s="714"/>
      <c r="AB7" s="714"/>
      <c r="AC7" s="714"/>
      <c r="AD7" s="714"/>
      <c r="AE7" s="714"/>
      <c r="AF7" s="943"/>
      <c r="AR7" s="113"/>
      <c r="AT7" s="108" t="s">
        <v>680</v>
      </c>
      <c r="AU7" s="108" t="s">
        <v>409</v>
      </c>
      <c r="AV7" s="108" t="s">
        <v>405</v>
      </c>
    </row>
    <row r="8" spans="1:50" s="108" customFormat="1" ht="27.75" customHeight="1" thickBot="1">
      <c r="A8" s="112"/>
      <c r="C8" s="944" t="str">
        <f>IF(評価シート!F27&lt;&gt;"",評価シート!F27,"")</f>
        <v/>
      </c>
      <c r="D8" s="945"/>
      <c r="E8" s="945"/>
      <c r="F8" s="945"/>
      <c r="G8" s="945"/>
      <c r="H8" s="946"/>
      <c r="I8" s="947" t="s">
        <v>146</v>
      </c>
      <c r="J8" s="948"/>
      <c r="K8" s="948"/>
      <c r="L8" s="948"/>
      <c r="M8" s="949" t="str">
        <f>IF(評価シート!J27&lt;&gt;"",評価シート!J27,"")</f>
        <v/>
      </c>
      <c r="N8" s="949"/>
      <c r="O8" s="949"/>
      <c r="P8" s="949"/>
      <c r="Q8" s="949"/>
      <c r="R8" s="950"/>
      <c r="S8" s="947" t="s">
        <v>117</v>
      </c>
      <c r="T8" s="948"/>
      <c r="U8" s="948"/>
      <c r="V8" s="948"/>
      <c r="W8" s="951" t="str">
        <f>IF(評価シート!Q27&lt;&gt;"",評価シート!Q27,"")</f>
        <v/>
      </c>
      <c r="X8" s="951"/>
      <c r="Y8" s="951"/>
      <c r="Z8" s="951"/>
      <c r="AA8" s="951"/>
      <c r="AB8" s="952"/>
      <c r="AC8" s="947" t="s">
        <v>681</v>
      </c>
      <c r="AD8" s="948"/>
      <c r="AE8" s="948"/>
      <c r="AF8" s="953"/>
      <c r="AR8" s="113"/>
      <c r="AT8" s="108">
        <f>評価シート!F27</f>
        <v>0</v>
      </c>
      <c r="AU8" s="240">
        <f>評価シート!J27</f>
        <v>0</v>
      </c>
      <c r="AV8" s="108">
        <f>評価シート!Q27</f>
        <v>0</v>
      </c>
      <c r="AW8" s="108" t="str">
        <f>評価シート!AA8</f>
        <v>評価対象外</v>
      </c>
    </row>
    <row r="9" spans="1:50" s="108" customFormat="1" ht="13.5" customHeight="1">
      <c r="A9" s="112"/>
      <c r="AR9" s="113"/>
    </row>
    <row r="10" spans="1:50" s="108" customFormat="1" ht="12.75" customHeight="1" thickBot="1">
      <c r="A10" s="112"/>
      <c r="C10" s="108" t="s">
        <v>682</v>
      </c>
      <c r="AP10" s="241" t="s">
        <v>319</v>
      </c>
      <c r="AQ10" s="241"/>
      <c r="AR10" s="113"/>
    </row>
    <row r="11" spans="1:50" s="108" customFormat="1" ht="24" customHeight="1" thickBot="1">
      <c r="A11" s="112"/>
      <c r="C11" s="959"/>
      <c r="D11" s="960"/>
      <c r="E11" s="960"/>
      <c r="F11" s="960"/>
      <c r="G11" s="960"/>
      <c r="H11" s="960"/>
      <c r="I11" s="960"/>
      <c r="J11" s="960"/>
      <c r="K11" s="960"/>
      <c r="L11" s="961"/>
      <c r="M11" s="962">
        <v>2025</v>
      </c>
      <c r="N11" s="963"/>
      <c r="O11" s="963"/>
      <c r="P11" s="960" t="s">
        <v>345</v>
      </c>
      <c r="Q11" s="960"/>
      <c r="R11" s="961"/>
      <c r="S11" s="962">
        <v>2026</v>
      </c>
      <c r="T11" s="963"/>
      <c r="U11" s="963"/>
      <c r="V11" s="960" t="s">
        <v>345</v>
      </c>
      <c r="W11" s="960"/>
      <c r="X11" s="961"/>
      <c r="Y11" s="962">
        <v>2027</v>
      </c>
      <c r="Z11" s="963"/>
      <c r="AA11" s="963"/>
      <c r="AB11" s="960" t="s">
        <v>345</v>
      </c>
      <c r="AC11" s="960"/>
      <c r="AD11" s="961"/>
      <c r="AE11" s="962">
        <v>2028</v>
      </c>
      <c r="AF11" s="963"/>
      <c r="AG11" s="963"/>
      <c r="AH11" s="960" t="s">
        <v>345</v>
      </c>
      <c r="AI11" s="960"/>
      <c r="AJ11" s="961"/>
      <c r="AK11" s="962">
        <v>2029</v>
      </c>
      <c r="AL11" s="963"/>
      <c r="AM11" s="963"/>
      <c r="AN11" s="960" t="s">
        <v>146</v>
      </c>
      <c r="AO11" s="960"/>
      <c r="AP11" s="964"/>
      <c r="AQ11" s="131"/>
      <c r="AR11" s="113"/>
      <c r="AT11" s="131">
        <v>2025</v>
      </c>
      <c r="AU11" s="131">
        <v>2026</v>
      </c>
      <c r="AV11" s="131">
        <v>2027</v>
      </c>
      <c r="AW11" s="131">
        <v>2028</v>
      </c>
      <c r="AX11" s="131">
        <v>2029</v>
      </c>
    </row>
    <row r="12" spans="1:50" s="108" customFormat="1" ht="34.5" customHeight="1" thickTop="1" thickBot="1">
      <c r="A12" s="112"/>
      <c r="C12" s="1010" t="s">
        <v>320</v>
      </c>
      <c r="D12" s="1011"/>
      <c r="E12" s="1011"/>
      <c r="F12" s="1011"/>
      <c r="G12" s="1011"/>
      <c r="H12" s="1011"/>
      <c r="I12" s="1011"/>
      <c r="J12" s="1011"/>
      <c r="K12" s="1011"/>
      <c r="L12" s="1012"/>
      <c r="M12" s="954"/>
      <c r="N12" s="954"/>
      <c r="O12" s="954"/>
      <c r="P12" s="954"/>
      <c r="Q12" s="954"/>
      <c r="R12" s="954"/>
      <c r="S12" s="954"/>
      <c r="T12" s="954"/>
      <c r="U12" s="954"/>
      <c r="V12" s="954"/>
      <c r="W12" s="954"/>
      <c r="X12" s="954"/>
      <c r="Y12" s="954"/>
      <c r="Z12" s="954"/>
      <c r="AA12" s="954"/>
      <c r="AB12" s="954"/>
      <c r="AC12" s="954"/>
      <c r="AD12" s="954"/>
      <c r="AE12" s="954"/>
      <c r="AF12" s="954"/>
      <c r="AG12" s="954"/>
      <c r="AH12" s="954"/>
      <c r="AI12" s="954"/>
      <c r="AJ12" s="954"/>
      <c r="AK12" s="954"/>
      <c r="AL12" s="954"/>
      <c r="AM12" s="954"/>
      <c r="AN12" s="954"/>
      <c r="AO12" s="954"/>
      <c r="AP12" s="955"/>
      <c r="AQ12" s="131"/>
      <c r="AR12" s="113"/>
      <c r="AT12" s="131" t="str">
        <f>IF(その1!$H$4-AT11=1,IF(ISNUMBER(M12),IF(M12=評価シート!$J$29,"○","×"),""),"")</f>
        <v/>
      </c>
      <c r="AU12" s="131" t="str">
        <f>IF(その1!$H$4-AU11=1,IF(ISNUMBER(S12),IF(S12=評価シート!$J$29,"○","×"),""),IF(AND(ISNUMBER(S12),AU11&gt;(その1!$H$4-1)),"×",""))</f>
        <v/>
      </c>
      <c r="AV12" s="131" t="str">
        <f>IF(その1!$H$4-AV11=1,IF(ISNUMBER(Y12),IF(Y12=評価シート!$J$29,"○","×"),""),IF(AND(ISNUMBER(Y12),AV11&gt;(その1!$H$4-1)),"×",""))</f>
        <v/>
      </c>
      <c r="AW12" s="131" t="str">
        <f>IF(その1!$H$4-AW11=1,IF(ISNUMBER(AE12),IF(AE12=評価シート!$J$29,"○","×"),""),IF(AND(ISNUMBER(AE12),AW11&gt;(その1!$H$4-1)),"×",""))</f>
        <v/>
      </c>
      <c r="AX12" s="131" t="str">
        <f>IF(その1!$H$4-AX11=1,IF(ISNUMBER(AK12),IF(AK12=評価シート!$J$29,"○","×"),""),IF(AND(ISNUMBER(AK12),AX11&gt;(その1!$H$4-1)),"×",""))</f>
        <v/>
      </c>
    </row>
    <row r="13" spans="1:50" s="108" customFormat="1" ht="28.5" hidden="1" customHeight="1">
      <c r="A13" s="112"/>
      <c r="C13" s="985" t="s">
        <v>321</v>
      </c>
      <c r="D13" s="986"/>
      <c r="E13" s="990" t="s">
        <v>322</v>
      </c>
      <c r="F13" s="991"/>
      <c r="G13" s="991"/>
      <c r="H13" s="991"/>
      <c r="I13" s="991"/>
      <c r="J13" s="991"/>
      <c r="K13" s="991"/>
      <c r="L13" s="992"/>
      <c r="M13" s="989"/>
      <c r="N13" s="989"/>
      <c r="O13" s="989"/>
      <c r="P13" s="989"/>
      <c r="Q13" s="989"/>
      <c r="R13" s="989"/>
      <c r="S13" s="993"/>
      <c r="T13" s="993"/>
      <c r="U13" s="993"/>
      <c r="V13" s="993"/>
      <c r="W13" s="993"/>
      <c r="X13" s="993"/>
      <c r="Y13" s="993"/>
      <c r="Z13" s="993"/>
      <c r="AA13" s="993"/>
      <c r="AB13" s="993"/>
      <c r="AC13" s="993"/>
      <c r="AD13" s="993"/>
      <c r="AE13" s="993"/>
      <c r="AF13" s="993"/>
      <c r="AG13" s="993"/>
      <c r="AH13" s="993"/>
      <c r="AI13" s="993"/>
      <c r="AJ13" s="993"/>
      <c r="AK13" s="1008"/>
      <c r="AL13" s="1008"/>
      <c r="AM13" s="1008"/>
      <c r="AN13" s="1008"/>
      <c r="AO13" s="1008"/>
      <c r="AP13" s="1009"/>
      <c r="AQ13" s="131"/>
      <c r="AR13" s="113"/>
    </row>
    <row r="14" spans="1:50" s="108" customFormat="1" ht="28.5" hidden="1" customHeight="1">
      <c r="A14" s="112"/>
      <c r="C14" s="762"/>
      <c r="D14" s="763"/>
      <c r="E14" s="978" t="s">
        <v>323</v>
      </c>
      <c r="F14" s="979"/>
      <c r="G14" s="979"/>
      <c r="H14" s="979"/>
      <c r="I14" s="979"/>
      <c r="J14" s="979"/>
      <c r="K14" s="979"/>
      <c r="L14" s="980"/>
      <c r="M14" s="981"/>
      <c r="N14" s="981"/>
      <c r="O14" s="981"/>
      <c r="P14" s="981"/>
      <c r="Q14" s="981"/>
      <c r="R14" s="981"/>
      <c r="S14" s="966"/>
      <c r="T14" s="966"/>
      <c r="U14" s="966"/>
      <c r="V14" s="966"/>
      <c r="W14" s="966"/>
      <c r="X14" s="966"/>
      <c r="Y14" s="966"/>
      <c r="Z14" s="966"/>
      <c r="AA14" s="966"/>
      <c r="AB14" s="966"/>
      <c r="AC14" s="966"/>
      <c r="AD14" s="966"/>
      <c r="AE14" s="966"/>
      <c r="AF14" s="966"/>
      <c r="AG14" s="966"/>
      <c r="AH14" s="966"/>
      <c r="AI14" s="966"/>
      <c r="AJ14" s="966"/>
      <c r="AK14" s="714"/>
      <c r="AL14" s="714"/>
      <c r="AM14" s="714"/>
      <c r="AN14" s="714"/>
      <c r="AO14" s="714"/>
      <c r="AP14" s="943"/>
      <c r="AQ14" s="131"/>
      <c r="AR14" s="113"/>
    </row>
    <row r="15" spans="1:50" s="108" customFormat="1" ht="28.5" hidden="1" customHeight="1">
      <c r="A15" s="112"/>
      <c r="C15" s="762"/>
      <c r="D15" s="763"/>
      <c r="E15" s="978" t="s">
        <v>324</v>
      </c>
      <c r="F15" s="979"/>
      <c r="G15" s="979"/>
      <c r="H15" s="979"/>
      <c r="I15" s="979"/>
      <c r="J15" s="979"/>
      <c r="K15" s="979"/>
      <c r="L15" s="980"/>
      <c r="M15" s="981"/>
      <c r="N15" s="981"/>
      <c r="O15" s="981"/>
      <c r="P15" s="981"/>
      <c r="Q15" s="981"/>
      <c r="R15" s="981"/>
      <c r="S15" s="966"/>
      <c r="T15" s="966"/>
      <c r="U15" s="966"/>
      <c r="V15" s="966"/>
      <c r="W15" s="966"/>
      <c r="X15" s="966"/>
      <c r="Y15" s="966"/>
      <c r="Z15" s="966"/>
      <c r="AA15" s="966"/>
      <c r="AB15" s="966"/>
      <c r="AC15" s="966"/>
      <c r="AD15" s="966"/>
      <c r="AE15" s="966"/>
      <c r="AF15" s="966"/>
      <c r="AG15" s="966"/>
      <c r="AH15" s="966"/>
      <c r="AI15" s="966"/>
      <c r="AJ15" s="966"/>
      <c r="AK15" s="714"/>
      <c r="AL15" s="714"/>
      <c r="AM15" s="714"/>
      <c r="AN15" s="714"/>
      <c r="AO15" s="714"/>
      <c r="AP15" s="943"/>
      <c r="AQ15" s="131"/>
      <c r="AR15" s="113"/>
    </row>
    <row r="16" spans="1:50" s="108" customFormat="1" ht="28.5" hidden="1" customHeight="1">
      <c r="A16" s="112"/>
      <c r="C16" s="762"/>
      <c r="D16" s="763"/>
      <c r="E16" s="978" t="s">
        <v>325</v>
      </c>
      <c r="F16" s="979"/>
      <c r="G16" s="979"/>
      <c r="H16" s="979"/>
      <c r="I16" s="979"/>
      <c r="J16" s="979"/>
      <c r="K16" s="979"/>
      <c r="L16" s="980"/>
      <c r="M16" s="981"/>
      <c r="N16" s="981"/>
      <c r="O16" s="981"/>
      <c r="P16" s="981"/>
      <c r="Q16" s="981"/>
      <c r="R16" s="981"/>
      <c r="S16" s="966"/>
      <c r="T16" s="966"/>
      <c r="U16" s="966"/>
      <c r="V16" s="966"/>
      <c r="W16" s="966"/>
      <c r="X16" s="966"/>
      <c r="Y16" s="966"/>
      <c r="Z16" s="966"/>
      <c r="AA16" s="966"/>
      <c r="AB16" s="966"/>
      <c r="AC16" s="966"/>
      <c r="AD16" s="966"/>
      <c r="AE16" s="966"/>
      <c r="AF16" s="966"/>
      <c r="AG16" s="966"/>
      <c r="AH16" s="966"/>
      <c r="AI16" s="966"/>
      <c r="AJ16" s="966"/>
      <c r="AK16" s="714"/>
      <c r="AL16" s="714"/>
      <c r="AM16" s="714"/>
      <c r="AN16" s="714"/>
      <c r="AO16" s="714"/>
      <c r="AP16" s="943"/>
      <c r="AQ16" s="131"/>
      <c r="AR16" s="113"/>
    </row>
    <row r="17" spans="1:50" s="108" customFormat="1" ht="28.5" hidden="1" customHeight="1">
      <c r="A17" s="112"/>
      <c r="C17" s="762"/>
      <c r="D17" s="763"/>
      <c r="E17" s="978" t="s">
        <v>326</v>
      </c>
      <c r="F17" s="979"/>
      <c r="G17" s="979"/>
      <c r="H17" s="979"/>
      <c r="I17" s="979"/>
      <c r="J17" s="979"/>
      <c r="K17" s="979"/>
      <c r="L17" s="980"/>
      <c r="M17" s="981"/>
      <c r="N17" s="981"/>
      <c r="O17" s="981"/>
      <c r="P17" s="981"/>
      <c r="Q17" s="981"/>
      <c r="R17" s="981"/>
      <c r="S17" s="966"/>
      <c r="T17" s="966"/>
      <c r="U17" s="966"/>
      <c r="V17" s="966"/>
      <c r="W17" s="966"/>
      <c r="X17" s="966"/>
      <c r="Y17" s="966"/>
      <c r="Z17" s="966"/>
      <c r="AA17" s="966"/>
      <c r="AB17" s="966"/>
      <c r="AC17" s="966"/>
      <c r="AD17" s="966"/>
      <c r="AE17" s="966"/>
      <c r="AF17" s="966"/>
      <c r="AG17" s="966"/>
      <c r="AH17" s="966"/>
      <c r="AI17" s="966"/>
      <c r="AJ17" s="966"/>
      <c r="AK17" s="714"/>
      <c r="AL17" s="714"/>
      <c r="AM17" s="714"/>
      <c r="AN17" s="714"/>
      <c r="AO17" s="714"/>
      <c r="AP17" s="943"/>
      <c r="AQ17" s="131"/>
      <c r="AR17" s="113"/>
    </row>
    <row r="18" spans="1:50" s="108" customFormat="1" ht="28.5" hidden="1" customHeight="1">
      <c r="A18" s="112"/>
      <c r="C18" s="762"/>
      <c r="D18" s="763"/>
      <c r="E18" s="978" t="s">
        <v>327</v>
      </c>
      <c r="F18" s="979"/>
      <c r="G18" s="979"/>
      <c r="H18" s="979"/>
      <c r="I18" s="979"/>
      <c r="J18" s="979"/>
      <c r="K18" s="979"/>
      <c r="L18" s="980"/>
      <c r="M18" s="981"/>
      <c r="N18" s="981"/>
      <c r="O18" s="981"/>
      <c r="P18" s="981"/>
      <c r="Q18" s="981"/>
      <c r="R18" s="981"/>
      <c r="S18" s="966"/>
      <c r="T18" s="966"/>
      <c r="U18" s="966"/>
      <c r="V18" s="966"/>
      <c r="W18" s="966"/>
      <c r="X18" s="966"/>
      <c r="Y18" s="966"/>
      <c r="Z18" s="966"/>
      <c r="AA18" s="966"/>
      <c r="AB18" s="966"/>
      <c r="AC18" s="966"/>
      <c r="AD18" s="966"/>
      <c r="AE18" s="966"/>
      <c r="AF18" s="966"/>
      <c r="AG18" s="966"/>
      <c r="AH18" s="966"/>
      <c r="AI18" s="966"/>
      <c r="AJ18" s="966"/>
      <c r="AK18" s="714"/>
      <c r="AL18" s="714"/>
      <c r="AM18" s="714"/>
      <c r="AN18" s="714"/>
      <c r="AO18" s="714"/>
      <c r="AP18" s="943"/>
      <c r="AQ18" s="131"/>
      <c r="AR18" s="113"/>
    </row>
    <row r="19" spans="1:50" s="108" customFormat="1" ht="28.5" hidden="1" customHeight="1" thickBot="1">
      <c r="A19" s="112"/>
      <c r="C19" s="987"/>
      <c r="D19" s="988"/>
      <c r="E19" s="1005" t="s">
        <v>328</v>
      </c>
      <c r="F19" s="1006"/>
      <c r="G19" s="1006"/>
      <c r="H19" s="1006"/>
      <c r="I19" s="1006"/>
      <c r="J19" s="1006"/>
      <c r="K19" s="1006"/>
      <c r="L19" s="1007"/>
      <c r="M19" s="976"/>
      <c r="N19" s="976"/>
      <c r="O19" s="976"/>
      <c r="P19" s="976"/>
      <c r="Q19" s="976"/>
      <c r="R19" s="976"/>
      <c r="S19" s="976"/>
      <c r="T19" s="976"/>
      <c r="U19" s="976"/>
      <c r="V19" s="976"/>
      <c r="W19" s="976"/>
      <c r="X19" s="976"/>
      <c r="Y19" s="994"/>
      <c r="Z19" s="994"/>
      <c r="AA19" s="994"/>
      <c r="AB19" s="994"/>
      <c r="AC19" s="994"/>
      <c r="AD19" s="994"/>
      <c r="AE19" s="1004" t="str">
        <f>IF(AND('その6（非公表）'!AH8="",'その6（非公表）'!AH9=""),"",IF('その6（非公表）'!AH8="",'その6（非公表）'!AH9,IF('その6（非公表）'!AH9="",'その6（非公表）'!AH8,'その6（非公表）'!AH8+'その6（非公表）'!AH9)))</f>
        <v/>
      </c>
      <c r="AF19" s="1004"/>
      <c r="AG19" s="1004"/>
      <c r="AH19" s="1004"/>
      <c r="AI19" s="1004"/>
      <c r="AJ19" s="1004"/>
      <c r="AK19" s="970"/>
      <c r="AL19" s="970"/>
      <c r="AM19" s="970"/>
      <c r="AN19" s="970"/>
      <c r="AO19" s="970"/>
      <c r="AP19" s="971"/>
      <c r="AQ19" s="131"/>
      <c r="AR19" s="113"/>
    </row>
    <row r="20" spans="1:50" s="108" customFormat="1" ht="28.5" hidden="1" customHeight="1" thickTop="1" thickBot="1">
      <c r="A20" s="112"/>
      <c r="C20" s="982" t="s">
        <v>329</v>
      </c>
      <c r="D20" s="983"/>
      <c r="E20" s="983"/>
      <c r="F20" s="983"/>
      <c r="G20" s="983"/>
      <c r="H20" s="983"/>
      <c r="I20" s="983"/>
      <c r="J20" s="983"/>
      <c r="K20" s="983"/>
      <c r="L20" s="984"/>
      <c r="M20" s="977">
        <f>SUM(M12:R19)</f>
        <v>0</v>
      </c>
      <c r="N20" s="977"/>
      <c r="O20" s="977"/>
      <c r="P20" s="977"/>
      <c r="Q20" s="977"/>
      <c r="R20" s="977"/>
      <c r="S20" s="977">
        <f>SUM(S12:X19)</f>
        <v>0</v>
      </c>
      <c r="T20" s="977"/>
      <c r="U20" s="977"/>
      <c r="V20" s="977"/>
      <c r="W20" s="977"/>
      <c r="X20" s="977"/>
      <c r="Y20" s="977">
        <f>SUM(Y12:AD19)</f>
        <v>0</v>
      </c>
      <c r="Z20" s="977"/>
      <c r="AA20" s="977"/>
      <c r="AB20" s="977"/>
      <c r="AC20" s="977"/>
      <c r="AD20" s="977"/>
      <c r="AE20" s="972">
        <f>SUM(AE12:AJ19)</f>
        <v>0</v>
      </c>
      <c r="AF20" s="968"/>
      <c r="AG20" s="968"/>
      <c r="AH20" s="968"/>
      <c r="AI20" s="968"/>
      <c r="AJ20" s="968"/>
      <c r="AK20" s="968"/>
      <c r="AL20" s="968"/>
      <c r="AM20" s="968"/>
      <c r="AN20" s="968"/>
      <c r="AO20" s="968"/>
      <c r="AP20" s="969"/>
      <c r="AQ20" s="131"/>
      <c r="AR20" s="113"/>
    </row>
    <row r="21" spans="1:50" s="108" customFormat="1" ht="12">
      <c r="A21" s="112"/>
      <c r="D21" s="147"/>
      <c r="E21" s="147"/>
      <c r="F21" s="147"/>
      <c r="G21" s="147"/>
      <c r="H21" s="147"/>
      <c r="I21" s="147"/>
      <c r="J21" s="147"/>
      <c r="M21" s="242"/>
      <c r="N21" s="131"/>
      <c r="O21" s="131"/>
      <c r="P21" s="131"/>
      <c r="Q21" s="131"/>
      <c r="R21" s="131"/>
      <c r="S21" s="242"/>
      <c r="T21" s="131"/>
      <c r="U21" s="131"/>
      <c r="V21" s="131"/>
      <c r="W21" s="131"/>
      <c r="X21" s="131"/>
      <c r="Y21" s="242"/>
      <c r="Z21" s="131"/>
      <c r="AA21" s="131"/>
      <c r="AB21" s="131"/>
      <c r="AC21" s="131"/>
      <c r="AD21" s="131"/>
      <c r="AE21" s="242"/>
      <c r="AF21" s="131"/>
      <c r="AG21" s="131"/>
      <c r="AH21" s="131"/>
      <c r="AI21" s="131"/>
      <c r="AJ21" s="131"/>
      <c r="AK21" s="131"/>
      <c r="AL21" s="131"/>
      <c r="AM21" s="131"/>
      <c r="AN21" s="131"/>
      <c r="AO21" s="131"/>
      <c r="AP21" s="181" t="str">
        <f>IF(COUNTIF(AT11:AX12,"×")&gt;0,AT39,"")</f>
        <v/>
      </c>
      <c r="AQ21" s="131"/>
      <c r="AR21" s="113"/>
    </row>
    <row r="22" spans="1:50" s="108" customFormat="1" ht="12" hidden="1">
      <c r="A22" s="112"/>
      <c r="C22" s="108" t="s">
        <v>48</v>
      </c>
      <c r="D22" s="147"/>
      <c r="E22" s="147"/>
      <c r="F22" s="147"/>
      <c r="G22" s="147"/>
      <c r="H22" s="147"/>
      <c r="I22" s="147"/>
      <c r="J22" s="147"/>
      <c r="M22" s="242"/>
      <c r="N22" s="131"/>
      <c r="O22" s="131"/>
      <c r="P22" s="131"/>
      <c r="Q22" s="131"/>
      <c r="R22" s="131"/>
      <c r="S22" s="242"/>
      <c r="T22" s="131"/>
      <c r="U22" s="131"/>
      <c r="V22" s="131"/>
      <c r="W22" s="131"/>
      <c r="X22" s="131"/>
      <c r="Y22" s="242"/>
      <c r="Z22" s="131"/>
      <c r="AA22" s="131"/>
      <c r="AB22" s="131"/>
      <c r="AC22" s="131"/>
      <c r="AD22" s="131"/>
      <c r="AE22" s="242"/>
      <c r="AF22" s="131"/>
      <c r="AG22" s="131"/>
      <c r="AH22" s="131"/>
      <c r="AI22" s="131"/>
      <c r="AJ22" s="131"/>
      <c r="AK22" s="131"/>
      <c r="AL22" s="131"/>
      <c r="AM22" s="131"/>
      <c r="AN22" s="131"/>
      <c r="AO22" s="131"/>
      <c r="AP22" s="131"/>
      <c r="AQ22" s="131"/>
      <c r="AR22" s="113"/>
    </row>
    <row r="23" spans="1:50" s="108" customFormat="1" ht="13.5" hidden="1" customHeight="1">
      <c r="A23" s="112"/>
      <c r="C23" s="995"/>
      <c r="D23" s="996"/>
      <c r="E23" s="996"/>
      <c r="F23" s="996"/>
      <c r="G23" s="996"/>
      <c r="H23" s="996"/>
      <c r="I23" s="996"/>
      <c r="J23" s="996"/>
      <c r="K23" s="996"/>
      <c r="L23" s="996"/>
      <c r="M23" s="996"/>
      <c r="N23" s="996"/>
      <c r="O23" s="996"/>
      <c r="P23" s="996"/>
      <c r="Q23" s="996"/>
      <c r="R23" s="996"/>
      <c r="S23" s="996"/>
      <c r="T23" s="996"/>
      <c r="U23" s="996"/>
      <c r="V23" s="996"/>
      <c r="W23" s="996"/>
      <c r="X23" s="996"/>
      <c r="Y23" s="996"/>
      <c r="Z23" s="996"/>
      <c r="AA23" s="996"/>
      <c r="AB23" s="996"/>
      <c r="AC23" s="996"/>
      <c r="AD23" s="996"/>
      <c r="AE23" s="996"/>
      <c r="AF23" s="996"/>
      <c r="AG23" s="996"/>
      <c r="AH23" s="996"/>
      <c r="AI23" s="996"/>
      <c r="AJ23" s="996"/>
      <c r="AK23" s="996"/>
      <c r="AL23" s="996"/>
      <c r="AM23" s="996"/>
      <c r="AN23" s="996"/>
      <c r="AO23" s="996"/>
      <c r="AP23" s="997"/>
      <c r="AQ23" s="243"/>
      <c r="AR23" s="113"/>
    </row>
    <row r="24" spans="1:50" s="108" customFormat="1" ht="13.5" hidden="1" customHeight="1">
      <c r="A24" s="112"/>
      <c r="C24" s="998"/>
      <c r="D24" s="999"/>
      <c r="E24" s="999"/>
      <c r="F24" s="999"/>
      <c r="G24" s="999"/>
      <c r="H24" s="999"/>
      <c r="I24" s="999"/>
      <c r="J24" s="999"/>
      <c r="K24" s="999"/>
      <c r="L24" s="999"/>
      <c r="M24" s="999"/>
      <c r="N24" s="999"/>
      <c r="O24" s="999"/>
      <c r="P24" s="999"/>
      <c r="Q24" s="999"/>
      <c r="R24" s="999"/>
      <c r="S24" s="999"/>
      <c r="T24" s="999"/>
      <c r="U24" s="999"/>
      <c r="V24" s="999"/>
      <c r="W24" s="999"/>
      <c r="X24" s="999"/>
      <c r="Y24" s="999"/>
      <c r="Z24" s="999"/>
      <c r="AA24" s="999"/>
      <c r="AB24" s="999"/>
      <c r="AC24" s="999"/>
      <c r="AD24" s="999"/>
      <c r="AE24" s="999"/>
      <c r="AF24" s="999"/>
      <c r="AG24" s="999"/>
      <c r="AH24" s="999"/>
      <c r="AI24" s="999"/>
      <c r="AJ24" s="999"/>
      <c r="AK24" s="999"/>
      <c r="AL24" s="999"/>
      <c r="AM24" s="999"/>
      <c r="AN24" s="999"/>
      <c r="AO24" s="999"/>
      <c r="AP24" s="1000"/>
      <c r="AQ24" s="243"/>
      <c r="AR24" s="113"/>
    </row>
    <row r="25" spans="1:50" s="108" customFormat="1" ht="13.5" hidden="1" customHeight="1">
      <c r="A25" s="112"/>
      <c r="C25" s="998"/>
      <c r="D25" s="999"/>
      <c r="E25" s="999"/>
      <c r="F25" s="999"/>
      <c r="G25" s="999"/>
      <c r="H25" s="999"/>
      <c r="I25" s="999"/>
      <c r="J25" s="999"/>
      <c r="K25" s="999"/>
      <c r="L25" s="999"/>
      <c r="M25" s="999"/>
      <c r="N25" s="999"/>
      <c r="O25" s="999"/>
      <c r="P25" s="999"/>
      <c r="Q25" s="999"/>
      <c r="R25" s="999"/>
      <c r="S25" s="999"/>
      <c r="T25" s="999"/>
      <c r="U25" s="999"/>
      <c r="V25" s="999"/>
      <c r="W25" s="999"/>
      <c r="X25" s="999"/>
      <c r="Y25" s="999"/>
      <c r="Z25" s="999"/>
      <c r="AA25" s="999"/>
      <c r="AB25" s="999"/>
      <c r="AC25" s="999"/>
      <c r="AD25" s="999"/>
      <c r="AE25" s="999"/>
      <c r="AF25" s="999"/>
      <c r="AG25" s="999"/>
      <c r="AH25" s="999"/>
      <c r="AI25" s="999"/>
      <c r="AJ25" s="999"/>
      <c r="AK25" s="999"/>
      <c r="AL25" s="999"/>
      <c r="AM25" s="999"/>
      <c r="AN25" s="999"/>
      <c r="AO25" s="999"/>
      <c r="AP25" s="1000"/>
      <c r="AQ25" s="243"/>
      <c r="AR25" s="113"/>
    </row>
    <row r="26" spans="1:50" s="108" customFormat="1" ht="13.5" hidden="1" customHeight="1">
      <c r="A26" s="112"/>
      <c r="C26" s="998"/>
      <c r="D26" s="999"/>
      <c r="E26" s="999"/>
      <c r="F26" s="999"/>
      <c r="G26" s="999"/>
      <c r="H26" s="999"/>
      <c r="I26" s="999"/>
      <c r="J26" s="999"/>
      <c r="K26" s="999"/>
      <c r="L26" s="999"/>
      <c r="M26" s="999"/>
      <c r="N26" s="999"/>
      <c r="O26" s="999"/>
      <c r="P26" s="999"/>
      <c r="Q26" s="999"/>
      <c r="R26" s="999"/>
      <c r="S26" s="999"/>
      <c r="T26" s="999"/>
      <c r="U26" s="999"/>
      <c r="V26" s="999"/>
      <c r="W26" s="999"/>
      <c r="X26" s="999"/>
      <c r="Y26" s="999"/>
      <c r="Z26" s="999"/>
      <c r="AA26" s="999"/>
      <c r="AB26" s="999"/>
      <c r="AC26" s="999"/>
      <c r="AD26" s="999"/>
      <c r="AE26" s="999"/>
      <c r="AF26" s="999"/>
      <c r="AG26" s="999"/>
      <c r="AH26" s="999"/>
      <c r="AI26" s="999"/>
      <c r="AJ26" s="999"/>
      <c r="AK26" s="999"/>
      <c r="AL26" s="999"/>
      <c r="AM26" s="999"/>
      <c r="AN26" s="999"/>
      <c r="AO26" s="999"/>
      <c r="AP26" s="1000"/>
      <c r="AQ26" s="243"/>
      <c r="AR26" s="113"/>
    </row>
    <row r="27" spans="1:50" s="108" customFormat="1" ht="13.5" hidden="1" customHeight="1">
      <c r="A27" s="112"/>
      <c r="C27" s="998"/>
      <c r="D27" s="999"/>
      <c r="E27" s="999"/>
      <c r="F27" s="999"/>
      <c r="G27" s="999"/>
      <c r="H27" s="999"/>
      <c r="I27" s="999"/>
      <c r="J27" s="999"/>
      <c r="K27" s="999"/>
      <c r="L27" s="999"/>
      <c r="M27" s="999"/>
      <c r="N27" s="999"/>
      <c r="O27" s="999"/>
      <c r="P27" s="999"/>
      <c r="Q27" s="999"/>
      <c r="R27" s="999"/>
      <c r="S27" s="999"/>
      <c r="T27" s="999"/>
      <c r="U27" s="999"/>
      <c r="V27" s="999"/>
      <c r="W27" s="999"/>
      <c r="X27" s="999"/>
      <c r="Y27" s="999"/>
      <c r="Z27" s="999"/>
      <c r="AA27" s="999"/>
      <c r="AB27" s="999"/>
      <c r="AC27" s="999"/>
      <c r="AD27" s="999"/>
      <c r="AE27" s="999"/>
      <c r="AF27" s="999"/>
      <c r="AG27" s="999"/>
      <c r="AH27" s="999"/>
      <c r="AI27" s="999"/>
      <c r="AJ27" s="999"/>
      <c r="AK27" s="999"/>
      <c r="AL27" s="999"/>
      <c r="AM27" s="999"/>
      <c r="AN27" s="999"/>
      <c r="AO27" s="999"/>
      <c r="AP27" s="1000"/>
      <c r="AQ27" s="243"/>
      <c r="AR27" s="113"/>
    </row>
    <row r="28" spans="1:50" s="108" customFormat="1" ht="13.5" hidden="1" customHeight="1">
      <c r="A28" s="112"/>
      <c r="C28" s="998"/>
      <c r="D28" s="999"/>
      <c r="E28" s="999"/>
      <c r="F28" s="999"/>
      <c r="G28" s="999"/>
      <c r="H28" s="999"/>
      <c r="I28" s="999"/>
      <c r="J28" s="999"/>
      <c r="K28" s="999"/>
      <c r="L28" s="999"/>
      <c r="M28" s="999"/>
      <c r="N28" s="999"/>
      <c r="O28" s="999"/>
      <c r="P28" s="999"/>
      <c r="Q28" s="999"/>
      <c r="R28" s="999"/>
      <c r="S28" s="999"/>
      <c r="T28" s="999"/>
      <c r="U28" s="999"/>
      <c r="V28" s="999"/>
      <c r="W28" s="999"/>
      <c r="X28" s="999"/>
      <c r="Y28" s="999"/>
      <c r="Z28" s="999"/>
      <c r="AA28" s="999"/>
      <c r="AB28" s="999"/>
      <c r="AC28" s="999"/>
      <c r="AD28" s="999"/>
      <c r="AE28" s="999"/>
      <c r="AF28" s="999"/>
      <c r="AG28" s="999"/>
      <c r="AH28" s="999"/>
      <c r="AI28" s="999"/>
      <c r="AJ28" s="999"/>
      <c r="AK28" s="999"/>
      <c r="AL28" s="999"/>
      <c r="AM28" s="999"/>
      <c r="AN28" s="999"/>
      <c r="AO28" s="999"/>
      <c r="AP28" s="1000"/>
      <c r="AQ28" s="243"/>
      <c r="AR28" s="113"/>
    </row>
    <row r="29" spans="1:50" s="108" customFormat="1" ht="13.5" hidden="1" customHeight="1" thickBot="1">
      <c r="A29" s="112"/>
      <c r="C29" s="1001"/>
      <c r="D29" s="1002"/>
      <c r="E29" s="1002"/>
      <c r="F29" s="1002"/>
      <c r="G29" s="1002"/>
      <c r="H29" s="1002"/>
      <c r="I29" s="1002"/>
      <c r="J29" s="1002"/>
      <c r="K29" s="1002"/>
      <c r="L29" s="1002"/>
      <c r="M29" s="1002"/>
      <c r="N29" s="1002"/>
      <c r="O29" s="1002"/>
      <c r="P29" s="1002"/>
      <c r="Q29" s="1002"/>
      <c r="R29" s="1002"/>
      <c r="S29" s="1002"/>
      <c r="T29" s="1002"/>
      <c r="U29" s="1002"/>
      <c r="V29" s="1002"/>
      <c r="W29" s="1002"/>
      <c r="X29" s="1002"/>
      <c r="Y29" s="1002"/>
      <c r="Z29" s="1002"/>
      <c r="AA29" s="1002"/>
      <c r="AB29" s="1002"/>
      <c r="AC29" s="1002"/>
      <c r="AD29" s="1002"/>
      <c r="AE29" s="1002"/>
      <c r="AF29" s="1002"/>
      <c r="AG29" s="1002"/>
      <c r="AH29" s="1002"/>
      <c r="AI29" s="1002"/>
      <c r="AJ29" s="1002"/>
      <c r="AK29" s="1002"/>
      <c r="AL29" s="1002"/>
      <c r="AM29" s="1002"/>
      <c r="AN29" s="1002"/>
      <c r="AO29" s="1002"/>
      <c r="AP29" s="1003"/>
      <c r="AQ29" s="243"/>
      <c r="AR29" s="113"/>
    </row>
    <row r="30" spans="1:50" s="108" customFormat="1" ht="12" hidden="1">
      <c r="A30" s="112"/>
      <c r="C30" s="244"/>
      <c r="D30" s="244"/>
      <c r="E30" s="244"/>
      <c r="F30" s="244"/>
      <c r="G30" s="244"/>
      <c r="H30" s="244"/>
      <c r="I30" s="244"/>
      <c r="J30" s="244"/>
      <c r="K30" s="244"/>
      <c r="L30" s="244"/>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13"/>
    </row>
    <row r="31" spans="1:50" s="108" customFormat="1" ht="18" customHeight="1" thickBot="1">
      <c r="A31" s="112"/>
      <c r="C31" s="108" t="s">
        <v>683</v>
      </c>
      <c r="AP31" s="181" t="s">
        <v>344</v>
      </c>
      <c r="AQ31" s="247"/>
      <c r="AR31" s="113"/>
      <c r="AS31" s="131"/>
    </row>
    <row r="32" spans="1:50" s="108" customFormat="1" ht="24" customHeight="1" thickBot="1">
      <c r="A32" s="112"/>
      <c r="C32" s="959"/>
      <c r="D32" s="960"/>
      <c r="E32" s="960"/>
      <c r="F32" s="960"/>
      <c r="G32" s="960"/>
      <c r="H32" s="960"/>
      <c r="I32" s="960"/>
      <c r="J32" s="960"/>
      <c r="K32" s="960"/>
      <c r="L32" s="961"/>
      <c r="M32" s="962">
        <f>IF(M11="","",M11)</f>
        <v>2025</v>
      </c>
      <c r="N32" s="963"/>
      <c r="O32" s="963"/>
      <c r="P32" s="960" t="s">
        <v>345</v>
      </c>
      <c r="Q32" s="960"/>
      <c r="R32" s="961"/>
      <c r="S32" s="962">
        <f>IF(S11="","",S11)</f>
        <v>2026</v>
      </c>
      <c r="T32" s="963"/>
      <c r="U32" s="963"/>
      <c r="V32" s="960" t="s">
        <v>345</v>
      </c>
      <c r="W32" s="960"/>
      <c r="X32" s="961"/>
      <c r="Y32" s="962">
        <f>IF(Y11="","",Y11)</f>
        <v>2027</v>
      </c>
      <c r="Z32" s="963"/>
      <c r="AA32" s="963"/>
      <c r="AB32" s="960" t="s">
        <v>345</v>
      </c>
      <c r="AC32" s="960"/>
      <c r="AD32" s="961"/>
      <c r="AE32" s="962">
        <f>IF(AE11="","",AE11)</f>
        <v>2028</v>
      </c>
      <c r="AF32" s="963"/>
      <c r="AG32" s="963"/>
      <c r="AH32" s="960" t="s">
        <v>345</v>
      </c>
      <c r="AI32" s="960"/>
      <c r="AJ32" s="961"/>
      <c r="AK32" s="962">
        <f>IF(AK11="","",AK11)</f>
        <v>2029</v>
      </c>
      <c r="AL32" s="963"/>
      <c r="AM32" s="963"/>
      <c r="AN32" s="960" t="s">
        <v>146</v>
      </c>
      <c r="AO32" s="960"/>
      <c r="AP32" s="964"/>
      <c r="AQ32" s="131"/>
      <c r="AR32" s="113"/>
      <c r="AT32" s="131">
        <v>2025</v>
      </c>
      <c r="AU32" s="131">
        <v>2026</v>
      </c>
      <c r="AV32" s="131">
        <v>2027</v>
      </c>
      <c r="AW32" s="131">
        <v>2028</v>
      </c>
      <c r="AX32" s="131">
        <v>2029</v>
      </c>
    </row>
    <row r="33" spans="1:50" s="108" customFormat="1" ht="33.9" customHeight="1" thickTop="1" thickBot="1">
      <c r="A33" s="112"/>
      <c r="C33" s="973" t="s">
        <v>593</v>
      </c>
      <c r="D33" s="974"/>
      <c r="E33" s="974"/>
      <c r="F33" s="974"/>
      <c r="G33" s="974"/>
      <c r="H33" s="974"/>
      <c r="I33" s="974"/>
      <c r="J33" s="974"/>
      <c r="K33" s="974"/>
      <c r="L33" s="975"/>
      <c r="M33" s="965"/>
      <c r="N33" s="965"/>
      <c r="O33" s="965"/>
      <c r="P33" s="965"/>
      <c r="Q33" s="965"/>
      <c r="R33" s="965"/>
      <c r="S33" s="965"/>
      <c r="T33" s="965"/>
      <c r="U33" s="965"/>
      <c r="V33" s="965"/>
      <c r="W33" s="965"/>
      <c r="X33" s="965"/>
      <c r="Y33" s="965"/>
      <c r="Z33" s="965"/>
      <c r="AA33" s="965"/>
      <c r="AB33" s="965"/>
      <c r="AC33" s="965"/>
      <c r="AD33" s="965"/>
      <c r="AE33" s="965"/>
      <c r="AF33" s="965"/>
      <c r="AG33" s="965"/>
      <c r="AH33" s="965"/>
      <c r="AI33" s="965"/>
      <c r="AJ33" s="965"/>
      <c r="AK33" s="965"/>
      <c r="AL33" s="965"/>
      <c r="AM33" s="965"/>
      <c r="AN33" s="965"/>
      <c r="AO33" s="965"/>
      <c r="AP33" s="967"/>
      <c r="AQ33" s="131"/>
      <c r="AR33" s="113"/>
      <c r="AT33" s="131" t="str">
        <f>IF(その1!$H$4-AT32=1,IF(ISNUMBER(M33),IF(M33=評価シート!$Q$29,"○","×"),""),"")</f>
        <v/>
      </c>
      <c r="AU33" s="131" t="str">
        <f>IF(その1!$H$4-AU32=1,IF(ISNUMBER(S33),IF(S33=評価シート!$Q$29,"○","×"),""),IF(AND(ISNUMBER(S33),AU32&gt;(その1!$H$4-1)),"×",""))</f>
        <v/>
      </c>
      <c r="AV33" s="131" t="str">
        <f>IF(その1!$H$4-AV32=1,IF(ISNUMBER(Y33),IF(Y33=評価シート!$Q$29,"○","×"),""),IF(AND(ISNUMBER(Y33),AV32&gt;(その1!$H$4-1)),"×",""))</f>
        <v/>
      </c>
      <c r="AW33" s="131" t="str">
        <f>IF(その1!$H$4-AW32=1,IF(ISNUMBER(AE33),IF(AE33=評価シート!$Q$29,"○","×"),""),IF(AND(ISNUMBER(AE33),AW32&gt;(その1!$H$4-1)),"×",""))</f>
        <v/>
      </c>
      <c r="AX33" s="131" t="str">
        <f>IF(その1!$H$4-AX32=1,IF(ISNUMBER(AK33),IF(AK33=評価シート!$Q$29,"○","×"),""),IF(AND(ISNUMBER(AK33),AX32&gt;(その1!$H$4-1)),"×",""))</f>
        <v/>
      </c>
    </row>
    <row r="34" spans="1:50" s="108" customFormat="1" ht="12.75" customHeight="1">
      <c r="A34" s="112"/>
      <c r="C34" s="245"/>
      <c r="D34" s="245"/>
      <c r="E34" s="245"/>
      <c r="F34" s="245"/>
      <c r="G34" s="245"/>
      <c r="H34" s="245"/>
      <c r="I34" s="245"/>
      <c r="J34" s="245"/>
      <c r="K34" s="245"/>
      <c r="L34" s="245"/>
      <c r="M34" s="586"/>
      <c r="N34" s="586"/>
      <c r="O34" s="586"/>
      <c r="P34" s="586"/>
      <c r="Q34" s="586"/>
      <c r="R34" s="586"/>
      <c r="S34" s="586"/>
      <c r="T34" s="586"/>
      <c r="U34" s="586"/>
      <c r="V34" s="586"/>
      <c r="W34" s="586"/>
      <c r="X34" s="586"/>
      <c r="Y34" s="586"/>
      <c r="Z34" s="586"/>
      <c r="AA34" s="586"/>
      <c r="AB34" s="586"/>
      <c r="AC34" s="586"/>
      <c r="AD34" s="586"/>
      <c r="AE34" s="586"/>
      <c r="AF34" s="586"/>
      <c r="AG34" s="586"/>
      <c r="AH34" s="586"/>
      <c r="AI34" s="586"/>
      <c r="AJ34" s="586"/>
      <c r="AK34" s="586"/>
      <c r="AL34" s="586"/>
      <c r="AM34" s="586"/>
      <c r="AN34" s="586"/>
      <c r="AO34" s="586"/>
      <c r="AP34" s="181" t="str">
        <f>IF(COUNTIF(AT32:AX33,"×")&gt;0,AT39,"")</f>
        <v/>
      </c>
      <c r="AQ34" s="131"/>
      <c r="AR34" s="113"/>
    </row>
    <row r="35" spans="1:50" s="108" customFormat="1" ht="18" customHeight="1" thickBot="1">
      <c r="A35" s="112"/>
      <c r="C35" s="246" t="s">
        <v>684</v>
      </c>
      <c r="AP35" s="241" t="s">
        <v>743</v>
      </c>
      <c r="AQ35" s="247"/>
      <c r="AR35" s="113"/>
      <c r="AS35" s="131"/>
    </row>
    <row r="36" spans="1:50" s="108" customFormat="1" ht="24" customHeight="1" thickBot="1">
      <c r="A36" s="112"/>
      <c r="C36" s="959"/>
      <c r="D36" s="960"/>
      <c r="E36" s="960"/>
      <c r="F36" s="960"/>
      <c r="G36" s="960"/>
      <c r="H36" s="960"/>
      <c r="I36" s="960"/>
      <c r="J36" s="960"/>
      <c r="K36" s="960"/>
      <c r="L36" s="961"/>
      <c r="M36" s="962">
        <f>IF(M11="","",M11)</f>
        <v>2025</v>
      </c>
      <c r="N36" s="963"/>
      <c r="O36" s="963"/>
      <c r="P36" s="960" t="s">
        <v>345</v>
      </c>
      <c r="Q36" s="960"/>
      <c r="R36" s="961"/>
      <c r="S36" s="962">
        <f>IF(S11="","",S11)</f>
        <v>2026</v>
      </c>
      <c r="T36" s="963"/>
      <c r="U36" s="963"/>
      <c r="V36" s="960" t="s">
        <v>345</v>
      </c>
      <c r="W36" s="960"/>
      <c r="X36" s="961"/>
      <c r="Y36" s="962">
        <f>IF(Y11="","",Y11)</f>
        <v>2027</v>
      </c>
      <c r="Z36" s="963"/>
      <c r="AA36" s="963"/>
      <c r="AB36" s="960" t="s">
        <v>345</v>
      </c>
      <c r="AC36" s="960"/>
      <c r="AD36" s="961"/>
      <c r="AE36" s="962">
        <f>IF(AE11="","",AE11)</f>
        <v>2028</v>
      </c>
      <c r="AF36" s="963"/>
      <c r="AG36" s="963"/>
      <c r="AH36" s="960" t="s">
        <v>345</v>
      </c>
      <c r="AI36" s="960"/>
      <c r="AJ36" s="961"/>
      <c r="AK36" s="962">
        <f>IF(AK11="","",AK11)</f>
        <v>2029</v>
      </c>
      <c r="AL36" s="963"/>
      <c r="AM36" s="963"/>
      <c r="AN36" s="960" t="s">
        <v>146</v>
      </c>
      <c r="AO36" s="960"/>
      <c r="AP36" s="964"/>
      <c r="AQ36" s="131"/>
      <c r="AR36" s="113"/>
      <c r="AT36" s="131">
        <v>2025</v>
      </c>
      <c r="AU36" s="131">
        <v>2026</v>
      </c>
      <c r="AV36" s="131">
        <v>2027</v>
      </c>
      <c r="AW36" s="131">
        <v>2028</v>
      </c>
      <c r="AX36" s="131">
        <v>2029</v>
      </c>
    </row>
    <row r="37" spans="1:50" s="108" customFormat="1" ht="33.9" customHeight="1" thickTop="1" thickBot="1">
      <c r="A37" s="112"/>
      <c r="C37" s="956" t="s">
        <v>744</v>
      </c>
      <c r="D37" s="957"/>
      <c r="E37" s="957"/>
      <c r="F37" s="957"/>
      <c r="G37" s="957"/>
      <c r="H37" s="957"/>
      <c r="I37" s="957"/>
      <c r="J37" s="957"/>
      <c r="K37" s="957"/>
      <c r="L37" s="958"/>
      <c r="M37" s="954"/>
      <c r="N37" s="954"/>
      <c r="O37" s="954"/>
      <c r="P37" s="954"/>
      <c r="Q37" s="954"/>
      <c r="R37" s="954"/>
      <c r="S37" s="954"/>
      <c r="T37" s="954"/>
      <c r="U37" s="954"/>
      <c r="V37" s="954"/>
      <c r="W37" s="954"/>
      <c r="X37" s="954"/>
      <c r="Y37" s="954"/>
      <c r="Z37" s="954"/>
      <c r="AA37" s="954"/>
      <c r="AB37" s="954"/>
      <c r="AC37" s="954"/>
      <c r="AD37" s="954"/>
      <c r="AE37" s="954"/>
      <c r="AF37" s="954"/>
      <c r="AG37" s="954"/>
      <c r="AH37" s="954"/>
      <c r="AI37" s="954"/>
      <c r="AJ37" s="954"/>
      <c r="AK37" s="954"/>
      <c r="AL37" s="954"/>
      <c r="AM37" s="954"/>
      <c r="AN37" s="954"/>
      <c r="AO37" s="954"/>
      <c r="AP37" s="955"/>
      <c r="AQ37" s="131"/>
      <c r="AR37" s="113"/>
      <c r="AT37" s="131" t="str">
        <f>IF(その1!$H$4-AT36=1,IF(ISNUMBER(M37),IF(M37='その5（非公表）'!$I$64,"○","×"),""),"")</f>
        <v/>
      </c>
      <c r="AU37" s="131" t="str">
        <f>IF(その1!$H$4-AU36=1,IF(ISNUMBER(S37),IF(S37='その5（非公表）'!$I$64,"○","×"),""),IF(AND(ISNUMBER(S37),AU36&gt;(その1!$H$4-1)),"×",""))</f>
        <v/>
      </c>
      <c r="AV37" s="131" t="str">
        <f>IF(その1!$H$4-AV36=1,IF(ISNUMBER(Y37),IF(Y37='その5（非公表）'!$I$64,"○","×"),""),IF(AND(ISNUMBER(Y37),AV36&gt;(その1!$H$4-1)),"×",""))</f>
        <v/>
      </c>
      <c r="AW37" s="131" t="str">
        <f>IF(その1!$H$4-AW36=1,IF(ISNUMBER(AE37),IF(AE37='その5（非公表）'!$I$64,"○","×"),""),IF(AND(ISNUMBER(AE37),AW36&gt;(その1!$H$4-1)),"×",""))</f>
        <v/>
      </c>
      <c r="AX37" s="131" t="str">
        <f>IF(その1!$H$4-AX36=1,IF(ISNUMBER(AK37),IF(AK37='その5（非公表）'!$I$64,"○","×"),""),IF(AND(ISNUMBER(AK37),AX36&gt;(その1!$H$4-1)),"×",""))</f>
        <v/>
      </c>
    </row>
    <row r="38" spans="1:50" s="108" customFormat="1" ht="12.9" customHeight="1">
      <c r="A38" s="112"/>
      <c r="C38" s="244"/>
      <c r="D38" s="244"/>
      <c r="E38" s="244"/>
      <c r="F38" s="244"/>
      <c r="G38" s="244"/>
      <c r="H38" s="244"/>
      <c r="I38" s="244"/>
      <c r="J38" s="244"/>
      <c r="K38" s="244"/>
      <c r="L38" s="244"/>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248"/>
      <c r="AO38" s="131"/>
      <c r="AP38" s="587" t="str">
        <f>IF(COUNTIF(AT36:AX37,"×")&gt;0,AT39,"")</f>
        <v/>
      </c>
      <c r="AQ38" s="131"/>
      <c r="AR38" s="113"/>
    </row>
    <row r="39" spans="1:50" s="108" customFormat="1" ht="12.6" thickBot="1">
      <c r="A39" s="112"/>
      <c r="C39" s="108" t="s">
        <v>48</v>
      </c>
      <c r="D39" s="147"/>
      <c r="E39" s="147"/>
      <c r="F39" s="147"/>
      <c r="G39" s="147"/>
      <c r="H39" s="147"/>
      <c r="I39" s="147"/>
      <c r="J39" s="147"/>
      <c r="M39" s="242"/>
      <c r="N39" s="131"/>
      <c r="O39" s="131"/>
      <c r="P39" s="131"/>
      <c r="Q39" s="131"/>
      <c r="R39" s="131"/>
      <c r="S39" s="242"/>
      <c r="T39" s="131"/>
      <c r="U39" s="131"/>
      <c r="V39" s="131"/>
      <c r="W39" s="131"/>
      <c r="X39" s="131"/>
      <c r="Y39" s="242"/>
      <c r="Z39" s="131"/>
      <c r="AA39" s="131"/>
      <c r="AB39" s="131"/>
      <c r="AC39" s="131"/>
      <c r="AD39" s="131"/>
      <c r="AE39" s="242"/>
      <c r="AF39" s="131"/>
      <c r="AG39" s="131"/>
      <c r="AH39" s="131"/>
      <c r="AI39" s="131"/>
      <c r="AJ39" s="131"/>
      <c r="AK39" s="131"/>
      <c r="AL39" s="131"/>
      <c r="AM39" s="131"/>
      <c r="AN39" s="131"/>
      <c r="AO39" s="131"/>
      <c r="AP39" s="131"/>
      <c r="AQ39" s="131"/>
      <c r="AR39" s="113"/>
      <c r="AT39" s="108" t="s">
        <v>749</v>
      </c>
    </row>
    <row r="40" spans="1:50" s="108" customFormat="1" ht="13.5" customHeight="1">
      <c r="A40" s="112"/>
      <c r="C40" s="813"/>
      <c r="D40" s="814"/>
      <c r="E40" s="814"/>
      <c r="F40" s="814"/>
      <c r="G40" s="814"/>
      <c r="H40" s="814"/>
      <c r="I40" s="814"/>
      <c r="J40" s="814"/>
      <c r="K40" s="814"/>
      <c r="L40" s="814"/>
      <c r="M40" s="814"/>
      <c r="N40" s="814"/>
      <c r="O40" s="814"/>
      <c r="P40" s="814"/>
      <c r="Q40" s="814"/>
      <c r="R40" s="814"/>
      <c r="S40" s="814"/>
      <c r="T40" s="814"/>
      <c r="U40" s="814"/>
      <c r="V40" s="814"/>
      <c r="W40" s="814"/>
      <c r="X40" s="814"/>
      <c r="Y40" s="814"/>
      <c r="Z40" s="814"/>
      <c r="AA40" s="814"/>
      <c r="AB40" s="814"/>
      <c r="AC40" s="814"/>
      <c r="AD40" s="814"/>
      <c r="AE40" s="814"/>
      <c r="AF40" s="814"/>
      <c r="AG40" s="814"/>
      <c r="AH40" s="814"/>
      <c r="AI40" s="814"/>
      <c r="AJ40" s="814"/>
      <c r="AK40" s="814"/>
      <c r="AL40" s="814"/>
      <c r="AM40" s="814"/>
      <c r="AN40" s="814"/>
      <c r="AO40" s="814"/>
      <c r="AP40" s="815"/>
      <c r="AQ40" s="243"/>
      <c r="AR40" s="113"/>
    </row>
    <row r="41" spans="1:50" s="108" customFormat="1" ht="13.5" customHeight="1">
      <c r="A41" s="112"/>
      <c r="C41" s="816"/>
      <c r="D41" s="817"/>
      <c r="E41" s="817"/>
      <c r="F41" s="817"/>
      <c r="G41" s="817"/>
      <c r="H41" s="817"/>
      <c r="I41" s="817"/>
      <c r="J41" s="817"/>
      <c r="K41" s="817"/>
      <c r="L41" s="817"/>
      <c r="M41" s="817"/>
      <c r="N41" s="817"/>
      <c r="O41" s="817"/>
      <c r="P41" s="817"/>
      <c r="Q41" s="817"/>
      <c r="R41" s="817"/>
      <c r="S41" s="817"/>
      <c r="T41" s="817"/>
      <c r="U41" s="817"/>
      <c r="V41" s="817"/>
      <c r="W41" s="817"/>
      <c r="X41" s="817"/>
      <c r="Y41" s="817"/>
      <c r="Z41" s="817"/>
      <c r="AA41" s="817"/>
      <c r="AB41" s="817"/>
      <c r="AC41" s="817"/>
      <c r="AD41" s="817"/>
      <c r="AE41" s="817"/>
      <c r="AF41" s="817"/>
      <c r="AG41" s="817"/>
      <c r="AH41" s="817"/>
      <c r="AI41" s="817"/>
      <c r="AJ41" s="817"/>
      <c r="AK41" s="817"/>
      <c r="AL41" s="817"/>
      <c r="AM41" s="817"/>
      <c r="AN41" s="817"/>
      <c r="AO41" s="817"/>
      <c r="AP41" s="818"/>
      <c r="AQ41" s="243"/>
      <c r="AR41" s="113"/>
    </row>
    <row r="42" spans="1:50" s="108" customFormat="1" ht="13.5" customHeight="1">
      <c r="A42" s="112"/>
      <c r="C42" s="816"/>
      <c r="D42" s="817"/>
      <c r="E42" s="817"/>
      <c r="F42" s="817"/>
      <c r="G42" s="817"/>
      <c r="H42" s="817"/>
      <c r="I42" s="817"/>
      <c r="J42" s="817"/>
      <c r="K42" s="817"/>
      <c r="L42" s="817"/>
      <c r="M42" s="817"/>
      <c r="N42" s="817"/>
      <c r="O42" s="817"/>
      <c r="P42" s="817"/>
      <c r="Q42" s="817"/>
      <c r="R42" s="817"/>
      <c r="S42" s="817"/>
      <c r="T42" s="817"/>
      <c r="U42" s="817"/>
      <c r="V42" s="817"/>
      <c r="W42" s="817"/>
      <c r="X42" s="817"/>
      <c r="Y42" s="817"/>
      <c r="Z42" s="817"/>
      <c r="AA42" s="817"/>
      <c r="AB42" s="817"/>
      <c r="AC42" s="817"/>
      <c r="AD42" s="817"/>
      <c r="AE42" s="817"/>
      <c r="AF42" s="817"/>
      <c r="AG42" s="817"/>
      <c r="AH42" s="817"/>
      <c r="AI42" s="817"/>
      <c r="AJ42" s="817"/>
      <c r="AK42" s="817"/>
      <c r="AL42" s="817"/>
      <c r="AM42" s="817"/>
      <c r="AN42" s="817"/>
      <c r="AO42" s="817"/>
      <c r="AP42" s="818"/>
      <c r="AQ42" s="243"/>
      <c r="AR42" s="113"/>
    </row>
    <row r="43" spans="1:50" s="108" customFormat="1" ht="13.5" customHeight="1">
      <c r="A43" s="112"/>
      <c r="C43" s="816"/>
      <c r="D43" s="817"/>
      <c r="E43" s="817"/>
      <c r="F43" s="817"/>
      <c r="G43" s="817"/>
      <c r="H43" s="817"/>
      <c r="I43" s="817"/>
      <c r="J43" s="817"/>
      <c r="K43" s="817"/>
      <c r="L43" s="817"/>
      <c r="M43" s="817"/>
      <c r="N43" s="817"/>
      <c r="O43" s="817"/>
      <c r="P43" s="817"/>
      <c r="Q43" s="817"/>
      <c r="R43" s="817"/>
      <c r="S43" s="817"/>
      <c r="T43" s="817"/>
      <c r="U43" s="817"/>
      <c r="V43" s="817"/>
      <c r="W43" s="817"/>
      <c r="X43" s="817"/>
      <c r="Y43" s="817"/>
      <c r="Z43" s="817"/>
      <c r="AA43" s="817"/>
      <c r="AB43" s="817"/>
      <c r="AC43" s="817"/>
      <c r="AD43" s="817"/>
      <c r="AE43" s="817"/>
      <c r="AF43" s="817"/>
      <c r="AG43" s="817"/>
      <c r="AH43" s="817"/>
      <c r="AI43" s="817"/>
      <c r="AJ43" s="817"/>
      <c r="AK43" s="817"/>
      <c r="AL43" s="817"/>
      <c r="AM43" s="817"/>
      <c r="AN43" s="817"/>
      <c r="AO43" s="817"/>
      <c r="AP43" s="818"/>
      <c r="AQ43" s="243"/>
      <c r="AR43" s="113"/>
    </row>
    <row r="44" spans="1:50" s="108" customFormat="1" ht="13.5" hidden="1" customHeight="1">
      <c r="A44" s="112"/>
      <c r="C44" s="816"/>
      <c r="D44" s="817"/>
      <c r="E44" s="817"/>
      <c r="F44" s="817"/>
      <c r="G44" s="817"/>
      <c r="H44" s="817"/>
      <c r="I44" s="817"/>
      <c r="J44" s="817"/>
      <c r="K44" s="817"/>
      <c r="L44" s="817"/>
      <c r="M44" s="817"/>
      <c r="N44" s="817"/>
      <c r="O44" s="817"/>
      <c r="P44" s="817"/>
      <c r="Q44" s="817"/>
      <c r="R44" s="817"/>
      <c r="S44" s="817"/>
      <c r="T44" s="817"/>
      <c r="U44" s="817"/>
      <c r="V44" s="817"/>
      <c r="W44" s="817"/>
      <c r="X44" s="817"/>
      <c r="Y44" s="817"/>
      <c r="Z44" s="817"/>
      <c r="AA44" s="817"/>
      <c r="AB44" s="817"/>
      <c r="AC44" s="817"/>
      <c r="AD44" s="817"/>
      <c r="AE44" s="817"/>
      <c r="AF44" s="817"/>
      <c r="AG44" s="817"/>
      <c r="AH44" s="817"/>
      <c r="AI44" s="817"/>
      <c r="AJ44" s="817"/>
      <c r="AK44" s="817"/>
      <c r="AL44" s="817"/>
      <c r="AM44" s="817"/>
      <c r="AN44" s="817"/>
      <c r="AO44" s="817"/>
      <c r="AP44" s="818"/>
      <c r="AQ44" s="243"/>
      <c r="AR44" s="113"/>
    </row>
    <row r="45" spans="1:50" s="108" customFormat="1" ht="13.5" hidden="1" customHeight="1">
      <c r="A45" s="112"/>
      <c r="C45" s="816"/>
      <c r="D45" s="817"/>
      <c r="E45" s="817"/>
      <c r="F45" s="817"/>
      <c r="G45" s="817"/>
      <c r="H45" s="817"/>
      <c r="I45" s="817"/>
      <c r="J45" s="817"/>
      <c r="K45" s="817"/>
      <c r="L45" s="817"/>
      <c r="M45" s="817"/>
      <c r="N45" s="817"/>
      <c r="O45" s="817"/>
      <c r="P45" s="817"/>
      <c r="Q45" s="817"/>
      <c r="R45" s="817"/>
      <c r="S45" s="817"/>
      <c r="T45" s="817"/>
      <c r="U45" s="817"/>
      <c r="V45" s="817"/>
      <c r="W45" s="817"/>
      <c r="X45" s="817"/>
      <c r="Y45" s="817"/>
      <c r="Z45" s="817"/>
      <c r="AA45" s="817"/>
      <c r="AB45" s="817"/>
      <c r="AC45" s="817"/>
      <c r="AD45" s="817"/>
      <c r="AE45" s="817"/>
      <c r="AF45" s="817"/>
      <c r="AG45" s="817"/>
      <c r="AH45" s="817"/>
      <c r="AI45" s="817"/>
      <c r="AJ45" s="817"/>
      <c r="AK45" s="817"/>
      <c r="AL45" s="817"/>
      <c r="AM45" s="817"/>
      <c r="AN45" s="817"/>
      <c r="AO45" s="817"/>
      <c r="AP45" s="818"/>
      <c r="AQ45" s="243"/>
      <c r="AR45" s="113"/>
    </row>
    <row r="46" spans="1:50" s="108" customFormat="1" ht="13.5" customHeight="1" thickBot="1">
      <c r="A46" s="112"/>
      <c r="C46" s="819"/>
      <c r="D46" s="820"/>
      <c r="E46" s="820"/>
      <c r="F46" s="820"/>
      <c r="G46" s="820"/>
      <c r="H46" s="820"/>
      <c r="I46" s="820"/>
      <c r="J46" s="820"/>
      <c r="K46" s="820"/>
      <c r="L46" s="820"/>
      <c r="M46" s="820"/>
      <c r="N46" s="820"/>
      <c r="O46" s="820"/>
      <c r="P46" s="820"/>
      <c r="Q46" s="820"/>
      <c r="R46" s="820"/>
      <c r="S46" s="820"/>
      <c r="T46" s="820"/>
      <c r="U46" s="820"/>
      <c r="V46" s="820"/>
      <c r="W46" s="820"/>
      <c r="X46" s="820"/>
      <c r="Y46" s="820"/>
      <c r="Z46" s="820"/>
      <c r="AA46" s="820"/>
      <c r="AB46" s="820"/>
      <c r="AC46" s="820"/>
      <c r="AD46" s="820"/>
      <c r="AE46" s="820"/>
      <c r="AF46" s="820"/>
      <c r="AG46" s="820"/>
      <c r="AH46" s="820"/>
      <c r="AI46" s="820"/>
      <c r="AJ46" s="820"/>
      <c r="AK46" s="820"/>
      <c r="AL46" s="820"/>
      <c r="AM46" s="820"/>
      <c r="AN46" s="820"/>
      <c r="AO46" s="820"/>
      <c r="AP46" s="821"/>
      <c r="AQ46" s="243"/>
      <c r="AR46" s="113"/>
    </row>
    <row r="47" spans="1:50" s="108" customFormat="1" ht="13.5" customHeight="1">
      <c r="A47" s="112"/>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243"/>
      <c r="AR47" s="113"/>
    </row>
    <row r="48" spans="1:50" s="108" customFormat="1" ht="12">
      <c r="A48" s="112"/>
      <c r="C48" s="244"/>
      <c r="D48" s="244"/>
      <c r="E48" s="244"/>
      <c r="F48" s="244"/>
      <c r="G48" s="244"/>
      <c r="H48" s="244"/>
      <c r="I48" s="244"/>
      <c r="J48" s="244"/>
      <c r="K48" s="244"/>
      <c r="L48" s="244"/>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13"/>
    </row>
    <row r="49" spans="1:50" s="108" customFormat="1" ht="16.5" customHeight="1">
      <c r="A49" s="112"/>
      <c r="C49" s="246" t="s">
        <v>685</v>
      </c>
      <c r="AQ49" s="131"/>
      <c r="AR49" s="113"/>
    </row>
    <row r="50" spans="1:50" s="108" customFormat="1" ht="12.6" thickBot="1">
      <c r="A50" s="112"/>
      <c r="C50" s="156" t="s">
        <v>503</v>
      </c>
      <c r="AQ50" s="131"/>
      <c r="AR50" s="113"/>
    </row>
    <row r="51" spans="1:50" s="108" customFormat="1" ht="90" customHeight="1" thickBot="1">
      <c r="A51" s="112"/>
      <c r="C51" s="846"/>
      <c r="D51" s="847"/>
      <c r="E51" s="847"/>
      <c r="F51" s="847"/>
      <c r="G51" s="847"/>
      <c r="H51" s="847"/>
      <c r="I51" s="847"/>
      <c r="J51" s="847"/>
      <c r="K51" s="847"/>
      <c r="L51" s="847"/>
      <c r="M51" s="847"/>
      <c r="N51" s="847"/>
      <c r="O51" s="847"/>
      <c r="P51" s="847"/>
      <c r="Q51" s="847"/>
      <c r="R51" s="847"/>
      <c r="S51" s="847"/>
      <c r="T51" s="847"/>
      <c r="U51" s="847"/>
      <c r="V51" s="847"/>
      <c r="W51" s="847"/>
      <c r="X51" s="847"/>
      <c r="Y51" s="847"/>
      <c r="Z51" s="847"/>
      <c r="AA51" s="847"/>
      <c r="AB51" s="847"/>
      <c r="AC51" s="847"/>
      <c r="AD51" s="847"/>
      <c r="AE51" s="847"/>
      <c r="AF51" s="847"/>
      <c r="AG51" s="847"/>
      <c r="AH51" s="847"/>
      <c r="AI51" s="847"/>
      <c r="AJ51" s="847"/>
      <c r="AK51" s="847"/>
      <c r="AL51" s="847"/>
      <c r="AM51" s="847"/>
      <c r="AN51" s="847"/>
      <c r="AO51" s="847"/>
      <c r="AP51" s="848"/>
      <c r="AQ51" s="131"/>
      <c r="AR51" s="113"/>
    </row>
    <row r="52" spans="1:50" s="108" customFormat="1" ht="12">
      <c r="A52" s="112"/>
      <c r="C52" s="156"/>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31"/>
      <c r="AR52" s="113"/>
    </row>
    <row r="53" spans="1:50" s="108" customFormat="1" ht="12.6" thickBot="1">
      <c r="A53" s="112"/>
      <c r="C53" s="156" t="s">
        <v>504</v>
      </c>
      <c r="D53" s="244"/>
      <c r="E53" s="244"/>
      <c r="F53" s="244"/>
      <c r="G53" s="244"/>
      <c r="H53" s="244"/>
      <c r="I53" s="244"/>
      <c r="J53" s="244"/>
      <c r="K53" s="244"/>
      <c r="L53" s="244"/>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13"/>
    </row>
    <row r="54" spans="1:50" s="108" customFormat="1" ht="90" customHeight="1" thickBot="1">
      <c r="A54" s="112"/>
      <c r="C54" s="846"/>
      <c r="D54" s="847"/>
      <c r="E54" s="847"/>
      <c r="F54" s="847"/>
      <c r="G54" s="847"/>
      <c r="H54" s="847"/>
      <c r="I54" s="847"/>
      <c r="J54" s="847"/>
      <c r="K54" s="847"/>
      <c r="L54" s="847"/>
      <c r="M54" s="847"/>
      <c r="N54" s="847"/>
      <c r="O54" s="847"/>
      <c r="P54" s="847"/>
      <c r="Q54" s="847"/>
      <c r="R54" s="847"/>
      <c r="S54" s="847"/>
      <c r="T54" s="847"/>
      <c r="U54" s="847"/>
      <c r="V54" s="847"/>
      <c r="W54" s="847"/>
      <c r="X54" s="847"/>
      <c r="Y54" s="847"/>
      <c r="Z54" s="847"/>
      <c r="AA54" s="847"/>
      <c r="AB54" s="847"/>
      <c r="AC54" s="847"/>
      <c r="AD54" s="847"/>
      <c r="AE54" s="847"/>
      <c r="AF54" s="847"/>
      <c r="AG54" s="847"/>
      <c r="AH54" s="847"/>
      <c r="AI54" s="847"/>
      <c r="AJ54" s="847"/>
      <c r="AK54" s="847"/>
      <c r="AL54" s="847"/>
      <c r="AM54" s="847"/>
      <c r="AN54" s="847"/>
      <c r="AO54" s="847"/>
      <c r="AP54" s="848"/>
      <c r="AQ54" s="131"/>
      <c r="AR54" s="113"/>
    </row>
    <row r="55" spans="1:50" s="108" customFormat="1" ht="12">
      <c r="A55" s="112"/>
      <c r="C55" s="244"/>
      <c r="D55" s="244"/>
      <c r="E55" s="244"/>
      <c r="F55" s="244"/>
      <c r="G55" s="244"/>
      <c r="H55" s="244"/>
      <c r="I55" s="244"/>
      <c r="J55" s="244"/>
      <c r="K55" s="244"/>
      <c r="L55" s="244"/>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13"/>
    </row>
    <row r="56" spans="1:50" s="256" customFormat="1" ht="3" customHeight="1">
      <c r="A56" s="249"/>
      <c r="B56" s="250"/>
      <c r="C56" s="250"/>
      <c r="D56" s="250"/>
      <c r="E56" s="250"/>
      <c r="F56" s="250"/>
      <c r="G56" s="250"/>
      <c r="H56" s="251"/>
      <c r="I56" s="251"/>
      <c r="J56" s="251"/>
      <c r="K56" s="252"/>
      <c r="L56" s="252"/>
      <c r="M56" s="252"/>
      <c r="N56" s="253"/>
      <c r="O56" s="254"/>
      <c r="P56" s="254"/>
      <c r="Q56" s="254"/>
      <c r="R56" s="254"/>
      <c r="S56" s="252"/>
      <c r="T56" s="253"/>
      <c r="U56" s="254"/>
      <c r="V56" s="254"/>
      <c r="W56" s="254"/>
      <c r="X56" s="254"/>
      <c r="Y56" s="252"/>
      <c r="Z56" s="253"/>
      <c r="AA56" s="254"/>
      <c r="AB56" s="254"/>
      <c r="AC56" s="254"/>
      <c r="AD56" s="254"/>
      <c r="AE56" s="252"/>
      <c r="AF56" s="253"/>
      <c r="AG56" s="254"/>
      <c r="AH56" s="254"/>
      <c r="AI56" s="254"/>
      <c r="AJ56" s="254"/>
      <c r="AK56" s="254"/>
      <c r="AL56" s="254"/>
      <c r="AM56" s="254"/>
      <c r="AN56" s="254"/>
      <c r="AO56" s="254"/>
      <c r="AP56" s="254"/>
      <c r="AQ56" s="254"/>
      <c r="AR56" s="255"/>
      <c r="AX56" s="1"/>
    </row>
    <row r="57" spans="1:50" s="256" customFormat="1" ht="13.5" customHeight="1">
      <c r="H57" s="257"/>
      <c r="I57" s="257"/>
      <c r="J57" s="257"/>
      <c r="K57" s="258"/>
      <c r="L57" s="258"/>
      <c r="M57" s="258"/>
      <c r="N57" s="259"/>
      <c r="O57" s="260"/>
      <c r="P57" s="260"/>
      <c r="Q57" s="260"/>
      <c r="R57" s="260"/>
      <c r="S57" s="258"/>
      <c r="T57" s="259"/>
      <c r="U57" s="260"/>
      <c r="V57" s="260"/>
      <c r="W57" s="260"/>
      <c r="X57" s="260"/>
      <c r="Y57" s="258"/>
      <c r="Z57" s="259"/>
      <c r="AA57" s="260"/>
      <c r="AB57" s="260"/>
      <c r="AC57" s="260"/>
      <c r="AD57" s="260"/>
      <c r="AE57" s="258"/>
      <c r="AF57" s="259"/>
      <c r="AG57" s="260"/>
      <c r="AH57" s="260"/>
      <c r="AI57" s="260"/>
      <c r="AJ57" s="260"/>
      <c r="AK57" s="260"/>
      <c r="AL57" s="260"/>
      <c r="AM57" s="260"/>
      <c r="AN57" s="260"/>
      <c r="AO57" s="260"/>
      <c r="AP57" s="260"/>
      <c r="AQ57" s="260"/>
      <c r="AR57" s="154" t="s">
        <v>465</v>
      </c>
      <c r="AX57" s="1"/>
    </row>
    <row r="58" spans="1:50" s="256" customFormat="1" ht="13.5" customHeight="1">
      <c r="H58" s="257"/>
      <c r="I58" s="257"/>
      <c r="J58" s="257"/>
      <c r="K58" s="258"/>
      <c r="L58" s="258"/>
      <c r="M58" s="258"/>
      <c r="N58" s="259"/>
      <c r="O58" s="260"/>
      <c r="P58" s="260"/>
      <c r="Q58" s="260"/>
      <c r="R58" s="260"/>
      <c r="S58" s="258"/>
      <c r="T58" s="259"/>
      <c r="U58" s="260"/>
      <c r="V58" s="260"/>
      <c r="W58" s="260"/>
      <c r="X58" s="260"/>
      <c r="Y58" s="258"/>
      <c r="Z58" s="259"/>
      <c r="AA58" s="260"/>
      <c r="AB58" s="260"/>
      <c r="AC58" s="260"/>
      <c r="AD58" s="260"/>
      <c r="AE58" s="258"/>
      <c r="AF58" s="259"/>
      <c r="AG58" s="260"/>
      <c r="AH58" s="260"/>
      <c r="AI58" s="260"/>
      <c r="AJ58" s="260"/>
      <c r="AK58" s="260"/>
      <c r="AL58" s="260"/>
      <c r="AM58" s="260"/>
      <c r="AN58" s="260"/>
      <c r="AO58" s="260"/>
      <c r="AP58" s="260"/>
      <c r="AQ58" s="260"/>
      <c r="AX58" s="2"/>
    </row>
    <row r="59" spans="1:50" s="256" customFormat="1" ht="9" customHeight="1">
      <c r="H59" s="260"/>
      <c r="I59" s="260"/>
      <c r="J59" s="260"/>
      <c r="K59" s="258"/>
      <c r="L59" s="258"/>
      <c r="M59" s="258"/>
      <c r="N59" s="259"/>
      <c r="O59" s="260"/>
      <c r="P59" s="260"/>
      <c r="Q59" s="260"/>
      <c r="R59" s="260"/>
      <c r="S59" s="258"/>
      <c r="T59" s="259"/>
      <c r="U59" s="260"/>
      <c r="V59" s="260"/>
      <c r="W59" s="260"/>
      <c r="X59" s="260"/>
      <c r="Y59" s="258"/>
      <c r="Z59" s="259"/>
      <c r="AA59" s="260"/>
      <c r="AB59" s="260"/>
      <c r="AC59" s="260"/>
      <c r="AD59" s="260"/>
      <c r="AE59" s="258"/>
      <c r="AF59" s="259"/>
      <c r="AG59" s="260"/>
      <c r="AH59" s="260"/>
      <c r="AI59" s="260"/>
      <c r="AJ59" s="260"/>
      <c r="AK59" s="260"/>
      <c r="AL59" s="260"/>
      <c r="AM59" s="260"/>
      <c r="AN59" s="260"/>
      <c r="AO59" s="260"/>
      <c r="AP59" s="260"/>
      <c r="AQ59" s="260"/>
      <c r="AX59" s="2"/>
    </row>
    <row r="60" spans="1:50">
      <c r="AR60" s="181"/>
      <c r="AS60" s="181"/>
      <c r="AT60" s="108"/>
    </row>
    <row r="61" spans="1:50">
      <c r="AT61" s="108"/>
    </row>
    <row r="62" spans="1:50">
      <c r="AT62" s="108"/>
    </row>
  </sheetData>
  <sheetProtection algorithmName="SHA-512" hashValue="rckX672l41EzOy7Gmtdgz0BRHse8pXUubb5baV9w5Yk3JaigRhrdjU2ZEFuNAOtbe1MW2hSgl0GqbRHMQ4ubqw==" saltValue="O8cEVB3E7R9hdwEueC/Vtw==" spinCount="100000" sheet="1" objects="1" scenarios="1" selectLockedCells="1"/>
  <mergeCells count="113">
    <mergeCell ref="Y33:AD33"/>
    <mergeCell ref="Y16:AD16"/>
    <mergeCell ref="Y17:AD17"/>
    <mergeCell ref="Y11:AA11"/>
    <mergeCell ref="Y20:AD20"/>
    <mergeCell ref="Y15:AD15"/>
    <mergeCell ref="S33:X33"/>
    <mergeCell ref="S16:X16"/>
    <mergeCell ref="Y18:AD18"/>
    <mergeCell ref="Y19:AD19"/>
    <mergeCell ref="AB32:AD32"/>
    <mergeCell ref="Y32:AA32"/>
    <mergeCell ref="C23:AP29"/>
    <mergeCell ref="S19:X19"/>
    <mergeCell ref="AE19:AJ19"/>
    <mergeCell ref="E19:L19"/>
    <mergeCell ref="E18:L18"/>
    <mergeCell ref="AK16:AP16"/>
    <mergeCell ref="AK14:AP14"/>
    <mergeCell ref="AK15:AP15"/>
    <mergeCell ref="AK13:AP13"/>
    <mergeCell ref="C12:L12"/>
    <mergeCell ref="C11:L11"/>
    <mergeCell ref="S13:X13"/>
    <mergeCell ref="AK12:AP12"/>
    <mergeCell ref="AE13:AJ13"/>
    <mergeCell ref="Y13:AD13"/>
    <mergeCell ref="P11:R11"/>
    <mergeCell ref="S11:U11"/>
    <mergeCell ref="M11:O11"/>
    <mergeCell ref="M12:R12"/>
    <mergeCell ref="S12:X12"/>
    <mergeCell ref="AE12:AJ12"/>
    <mergeCell ref="Y12:AD12"/>
    <mergeCell ref="AE11:AG11"/>
    <mergeCell ref="V11:X11"/>
    <mergeCell ref="AH11:AJ11"/>
    <mergeCell ref="AN11:AP11"/>
    <mergeCell ref="AK11:AM11"/>
    <mergeCell ref="AB11:AD11"/>
    <mergeCell ref="AE16:AJ16"/>
    <mergeCell ref="AE15:AJ15"/>
    <mergeCell ref="S20:X20"/>
    <mergeCell ref="E16:L16"/>
    <mergeCell ref="M16:R16"/>
    <mergeCell ref="M15:R15"/>
    <mergeCell ref="C20:L20"/>
    <mergeCell ref="C13:D19"/>
    <mergeCell ref="M13:R13"/>
    <mergeCell ref="M17:R17"/>
    <mergeCell ref="E15:L15"/>
    <mergeCell ref="E17:L17"/>
    <mergeCell ref="AE14:AJ14"/>
    <mergeCell ref="M18:R18"/>
    <mergeCell ref="E13:L13"/>
    <mergeCell ref="Y14:AD14"/>
    <mergeCell ref="E14:L14"/>
    <mergeCell ref="M14:R14"/>
    <mergeCell ref="S15:X15"/>
    <mergeCell ref="S14:X14"/>
    <mergeCell ref="S17:X17"/>
    <mergeCell ref="S18:X18"/>
    <mergeCell ref="M20:R20"/>
    <mergeCell ref="C51:AP51"/>
    <mergeCell ref="C54:AP54"/>
    <mergeCell ref="AE33:AJ33"/>
    <mergeCell ref="AE17:AJ17"/>
    <mergeCell ref="AK33:AP33"/>
    <mergeCell ref="AK18:AP18"/>
    <mergeCell ref="AK17:AP17"/>
    <mergeCell ref="AK20:AP20"/>
    <mergeCell ref="AK19:AP19"/>
    <mergeCell ref="AE18:AJ18"/>
    <mergeCell ref="AH32:AJ32"/>
    <mergeCell ref="AK32:AM32"/>
    <mergeCell ref="AN32:AP32"/>
    <mergeCell ref="AE20:AJ20"/>
    <mergeCell ref="C33:L33"/>
    <mergeCell ref="M19:R19"/>
    <mergeCell ref="C32:L32"/>
    <mergeCell ref="M33:R33"/>
    <mergeCell ref="C40:AP46"/>
    <mergeCell ref="M32:O32"/>
    <mergeCell ref="P32:R32"/>
    <mergeCell ref="S32:U32"/>
    <mergeCell ref="V32:X32"/>
    <mergeCell ref="AE32:AG32"/>
    <mergeCell ref="AK37:AP37"/>
    <mergeCell ref="C37:L37"/>
    <mergeCell ref="M37:R37"/>
    <mergeCell ref="S37:X37"/>
    <mergeCell ref="Y37:AD37"/>
    <mergeCell ref="AE37:AJ37"/>
    <mergeCell ref="C36:L36"/>
    <mergeCell ref="M36:O36"/>
    <mergeCell ref="P36:R36"/>
    <mergeCell ref="S36:U36"/>
    <mergeCell ref="V36:X36"/>
    <mergeCell ref="Y36:AA36"/>
    <mergeCell ref="AB36:AD36"/>
    <mergeCell ref="AE36:AG36"/>
    <mergeCell ref="AH36:AJ36"/>
    <mergeCell ref="AK36:AM36"/>
    <mergeCell ref="AN36:AP36"/>
    <mergeCell ref="C6:L7"/>
    <mergeCell ref="M6:V7"/>
    <mergeCell ref="W6:AF7"/>
    <mergeCell ref="C8:H8"/>
    <mergeCell ref="I8:L8"/>
    <mergeCell ref="M8:R8"/>
    <mergeCell ref="S8:V8"/>
    <mergeCell ref="W8:AB8"/>
    <mergeCell ref="AC8:AF8"/>
  </mergeCells>
  <phoneticPr fontId="2"/>
  <conditionalFormatting sqref="C8:H8">
    <cfRule type="expression" dxfId="56" priority="3">
      <formula>AND($AW$8="評価対象",$C$8&lt;&gt;$AT$8)</formula>
    </cfRule>
  </conditionalFormatting>
  <conditionalFormatting sqref="M12">
    <cfRule type="expression" dxfId="55" priority="21">
      <formula>$AT$12="×"</formula>
    </cfRule>
  </conditionalFormatting>
  <conditionalFormatting sqref="M33">
    <cfRule type="expression" dxfId="54" priority="16">
      <formula>$AT$33="×"</formula>
    </cfRule>
  </conditionalFormatting>
  <conditionalFormatting sqref="M8:R8">
    <cfRule type="expression" dxfId="53" priority="2">
      <formula>AND($AW$8="評価対象",$M$8&lt;&gt;$AU$8)</formula>
    </cfRule>
  </conditionalFormatting>
  <conditionalFormatting sqref="M37:R37">
    <cfRule type="expression" dxfId="52" priority="10">
      <formula>$AT$37="×"</formula>
    </cfRule>
  </conditionalFormatting>
  <conditionalFormatting sqref="S12">
    <cfRule type="expression" dxfId="51" priority="20">
      <formula>$AU$12="×"</formula>
    </cfRule>
  </conditionalFormatting>
  <conditionalFormatting sqref="S33">
    <cfRule type="expression" dxfId="50" priority="15">
      <formula>$AU$33="×"</formula>
    </cfRule>
  </conditionalFormatting>
  <conditionalFormatting sqref="S37:X37">
    <cfRule type="expression" dxfId="49" priority="9">
      <formula>$AU$37="×"</formula>
    </cfRule>
  </conditionalFormatting>
  <conditionalFormatting sqref="W8:AB8">
    <cfRule type="expression" dxfId="48" priority="1">
      <formula>AND($AW$8="評価対象",$W$8&lt;&gt;$AV$8)</formula>
    </cfRule>
  </conditionalFormatting>
  <conditionalFormatting sqref="Y12">
    <cfRule type="expression" dxfId="47" priority="19">
      <formula>$AV$12="×"</formula>
    </cfRule>
  </conditionalFormatting>
  <conditionalFormatting sqref="Y33">
    <cfRule type="expression" dxfId="46" priority="14">
      <formula>$AV$33="×"</formula>
    </cfRule>
  </conditionalFormatting>
  <conditionalFormatting sqref="Y37:AD37">
    <cfRule type="expression" dxfId="45" priority="8">
      <formula>$AV$37="×"</formula>
    </cfRule>
  </conditionalFormatting>
  <conditionalFormatting sqref="AE12">
    <cfRule type="expression" dxfId="44" priority="18">
      <formula>$AW$12="×"</formula>
    </cfRule>
  </conditionalFormatting>
  <conditionalFormatting sqref="AE33">
    <cfRule type="expression" dxfId="43" priority="13">
      <formula>$AW$33="×"</formula>
    </cfRule>
  </conditionalFormatting>
  <conditionalFormatting sqref="AE37:AJ37">
    <cfRule type="expression" dxfId="42" priority="7">
      <formula>$AW$37="×"</formula>
    </cfRule>
  </conditionalFormatting>
  <conditionalFormatting sqref="AK12">
    <cfRule type="expression" dxfId="41" priority="17">
      <formula>$AX$12="×"</formula>
    </cfRule>
  </conditionalFormatting>
  <conditionalFormatting sqref="AK33">
    <cfRule type="expression" dxfId="40" priority="12">
      <formula>$AX$33="×"</formula>
    </cfRule>
  </conditionalFormatting>
  <conditionalFormatting sqref="AK37:AP37">
    <cfRule type="expression" dxfId="39" priority="6">
      <formula>$AX$37="×"</formula>
    </cfRule>
  </conditionalFormatting>
  <conditionalFormatting sqref="AP21">
    <cfRule type="expression" dxfId="38" priority="4">
      <formula>COUNTIF($AT$11:$AX$33,"×")&gt;0</formula>
    </cfRule>
  </conditionalFormatting>
  <conditionalFormatting sqref="AP34">
    <cfRule type="expression" dxfId="37" priority="11">
      <formula>COUNTIF($AT$11:$AX$33,"×")&gt;0</formula>
    </cfRule>
  </conditionalFormatting>
  <conditionalFormatting sqref="AP38">
    <cfRule type="expression" dxfId="36" priority="5">
      <formula>COUNTIF($AT$11:$AX$33,"×")&gt;0</formula>
    </cfRule>
  </conditionalFormatting>
  <dataValidations count="5">
    <dataValidation imeMode="off" allowBlank="1" showInputMessage="1" showErrorMessage="1" sqref="M11:O11 S11:U11 M32 Y32:AA32 AK11:AM11 M13:R18 S32:U32 Y11:AA11 AE11:AG11 AK32:AM32 AE32:AG32 M36 Y36:AA36 AE36:AG36 AK36:AM36 S36:U36" xr:uid="{00000000-0002-0000-0400-000000000000}"/>
    <dataValidation imeMode="on" allowBlank="1" showInputMessage="1" showErrorMessage="1" sqref="C23:AP29 C40:AP46 C51 D52:AP52 C54" xr:uid="{00000000-0002-0000-0400-000001000000}"/>
    <dataValidation type="whole" allowBlank="1" showInputMessage="1" showErrorMessage="1" error="整数を入力してください" sqref="M37:AP37" xr:uid="{00000000-0002-0000-0400-000002000000}">
      <formula1>0</formula1>
      <formula2>99999999</formula2>
    </dataValidation>
    <dataValidation type="whole" allowBlank="1" showErrorMessage="1" error="整数を入力してください" sqref="M12:AP12" xr:uid="{00000000-0002-0000-0400-000003000000}">
      <formula1>0</formula1>
      <formula2>9999999</formula2>
    </dataValidation>
    <dataValidation type="decimal" allowBlank="1" showInputMessage="1" showErrorMessage="1" error="数値を入力してください" sqref="M33:AP33" xr:uid="{00000000-0002-0000-0400-000004000000}">
      <formula1>0</formula1>
      <formula2>9999999</formula2>
    </dataValidation>
  </dataValidations>
  <pageMargins left="0.75" right="0.75" top="1" bottom="1" header="0.51200000000000001" footer="0.51200000000000001"/>
  <pageSetup paperSize="9" scale="96"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X71"/>
  <sheetViews>
    <sheetView showGridLines="0" view="pageBreakPreview" zoomScaleSheetLayoutView="100" workbookViewId="0">
      <selection activeCell="O33" sqref="O33"/>
    </sheetView>
  </sheetViews>
  <sheetFormatPr defaultColWidth="9" defaultRowHeight="13.2"/>
  <cols>
    <col min="1" max="1" width="0.44140625" style="233" customWidth="1"/>
    <col min="2" max="2" width="0.88671875" style="233" customWidth="1"/>
    <col min="3" max="3" width="1.44140625" style="233" customWidth="1"/>
    <col min="4" max="4" width="2.44140625" style="233" customWidth="1"/>
    <col min="5" max="5" width="2.33203125" style="233" customWidth="1"/>
    <col min="6" max="6" width="17.44140625" style="233" customWidth="1"/>
    <col min="7" max="8" width="2.33203125" style="233" customWidth="1"/>
    <col min="9" max="9" width="23.6640625" style="233" customWidth="1"/>
    <col min="10" max="10" width="2.33203125" style="233" customWidth="1"/>
    <col min="11" max="11" width="5" style="233" bestFit="1" customWidth="1"/>
    <col min="12" max="12" width="6.44140625" style="233" bestFit="1" customWidth="1"/>
    <col min="13" max="14" width="9.6640625" style="233" customWidth="1"/>
    <col min="15" max="15" width="12.109375" style="233" bestFit="1" customWidth="1"/>
    <col min="16" max="16" width="9.6640625" style="266" customWidth="1"/>
    <col min="17" max="17" width="0.88671875" style="266" customWidth="1"/>
    <col min="18" max="18" width="0.44140625" style="266" customWidth="1"/>
    <col min="19" max="19" width="9" style="233"/>
    <col min="20" max="20" width="45.109375" style="233" hidden="1" customWidth="1"/>
    <col min="21" max="22" width="9" style="233" hidden="1" customWidth="1"/>
    <col min="23" max="23" width="9" style="233" customWidth="1"/>
    <col min="24" max="16384" width="9" style="233"/>
  </cols>
  <sheetData>
    <row r="1" spans="1:24" ht="10.5" customHeight="1">
      <c r="A1" s="139" t="s">
        <v>688</v>
      </c>
      <c r="B1" s="139"/>
      <c r="C1" s="261"/>
      <c r="D1" s="262"/>
      <c r="E1" s="262"/>
      <c r="F1" s="262"/>
      <c r="G1" s="262"/>
      <c r="H1" s="262"/>
      <c r="I1" s="262"/>
      <c r="J1" s="262"/>
      <c r="K1" s="262"/>
      <c r="L1" s="262"/>
      <c r="M1" s="262"/>
      <c r="N1" s="262"/>
      <c r="O1" s="262"/>
      <c r="P1" s="263"/>
      <c r="Q1" s="263"/>
      <c r="R1" s="263"/>
    </row>
    <row r="2" spans="1:24" ht="3" customHeight="1">
      <c r="A2" s="109"/>
      <c r="B2" s="110"/>
      <c r="C2" s="235"/>
      <c r="D2" s="236"/>
      <c r="E2" s="236"/>
      <c r="F2" s="236"/>
      <c r="G2" s="236"/>
      <c r="H2" s="236"/>
      <c r="I2" s="236"/>
      <c r="J2" s="236"/>
      <c r="K2" s="236"/>
      <c r="L2" s="236"/>
      <c r="M2" s="236"/>
      <c r="N2" s="236"/>
      <c r="O2" s="236"/>
      <c r="P2" s="264"/>
      <c r="Q2" s="264"/>
      <c r="R2" s="265"/>
    </row>
    <row r="3" spans="1:24" ht="10.5" customHeight="1">
      <c r="A3" s="112"/>
      <c r="B3" s="108"/>
      <c r="C3" s="232"/>
      <c r="R3" s="267"/>
    </row>
    <row r="4" spans="1:24">
      <c r="A4" s="238"/>
      <c r="B4" s="232"/>
      <c r="C4" s="108" t="s">
        <v>689</v>
      </c>
      <c r="R4" s="267"/>
    </row>
    <row r="5" spans="1:24" ht="13.8" thickBot="1">
      <c r="A5" s="268"/>
      <c r="C5" s="256" t="s">
        <v>41</v>
      </c>
      <c r="D5" s="256"/>
      <c r="E5" s="256"/>
      <c r="I5" s="256"/>
      <c r="J5" s="256"/>
      <c r="L5" s="256"/>
      <c r="M5" s="256"/>
      <c r="R5" s="267"/>
    </row>
    <row r="6" spans="1:24" ht="13.5" customHeight="1">
      <c r="A6" s="268"/>
      <c r="C6" s="269"/>
      <c r="D6" s="1023" t="s">
        <v>476</v>
      </c>
      <c r="E6" s="1023"/>
      <c r="F6" s="1023"/>
      <c r="G6" s="1023"/>
      <c r="H6" s="1023"/>
      <c r="I6" s="1023"/>
      <c r="J6" s="270"/>
      <c r="K6" s="1025" t="s">
        <v>92</v>
      </c>
      <c r="L6" s="1027" t="s">
        <v>100</v>
      </c>
      <c r="M6" s="1027"/>
      <c r="N6" s="1028" t="s">
        <v>101</v>
      </c>
      <c r="O6" s="1020" t="s">
        <v>102</v>
      </c>
      <c r="P6" s="1021"/>
      <c r="Q6" s="271"/>
      <c r="R6" s="272"/>
      <c r="S6" s="273"/>
      <c r="T6" s="274" t="s">
        <v>567</v>
      </c>
      <c r="U6" s="273"/>
      <c r="V6" s="273"/>
    </row>
    <row r="7" spans="1:24" ht="21.6">
      <c r="A7" s="268"/>
      <c r="C7" s="275"/>
      <c r="D7" s="1024"/>
      <c r="E7" s="1024"/>
      <c r="F7" s="1024"/>
      <c r="G7" s="1024"/>
      <c r="H7" s="1024"/>
      <c r="I7" s="1024"/>
      <c r="J7" s="255"/>
      <c r="K7" s="1026"/>
      <c r="L7" s="276" t="s">
        <v>103</v>
      </c>
      <c r="M7" s="277" t="s">
        <v>303</v>
      </c>
      <c r="N7" s="1029"/>
      <c r="O7" s="278" t="s">
        <v>104</v>
      </c>
      <c r="P7" s="279" t="s">
        <v>105</v>
      </c>
      <c r="Q7" s="280"/>
      <c r="R7" s="281"/>
      <c r="S7" s="273"/>
      <c r="T7" s="273" t="s">
        <v>568</v>
      </c>
      <c r="U7" s="282" t="s">
        <v>536</v>
      </c>
      <c r="V7" s="282" t="s">
        <v>537</v>
      </c>
      <c r="X7"/>
    </row>
    <row r="8" spans="1:24" ht="18" customHeight="1">
      <c r="A8" s="268"/>
      <c r="C8" s="1014" t="s">
        <v>106</v>
      </c>
      <c r="D8" s="1015"/>
      <c r="E8" s="283"/>
      <c r="F8" s="1022" t="s">
        <v>107</v>
      </c>
      <c r="G8" s="1022"/>
      <c r="H8" s="1022"/>
      <c r="I8" s="1022"/>
      <c r="J8" s="284"/>
      <c r="K8" s="52"/>
      <c r="L8" s="285" t="s">
        <v>108</v>
      </c>
      <c r="M8" s="53"/>
      <c r="N8" s="286" t="str">
        <f>IF(M8="","",M8*38.3)</f>
        <v/>
      </c>
      <c r="O8" s="614" t="str">
        <f>IF(M8="","",0.019)</f>
        <v/>
      </c>
      <c r="P8" s="618" t="str">
        <f>IF(M8="","",N8*O8*44/12)</f>
        <v/>
      </c>
      <c r="Q8" s="287"/>
      <c r="R8" s="288"/>
      <c r="T8" s="233" t="s">
        <v>541</v>
      </c>
      <c r="U8" s="289">
        <v>38.299999999999997</v>
      </c>
      <c r="V8" s="289">
        <v>1.9E-2</v>
      </c>
      <c r="X8"/>
    </row>
    <row r="9" spans="1:24" ht="18" customHeight="1">
      <c r="A9" s="268"/>
      <c r="C9" s="1016"/>
      <c r="D9" s="1017"/>
      <c r="E9" s="283"/>
      <c r="F9" s="1022" t="s">
        <v>109</v>
      </c>
      <c r="G9" s="1022"/>
      <c r="H9" s="1022"/>
      <c r="I9" s="1022"/>
      <c r="J9" s="290"/>
      <c r="K9" s="52"/>
      <c r="L9" s="285" t="s">
        <v>108</v>
      </c>
      <c r="M9" s="53"/>
      <c r="N9" s="286" t="str">
        <f>IF(M9="","",M9*34.8)</f>
        <v/>
      </c>
      <c r="O9" s="615" t="str">
        <f>IF(M9="","",0.0183)</f>
        <v/>
      </c>
      <c r="P9" s="618" t="str">
        <f t="shared" ref="P9:P32" si="0">IF(M9="","",N9*O9*44/12)</f>
        <v/>
      </c>
      <c r="Q9" s="287"/>
      <c r="R9" s="288"/>
      <c r="T9" s="233" t="s">
        <v>595</v>
      </c>
      <c r="U9" s="289">
        <v>34.799999999999997</v>
      </c>
      <c r="V9" s="289">
        <v>1.83E-2</v>
      </c>
      <c r="X9"/>
    </row>
    <row r="10" spans="1:24" ht="18" customHeight="1">
      <c r="A10" s="268"/>
      <c r="C10" s="1016"/>
      <c r="D10" s="1017"/>
      <c r="E10" s="283"/>
      <c r="F10" s="1022" t="s">
        <v>110</v>
      </c>
      <c r="G10" s="1022"/>
      <c r="H10" s="1022"/>
      <c r="I10" s="1022"/>
      <c r="J10" s="284"/>
      <c r="K10" s="52"/>
      <c r="L10" s="285" t="s">
        <v>108</v>
      </c>
      <c r="M10" s="53"/>
      <c r="N10" s="286" t="str">
        <f>IF(M10="","",M10*33.4)</f>
        <v/>
      </c>
      <c r="O10" s="615" t="str">
        <f>IF(M10="","",0.0187)</f>
        <v/>
      </c>
      <c r="P10" s="618" t="str">
        <f t="shared" si="0"/>
        <v/>
      </c>
      <c r="Q10" s="287"/>
      <c r="R10" s="288"/>
      <c r="T10" s="233" t="s">
        <v>596</v>
      </c>
      <c r="U10" s="289">
        <v>33.4</v>
      </c>
      <c r="V10" s="289">
        <v>1.8700000000000001E-2</v>
      </c>
      <c r="X10"/>
    </row>
    <row r="11" spans="1:24" ht="18" customHeight="1">
      <c r="A11" s="268"/>
      <c r="C11" s="1016"/>
      <c r="D11" s="1017"/>
      <c r="E11" s="283"/>
      <c r="F11" s="1022" t="s">
        <v>111</v>
      </c>
      <c r="G11" s="1022"/>
      <c r="H11" s="1022"/>
      <c r="I11" s="1022"/>
      <c r="J11" s="284"/>
      <c r="K11" s="52"/>
      <c r="L11" s="285" t="s">
        <v>108</v>
      </c>
      <c r="M11" s="53"/>
      <c r="N11" s="286" t="str">
        <f>IF(M11="","",M11*33.3)</f>
        <v/>
      </c>
      <c r="O11" s="615" t="str">
        <f>IF(M11="","",0.0186)</f>
        <v/>
      </c>
      <c r="P11" s="618" t="str">
        <f t="shared" si="0"/>
        <v/>
      </c>
      <c r="Q11" s="287"/>
      <c r="R11" s="288"/>
      <c r="T11" s="233" t="s">
        <v>542</v>
      </c>
      <c r="U11" s="289">
        <v>33.299999999999997</v>
      </c>
      <c r="V11" s="289">
        <v>1.8599999999999998E-2</v>
      </c>
    </row>
    <row r="12" spans="1:24" ht="18" customHeight="1">
      <c r="A12" s="268"/>
      <c r="C12" s="1016"/>
      <c r="D12" s="1017"/>
      <c r="E12" s="283"/>
      <c r="F12" s="1022" t="s">
        <v>507</v>
      </c>
      <c r="G12" s="1022"/>
      <c r="H12" s="1022"/>
      <c r="I12" s="1022"/>
      <c r="J12" s="284"/>
      <c r="K12" s="52"/>
      <c r="L12" s="285" t="s">
        <v>108</v>
      </c>
      <c r="M12" s="53"/>
      <c r="N12" s="286" t="str">
        <f>IF(M12="","",M12*36.3)</f>
        <v/>
      </c>
      <c r="O12" s="615" t="str">
        <f>IF(M12="","",0.0186)</f>
        <v/>
      </c>
      <c r="P12" s="618" t="str">
        <f>IF(M12="","",N12*O12*44/12)</f>
        <v/>
      </c>
      <c r="Q12" s="287"/>
      <c r="R12" s="288"/>
      <c r="T12" s="233" t="s">
        <v>597</v>
      </c>
      <c r="U12" s="289">
        <v>36.299999999999997</v>
      </c>
      <c r="V12" s="289">
        <v>1.8599999999999998E-2</v>
      </c>
    </row>
    <row r="13" spans="1:24" ht="18" customHeight="1">
      <c r="A13" s="268"/>
      <c r="C13" s="1016"/>
      <c r="D13" s="1017"/>
      <c r="E13" s="283"/>
      <c r="F13" s="1022" t="s">
        <v>112</v>
      </c>
      <c r="G13" s="1022"/>
      <c r="H13" s="1022"/>
      <c r="I13" s="1022"/>
      <c r="J13" s="284"/>
      <c r="K13" s="52"/>
      <c r="L13" s="285" t="s">
        <v>108</v>
      </c>
      <c r="M13" s="53"/>
      <c r="N13" s="286" t="str">
        <f>IF(M13="","",M13*36.5)</f>
        <v/>
      </c>
      <c r="O13" s="615" t="str">
        <f>IF(M13="","",0.0187)</f>
        <v/>
      </c>
      <c r="P13" s="618" t="str">
        <f t="shared" si="0"/>
        <v/>
      </c>
      <c r="Q13" s="287"/>
      <c r="R13" s="288"/>
      <c r="T13" s="233" t="s">
        <v>543</v>
      </c>
      <c r="U13" s="289">
        <v>36.5</v>
      </c>
      <c r="V13" s="289">
        <v>1.8700000000000001E-2</v>
      </c>
    </row>
    <row r="14" spans="1:24" ht="18" customHeight="1">
      <c r="A14" s="268"/>
      <c r="C14" s="1016"/>
      <c r="D14" s="1017"/>
      <c r="E14" s="283"/>
      <c r="F14" s="1022" t="s">
        <v>113</v>
      </c>
      <c r="G14" s="1022"/>
      <c r="H14" s="1022"/>
      <c r="I14" s="1022"/>
      <c r="J14" s="284"/>
      <c r="K14" s="52"/>
      <c r="L14" s="285" t="s">
        <v>108</v>
      </c>
      <c r="M14" s="53"/>
      <c r="N14" s="286" t="str">
        <f>IF(M14="","",M14*38)</f>
        <v/>
      </c>
      <c r="O14" s="615" t="str">
        <f>IF(M14="","",0.0188)</f>
        <v/>
      </c>
      <c r="P14" s="618" t="str">
        <f t="shared" si="0"/>
        <v/>
      </c>
      <c r="Q14" s="287"/>
      <c r="R14" s="288"/>
      <c r="T14" s="233" t="s">
        <v>544</v>
      </c>
      <c r="U14" s="289">
        <v>38</v>
      </c>
      <c r="V14" s="289">
        <v>1.8800000000000001E-2</v>
      </c>
    </row>
    <row r="15" spans="1:24" ht="18" customHeight="1">
      <c r="A15" s="268"/>
      <c r="C15" s="1016"/>
      <c r="D15" s="1017"/>
      <c r="E15" s="283"/>
      <c r="F15" s="1022" t="s">
        <v>114</v>
      </c>
      <c r="G15" s="1022"/>
      <c r="H15" s="1022"/>
      <c r="I15" s="1022"/>
      <c r="J15" s="284"/>
      <c r="K15" s="52"/>
      <c r="L15" s="285" t="s">
        <v>108</v>
      </c>
      <c r="M15" s="53"/>
      <c r="N15" s="286" t="str">
        <f>IF(M15="","",M15*38.9)</f>
        <v/>
      </c>
      <c r="O15" s="615" t="str">
        <f>IF(M15="","",0.0193)</f>
        <v/>
      </c>
      <c r="P15" s="618" t="str">
        <f t="shared" si="0"/>
        <v/>
      </c>
      <c r="Q15" s="287"/>
      <c r="R15" s="288"/>
      <c r="T15" s="233" t="s">
        <v>545</v>
      </c>
      <c r="U15" s="289">
        <v>38.9</v>
      </c>
      <c r="V15" s="289">
        <v>1.9300000000000001E-2</v>
      </c>
    </row>
    <row r="16" spans="1:24" ht="18" customHeight="1">
      <c r="A16" s="268"/>
      <c r="C16" s="1016"/>
      <c r="D16" s="1017"/>
      <c r="E16" s="283"/>
      <c r="F16" s="1022" t="s">
        <v>115</v>
      </c>
      <c r="G16" s="1022"/>
      <c r="H16" s="1022"/>
      <c r="I16" s="1022"/>
      <c r="J16" s="284"/>
      <c r="K16" s="52"/>
      <c r="L16" s="285" t="s">
        <v>108</v>
      </c>
      <c r="M16" s="53"/>
      <c r="N16" s="286" t="str">
        <f>IF(M16="","",M16*41.8)</f>
        <v/>
      </c>
      <c r="O16" s="615" t="str">
        <f>IF(M16="","",0.0202)</f>
        <v/>
      </c>
      <c r="P16" s="618" t="str">
        <f>IF(M16="","",N16*O16*44/12)</f>
        <v/>
      </c>
      <c r="Q16" s="287"/>
      <c r="R16" s="288"/>
      <c r="T16" s="233" t="s">
        <v>546</v>
      </c>
      <c r="U16" s="289">
        <v>41.8</v>
      </c>
      <c r="V16" s="289">
        <v>2.0199999999999999E-2</v>
      </c>
    </row>
    <row r="17" spans="1:22" ht="18" customHeight="1">
      <c r="A17" s="268"/>
      <c r="C17" s="1016"/>
      <c r="D17" s="1017"/>
      <c r="E17" s="283"/>
      <c r="F17" s="1022" t="s">
        <v>508</v>
      </c>
      <c r="G17" s="1022"/>
      <c r="H17" s="1022"/>
      <c r="I17" s="1022"/>
      <c r="J17" s="284"/>
      <c r="K17" s="52"/>
      <c r="L17" s="285" t="s">
        <v>108</v>
      </c>
      <c r="M17" s="53"/>
      <c r="N17" s="286" t="str">
        <f>IF(M17="","",M17*40.2)</f>
        <v/>
      </c>
      <c r="O17" s="615" t="str">
        <f>IF(M17="","",0.0199)</f>
        <v/>
      </c>
      <c r="P17" s="618" t="str">
        <f>IF(M17="","",N17*O17*44/12)</f>
        <v/>
      </c>
      <c r="Q17" s="287"/>
      <c r="R17" s="288"/>
      <c r="T17" s="233" t="s">
        <v>598</v>
      </c>
      <c r="U17" s="289">
        <v>40.200000000000003</v>
      </c>
      <c r="V17" s="289">
        <v>1.9900000000000001E-2</v>
      </c>
    </row>
    <row r="18" spans="1:22" ht="18" customHeight="1">
      <c r="A18" s="268"/>
      <c r="C18" s="1016"/>
      <c r="D18" s="1017"/>
      <c r="E18" s="283"/>
      <c r="F18" s="1022" t="s">
        <v>116</v>
      </c>
      <c r="G18" s="1022"/>
      <c r="H18" s="1022"/>
      <c r="I18" s="1022"/>
      <c r="J18" s="284"/>
      <c r="K18" s="52"/>
      <c r="L18" s="285" t="s">
        <v>117</v>
      </c>
      <c r="M18" s="53"/>
      <c r="N18" s="286" t="str">
        <f>IF(M18="","",M18*40)</f>
        <v/>
      </c>
      <c r="O18" s="615" t="str">
        <f>IF(M18="","",0.0204)</f>
        <v/>
      </c>
      <c r="P18" s="618" t="str">
        <f t="shared" si="0"/>
        <v/>
      </c>
      <c r="Q18" s="287"/>
      <c r="R18" s="288"/>
      <c r="T18" s="233" t="s">
        <v>547</v>
      </c>
      <c r="U18" s="289">
        <v>40</v>
      </c>
      <c r="V18" s="289">
        <v>2.0400000000000001E-2</v>
      </c>
    </row>
    <row r="19" spans="1:22" ht="18" customHeight="1">
      <c r="A19" s="268"/>
      <c r="C19" s="1016"/>
      <c r="D19" s="1017"/>
      <c r="E19" s="291"/>
      <c r="F19" s="1030" t="s">
        <v>530</v>
      </c>
      <c r="G19" s="1022"/>
      <c r="H19" s="1022"/>
      <c r="I19" s="1022"/>
      <c r="J19" s="284"/>
      <c r="K19" s="52"/>
      <c r="L19" s="285" t="s">
        <v>117</v>
      </c>
      <c r="M19" s="53"/>
      <c r="N19" s="286" t="str">
        <f>IF(M19="","",M19*34.1)</f>
        <v/>
      </c>
      <c r="O19" s="615" t="str">
        <f>IF(M19="","",0.0245)</f>
        <v/>
      </c>
      <c r="P19" s="618" t="str">
        <f t="shared" si="0"/>
        <v/>
      </c>
      <c r="Q19" s="287"/>
      <c r="R19" s="288"/>
      <c r="T19" s="233" t="s">
        <v>599</v>
      </c>
      <c r="U19" s="289">
        <v>34.1</v>
      </c>
      <c r="V19" s="289">
        <v>2.4500000000000001E-2</v>
      </c>
    </row>
    <row r="20" spans="1:22" ht="18" customHeight="1">
      <c r="A20" s="268"/>
      <c r="C20" s="1016"/>
      <c r="D20" s="1017"/>
      <c r="E20" s="1031"/>
      <c r="F20" s="1022" t="s">
        <v>118</v>
      </c>
      <c r="G20" s="292"/>
      <c r="H20" s="293"/>
      <c r="I20" s="294" t="s">
        <v>119</v>
      </c>
      <c r="J20" s="284"/>
      <c r="K20" s="52"/>
      <c r="L20" s="285" t="s">
        <v>117</v>
      </c>
      <c r="M20" s="53"/>
      <c r="N20" s="286" t="str">
        <f>IF(M20="","",M20*50.1)</f>
        <v/>
      </c>
      <c r="O20" s="615" t="str">
        <f>IF(M20="","",0.0163)</f>
        <v/>
      </c>
      <c r="P20" s="618" t="str">
        <f t="shared" si="0"/>
        <v/>
      </c>
      <c r="Q20" s="287"/>
      <c r="R20" s="288"/>
      <c r="T20" s="233" t="s">
        <v>600</v>
      </c>
      <c r="U20" s="289">
        <v>50.1</v>
      </c>
      <c r="V20" s="289">
        <v>1.6299999999999999E-2</v>
      </c>
    </row>
    <row r="21" spans="1:22" ht="18" customHeight="1">
      <c r="A21" s="268"/>
      <c r="C21" s="1016"/>
      <c r="D21" s="1017"/>
      <c r="E21" s="1032"/>
      <c r="F21" s="1022"/>
      <c r="G21" s="255"/>
      <c r="H21" s="293"/>
      <c r="I21" s="294" t="s">
        <v>120</v>
      </c>
      <c r="J21" s="284"/>
      <c r="K21" s="52"/>
      <c r="L21" s="276" t="s">
        <v>509</v>
      </c>
      <c r="M21" s="53"/>
      <c r="N21" s="286" t="str">
        <f>IF(M21="","",M21*46.1)</f>
        <v/>
      </c>
      <c r="O21" s="615" t="str">
        <f>IF(M21="","",0.0144)</f>
        <v/>
      </c>
      <c r="P21" s="618" t="str">
        <f t="shared" si="0"/>
        <v/>
      </c>
      <c r="Q21" s="287"/>
      <c r="R21" s="288"/>
      <c r="T21" s="233" t="s">
        <v>548</v>
      </c>
      <c r="U21" s="289">
        <v>46.1</v>
      </c>
      <c r="V21" s="289">
        <v>1.44E-2</v>
      </c>
    </row>
    <row r="22" spans="1:22" ht="18" customHeight="1">
      <c r="A22" s="268"/>
      <c r="C22" s="1016"/>
      <c r="D22" s="1017"/>
      <c r="E22" s="1031"/>
      <c r="F22" s="1033" t="s">
        <v>121</v>
      </c>
      <c r="G22" s="295"/>
      <c r="H22" s="296"/>
      <c r="I22" s="294" t="s">
        <v>122</v>
      </c>
      <c r="J22" s="284"/>
      <c r="K22" s="52"/>
      <c r="L22" s="285" t="s">
        <v>117</v>
      </c>
      <c r="M22" s="53"/>
      <c r="N22" s="286" t="str">
        <f>IF(M22="","",M22*54.7)</f>
        <v/>
      </c>
      <c r="O22" s="615" t="str">
        <f>IF(M22="","",0.0139)</f>
        <v/>
      </c>
      <c r="P22" s="618" t="str">
        <f t="shared" si="0"/>
        <v/>
      </c>
      <c r="Q22" s="287"/>
      <c r="R22" s="288"/>
      <c r="T22" s="233" t="s">
        <v>601</v>
      </c>
      <c r="U22" s="289">
        <v>54.7</v>
      </c>
      <c r="V22" s="289">
        <v>1.3899999999999999E-2</v>
      </c>
    </row>
    <row r="23" spans="1:22" ht="18" customHeight="1">
      <c r="A23" s="268"/>
      <c r="C23" s="1016"/>
      <c r="D23" s="1017"/>
      <c r="E23" s="1032"/>
      <c r="F23" s="1033"/>
      <c r="G23" s="297"/>
      <c r="H23" s="294"/>
      <c r="I23" s="294" t="s">
        <v>752</v>
      </c>
      <c r="J23" s="298"/>
      <c r="K23" s="52"/>
      <c r="L23" s="276" t="s">
        <v>509</v>
      </c>
      <c r="M23" s="53"/>
      <c r="N23" s="286" t="str">
        <f>IF(M23="","",M23*38.4)</f>
        <v/>
      </c>
      <c r="O23" s="615" t="str">
        <f>IF(M23="","",0.0139)</f>
        <v/>
      </c>
      <c r="P23" s="618" t="str">
        <f t="shared" si="0"/>
        <v/>
      </c>
      <c r="Q23" s="287"/>
      <c r="R23" s="288"/>
      <c r="T23" s="233" t="s">
        <v>549</v>
      </c>
      <c r="U23" s="289">
        <v>38.4</v>
      </c>
      <c r="V23" s="289">
        <v>1.3899999999999999E-2</v>
      </c>
    </row>
    <row r="24" spans="1:22" ht="18" customHeight="1">
      <c r="A24" s="268"/>
      <c r="C24" s="1016"/>
      <c r="D24" s="1017"/>
      <c r="E24" s="1031"/>
      <c r="F24" s="1030" t="s">
        <v>124</v>
      </c>
      <c r="G24" s="292"/>
      <c r="H24" s="293"/>
      <c r="I24" s="299" t="s">
        <v>510</v>
      </c>
      <c r="J24" s="284"/>
      <c r="K24" s="52"/>
      <c r="L24" s="285" t="s">
        <v>117</v>
      </c>
      <c r="M24" s="53"/>
      <c r="N24" s="286" t="str">
        <f>IF(M24="","",M24*28.7)</f>
        <v/>
      </c>
      <c r="O24" s="615" t="str">
        <f>IF(M24="","",0.0246)</f>
        <v/>
      </c>
      <c r="P24" s="618" t="str">
        <f t="shared" si="0"/>
        <v/>
      </c>
      <c r="Q24" s="287"/>
      <c r="R24" s="288"/>
      <c r="T24" s="233" t="s">
        <v>602</v>
      </c>
      <c r="U24" s="289">
        <v>28.7</v>
      </c>
      <c r="V24" s="289">
        <v>2.46E-2</v>
      </c>
    </row>
    <row r="25" spans="1:22" ht="18" customHeight="1">
      <c r="A25" s="268"/>
      <c r="C25" s="1016"/>
      <c r="D25" s="1017"/>
      <c r="E25" s="1034"/>
      <c r="F25" s="1035"/>
      <c r="G25" s="300"/>
      <c r="H25" s="293"/>
      <c r="I25" s="299" t="s">
        <v>511</v>
      </c>
      <c r="J25" s="284"/>
      <c r="K25" s="52"/>
      <c r="L25" s="285" t="s">
        <v>117</v>
      </c>
      <c r="M25" s="53"/>
      <c r="N25" s="286" t="str">
        <f>IF(M25="","",M25*28.9)</f>
        <v/>
      </c>
      <c r="O25" s="615" t="str">
        <f>IF(M25="","",0.0245)</f>
        <v/>
      </c>
      <c r="P25" s="618" t="str">
        <f>IF(M25="","",N25*O25*44/12)</f>
        <v/>
      </c>
      <c r="Q25" s="287"/>
      <c r="R25" s="288"/>
      <c r="T25" s="233" t="s">
        <v>551</v>
      </c>
      <c r="U25" s="289">
        <v>28.9</v>
      </c>
      <c r="V25" s="289">
        <v>2.4500000000000001E-2</v>
      </c>
    </row>
    <row r="26" spans="1:22" ht="18" customHeight="1">
      <c r="A26" s="268"/>
      <c r="C26" s="1016"/>
      <c r="D26" s="1017"/>
      <c r="E26" s="1034"/>
      <c r="F26" s="1035"/>
      <c r="G26" s="300"/>
      <c r="H26" s="293"/>
      <c r="I26" s="299" t="s">
        <v>512</v>
      </c>
      <c r="J26" s="284"/>
      <c r="K26" s="52"/>
      <c r="L26" s="285" t="s">
        <v>117</v>
      </c>
      <c r="M26" s="53"/>
      <c r="N26" s="286" t="str">
        <f>IF(M26="","",M26*28.3)</f>
        <v/>
      </c>
      <c r="O26" s="615" t="str">
        <f>IF(M26="","",0.0251)</f>
        <v/>
      </c>
      <c r="P26" s="618" t="str">
        <f>IF(M26="","",N26*O26*44/12)</f>
        <v/>
      </c>
      <c r="Q26" s="287"/>
      <c r="R26" s="288"/>
      <c r="T26" s="233" t="s">
        <v>552</v>
      </c>
      <c r="U26" s="289">
        <v>28.3</v>
      </c>
      <c r="V26" s="289">
        <v>2.5100000000000001E-2</v>
      </c>
    </row>
    <row r="27" spans="1:22" ht="18" customHeight="1">
      <c r="A27" s="268"/>
      <c r="C27" s="1016"/>
      <c r="D27" s="1017"/>
      <c r="E27" s="1034"/>
      <c r="F27" s="1035"/>
      <c r="G27" s="300"/>
      <c r="H27" s="293"/>
      <c r="I27" s="299" t="s">
        <v>513</v>
      </c>
      <c r="J27" s="284"/>
      <c r="K27" s="52"/>
      <c r="L27" s="285" t="s">
        <v>117</v>
      </c>
      <c r="M27" s="53"/>
      <c r="N27" s="286" t="str">
        <f>IF(M27="","",M27*26.1)</f>
        <v/>
      </c>
      <c r="O27" s="615" t="str">
        <f>IF(M27="","",0.0243)</f>
        <v/>
      </c>
      <c r="P27" s="618" t="str">
        <f>IF(M27="","",N27*O27*44/12)</f>
        <v/>
      </c>
      <c r="Q27" s="287"/>
      <c r="R27" s="288"/>
      <c r="T27" s="233" t="s">
        <v>554</v>
      </c>
      <c r="U27" s="289">
        <v>26.1</v>
      </c>
      <c r="V27" s="289">
        <v>2.4299999999999999E-2</v>
      </c>
    </row>
    <row r="28" spans="1:22" ht="18" customHeight="1">
      <c r="A28" s="268"/>
      <c r="C28" s="1016"/>
      <c r="D28" s="1017"/>
      <c r="E28" s="1034"/>
      <c r="F28" s="1035"/>
      <c r="G28" s="300"/>
      <c r="H28" s="293"/>
      <c r="I28" s="299" t="s">
        <v>514</v>
      </c>
      <c r="J28" s="284"/>
      <c r="K28" s="52"/>
      <c r="L28" s="285" t="s">
        <v>117</v>
      </c>
      <c r="M28" s="53"/>
      <c r="N28" s="286" t="str">
        <f>IF(M28="","",M28*24.2)</f>
        <v/>
      </c>
      <c r="O28" s="615" t="str">
        <f>IF(M28="","",0.0242)</f>
        <v/>
      </c>
      <c r="P28" s="618" t="str">
        <f>IF(M28="","",N28*O28*44/12)</f>
        <v/>
      </c>
      <c r="Q28" s="287"/>
      <c r="R28" s="288"/>
      <c r="T28" s="233" t="s">
        <v>555</v>
      </c>
      <c r="U28" s="289">
        <v>24.2</v>
      </c>
      <c r="V28" s="289">
        <v>2.4199999999999999E-2</v>
      </c>
    </row>
    <row r="29" spans="1:22" ht="18" customHeight="1">
      <c r="A29" s="268"/>
      <c r="C29" s="1016"/>
      <c r="D29" s="1017"/>
      <c r="E29" s="1032"/>
      <c r="F29" s="1024"/>
      <c r="G29" s="255"/>
      <c r="H29" s="293"/>
      <c r="I29" s="299" t="s">
        <v>515</v>
      </c>
      <c r="J29" s="284"/>
      <c r="K29" s="52"/>
      <c r="L29" s="285" t="s">
        <v>117</v>
      </c>
      <c r="M29" s="53"/>
      <c r="N29" s="286" t="str">
        <f>IF(M29="","",M29*27.8)</f>
        <v/>
      </c>
      <c r="O29" s="615" t="str">
        <f>IF(M29="","",0.0259)</f>
        <v/>
      </c>
      <c r="P29" s="618" t="str">
        <f t="shared" si="0"/>
        <v/>
      </c>
      <c r="Q29" s="287"/>
      <c r="R29" s="288"/>
      <c r="T29" s="233" t="s">
        <v>556</v>
      </c>
      <c r="U29" s="289">
        <v>27.8</v>
      </c>
      <c r="V29" s="289">
        <v>2.5899999999999999E-2</v>
      </c>
    </row>
    <row r="30" spans="1:22" ht="18" customHeight="1">
      <c r="A30" s="268"/>
      <c r="C30" s="1016"/>
      <c r="D30" s="1017"/>
      <c r="E30" s="283"/>
      <c r="F30" s="1022" t="s">
        <v>125</v>
      </c>
      <c r="G30" s="1022"/>
      <c r="H30" s="1022"/>
      <c r="I30" s="1022"/>
      <c r="J30" s="284"/>
      <c r="K30" s="52"/>
      <c r="L30" s="285" t="s">
        <v>117</v>
      </c>
      <c r="M30" s="53"/>
      <c r="N30" s="286" t="str">
        <f>IF(M30="","",M30*29)</f>
        <v/>
      </c>
      <c r="O30" s="615" t="str">
        <f>IF(M30="","",0.0299)</f>
        <v/>
      </c>
      <c r="P30" s="618" t="str">
        <f t="shared" si="0"/>
        <v/>
      </c>
      <c r="Q30" s="287"/>
      <c r="R30" s="288"/>
      <c r="T30" s="233" t="s">
        <v>557</v>
      </c>
      <c r="U30" s="289">
        <v>29</v>
      </c>
      <c r="V30" s="289">
        <v>2.9899999999999999E-2</v>
      </c>
    </row>
    <row r="31" spans="1:22" ht="18" customHeight="1">
      <c r="A31" s="268"/>
      <c r="C31" s="1016"/>
      <c r="D31" s="1017"/>
      <c r="E31" s="283"/>
      <c r="F31" s="1022" t="s">
        <v>126</v>
      </c>
      <c r="G31" s="1022"/>
      <c r="H31" s="1022"/>
      <c r="I31" s="1022"/>
      <c r="J31" s="284"/>
      <c r="K31" s="52"/>
      <c r="L31" s="285" t="s">
        <v>117</v>
      </c>
      <c r="M31" s="53"/>
      <c r="N31" s="286" t="str">
        <f>IF(M31="","",M31*37.3)</f>
        <v/>
      </c>
      <c r="O31" s="615" t="str">
        <f>IF(M31="","",0.0209)</f>
        <v/>
      </c>
      <c r="P31" s="618" t="str">
        <f t="shared" si="0"/>
        <v/>
      </c>
      <c r="Q31" s="287"/>
      <c r="R31" s="288"/>
      <c r="T31" s="233" t="s">
        <v>558</v>
      </c>
      <c r="U31" s="289">
        <v>37.299999999999997</v>
      </c>
      <c r="V31" s="289">
        <v>2.0899999999999998E-2</v>
      </c>
    </row>
    <row r="32" spans="1:22" ht="18" customHeight="1">
      <c r="A32" s="268"/>
      <c r="C32" s="1016"/>
      <c r="D32" s="1017"/>
      <c r="E32" s="283"/>
      <c r="F32" s="1022" t="s">
        <v>127</v>
      </c>
      <c r="G32" s="1022"/>
      <c r="H32" s="1022"/>
      <c r="I32" s="1022"/>
      <c r="J32" s="284"/>
      <c r="K32" s="52"/>
      <c r="L32" s="276" t="s">
        <v>509</v>
      </c>
      <c r="M32" s="53"/>
      <c r="N32" s="286" t="str">
        <f>IF(M32="","",M32*18.4)</f>
        <v/>
      </c>
      <c r="O32" s="615" t="str">
        <f>IF(M32="","",0.0109)</f>
        <v/>
      </c>
      <c r="P32" s="618" t="str">
        <f t="shared" si="0"/>
        <v/>
      </c>
      <c r="Q32" s="287"/>
      <c r="R32" s="288"/>
      <c r="T32" s="233" t="s">
        <v>559</v>
      </c>
      <c r="U32" s="289">
        <v>18.399999999999999</v>
      </c>
      <c r="V32" s="289">
        <v>1.09E-2</v>
      </c>
    </row>
    <row r="33" spans="1:22" ht="18" customHeight="1">
      <c r="A33" s="268"/>
      <c r="C33" s="1016"/>
      <c r="D33" s="1017"/>
      <c r="E33" s="283"/>
      <c r="F33" s="1022" t="s">
        <v>128</v>
      </c>
      <c r="G33" s="1022"/>
      <c r="H33" s="1022"/>
      <c r="I33" s="1022"/>
      <c r="J33" s="284"/>
      <c r="K33" s="52"/>
      <c r="L33" s="276" t="s">
        <v>509</v>
      </c>
      <c r="M33" s="53"/>
      <c r="N33" s="286" t="str">
        <f>IF(M33="","",M33*3.23)</f>
        <v/>
      </c>
      <c r="O33" s="615" t="str">
        <f>IF(M33="","",0.0264)</f>
        <v/>
      </c>
      <c r="P33" s="618" t="str">
        <f>IF(M33="","",N33*O33*44/12)</f>
        <v/>
      </c>
      <c r="Q33" s="287"/>
      <c r="R33" s="288"/>
      <c r="T33" s="233" t="s">
        <v>560</v>
      </c>
      <c r="U33" s="289">
        <v>3.23</v>
      </c>
      <c r="V33" s="289">
        <v>2.64E-2</v>
      </c>
    </row>
    <row r="34" spans="1:22" ht="18" customHeight="1">
      <c r="A34" s="268"/>
      <c r="C34" s="1016"/>
      <c r="D34" s="1017"/>
      <c r="E34" s="283"/>
      <c r="F34" s="1022" t="s">
        <v>516</v>
      </c>
      <c r="G34" s="1022"/>
      <c r="H34" s="1022"/>
      <c r="I34" s="1022"/>
      <c r="J34" s="284"/>
      <c r="K34" s="52"/>
      <c r="L34" s="276" t="s">
        <v>509</v>
      </c>
      <c r="M34" s="53"/>
      <c r="N34" s="286" t="str">
        <f>IF(M34="","",M34*3.45)</f>
        <v/>
      </c>
      <c r="O34" s="615" t="str">
        <f>IF(M34="","",0.0264)</f>
        <v/>
      </c>
      <c r="P34" s="618" t="str">
        <f>IF(M34="","",N34*O34*44/12)</f>
        <v/>
      </c>
      <c r="Q34" s="287"/>
      <c r="R34" s="288"/>
      <c r="T34" s="233" t="s">
        <v>561</v>
      </c>
      <c r="U34" s="289">
        <v>3.45</v>
      </c>
      <c r="V34" s="289">
        <v>2.64E-2</v>
      </c>
    </row>
    <row r="35" spans="1:22" ht="18" customHeight="1">
      <c r="A35" s="268"/>
      <c r="C35" s="1016"/>
      <c r="D35" s="1017"/>
      <c r="E35" s="283"/>
      <c r="F35" s="1022" t="s">
        <v>129</v>
      </c>
      <c r="G35" s="1022"/>
      <c r="H35" s="1022"/>
      <c r="I35" s="1022"/>
      <c r="J35" s="284"/>
      <c r="K35" s="52"/>
      <c r="L35" s="276" t="s">
        <v>509</v>
      </c>
      <c r="M35" s="53"/>
      <c r="N35" s="286" t="str">
        <f>IF(M35="","",M35*7.53)</f>
        <v/>
      </c>
      <c r="O35" s="615" t="str">
        <f>IF(M35="","",0.042)</f>
        <v/>
      </c>
      <c r="P35" s="618" t="str">
        <f>IF(M35="","",N35*O35*44/12)</f>
        <v/>
      </c>
      <c r="Q35" s="287"/>
      <c r="R35" s="288"/>
      <c r="T35" s="233" t="s">
        <v>562</v>
      </c>
      <c r="U35" s="289">
        <v>7.53</v>
      </c>
      <c r="V35" s="289">
        <v>4.2000000000000003E-2</v>
      </c>
    </row>
    <row r="36" spans="1:22" ht="18" customHeight="1">
      <c r="A36" s="268"/>
      <c r="C36" s="1016"/>
      <c r="D36" s="1017"/>
      <c r="E36" s="291"/>
      <c r="F36" s="1022" t="s">
        <v>690</v>
      </c>
      <c r="G36" s="1022"/>
      <c r="H36" s="1022"/>
      <c r="I36" s="1022"/>
      <c r="J36" s="284"/>
      <c r="K36" s="52"/>
      <c r="L36" s="276" t="s">
        <v>509</v>
      </c>
      <c r="M36" s="53"/>
      <c r="N36" s="286" t="str">
        <f>IF(M36="","",M36*40)</f>
        <v/>
      </c>
      <c r="O36" s="616"/>
      <c r="P36" s="618" t="str">
        <f>IF(M36="","",M36*O36)</f>
        <v/>
      </c>
      <c r="Q36" s="287"/>
      <c r="R36" s="288"/>
      <c r="U36" s="289"/>
      <c r="V36" s="289"/>
    </row>
    <row r="37" spans="1:22" ht="18" customHeight="1">
      <c r="A37" s="268"/>
      <c r="C37" s="1016"/>
      <c r="D37" s="1017"/>
      <c r="E37" s="1031"/>
      <c r="F37" s="1037" t="s">
        <v>130</v>
      </c>
      <c r="G37" s="1039"/>
      <c r="H37" s="301"/>
      <c r="I37" s="80"/>
      <c r="J37" s="284"/>
      <c r="K37" s="52"/>
      <c r="L37" s="54" t="s">
        <v>693</v>
      </c>
      <c r="M37" s="53"/>
      <c r="N37" s="53"/>
      <c r="O37" s="616"/>
      <c r="P37" s="618" t="str">
        <f>IFERROR(IF(M37="","",N37*O37*44/12),"")</f>
        <v/>
      </c>
      <c r="Q37" s="287"/>
      <c r="R37" s="288"/>
      <c r="T37" s="233" t="s">
        <v>603</v>
      </c>
      <c r="U37" s="289">
        <v>40</v>
      </c>
      <c r="V37" s="289">
        <v>0</v>
      </c>
    </row>
    <row r="38" spans="1:22" ht="18" customHeight="1">
      <c r="A38" s="268"/>
      <c r="C38" s="1016"/>
      <c r="D38" s="1017"/>
      <c r="E38" s="1034"/>
      <c r="F38" s="1038"/>
      <c r="G38" s="1040"/>
      <c r="H38" s="301"/>
      <c r="I38" s="80"/>
      <c r="J38" s="284"/>
      <c r="K38" s="52"/>
      <c r="L38" s="54"/>
      <c r="M38" s="53"/>
      <c r="N38" s="53"/>
      <c r="O38" s="616"/>
      <c r="P38" s="618" t="str">
        <f>IFERROR(IF(M38="","",N38*O38*44/12),"")</f>
        <v/>
      </c>
      <c r="Q38" s="287"/>
      <c r="R38" s="288"/>
      <c r="U38" s="289"/>
      <c r="V38" s="289"/>
    </row>
    <row r="39" spans="1:22" ht="18" customHeight="1" thickBot="1">
      <c r="A39" s="268"/>
      <c r="C39" s="1018"/>
      <c r="D39" s="1019"/>
      <c r="E39" s="302"/>
      <c r="F39" s="1041" t="s">
        <v>750</v>
      </c>
      <c r="G39" s="1041"/>
      <c r="H39" s="1041"/>
      <c r="I39" s="1041"/>
      <c r="J39" s="303"/>
      <c r="K39" s="304"/>
      <c r="L39" s="305"/>
      <c r="M39" s="306"/>
      <c r="N39" s="65">
        <f>SUM(N8:N38)</f>
        <v>0</v>
      </c>
      <c r="O39" s="617"/>
      <c r="P39" s="619">
        <f>SUM(P8:P38)</f>
        <v>0</v>
      </c>
      <c r="Q39" s="287"/>
      <c r="R39" s="288"/>
      <c r="U39" s="289"/>
      <c r="V39" s="289"/>
    </row>
    <row r="40" spans="1:22" ht="18" customHeight="1" thickTop="1">
      <c r="A40" s="268"/>
      <c r="C40" s="1016" t="s">
        <v>751</v>
      </c>
      <c r="D40" s="1017"/>
      <c r="E40" s="307"/>
      <c r="F40" s="1024" t="s">
        <v>131</v>
      </c>
      <c r="G40" s="1024"/>
      <c r="H40" s="1024"/>
      <c r="I40" s="1024"/>
      <c r="J40" s="255"/>
      <c r="K40" s="66"/>
      <c r="L40" s="308" t="s">
        <v>132</v>
      </c>
      <c r="M40" s="67"/>
      <c r="N40" s="309" t="str">
        <f>IF(M40="","",M40*1.17)</f>
        <v/>
      </c>
      <c r="O40" s="603"/>
      <c r="P40" s="620" t="str">
        <f t="shared" ref="P40:P42" si="1">IF(M40="","",M40*O40)</f>
        <v/>
      </c>
      <c r="Q40" s="287"/>
      <c r="R40" s="288"/>
      <c r="T40" s="233" t="s">
        <v>563</v>
      </c>
      <c r="U40" s="289">
        <v>1.17</v>
      </c>
      <c r="V40" s="289">
        <v>0</v>
      </c>
    </row>
    <row r="41" spans="1:22" ht="18" customHeight="1">
      <c r="A41" s="268"/>
      <c r="C41" s="1016"/>
      <c r="D41" s="1017"/>
      <c r="E41" s="283"/>
      <c r="F41" s="1022" t="s">
        <v>133</v>
      </c>
      <c r="G41" s="1022"/>
      <c r="H41" s="1022"/>
      <c r="I41" s="1022"/>
      <c r="J41" s="284"/>
      <c r="K41" s="52"/>
      <c r="L41" s="285" t="s">
        <v>132</v>
      </c>
      <c r="M41" s="53"/>
      <c r="N41" s="286" t="str">
        <f>IF(M41="","",M41*1.19)</f>
        <v/>
      </c>
      <c r="O41" s="604"/>
      <c r="P41" s="618" t="str">
        <f>IF(M41="","",M41*O41)</f>
        <v/>
      </c>
      <c r="Q41" s="287"/>
      <c r="R41" s="288"/>
      <c r="T41" s="233" t="s">
        <v>564</v>
      </c>
      <c r="U41" s="289">
        <v>1.19</v>
      </c>
      <c r="V41" s="289">
        <v>0</v>
      </c>
    </row>
    <row r="42" spans="1:22" ht="18" customHeight="1">
      <c r="A42" s="268"/>
      <c r="C42" s="1016"/>
      <c r="D42" s="1017"/>
      <c r="E42" s="283"/>
      <c r="F42" s="1022" t="s">
        <v>134</v>
      </c>
      <c r="G42" s="1022"/>
      <c r="H42" s="1022"/>
      <c r="I42" s="1022"/>
      <c r="J42" s="284"/>
      <c r="K42" s="52"/>
      <c r="L42" s="285" t="s">
        <v>132</v>
      </c>
      <c r="M42" s="53"/>
      <c r="N42" s="286" t="str">
        <f>IF(M42="","",M42*1.19)</f>
        <v/>
      </c>
      <c r="O42" s="604"/>
      <c r="P42" s="618" t="str">
        <f t="shared" si="1"/>
        <v/>
      </c>
      <c r="Q42" s="287"/>
      <c r="R42" s="288"/>
      <c r="T42" s="233" t="s">
        <v>565</v>
      </c>
      <c r="U42" s="289">
        <v>1.19</v>
      </c>
      <c r="V42" s="289">
        <v>0</v>
      </c>
    </row>
    <row r="43" spans="1:22" ht="18" customHeight="1">
      <c r="A43" s="268"/>
      <c r="C43" s="1016"/>
      <c r="D43" s="1017"/>
      <c r="E43" s="283"/>
      <c r="F43" s="1022" t="s">
        <v>135</v>
      </c>
      <c r="G43" s="1022"/>
      <c r="H43" s="1022"/>
      <c r="I43" s="1022"/>
      <c r="J43" s="284"/>
      <c r="K43" s="52"/>
      <c r="L43" s="285" t="s">
        <v>132</v>
      </c>
      <c r="M43" s="53"/>
      <c r="N43" s="286" t="str">
        <f>IF(M43="","",M43*1.19)</f>
        <v/>
      </c>
      <c r="O43" s="604"/>
      <c r="P43" s="618" t="str">
        <f>IF(M43="","",M43*O43)</f>
        <v/>
      </c>
      <c r="Q43" s="287"/>
      <c r="R43" s="288"/>
      <c r="T43" s="233" t="s">
        <v>566</v>
      </c>
      <c r="U43" s="289">
        <v>1.19</v>
      </c>
      <c r="V43" s="289">
        <v>0</v>
      </c>
    </row>
    <row r="44" spans="1:22" ht="18" hidden="1" customHeight="1">
      <c r="A44" s="268"/>
      <c r="C44" s="1016"/>
      <c r="D44" s="1017"/>
      <c r="E44" s="283"/>
      <c r="F44" s="1036" t="s">
        <v>707</v>
      </c>
      <c r="G44" s="1036"/>
      <c r="H44" s="1036"/>
      <c r="I44" s="1036"/>
      <c r="J44" s="284"/>
      <c r="K44" s="52"/>
      <c r="L44" s="285" t="s">
        <v>132</v>
      </c>
      <c r="M44" s="53"/>
      <c r="N44" s="310"/>
      <c r="O44" s="605"/>
      <c r="P44" s="621"/>
      <c r="Q44" s="287"/>
      <c r="R44" s="288"/>
      <c r="T44" s="233" t="s">
        <v>704</v>
      </c>
      <c r="U44" s="289">
        <v>1.19</v>
      </c>
      <c r="V44" s="311"/>
    </row>
    <row r="45" spans="1:22" ht="18" hidden="1" customHeight="1">
      <c r="A45" s="268"/>
      <c r="C45" s="1016"/>
      <c r="D45" s="1017"/>
      <c r="E45" s="283"/>
      <c r="F45" s="1036" t="s">
        <v>709</v>
      </c>
      <c r="G45" s="1036"/>
      <c r="H45" s="1036"/>
      <c r="I45" s="1036"/>
      <c r="J45" s="284"/>
      <c r="K45" s="52"/>
      <c r="L45" s="285" t="s">
        <v>132</v>
      </c>
      <c r="M45" s="53"/>
      <c r="N45" s="310"/>
      <c r="O45" s="606"/>
      <c r="P45" s="618" t="str">
        <f>IF(M45="","",M45*O45)</f>
        <v/>
      </c>
      <c r="Q45" s="287"/>
      <c r="R45" s="288"/>
      <c r="T45" s="233" t="s">
        <v>706</v>
      </c>
      <c r="U45" s="289">
        <v>1.19</v>
      </c>
      <c r="V45" s="311"/>
    </row>
    <row r="46" spans="1:22" ht="18" hidden="1" customHeight="1">
      <c r="A46" s="268"/>
      <c r="C46" s="1016"/>
      <c r="D46" s="1017"/>
      <c r="E46" s="283"/>
      <c r="F46" s="1042" t="s">
        <v>703</v>
      </c>
      <c r="G46" s="1042"/>
      <c r="H46" s="1042"/>
      <c r="I46" s="1042"/>
      <c r="J46" s="284"/>
      <c r="K46" s="52"/>
      <c r="L46" s="285" t="s">
        <v>132</v>
      </c>
      <c r="M46" s="53"/>
      <c r="N46" s="312" t="str">
        <f>IF(M46="","",M46*1.19)</f>
        <v/>
      </c>
      <c r="O46" s="605"/>
      <c r="P46" s="621"/>
      <c r="Q46" s="287"/>
      <c r="R46" s="288"/>
      <c r="T46" s="233" t="s">
        <v>708</v>
      </c>
      <c r="U46" s="311"/>
      <c r="V46" s="311"/>
    </row>
    <row r="47" spans="1:22" ht="18" hidden="1" customHeight="1">
      <c r="A47" s="268"/>
      <c r="C47" s="1016"/>
      <c r="D47" s="1017"/>
      <c r="E47" s="283"/>
      <c r="F47" s="1036" t="s">
        <v>705</v>
      </c>
      <c r="G47" s="1036"/>
      <c r="H47" s="1036"/>
      <c r="I47" s="1036"/>
      <c r="J47" s="284"/>
      <c r="K47" s="52"/>
      <c r="L47" s="285" t="s">
        <v>132</v>
      </c>
      <c r="M47" s="53"/>
      <c r="N47" s="312" t="str">
        <f>IF(M47="","",M47*1.19)</f>
        <v/>
      </c>
      <c r="O47" s="606"/>
      <c r="P47" s="618" t="str">
        <f>IF(M47="","",M47*O47)</f>
        <v/>
      </c>
      <c r="Q47" s="287"/>
      <c r="R47" s="288"/>
      <c r="T47" s="233" t="s">
        <v>710</v>
      </c>
      <c r="U47" s="311"/>
      <c r="V47" s="311"/>
    </row>
    <row r="48" spans="1:22" ht="18" customHeight="1">
      <c r="A48" s="268"/>
      <c r="C48" s="1016"/>
      <c r="D48" s="1017"/>
      <c r="E48" s="283"/>
      <c r="F48" s="1043" t="s">
        <v>340</v>
      </c>
      <c r="G48" s="1043"/>
      <c r="H48" s="1043"/>
      <c r="I48" s="1043"/>
      <c r="J48" s="284"/>
      <c r="K48" s="52"/>
      <c r="L48" s="55"/>
      <c r="M48" s="53"/>
      <c r="N48" s="53"/>
      <c r="O48" s="604"/>
      <c r="P48" s="622"/>
      <c r="Q48" s="287"/>
      <c r="R48" s="288"/>
      <c r="U48" s="289"/>
      <c r="V48" s="289"/>
    </row>
    <row r="49" spans="1:22" ht="18" customHeight="1" thickBot="1">
      <c r="A49" s="268"/>
      <c r="C49" s="1018"/>
      <c r="D49" s="1019"/>
      <c r="E49" s="313"/>
      <c r="F49" s="1038" t="s">
        <v>136</v>
      </c>
      <c r="G49" s="1038"/>
      <c r="H49" s="1038"/>
      <c r="I49" s="1038"/>
      <c r="J49" s="314"/>
      <c r="K49" s="315"/>
      <c r="L49" s="386"/>
      <c r="M49" s="387"/>
      <c r="N49" s="388">
        <f>SUM(N40:N48)</f>
        <v>0</v>
      </c>
      <c r="O49" s="607"/>
      <c r="P49" s="623">
        <f>SUM(P40:P48)</f>
        <v>0</v>
      </c>
      <c r="Q49" s="287"/>
      <c r="R49" s="316"/>
      <c r="U49" s="289"/>
      <c r="V49" s="289"/>
    </row>
    <row r="50" spans="1:22" s="256" customFormat="1" ht="18" customHeight="1" thickTop="1">
      <c r="A50" s="317"/>
      <c r="C50" s="1047" t="s">
        <v>590</v>
      </c>
      <c r="D50" s="1048"/>
      <c r="E50" s="318"/>
      <c r="F50" s="1058" t="s">
        <v>517</v>
      </c>
      <c r="G50" s="1058"/>
      <c r="H50" s="1058"/>
      <c r="I50" s="1058"/>
      <c r="J50" s="319"/>
      <c r="K50" s="56"/>
      <c r="L50" s="320" t="s">
        <v>137</v>
      </c>
      <c r="M50" s="57"/>
      <c r="N50" s="321" t="str">
        <f>IF(M50="","",M50*8.64)</f>
        <v/>
      </c>
      <c r="O50" s="608"/>
      <c r="P50" s="624" t="str">
        <f>IF(M50="","",M50*O50)</f>
        <v/>
      </c>
      <c r="Q50" s="287"/>
      <c r="R50" s="288"/>
      <c r="T50" s="233" t="s">
        <v>604</v>
      </c>
      <c r="U50" s="289">
        <v>8.64</v>
      </c>
      <c r="V50" s="289">
        <v>0</v>
      </c>
    </row>
    <row r="51" spans="1:22" s="256" customFormat="1" ht="18" hidden="1" customHeight="1">
      <c r="A51" s="317"/>
      <c r="C51" s="1016"/>
      <c r="D51" s="1017"/>
      <c r="E51" s="322"/>
      <c r="F51" s="1059" t="s">
        <v>715</v>
      </c>
      <c r="G51" s="1059"/>
      <c r="H51" s="1059"/>
      <c r="I51" s="1059"/>
      <c r="J51" s="323"/>
      <c r="K51" s="63"/>
      <c r="L51" s="324" t="s">
        <v>138</v>
      </c>
      <c r="M51" s="64"/>
      <c r="N51" s="325"/>
      <c r="O51" s="605"/>
      <c r="P51" s="625"/>
      <c r="Q51" s="287"/>
      <c r="R51" s="288"/>
      <c r="T51" s="233" t="s">
        <v>712</v>
      </c>
      <c r="U51" s="289">
        <v>8.64</v>
      </c>
      <c r="V51" s="311"/>
    </row>
    <row r="52" spans="1:22" s="256" customFormat="1" ht="18" hidden="1" customHeight="1">
      <c r="A52" s="317"/>
      <c r="C52" s="1016"/>
      <c r="D52" s="1017"/>
      <c r="E52" s="322"/>
      <c r="F52" s="1059" t="s">
        <v>717</v>
      </c>
      <c r="G52" s="1059"/>
      <c r="H52" s="1059"/>
      <c r="I52" s="1059"/>
      <c r="J52" s="323"/>
      <c r="K52" s="63"/>
      <c r="L52" s="276" t="s">
        <v>98</v>
      </c>
      <c r="M52" s="64"/>
      <c r="N52" s="325"/>
      <c r="O52" s="609">
        <v>0.48899999999999999</v>
      </c>
      <c r="P52" s="618" t="str">
        <f>IF(M52="","",M52*O52)</f>
        <v/>
      </c>
      <c r="Q52" s="287"/>
      <c r="R52" s="288"/>
      <c r="T52" s="233" t="s">
        <v>714</v>
      </c>
      <c r="U52" s="289">
        <v>8.64</v>
      </c>
      <c r="V52" s="311"/>
    </row>
    <row r="53" spans="1:22" s="256" customFormat="1" ht="18" hidden="1" customHeight="1">
      <c r="A53" s="317"/>
      <c r="C53" s="1016"/>
      <c r="D53" s="1017"/>
      <c r="E53" s="322"/>
      <c r="F53" s="1042" t="s">
        <v>711</v>
      </c>
      <c r="G53" s="1042"/>
      <c r="H53" s="1042"/>
      <c r="I53" s="1042"/>
      <c r="J53" s="323"/>
      <c r="K53" s="63"/>
      <c r="L53" s="324" t="s">
        <v>98</v>
      </c>
      <c r="M53" s="64"/>
      <c r="N53" s="326" t="str">
        <f>IF(M53="","",M53*8.64)</f>
        <v/>
      </c>
      <c r="O53" s="605"/>
      <c r="P53" s="621"/>
      <c r="Q53" s="287"/>
      <c r="R53" s="288"/>
      <c r="T53" s="233" t="s">
        <v>716</v>
      </c>
      <c r="U53" s="311"/>
      <c r="V53" s="311"/>
    </row>
    <row r="54" spans="1:22" s="256" customFormat="1" ht="18" hidden="1" customHeight="1">
      <c r="A54" s="317"/>
      <c r="C54" s="1016"/>
      <c r="D54" s="1017"/>
      <c r="E54" s="322"/>
      <c r="F54" s="1036" t="s">
        <v>713</v>
      </c>
      <c r="G54" s="1036"/>
      <c r="H54" s="1036"/>
      <c r="I54" s="1036"/>
      <c r="J54" s="323"/>
      <c r="K54" s="63"/>
      <c r="L54" s="327" t="s">
        <v>98</v>
      </c>
      <c r="M54" s="64"/>
      <c r="N54" s="326" t="str">
        <f>IF(M54="","",M54*8.64)</f>
        <v/>
      </c>
      <c r="O54" s="609">
        <v>0.48899999999999999</v>
      </c>
      <c r="P54" s="618" t="str">
        <f>IF(M54="","",M54*O54)</f>
        <v/>
      </c>
      <c r="Q54" s="287"/>
      <c r="R54" s="288"/>
      <c r="T54" s="233" t="s">
        <v>718</v>
      </c>
      <c r="U54" s="311"/>
      <c r="V54" s="311"/>
    </row>
    <row r="55" spans="1:22" s="256" customFormat="1" ht="18" hidden="1" customHeight="1">
      <c r="A55" s="317"/>
      <c r="C55" s="1016"/>
      <c r="D55" s="1017"/>
      <c r="E55" s="291"/>
      <c r="F55" s="1033" t="s">
        <v>719</v>
      </c>
      <c r="G55" s="1033"/>
      <c r="H55" s="1033"/>
      <c r="I55" s="1033"/>
      <c r="J55" s="292"/>
      <c r="K55" s="58"/>
      <c r="L55" s="328" t="s">
        <v>98</v>
      </c>
      <c r="M55" s="64"/>
      <c r="N55" s="329"/>
      <c r="O55" s="610"/>
      <c r="P55" s="618" t="str">
        <f>IF(M55="","",-M55*O55)</f>
        <v/>
      </c>
      <c r="Q55" s="287"/>
      <c r="R55" s="288"/>
      <c r="T55" s="233" t="s">
        <v>719</v>
      </c>
      <c r="U55" s="289">
        <v>8.64</v>
      </c>
      <c r="V55" s="289">
        <v>0</v>
      </c>
    </row>
    <row r="56" spans="1:22" s="256" customFormat="1" ht="18" customHeight="1" thickBot="1">
      <c r="A56" s="317"/>
      <c r="C56" s="1018"/>
      <c r="D56" s="1019"/>
      <c r="E56" s="330"/>
      <c r="F56" s="1041" t="s">
        <v>136</v>
      </c>
      <c r="G56" s="1041"/>
      <c r="H56" s="1041"/>
      <c r="I56" s="1041"/>
      <c r="J56" s="304"/>
      <c r="K56" s="304"/>
      <c r="L56" s="331" t="s">
        <v>139</v>
      </c>
      <c r="M56" s="332">
        <f>SUM(M50:M54)</f>
        <v>0</v>
      </c>
      <c r="N56" s="333">
        <f>SUM(N50:N54)</f>
        <v>0</v>
      </c>
      <c r="O56" s="611"/>
      <c r="P56" s="619">
        <f>SUM(P50:P55)</f>
        <v>0</v>
      </c>
      <c r="Q56" s="287"/>
      <c r="R56" s="316"/>
      <c r="T56" s="233" t="s">
        <v>607</v>
      </c>
      <c r="U56" s="289">
        <v>0</v>
      </c>
      <c r="V56" s="289">
        <v>0</v>
      </c>
    </row>
    <row r="57" spans="1:22" s="256" customFormat="1" ht="18" hidden="1" customHeight="1" thickTop="1">
      <c r="A57" s="317"/>
      <c r="C57" s="1052" t="s">
        <v>140</v>
      </c>
      <c r="D57" s="1053"/>
      <c r="E57" s="334"/>
      <c r="F57" s="1051" t="s">
        <v>141</v>
      </c>
      <c r="G57" s="1051"/>
      <c r="H57" s="1051"/>
      <c r="I57" s="1051"/>
      <c r="J57" s="335"/>
      <c r="K57" s="59"/>
      <c r="L57" s="320" t="s">
        <v>97</v>
      </c>
      <c r="M57" s="57"/>
      <c r="N57" s="336"/>
      <c r="O57" s="612"/>
      <c r="P57" s="626" t="str">
        <f>IF(M57="","",-ABS(M57*O57))</f>
        <v/>
      </c>
      <c r="Q57" s="287"/>
      <c r="R57" s="288"/>
      <c r="U57" s="289"/>
      <c r="V57" s="289"/>
    </row>
    <row r="58" spans="1:22" s="256" customFormat="1" ht="18" hidden="1" customHeight="1">
      <c r="A58" s="317"/>
      <c r="C58" s="1054"/>
      <c r="D58" s="1055"/>
      <c r="E58" s="337"/>
      <c r="F58" s="1022" t="s">
        <v>142</v>
      </c>
      <c r="G58" s="1022"/>
      <c r="H58" s="1022"/>
      <c r="I58" s="1022"/>
      <c r="J58" s="284"/>
      <c r="K58" s="52"/>
      <c r="L58" s="328" t="s">
        <v>98</v>
      </c>
      <c r="M58" s="60"/>
      <c r="N58" s="325"/>
      <c r="O58" s="613"/>
      <c r="P58" s="618" t="str">
        <f>IF(M58="","",-ABS(M58*O58))</f>
        <v/>
      </c>
      <c r="Q58" s="287"/>
      <c r="R58" s="288"/>
      <c r="U58"/>
      <c r="V58"/>
    </row>
    <row r="59" spans="1:22" s="256" customFormat="1" ht="18" hidden="1" customHeight="1" thickBot="1">
      <c r="A59" s="317"/>
      <c r="C59" s="1056"/>
      <c r="D59" s="1057"/>
      <c r="E59" s="338"/>
      <c r="F59" s="1041" t="s">
        <v>136</v>
      </c>
      <c r="G59" s="1041"/>
      <c r="H59" s="1041"/>
      <c r="I59" s="1041"/>
      <c r="J59" s="304"/>
      <c r="K59" s="339"/>
      <c r="L59" s="340"/>
      <c r="M59" s="341"/>
      <c r="N59" s="342"/>
      <c r="O59" s="343"/>
      <c r="P59" s="627">
        <f>SUM(P57:P58)</f>
        <v>0</v>
      </c>
      <c r="Q59" s="287"/>
      <c r="R59" s="316"/>
      <c r="T59" s="260" t="s">
        <v>720</v>
      </c>
      <c r="U59" t="s">
        <v>721</v>
      </c>
      <c r="V59"/>
    </row>
    <row r="60" spans="1:22" s="256" customFormat="1" ht="18" customHeight="1" thickTop="1" thickBot="1">
      <c r="A60" s="317"/>
      <c r="C60" s="344"/>
      <c r="D60" s="1049" t="s">
        <v>143</v>
      </c>
      <c r="E60" s="1049"/>
      <c r="F60" s="1049"/>
      <c r="G60" s="1049"/>
      <c r="H60" s="1049"/>
      <c r="I60" s="1049"/>
      <c r="J60" s="314"/>
      <c r="K60" s="314"/>
      <c r="L60" s="327" t="s">
        <v>132</v>
      </c>
      <c r="M60" s="345"/>
      <c r="N60" s="346">
        <f>N49+N56</f>
        <v>0</v>
      </c>
      <c r="O60" s="347"/>
      <c r="P60" s="628">
        <f>INT(SUM(P39,P49,P56,P59))</f>
        <v>0</v>
      </c>
      <c r="Q60" s="287"/>
      <c r="R60" s="316"/>
      <c r="T60" s="260" t="s">
        <v>722</v>
      </c>
      <c r="U60" t="s">
        <v>723</v>
      </c>
      <c r="V60"/>
    </row>
    <row r="61" spans="1:22" s="256" customFormat="1" ht="18" customHeight="1" thickTop="1" thickBot="1">
      <c r="A61" s="317"/>
      <c r="C61" s="348"/>
      <c r="D61" s="1050" t="s">
        <v>518</v>
      </c>
      <c r="E61" s="1050"/>
      <c r="F61" s="1050"/>
      <c r="G61" s="1050"/>
      <c r="H61" s="1050"/>
      <c r="I61" s="1050"/>
      <c r="J61" s="349"/>
      <c r="K61" s="350"/>
      <c r="L61" s="351"/>
      <c r="M61" s="352"/>
      <c r="N61" s="353"/>
      <c r="O61" s="354"/>
      <c r="P61" s="629"/>
      <c r="Q61" s="287"/>
      <c r="R61" s="316"/>
    </row>
    <row r="62" spans="1:22" s="256" customFormat="1" ht="18" customHeight="1" thickTop="1" thickBot="1">
      <c r="A62" s="317"/>
      <c r="C62" s="355"/>
      <c r="D62" s="1044" t="s">
        <v>144</v>
      </c>
      <c r="E62" s="1044"/>
      <c r="F62" s="1044"/>
      <c r="G62" s="1044"/>
      <c r="H62" s="1044"/>
      <c r="I62" s="1044"/>
      <c r="J62" s="356"/>
      <c r="K62" s="357"/>
      <c r="L62" s="358" t="s">
        <v>99</v>
      </c>
      <c r="M62" s="1045">
        <f>INT(N60*0.0258)</f>
        <v>0</v>
      </c>
      <c r="N62" s="1046"/>
      <c r="O62" s="359"/>
      <c r="P62" s="630">
        <f>INT(MAX(P60-ABS(P61),0))</f>
        <v>0</v>
      </c>
      <c r="Q62" s="360"/>
      <c r="R62" s="361"/>
    </row>
    <row r="63" spans="1:22" s="256" customFormat="1" ht="18" customHeight="1">
      <c r="A63" s="317"/>
      <c r="C63" s="362"/>
      <c r="D63" s="363"/>
      <c r="E63" s="363"/>
      <c r="F63" s="363"/>
      <c r="G63" s="363"/>
      <c r="H63" s="363"/>
      <c r="I63" s="363"/>
      <c r="J63" s="364"/>
      <c r="K63" s="364"/>
      <c r="L63" s="365"/>
      <c r="M63" s="366"/>
      <c r="N63" s="366"/>
      <c r="O63" s="359"/>
      <c r="P63" s="367"/>
      <c r="Q63" s="360"/>
      <c r="R63" s="361"/>
    </row>
    <row r="64" spans="1:22" s="256" customFormat="1" ht="32.25" customHeight="1">
      <c r="A64" s="317"/>
      <c r="C64" s="1013" t="s">
        <v>686</v>
      </c>
      <c r="D64" s="1013"/>
      <c r="E64" s="1013"/>
      <c r="F64" s="1013"/>
      <c r="G64" s="1013"/>
      <c r="H64" s="1013"/>
      <c r="I64" s="368" t="str">
        <f>IF(その1!AD20="","",ROUND(N60/その1!AD20*1000,0))</f>
        <v/>
      </c>
      <c r="J64" s="251" t="s">
        <v>687</v>
      </c>
      <c r="K64" s="369"/>
      <c r="L64" s="369"/>
      <c r="M64" s="366"/>
      <c r="N64" s="366"/>
      <c r="O64" s="359"/>
      <c r="P64" s="367"/>
      <c r="Q64" s="360"/>
      <c r="R64" s="361"/>
    </row>
    <row r="65" spans="1:22" s="256" customFormat="1" ht="18" customHeight="1">
      <c r="A65" s="317"/>
      <c r="C65" s="362"/>
      <c r="D65" s="363"/>
      <c r="E65" s="363"/>
      <c r="F65" s="363"/>
      <c r="G65" s="363"/>
      <c r="H65" s="363"/>
      <c r="I65" s="363"/>
      <c r="J65" s="364"/>
      <c r="K65" s="364"/>
      <c r="L65" s="365"/>
      <c r="M65" s="366"/>
      <c r="N65" s="366"/>
      <c r="O65" s="359"/>
      <c r="P65" s="360"/>
      <c r="Q65" s="360"/>
      <c r="R65" s="361"/>
    </row>
    <row r="66" spans="1:22" s="256" customFormat="1" ht="3" customHeight="1">
      <c r="A66" s="249"/>
      <c r="B66" s="250"/>
      <c r="C66" s="250"/>
      <c r="D66" s="370"/>
      <c r="E66" s="370"/>
      <c r="F66" s="371"/>
      <c r="G66" s="372"/>
      <c r="H66" s="372"/>
      <c r="I66" s="373"/>
      <c r="J66" s="372"/>
      <c r="K66" s="250"/>
      <c r="L66" s="374"/>
      <c r="M66" s="375"/>
      <c r="N66" s="375"/>
      <c r="O66" s="376"/>
      <c r="P66" s="377"/>
      <c r="Q66" s="377"/>
      <c r="R66" s="378"/>
    </row>
    <row r="67" spans="1:22" s="256" customFormat="1" ht="18" customHeight="1">
      <c r="F67" s="257"/>
      <c r="G67" s="257"/>
      <c r="H67" s="257"/>
      <c r="I67" s="257"/>
      <c r="J67" s="257"/>
      <c r="K67" s="257"/>
      <c r="L67" s="258"/>
      <c r="M67" s="379"/>
      <c r="N67" s="380"/>
      <c r="O67" s="381"/>
      <c r="P67" s="382"/>
      <c r="Q67" s="382"/>
      <c r="R67" s="383" t="s">
        <v>464</v>
      </c>
    </row>
    <row r="68" spans="1:22" s="256" customFormat="1" ht="9" customHeight="1">
      <c r="F68" s="260"/>
      <c r="G68" s="260"/>
      <c r="H68" s="260"/>
      <c r="I68" s="257"/>
      <c r="J68" s="257"/>
      <c r="K68" s="257"/>
      <c r="L68" s="258"/>
      <c r="M68" s="259"/>
      <c r="N68" s="260"/>
      <c r="O68" s="259"/>
      <c r="P68" s="384"/>
      <c r="Q68" s="384"/>
      <c r="R68" s="384"/>
    </row>
    <row r="69" spans="1:22">
      <c r="K69" s="257"/>
      <c r="S69" s="385"/>
      <c r="T69" s="385"/>
      <c r="U69" s="385"/>
      <c r="V69" s="385"/>
    </row>
    <row r="70" spans="1:22">
      <c r="S70" s="385"/>
      <c r="T70" s="385"/>
      <c r="U70" s="385"/>
      <c r="V70" s="385"/>
    </row>
    <row r="71" spans="1:22">
      <c r="S71" s="385"/>
      <c r="T71" s="385"/>
      <c r="U71" s="385"/>
      <c r="V71" s="385"/>
    </row>
  </sheetData>
  <sheetProtection algorithmName="SHA-512" hashValue="I3LSK2OkyDimfV4H8u7gae/WWk9k6/3lTJmXzCA2cjsoZBLeIhj/PDOoK0r+hFk0pbsia7eLefH6eCQD6+QClQ==" saltValue="sogcrHWrV3ZOdyYJz5IWug==" spinCount="100000" sheet="1" objects="1" scenarios="1"/>
  <mergeCells count="63">
    <mergeCell ref="D62:I62"/>
    <mergeCell ref="M62:N62"/>
    <mergeCell ref="F55:I55"/>
    <mergeCell ref="C40:D49"/>
    <mergeCell ref="C50:D56"/>
    <mergeCell ref="D60:I60"/>
    <mergeCell ref="D61:I61"/>
    <mergeCell ref="F56:I56"/>
    <mergeCell ref="F57:I57"/>
    <mergeCell ref="F58:I58"/>
    <mergeCell ref="C57:D59"/>
    <mergeCell ref="F59:I59"/>
    <mergeCell ref="F50:I50"/>
    <mergeCell ref="F51:I51"/>
    <mergeCell ref="F52:I52"/>
    <mergeCell ref="F53:I53"/>
    <mergeCell ref="F54:I54"/>
    <mergeCell ref="F45:I45"/>
    <mergeCell ref="F46:I46"/>
    <mergeCell ref="F47:I47"/>
    <mergeCell ref="F48:I48"/>
    <mergeCell ref="F49:I49"/>
    <mergeCell ref="F44:I44"/>
    <mergeCell ref="F34:I34"/>
    <mergeCell ref="F35:I35"/>
    <mergeCell ref="F36:I36"/>
    <mergeCell ref="E37:E38"/>
    <mergeCell ref="F37:F38"/>
    <mergeCell ref="G37:G38"/>
    <mergeCell ref="F39:I39"/>
    <mergeCell ref="F40:I40"/>
    <mergeCell ref="F41:I41"/>
    <mergeCell ref="F42:I42"/>
    <mergeCell ref="F43:I43"/>
    <mergeCell ref="F16:I16"/>
    <mergeCell ref="F33:I33"/>
    <mergeCell ref="F18:I18"/>
    <mergeCell ref="F19:I19"/>
    <mergeCell ref="E20:E21"/>
    <mergeCell ref="F20:F21"/>
    <mergeCell ref="E22:E23"/>
    <mergeCell ref="F22:F23"/>
    <mergeCell ref="E24:E29"/>
    <mergeCell ref="F24:F29"/>
    <mergeCell ref="F30:I30"/>
    <mergeCell ref="F31:I31"/>
    <mergeCell ref="F32:I32"/>
    <mergeCell ref="C64:H64"/>
    <mergeCell ref="C8:D39"/>
    <mergeCell ref="O6:P6"/>
    <mergeCell ref="F8:I8"/>
    <mergeCell ref="F9:I9"/>
    <mergeCell ref="F10:I10"/>
    <mergeCell ref="F11:I11"/>
    <mergeCell ref="F17:I17"/>
    <mergeCell ref="D6:I7"/>
    <mergeCell ref="K6:K7"/>
    <mergeCell ref="L6:M6"/>
    <mergeCell ref="N6:N7"/>
    <mergeCell ref="F12:I12"/>
    <mergeCell ref="F13:I13"/>
    <mergeCell ref="F14:I14"/>
    <mergeCell ref="F15:I15"/>
  </mergeCells>
  <phoneticPr fontId="2"/>
  <conditionalFormatting sqref="O36:O43">
    <cfRule type="expression" dxfId="35" priority="1">
      <formula>AND($M36&gt;0,$O36="")</formula>
    </cfRule>
  </conditionalFormatting>
  <conditionalFormatting sqref="O48">
    <cfRule type="expression" dxfId="34" priority="10">
      <formula>AND($M48&gt;0,$O48="")</formula>
    </cfRule>
  </conditionalFormatting>
  <conditionalFormatting sqref="O50">
    <cfRule type="expression" dxfId="33" priority="11">
      <formula>AND($M50&gt;0,$O50="")</formula>
    </cfRule>
  </conditionalFormatting>
  <conditionalFormatting sqref="O55">
    <cfRule type="expression" dxfId="32" priority="12">
      <formula>AND($M55&gt;0,$O55="")</formula>
    </cfRule>
  </conditionalFormatting>
  <conditionalFormatting sqref="O57:O58">
    <cfRule type="expression" dxfId="31" priority="13">
      <formula>AND($M57&gt;0,$O57="")</formula>
    </cfRule>
  </conditionalFormatting>
  <conditionalFormatting sqref="P61">
    <cfRule type="expression" dxfId="30" priority="4">
      <formula>$P$61&gt;$P$60</formula>
    </cfRule>
  </conditionalFormatting>
  <dataValidations count="4">
    <dataValidation type="list" showInputMessage="1" showErrorMessage="1" sqref="L37:L38" xr:uid="{00000000-0002-0000-0500-000000000000}">
      <formula1>"　,t,kL,千Nm3"</formula1>
    </dataValidation>
    <dataValidation imeMode="off" allowBlank="1" showInputMessage="1" showErrorMessage="1" sqref="M56:M61 M8:M49" xr:uid="{00000000-0002-0000-0500-000001000000}"/>
    <dataValidation type="list" allowBlank="1" showInputMessage="1" showErrorMessage="1" sqref="K8:K48 K57:K58 K50:K55" xr:uid="{00000000-0002-0000-0500-000002000000}">
      <formula1>"○"</formula1>
    </dataValidation>
    <dataValidation type="whole" allowBlank="1" showInputMessage="1" showErrorMessage="1" sqref="M50:M55" xr:uid="{00000000-0002-0000-0500-000003000000}">
      <formula1>0</formula1>
      <formula2>400000</formula2>
    </dataValidation>
  </dataValidations>
  <printOptions horizontalCentered="1"/>
  <pageMargins left="0.7" right="0.7" top="0.75" bottom="0.75" header="0.3" footer="0.3"/>
  <pageSetup paperSize="9" scale="82"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W42"/>
  <sheetViews>
    <sheetView showGridLines="0" showZeros="0" view="pageBreakPreview" workbookViewId="0">
      <selection activeCell="J16" sqref="J16:AM17"/>
    </sheetView>
  </sheetViews>
  <sheetFormatPr defaultColWidth="9" defaultRowHeight="12"/>
  <cols>
    <col min="1" max="1" width="0.44140625" style="108" customWidth="1"/>
    <col min="2" max="2" width="1.44140625" style="108" customWidth="1"/>
    <col min="3" max="18" width="2.33203125" style="108" customWidth="1"/>
    <col min="19" max="19" width="5" style="108" bestFit="1" customWidth="1"/>
    <col min="20" max="27" width="2.33203125" style="108" customWidth="1"/>
    <col min="28" max="39" width="2.44140625" style="108" customWidth="1"/>
    <col min="40" max="40" width="1.109375" style="108" customWidth="1"/>
    <col min="41" max="41" width="0.44140625" style="108" hidden="1" customWidth="1"/>
    <col min="42" max="47" width="2.109375" style="108" customWidth="1"/>
    <col min="48" max="16384" width="9" style="108"/>
  </cols>
  <sheetData>
    <row r="1" spans="1:47" ht="12" customHeight="1">
      <c r="A1" s="108" t="s">
        <v>33</v>
      </c>
      <c r="AD1" s="182"/>
      <c r="AE1" s="182"/>
      <c r="AF1" s="182"/>
      <c r="AG1" s="182"/>
      <c r="AH1" s="182"/>
      <c r="AI1" s="182"/>
      <c r="AJ1" s="182"/>
      <c r="AK1" s="182"/>
      <c r="AL1" s="182"/>
      <c r="AM1" s="182"/>
      <c r="AN1" s="182"/>
      <c r="AO1" s="182"/>
    </row>
    <row r="2" spans="1:47" ht="3" customHeight="1">
      <c r="A2" s="109"/>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83"/>
      <c r="AE2" s="183"/>
      <c r="AF2" s="183"/>
      <c r="AG2" s="183"/>
      <c r="AH2" s="183"/>
      <c r="AI2" s="183"/>
      <c r="AJ2" s="183"/>
      <c r="AK2" s="183"/>
      <c r="AL2" s="183"/>
      <c r="AM2" s="183"/>
      <c r="AN2" s="183"/>
      <c r="AO2" s="184"/>
    </row>
    <row r="3" spans="1:47" ht="12" customHeight="1">
      <c r="A3" s="112"/>
      <c r="AD3" s="182"/>
      <c r="AE3" s="182"/>
      <c r="AF3" s="182"/>
      <c r="AG3" s="182"/>
      <c r="AH3" s="182"/>
      <c r="AI3" s="182"/>
      <c r="AJ3" s="182"/>
      <c r="AK3" s="182"/>
      <c r="AL3" s="182"/>
      <c r="AM3" s="182"/>
      <c r="AN3" s="182"/>
      <c r="AO3" s="185"/>
    </row>
    <row r="4" spans="1:47" s="233" customFormat="1" ht="16.5" hidden="1" customHeight="1" thickBot="1">
      <c r="A4" s="268"/>
      <c r="C4" s="256" t="s">
        <v>331</v>
      </c>
      <c r="D4" s="256"/>
      <c r="E4" s="256"/>
      <c r="F4" s="256"/>
      <c r="G4" s="256"/>
      <c r="H4" s="256"/>
      <c r="I4" s="256"/>
      <c r="J4" s="256"/>
      <c r="K4" s="256"/>
      <c r="L4" s="256"/>
      <c r="M4" s="256"/>
      <c r="N4" s="256"/>
      <c r="O4" s="256"/>
      <c r="P4" s="256"/>
      <c r="Q4" s="256"/>
      <c r="AO4" s="300"/>
      <c r="AP4" s="256"/>
      <c r="AU4" s="1"/>
    </row>
    <row r="5" spans="1:47" s="233" customFormat="1" ht="16.5" hidden="1" customHeight="1">
      <c r="A5" s="268"/>
      <c r="C5" s="1073" t="s">
        <v>330</v>
      </c>
      <c r="D5" s="1073"/>
      <c r="E5" s="1073"/>
      <c r="F5" s="1073"/>
      <c r="G5" s="1073"/>
      <c r="H5" s="1073"/>
      <c r="I5" s="1073"/>
      <c r="J5" s="1073"/>
      <c r="K5" s="1073"/>
      <c r="L5" s="1073"/>
      <c r="M5" s="1073"/>
      <c r="N5" s="1073"/>
      <c r="O5" s="1073"/>
      <c r="P5" s="1073"/>
      <c r="Q5" s="1073"/>
      <c r="R5" s="1074"/>
      <c r="S5" s="1025" t="s">
        <v>339</v>
      </c>
      <c r="T5" s="1025" t="s">
        <v>337</v>
      </c>
      <c r="U5" s="1025"/>
      <c r="V5" s="1025"/>
      <c r="W5" s="1060" t="s">
        <v>336</v>
      </c>
      <c r="X5" s="1061"/>
      <c r="Y5" s="1061"/>
      <c r="Z5" s="1061"/>
      <c r="AA5" s="1062"/>
      <c r="AB5" s="1077" t="s">
        <v>342</v>
      </c>
      <c r="AC5" s="1061"/>
      <c r="AD5" s="1061"/>
      <c r="AE5" s="1061"/>
      <c r="AF5" s="1061"/>
      <c r="AG5" s="1061"/>
      <c r="AH5" s="1061"/>
      <c r="AI5" s="1061"/>
      <c r="AJ5" s="1061"/>
      <c r="AK5" s="1061"/>
      <c r="AL5" s="1061"/>
      <c r="AM5" s="1078"/>
      <c r="AN5" s="271"/>
      <c r="AO5" s="300"/>
      <c r="AP5" s="256"/>
    </row>
    <row r="6" spans="1:47" s="233" customFormat="1" ht="16.5" hidden="1" customHeight="1">
      <c r="A6" s="268"/>
      <c r="C6" s="1075"/>
      <c r="D6" s="1075"/>
      <c r="E6" s="1075"/>
      <c r="F6" s="1075"/>
      <c r="G6" s="1075"/>
      <c r="H6" s="1075"/>
      <c r="I6" s="1075"/>
      <c r="J6" s="1075"/>
      <c r="K6" s="1075"/>
      <c r="L6" s="1075"/>
      <c r="M6" s="1075"/>
      <c r="N6" s="1075"/>
      <c r="O6" s="1075"/>
      <c r="P6" s="1075"/>
      <c r="Q6" s="1075"/>
      <c r="R6" s="1076"/>
      <c r="S6" s="1072"/>
      <c r="T6" s="1072"/>
      <c r="U6" s="1072"/>
      <c r="V6" s="1072"/>
      <c r="W6" s="1063"/>
      <c r="X6" s="1064"/>
      <c r="Y6" s="1064"/>
      <c r="Z6" s="1064"/>
      <c r="AA6" s="1065"/>
      <c r="AB6" s="1066"/>
      <c r="AC6" s="1067"/>
      <c r="AD6" s="1067"/>
      <c r="AE6" s="1067"/>
      <c r="AF6" s="1067"/>
      <c r="AG6" s="1067"/>
      <c r="AH6" s="1067"/>
      <c r="AI6" s="1067"/>
      <c r="AJ6" s="1067"/>
      <c r="AK6" s="1067"/>
      <c r="AL6" s="1067"/>
      <c r="AM6" s="1079"/>
      <c r="AN6" s="271"/>
      <c r="AO6" s="300"/>
      <c r="AP6" s="256"/>
    </row>
    <row r="7" spans="1:47" s="233" customFormat="1" ht="16.5" hidden="1" customHeight="1">
      <c r="A7" s="268"/>
      <c r="C7" s="1075"/>
      <c r="D7" s="1075"/>
      <c r="E7" s="1075"/>
      <c r="F7" s="1075"/>
      <c r="G7" s="1075"/>
      <c r="H7" s="1075"/>
      <c r="I7" s="1075"/>
      <c r="J7" s="1075"/>
      <c r="K7" s="1075"/>
      <c r="L7" s="1075"/>
      <c r="M7" s="1075"/>
      <c r="N7" s="1075"/>
      <c r="O7" s="1075"/>
      <c r="P7" s="1075"/>
      <c r="Q7" s="1075"/>
      <c r="R7" s="1076"/>
      <c r="S7" s="1072"/>
      <c r="T7" s="1072"/>
      <c r="U7" s="1072"/>
      <c r="V7" s="1072"/>
      <c r="W7" s="1066"/>
      <c r="X7" s="1067"/>
      <c r="Y7" s="1067"/>
      <c r="Z7" s="1067"/>
      <c r="AA7" s="1068"/>
      <c r="AB7" s="1066" t="s">
        <v>335</v>
      </c>
      <c r="AC7" s="1067"/>
      <c r="AD7" s="1067"/>
      <c r="AE7" s="1067"/>
      <c r="AF7" s="1067"/>
      <c r="AG7" s="1068"/>
      <c r="AH7" s="1066" t="s">
        <v>341</v>
      </c>
      <c r="AI7" s="1067"/>
      <c r="AJ7" s="1067"/>
      <c r="AK7" s="1067"/>
      <c r="AL7" s="1067"/>
      <c r="AM7" s="1079"/>
      <c r="AN7" s="271"/>
      <c r="AO7" s="300"/>
      <c r="AP7" s="256"/>
    </row>
    <row r="8" spans="1:47" s="233" customFormat="1" ht="22.5" hidden="1" customHeight="1">
      <c r="A8" s="268"/>
      <c r="C8" s="389"/>
      <c r="D8" s="1022" t="s">
        <v>34</v>
      </c>
      <c r="E8" s="1022"/>
      <c r="F8" s="1022"/>
      <c r="G8" s="1022"/>
      <c r="H8" s="1022"/>
      <c r="I8" s="1022"/>
      <c r="J8" s="1022"/>
      <c r="K8" s="1022"/>
      <c r="L8" s="1022"/>
      <c r="M8" s="1022"/>
      <c r="N8" s="1022"/>
      <c r="O8" s="1022"/>
      <c r="P8" s="1022"/>
      <c r="Q8" s="1022"/>
      <c r="R8" s="284"/>
      <c r="S8" s="390"/>
      <c r="T8" s="1070" t="s">
        <v>338</v>
      </c>
      <c r="U8" s="1070"/>
      <c r="V8" s="1070"/>
      <c r="W8" s="1069"/>
      <c r="X8" s="1069"/>
      <c r="Y8" s="1069"/>
      <c r="Z8" s="1069"/>
      <c r="AA8" s="1069"/>
      <c r="AB8" s="1120" t="str">
        <f>IF(W8="","",0.2)</f>
        <v/>
      </c>
      <c r="AC8" s="1120"/>
      <c r="AD8" s="1120"/>
      <c r="AE8" s="1120"/>
      <c r="AF8" s="1120"/>
      <c r="AG8" s="1120"/>
      <c r="AH8" s="1121" t="str">
        <f>IF(W8="","",W8*AB8)</f>
        <v/>
      </c>
      <c r="AI8" s="1121"/>
      <c r="AJ8" s="1121"/>
      <c r="AK8" s="1121"/>
      <c r="AL8" s="1121"/>
      <c r="AM8" s="1122"/>
      <c r="AN8" s="391"/>
      <c r="AO8" s="300"/>
      <c r="AP8" s="256"/>
    </row>
    <row r="9" spans="1:47" s="233" customFormat="1" ht="22.5" hidden="1" customHeight="1">
      <c r="A9" s="268"/>
      <c r="C9" s="389"/>
      <c r="D9" s="1022" t="s">
        <v>35</v>
      </c>
      <c r="E9" s="1022"/>
      <c r="F9" s="1022"/>
      <c r="G9" s="1022"/>
      <c r="H9" s="1022"/>
      <c r="I9" s="1022"/>
      <c r="J9" s="1022"/>
      <c r="K9" s="1022"/>
      <c r="L9" s="1022"/>
      <c r="M9" s="1022"/>
      <c r="N9" s="1022"/>
      <c r="O9" s="1022"/>
      <c r="P9" s="1022"/>
      <c r="Q9" s="1022"/>
      <c r="R9" s="284"/>
      <c r="S9" s="390"/>
      <c r="T9" s="1070" t="s">
        <v>338</v>
      </c>
      <c r="U9" s="1070"/>
      <c r="V9" s="1070"/>
      <c r="W9" s="1069"/>
      <c r="X9" s="1069"/>
      <c r="Y9" s="1069"/>
      <c r="Z9" s="1069"/>
      <c r="AA9" s="1069"/>
      <c r="AB9" s="1120" t="str">
        <f>IF(W9="","",0.45)</f>
        <v/>
      </c>
      <c r="AC9" s="1120"/>
      <c r="AD9" s="1120"/>
      <c r="AE9" s="1120"/>
      <c r="AF9" s="1120"/>
      <c r="AG9" s="1120"/>
      <c r="AH9" s="1121" t="str">
        <f>IF(W9="","",W9*AB9)</f>
        <v/>
      </c>
      <c r="AI9" s="1121"/>
      <c r="AJ9" s="1121"/>
      <c r="AK9" s="1121"/>
      <c r="AL9" s="1121"/>
      <c r="AM9" s="1122"/>
      <c r="AN9" s="391"/>
      <c r="AO9" s="300"/>
      <c r="AP9" s="256"/>
    </row>
    <row r="10" spans="1:47" s="233" customFormat="1" ht="22.5" hidden="1" customHeight="1">
      <c r="A10" s="268"/>
      <c r="C10" s="1141"/>
      <c r="D10" s="1142"/>
      <c r="E10" s="1142"/>
      <c r="F10" s="1142"/>
      <c r="G10" s="1142"/>
      <c r="H10" s="1142"/>
      <c r="I10" s="1142"/>
      <c r="J10" s="1142"/>
      <c r="K10" s="1142"/>
      <c r="L10" s="1142"/>
      <c r="M10" s="1142"/>
      <c r="N10" s="1142"/>
      <c r="O10" s="1142"/>
      <c r="P10" s="1142"/>
      <c r="Q10" s="1142"/>
      <c r="R10" s="1143"/>
      <c r="S10" s="390"/>
      <c r="T10" s="1071"/>
      <c r="U10" s="1071"/>
      <c r="V10" s="1071"/>
      <c r="W10" s="1133"/>
      <c r="X10" s="1133"/>
      <c r="Y10" s="1133"/>
      <c r="Z10" s="1133"/>
      <c r="AA10" s="1133"/>
      <c r="AB10" s="1087"/>
      <c r="AC10" s="1087"/>
      <c r="AD10" s="1087"/>
      <c r="AE10" s="1087"/>
      <c r="AF10" s="1087"/>
      <c r="AG10" s="1087"/>
      <c r="AH10" s="1090"/>
      <c r="AI10" s="1090"/>
      <c r="AJ10" s="1090"/>
      <c r="AK10" s="1090"/>
      <c r="AL10" s="1090"/>
      <c r="AM10" s="1091"/>
      <c r="AN10" s="392"/>
      <c r="AO10" s="300"/>
      <c r="AP10" s="256"/>
    </row>
    <row r="11" spans="1:47" s="233" customFormat="1" ht="22.5" hidden="1" customHeight="1" thickBot="1">
      <c r="A11" s="268"/>
      <c r="C11" s="1130"/>
      <c r="D11" s="1131"/>
      <c r="E11" s="1131"/>
      <c r="F11" s="1131"/>
      <c r="G11" s="1131"/>
      <c r="H11" s="1131"/>
      <c r="I11" s="1131"/>
      <c r="J11" s="1131"/>
      <c r="K11" s="1131"/>
      <c r="L11" s="1131"/>
      <c r="M11" s="1131"/>
      <c r="N11" s="1131"/>
      <c r="O11" s="1131"/>
      <c r="P11" s="1131"/>
      <c r="Q11" s="1131"/>
      <c r="R11" s="1132"/>
      <c r="S11" s="393"/>
      <c r="T11" s="1086"/>
      <c r="U11" s="1086"/>
      <c r="V11" s="1086"/>
      <c r="W11" s="1088"/>
      <c r="X11" s="1088"/>
      <c r="Y11" s="1088"/>
      <c r="Z11" s="1088"/>
      <c r="AA11" s="1088"/>
      <c r="AB11" s="1081"/>
      <c r="AC11" s="1081"/>
      <c r="AD11" s="1081"/>
      <c r="AE11" s="1081"/>
      <c r="AF11" s="1081"/>
      <c r="AG11" s="1081"/>
      <c r="AH11" s="1092"/>
      <c r="AI11" s="1092"/>
      <c r="AJ11" s="1092"/>
      <c r="AK11" s="1092"/>
      <c r="AL11" s="1092"/>
      <c r="AM11" s="1093"/>
      <c r="AN11" s="392"/>
      <c r="AO11" s="300"/>
      <c r="AP11" s="256"/>
    </row>
    <row r="12" spans="1:47" s="233" customFormat="1" ht="22.5" hidden="1" customHeight="1" thickTop="1" thickBot="1">
      <c r="A12" s="268"/>
      <c r="C12" s="1127" t="s">
        <v>332</v>
      </c>
      <c r="D12" s="1128"/>
      <c r="E12" s="1128"/>
      <c r="F12" s="1128"/>
      <c r="G12" s="1128"/>
      <c r="H12" s="1128"/>
      <c r="I12" s="1128"/>
      <c r="J12" s="1128"/>
      <c r="K12" s="1128"/>
      <c r="L12" s="1128"/>
      <c r="M12" s="1128"/>
      <c r="N12" s="1128"/>
      <c r="O12" s="1128"/>
      <c r="P12" s="1128"/>
      <c r="Q12" s="1128"/>
      <c r="R12" s="1128"/>
      <c r="S12" s="1128"/>
      <c r="T12" s="1128"/>
      <c r="U12" s="1128"/>
      <c r="V12" s="1129"/>
      <c r="W12" s="1080"/>
      <c r="X12" s="1080"/>
      <c r="Y12" s="1080"/>
      <c r="Z12" s="1080"/>
      <c r="AA12" s="1080"/>
      <c r="AB12" s="1089"/>
      <c r="AC12" s="1089"/>
      <c r="AD12" s="1089"/>
      <c r="AE12" s="1089"/>
      <c r="AF12" s="1089"/>
      <c r="AG12" s="1089"/>
      <c r="AH12" s="1117">
        <f>SUM(AH8:AM11)</f>
        <v>0</v>
      </c>
      <c r="AI12" s="1118"/>
      <c r="AJ12" s="1118"/>
      <c r="AK12" s="1118"/>
      <c r="AL12" s="1118"/>
      <c r="AM12" s="1119"/>
      <c r="AN12" s="394"/>
      <c r="AO12" s="300"/>
      <c r="AP12" s="256"/>
    </row>
    <row r="13" spans="1:47" s="233" customFormat="1" ht="12" hidden="1" customHeight="1">
      <c r="A13" s="268"/>
      <c r="C13" s="256"/>
      <c r="D13" s="256"/>
      <c r="E13" s="256"/>
      <c r="F13" s="256"/>
      <c r="G13" s="256"/>
      <c r="H13" s="256"/>
      <c r="I13" s="256"/>
      <c r="J13" s="256"/>
      <c r="K13" s="256"/>
      <c r="L13" s="256"/>
      <c r="M13" s="256"/>
      <c r="N13" s="256"/>
      <c r="O13" s="256"/>
      <c r="P13" s="256"/>
      <c r="Q13" s="256"/>
      <c r="AO13" s="300"/>
      <c r="AP13" s="256"/>
      <c r="AU13" s="1"/>
    </row>
    <row r="14" spans="1:47" ht="16.5" customHeight="1" thickBot="1">
      <c r="A14" s="112"/>
      <c r="C14" s="108" t="s">
        <v>451</v>
      </c>
      <c r="AO14" s="113"/>
    </row>
    <row r="15" spans="1:47" ht="24" customHeight="1">
      <c r="A15" s="112"/>
      <c r="C15" s="939" t="s">
        <v>333</v>
      </c>
      <c r="D15" s="940"/>
      <c r="E15" s="940"/>
      <c r="F15" s="940"/>
      <c r="G15" s="940"/>
      <c r="H15" s="940"/>
      <c r="I15" s="940"/>
      <c r="J15" s="1125" t="s">
        <v>145</v>
      </c>
      <c r="K15" s="1125"/>
      <c r="L15" s="1125"/>
      <c r="M15" s="1125"/>
      <c r="N15" s="1125"/>
      <c r="O15" s="1125"/>
      <c r="P15" s="1125"/>
      <c r="Q15" s="1125"/>
      <c r="R15" s="1125"/>
      <c r="S15" s="1125"/>
      <c r="T15" s="1125"/>
      <c r="U15" s="1125"/>
      <c r="V15" s="1125"/>
      <c r="W15" s="1125"/>
      <c r="X15" s="1125"/>
      <c r="Y15" s="1125"/>
      <c r="Z15" s="1125"/>
      <c r="AA15" s="1125"/>
      <c r="AB15" s="1125"/>
      <c r="AC15" s="1125"/>
      <c r="AD15" s="1125"/>
      <c r="AE15" s="1125"/>
      <c r="AF15" s="1125"/>
      <c r="AG15" s="1125"/>
      <c r="AH15" s="1125"/>
      <c r="AI15" s="1125"/>
      <c r="AJ15" s="1125"/>
      <c r="AK15" s="1125"/>
      <c r="AL15" s="1125"/>
      <c r="AM15" s="1126"/>
      <c r="AN15" s="161"/>
      <c r="AO15" s="113"/>
    </row>
    <row r="16" spans="1:47" ht="50.1" customHeight="1">
      <c r="A16" s="112"/>
      <c r="C16" s="1144"/>
      <c r="D16" s="1145"/>
      <c r="E16" s="1145"/>
      <c r="F16" s="1145"/>
      <c r="G16" s="1145"/>
      <c r="H16" s="1145"/>
      <c r="I16" s="1146"/>
      <c r="J16" s="1134"/>
      <c r="K16" s="1135"/>
      <c r="L16" s="1135"/>
      <c r="M16" s="1135"/>
      <c r="N16" s="1136"/>
      <c r="O16" s="1136"/>
      <c r="P16" s="1136"/>
      <c r="Q16" s="1136"/>
      <c r="R16" s="1136"/>
      <c r="S16" s="1136"/>
      <c r="T16" s="1136"/>
      <c r="U16" s="1136"/>
      <c r="V16" s="1136"/>
      <c r="W16" s="1136"/>
      <c r="X16" s="1136"/>
      <c r="Y16" s="1136"/>
      <c r="Z16" s="1136"/>
      <c r="AA16" s="1136"/>
      <c r="AB16" s="1136"/>
      <c r="AC16" s="1136"/>
      <c r="AD16" s="1136"/>
      <c r="AE16" s="1136"/>
      <c r="AF16" s="1136"/>
      <c r="AG16" s="1136"/>
      <c r="AH16" s="1136"/>
      <c r="AI16" s="1136"/>
      <c r="AJ16" s="1136"/>
      <c r="AK16" s="1136"/>
      <c r="AL16" s="1136"/>
      <c r="AM16" s="1137"/>
      <c r="AN16" s="176"/>
      <c r="AO16" s="113"/>
    </row>
    <row r="17" spans="1:49" ht="50.1" customHeight="1" thickBot="1">
      <c r="A17" s="112"/>
      <c r="C17" s="1147"/>
      <c r="D17" s="1148"/>
      <c r="E17" s="1148"/>
      <c r="F17" s="1148"/>
      <c r="G17" s="1148"/>
      <c r="H17" s="1148"/>
      <c r="I17" s="1149"/>
      <c r="J17" s="1138"/>
      <c r="K17" s="1139"/>
      <c r="L17" s="1139"/>
      <c r="M17" s="1139"/>
      <c r="N17" s="1139"/>
      <c r="O17" s="1139"/>
      <c r="P17" s="1139"/>
      <c r="Q17" s="1139"/>
      <c r="R17" s="1139"/>
      <c r="S17" s="1139"/>
      <c r="T17" s="1139"/>
      <c r="U17" s="1139"/>
      <c r="V17" s="1139"/>
      <c r="W17" s="1139"/>
      <c r="X17" s="1139"/>
      <c r="Y17" s="1139"/>
      <c r="Z17" s="1139"/>
      <c r="AA17" s="1139"/>
      <c r="AB17" s="1139"/>
      <c r="AC17" s="1139"/>
      <c r="AD17" s="1139"/>
      <c r="AE17" s="1139"/>
      <c r="AF17" s="1139"/>
      <c r="AG17" s="1139"/>
      <c r="AH17" s="1139"/>
      <c r="AI17" s="1139"/>
      <c r="AJ17" s="1139"/>
      <c r="AK17" s="1139"/>
      <c r="AL17" s="1139"/>
      <c r="AM17" s="1140"/>
      <c r="AN17" s="176"/>
      <c r="AO17" s="113"/>
    </row>
    <row r="18" spans="1:49">
      <c r="A18" s="112"/>
      <c r="AO18" s="113"/>
    </row>
    <row r="19" spans="1:49" ht="16.5" customHeight="1" thickBot="1">
      <c r="A19" s="112"/>
      <c r="C19" s="108" t="s">
        <v>532</v>
      </c>
      <c r="AP19" s="112"/>
    </row>
    <row r="20" spans="1:49" ht="100.35" customHeight="1" thickBot="1">
      <c r="A20" s="112"/>
      <c r="C20" s="846"/>
      <c r="D20" s="847"/>
      <c r="E20" s="847"/>
      <c r="F20" s="847"/>
      <c r="G20" s="847"/>
      <c r="H20" s="847"/>
      <c r="I20" s="847"/>
      <c r="J20" s="847"/>
      <c r="K20" s="847"/>
      <c r="L20" s="847"/>
      <c r="M20" s="847"/>
      <c r="N20" s="847"/>
      <c r="O20" s="847"/>
      <c r="P20" s="847"/>
      <c r="Q20" s="847"/>
      <c r="R20" s="847"/>
      <c r="S20" s="847"/>
      <c r="T20" s="847"/>
      <c r="U20" s="847"/>
      <c r="V20" s="847"/>
      <c r="W20" s="847"/>
      <c r="X20" s="847"/>
      <c r="Y20" s="847"/>
      <c r="Z20" s="847"/>
      <c r="AA20" s="847"/>
      <c r="AB20" s="847"/>
      <c r="AC20" s="847"/>
      <c r="AD20" s="847"/>
      <c r="AE20" s="847"/>
      <c r="AF20" s="847"/>
      <c r="AG20" s="847"/>
      <c r="AH20" s="847"/>
      <c r="AI20" s="847"/>
      <c r="AJ20" s="847"/>
      <c r="AK20" s="847"/>
      <c r="AL20" s="847"/>
      <c r="AM20" s="848"/>
      <c r="AP20" s="112"/>
    </row>
    <row r="21" spans="1:49">
      <c r="A21" s="112"/>
      <c r="AP21" s="112"/>
    </row>
    <row r="22" spans="1:49" ht="16.5" customHeight="1" thickBot="1">
      <c r="A22" s="112"/>
      <c r="C22" s="108" t="s">
        <v>531</v>
      </c>
      <c r="AO22" s="113"/>
    </row>
    <row r="23" spans="1:49" ht="24" customHeight="1">
      <c r="A23" s="112"/>
      <c r="C23" s="395"/>
      <c r="D23" s="696" t="s">
        <v>221</v>
      </c>
      <c r="E23" s="696"/>
      <c r="F23" s="696"/>
      <c r="G23" s="696"/>
      <c r="H23" s="696"/>
      <c r="I23" s="696"/>
      <c r="J23" s="696"/>
      <c r="K23" s="696"/>
      <c r="L23" s="696"/>
      <c r="M23" s="696"/>
      <c r="N23" s="696"/>
      <c r="O23" s="396"/>
      <c r="P23" s="397"/>
      <c r="Q23" s="1163" t="s">
        <v>450</v>
      </c>
      <c r="R23" s="1163"/>
      <c r="S23" s="1163"/>
      <c r="T23" s="1163"/>
      <c r="U23" s="1163"/>
      <c r="V23" s="1163"/>
      <c r="W23" s="1163"/>
      <c r="X23" s="725" t="str">
        <f>その1!AD20</f>
        <v/>
      </c>
      <c r="Y23" s="725"/>
      <c r="Z23" s="725"/>
      <c r="AA23" s="725"/>
      <c r="AB23" s="725"/>
      <c r="AC23" s="725"/>
      <c r="AD23" s="725"/>
      <c r="AE23" s="725"/>
      <c r="AF23" s="725"/>
      <c r="AG23" s="725"/>
      <c r="AH23" s="725"/>
      <c r="AI23" s="725"/>
      <c r="AJ23" s="725"/>
      <c r="AK23" s="1164" t="s">
        <v>291</v>
      </c>
      <c r="AL23" s="1164"/>
      <c r="AM23" s="1165"/>
      <c r="AO23" s="113"/>
    </row>
    <row r="24" spans="1:49" ht="24" customHeight="1" thickBot="1">
      <c r="A24" s="112"/>
      <c r="C24" s="141"/>
      <c r="D24" s="721" t="s">
        <v>222</v>
      </c>
      <c r="E24" s="721"/>
      <c r="F24" s="721"/>
      <c r="G24" s="721"/>
      <c r="H24" s="721"/>
      <c r="I24" s="721"/>
      <c r="J24" s="721"/>
      <c r="K24" s="721"/>
      <c r="L24" s="721"/>
      <c r="M24" s="721"/>
      <c r="N24" s="721"/>
      <c r="O24" s="142"/>
      <c r="P24" s="146"/>
      <c r="Q24" s="732" t="s">
        <v>453</v>
      </c>
      <c r="R24" s="732"/>
      <c r="S24" s="732"/>
      <c r="T24" s="732"/>
      <c r="U24" s="732"/>
      <c r="V24" s="732"/>
      <c r="W24" s="732"/>
      <c r="X24" s="733">
        <f>'その5（非公表）'!M56</f>
        <v>0</v>
      </c>
      <c r="Y24" s="733"/>
      <c r="Z24" s="733"/>
      <c r="AA24" s="733"/>
      <c r="AB24" s="733"/>
      <c r="AC24" s="733"/>
      <c r="AD24" s="733"/>
      <c r="AE24" s="733"/>
      <c r="AF24" s="733"/>
      <c r="AG24" s="733"/>
      <c r="AH24" s="733"/>
      <c r="AI24" s="733"/>
      <c r="AJ24" s="733"/>
      <c r="AK24" s="1123" t="s">
        <v>139</v>
      </c>
      <c r="AL24" s="1123"/>
      <c r="AM24" s="1124"/>
      <c r="AO24" s="113"/>
    </row>
    <row r="25" spans="1:49" ht="12" customHeight="1">
      <c r="A25" s="112"/>
      <c r="AO25" s="113"/>
    </row>
    <row r="26" spans="1:49" ht="12.6" thickBot="1">
      <c r="A26" s="112"/>
      <c r="C26" s="108" t="s">
        <v>533</v>
      </c>
      <c r="AO26" s="113"/>
    </row>
    <row r="27" spans="1:49" ht="26.25" customHeight="1">
      <c r="A27" s="112"/>
      <c r="C27" s="121"/>
      <c r="D27" s="1150" t="s">
        <v>36</v>
      </c>
      <c r="E27" s="1150"/>
      <c r="F27" s="1150"/>
      <c r="G27" s="1150"/>
      <c r="H27" s="1150"/>
      <c r="I27" s="1150"/>
      <c r="J27" s="1150"/>
      <c r="K27" s="1150"/>
      <c r="L27" s="1150"/>
      <c r="M27" s="1150"/>
      <c r="N27" s="1150"/>
      <c r="O27" s="1150"/>
      <c r="P27" s="1150"/>
      <c r="Q27" s="122"/>
      <c r="R27" s="1151"/>
      <c r="S27" s="1152"/>
      <c r="T27" s="1152"/>
      <c r="U27" s="1152"/>
      <c r="V27" s="1152"/>
      <c r="W27" s="1152"/>
      <c r="X27" s="1152"/>
      <c r="Y27" s="1152"/>
      <c r="Z27" s="1152"/>
      <c r="AA27" s="1152"/>
      <c r="AB27" s="1152"/>
      <c r="AC27" s="1152"/>
      <c r="AD27" s="1152"/>
      <c r="AE27" s="1152"/>
      <c r="AF27" s="1152"/>
      <c r="AG27" s="1152"/>
      <c r="AH27" s="1152"/>
      <c r="AI27" s="1152"/>
      <c r="AJ27" s="1152"/>
      <c r="AK27" s="1152"/>
      <c r="AL27" s="1152"/>
      <c r="AM27" s="1153"/>
      <c r="AO27" s="113"/>
    </row>
    <row r="28" spans="1:49" ht="26.25" customHeight="1">
      <c r="A28" s="112"/>
      <c r="C28" s="398"/>
      <c r="D28" s="768" t="s">
        <v>37</v>
      </c>
      <c r="E28" s="768"/>
      <c r="F28" s="768"/>
      <c r="G28" s="768"/>
      <c r="H28" s="768"/>
      <c r="I28" s="768"/>
      <c r="J28" s="768"/>
      <c r="K28" s="768"/>
      <c r="L28" s="768"/>
      <c r="M28" s="768"/>
      <c r="N28" s="768"/>
      <c r="O28" s="768"/>
      <c r="P28" s="768"/>
      <c r="Q28" s="128"/>
      <c r="R28" s="1154"/>
      <c r="S28" s="1155"/>
      <c r="T28" s="1155"/>
      <c r="U28" s="1155"/>
      <c r="V28" s="1155"/>
      <c r="W28" s="1155"/>
      <c r="X28" s="1155"/>
      <c r="Y28" s="1155"/>
      <c r="Z28" s="1155"/>
      <c r="AA28" s="1155"/>
      <c r="AB28" s="1155"/>
      <c r="AC28" s="1155"/>
      <c r="AD28" s="1155"/>
      <c r="AE28" s="1155"/>
      <c r="AF28" s="1155"/>
      <c r="AG28" s="1155"/>
      <c r="AH28" s="1155"/>
      <c r="AI28" s="1155"/>
      <c r="AJ28" s="1155"/>
      <c r="AK28" s="1155"/>
      <c r="AL28" s="1155"/>
      <c r="AM28" s="1156"/>
      <c r="AO28" s="113"/>
    </row>
    <row r="29" spans="1:49" ht="26.25" customHeight="1">
      <c r="A29" s="112"/>
      <c r="C29" s="399"/>
      <c r="D29" s="760" t="s">
        <v>38</v>
      </c>
      <c r="E29" s="760"/>
      <c r="F29" s="111"/>
      <c r="G29" s="127"/>
      <c r="H29" s="1159" t="s">
        <v>39</v>
      </c>
      <c r="I29" s="1159"/>
      <c r="J29" s="1159"/>
      <c r="K29" s="1159"/>
      <c r="L29" s="1159"/>
      <c r="M29" s="1159"/>
      <c r="N29" s="1159"/>
      <c r="O29" s="1159"/>
      <c r="P29" s="1159"/>
      <c r="Q29" s="400"/>
      <c r="R29" s="1154"/>
      <c r="S29" s="1155"/>
      <c r="T29" s="1155"/>
      <c r="U29" s="1155"/>
      <c r="V29" s="1155"/>
      <c r="W29" s="1155"/>
      <c r="X29" s="1155"/>
      <c r="Y29" s="1155"/>
      <c r="Z29" s="1155"/>
      <c r="AA29" s="1155"/>
      <c r="AB29" s="1155"/>
      <c r="AC29" s="1155"/>
      <c r="AD29" s="1155"/>
      <c r="AE29" s="1155"/>
      <c r="AF29" s="1155"/>
      <c r="AG29" s="1155"/>
      <c r="AH29" s="1155"/>
      <c r="AI29" s="1155"/>
      <c r="AJ29" s="1155"/>
      <c r="AK29" s="1155"/>
      <c r="AL29" s="1155"/>
      <c r="AM29" s="1156"/>
      <c r="AO29" s="113"/>
    </row>
    <row r="30" spans="1:49" ht="26.25" customHeight="1" thickBot="1">
      <c r="A30" s="112"/>
      <c r="C30" s="401"/>
      <c r="D30" s="1157"/>
      <c r="E30" s="1157"/>
      <c r="F30" s="402"/>
      <c r="G30" s="403"/>
      <c r="H30" s="1158" t="s">
        <v>40</v>
      </c>
      <c r="I30" s="1158"/>
      <c r="J30" s="1158"/>
      <c r="K30" s="1158"/>
      <c r="L30" s="1158"/>
      <c r="M30" s="1158"/>
      <c r="N30" s="1158"/>
      <c r="O30" s="1158"/>
      <c r="P30" s="1158"/>
      <c r="Q30" s="404"/>
      <c r="R30" s="1160"/>
      <c r="S30" s="1161"/>
      <c r="T30" s="1161"/>
      <c r="U30" s="1161"/>
      <c r="V30" s="1161"/>
      <c r="W30" s="1161"/>
      <c r="X30" s="1161"/>
      <c r="Y30" s="1161"/>
      <c r="Z30" s="1161"/>
      <c r="AA30" s="1161"/>
      <c r="AB30" s="1161"/>
      <c r="AC30" s="1161"/>
      <c r="AD30" s="1161"/>
      <c r="AE30" s="1161"/>
      <c r="AF30" s="1161"/>
      <c r="AG30" s="1161"/>
      <c r="AH30" s="1161"/>
      <c r="AI30" s="1161"/>
      <c r="AJ30" s="1161"/>
      <c r="AK30" s="1161"/>
      <c r="AL30" s="1161"/>
      <c r="AM30" s="1162"/>
      <c r="AO30" s="113"/>
      <c r="AP30" s="117"/>
      <c r="AQ30" s="117"/>
      <c r="AR30" s="117"/>
      <c r="AS30" s="117"/>
      <c r="AT30" s="117"/>
      <c r="AU30" s="117"/>
      <c r="AV30" s="117"/>
      <c r="AW30" s="117"/>
    </row>
    <row r="31" spans="1:49" ht="12" customHeight="1">
      <c r="A31" s="112"/>
      <c r="C31" s="158"/>
      <c r="D31" s="158"/>
      <c r="E31" s="158"/>
      <c r="F31" s="158"/>
      <c r="G31" s="158"/>
      <c r="H31" s="158"/>
      <c r="I31" s="158"/>
      <c r="J31" s="158"/>
      <c r="K31" s="158"/>
      <c r="L31" s="158"/>
      <c r="M31" s="158"/>
      <c r="N31" s="158"/>
      <c r="O31" s="158"/>
      <c r="P31" s="158"/>
      <c r="Q31" s="158"/>
      <c r="R31" s="405"/>
      <c r="S31" s="405"/>
      <c r="T31" s="405"/>
      <c r="U31" s="405"/>
      <c r="V31" s="405"/>
      <c r="W31" s="405"/>
      <c r="X31" s="161"/>
      <c r="Y31" s="161"/>
      <c r="Z31" s="161"/>
      <c r="AA31" s="161"/>
      <c r="AB31" s="161"/>
      <c r="AC31" s="161"/>
      <c r="AD31" s="161"/>
      <c r="AE31" s="161"/>
      <c r="AF31" s="161"/>
      <c r="AG31" s="161"/>
      <c r="AH31" s="161"/>
      <c r="AI31" s="161"/>
      <c r="AJ31" s="161"/>
      <c r="AK31" s="161"/>
      <c r="AL31" s="161"/>
      <c r="AM31" s="161"/>
      <c r="AN31" s="161"/>
      <c r="AO31" s="113"/>
      <c r="AP31" s="117"/>
      <c r="AR31" s="117"/>
      <c r="AS31" s="117"/>
      <c r="AT31" s="117"/>
      <c r="AU31" s="117"/>
      <c r="AV31" s="117"/>
      <c r="AW31" s="117"/>
    </row>
    <row r="32" spans="1:49" ht="18" customHeight="1" thickBot="1">
      <c r="A32" s="112"/>
      <c r="C32" s="108" t="s">
        <v>534</v>
      </c>
      <c r="AO32" s="113"/>
    </row>
    <row r="33" spans="1:42" ht="19.5" customHeight="1">
      <c r="A33" s="112"/>
      <c r="C33" s="1084" t="s">
        <v>678</v>
      </c>
      <c r="D33" s="1085"/>
      <c r="E33" s="1085"/>
      <c r="F33" s="1085"/>
      <c r="G33" s="1085"/>
      <c r="H33" s="1085"/>
      <c r="I33" s="1085"/>
      <c r="J33" s="1085"/>
      <c r="K33" s="1085"/>
      <c r="L33" s="1085"/>
      <c r="M33" s="1085"/>
      <c r="N33" s="1085"/>
      <c r="O33" s="1085"/>
      <c r="P33" s="1085"/>
      <c r="Q33" s="1085"/>
      <c r="R33" s="1085"/>
      <c r="S33" s="1085"/>
      <c r="T33" s="1085"/>
      <c r="U33" s="1085"/>
      <c r="V33" s="1085"/>
      <c r="W33" s="1085"/>
      <c r="X33" s="1085"/>
      <c r="Y33" s="1085"/>
      <c r="Z33" s="1085"/>
      <c r="AA33" s="1085"/>
      <c r="AB33" s="1085"/>
      <c r="AC33" s="1082" t="s">
        <v>94</v>
      </c>
      <c r="AD33" s="1082"/>
      <c r="AE33" s="1082"/>
      <c r="AF33" s="1083"/>
      <c r="AG33" s="1108">
        <v>1</v>
      </c>
      <c r="AH33" s="940"/>
      <c r="AI33" s="879"/>
      <c r="AJ33" s="880" t="s">
        <v>376</v>
      </c>
      <c r="AK33" s="881"/>
      <c r="AL33" s="881"/>
      <c r="AM33" s="882"/>
      <c r="AO33" s="113"/>
    </row>
    <row r="34" spans="1:42" ht="19.5" customHeight="1">
      <c r="A34" s="112"/>
      <c r="C34" s="1098" t="s">
        <v>435</v>
      </c>
      <c r="D34" s="1099"/>
      <c r="E34" s="1099"/>
      <c r="F34" s="1099"/>
      <c r="G34" s="1099"/>
      <c r="H34" s="1099"/>
      <c r="I34" s="1099"/>
      <c r="J34" s="1099"/>
      <c r="K34" s="1099"/>
      <c r="L34" s="1099"/>
      <c r="M34" s="1099"/>
      <c r="N34" s="1099"/>
      <c r="O34" s="1099"/>
      <c r="P34" s="1099"/>
      <c r="Q34" s="1099"/>
      <c r="R34" s="1099"/>
      <c r="S34" s="1099"/>
      <c r="T34" s="1099"/>
      <c r="U34" s="1099"/>
      <c r="V34" s="1099"/>
      <c r="W34" s="1099"/>
      <c r="X34" s="1099"/>
      <c r="Y34" s="1099"/>
      <c r="Z34" s="1099"/>
      <c r="AA34" s="1099"/>
      <c r="AB34" s="1099"/>
      <c r="AC34" s="1113" t="s">
        <v>94</v>
      </c>
      <c r="AD34" s="1113"/>
      <c r="AE34" s="1113"/>
      <c r="AF34" s="1114"/>
      <c r="AG34" s="1107">
        <v>2</v>
      </c>
      <c r="AH34" s="714"/>
      <c r="AI34" s="715"/>
      <c r="AJ34" s="1100" t="s">
        <v>376</v>
      </c>
      <c r="AK34" s="1101"/>
      <c r="AL34" s="1101"/>
      <c r="AM34" s="1102"/>
      <c r="AO34" s="113"/>
    </row>
    <row r="35" spans="1:42" ht="19.5" customHeight="1">
      <c r="A35" s="112"/>
      <c r="C35" s="1109"/>
      <c r="D35" s="1110"/>
      <c r="E35" s="1110"/>
      <c r="F35" s="1110"/>
      <c r="G35" s="1110"/>
      <c r="H35" s="1110"/>
      <c r="I35" s="1110"/>
      <c r="J35" s="1110"/>
      <c r="K35" s="1110"/>
      <c r="L35" s="1110"/>
      <c r="M35" s="1110"/>
      <c r="N35" s="1110"/>
      <c r="O35" s="1110"/>
      <c r="P35" s="1110"/>
      <c r="Q35" s="1110"/>
      <c r="R35" s="1110"/>
      <c r="S35" s="1110"/>
      <c r="T35" s="1110"/>
      <c r="U35" s="1110"/>
      <c r="V35" s="1110"/>
      <c r="W35" s="1110"/>
      <c r="X35" s="1110"/>
      <c r="Y35" s="1110"/>
      <c r="Z35" s="1110"/>
      <c r="AA35" s="1110"/>
      <c r="AB35" s="1110"/>
      <c r="AC35" s="1113" t="s">
        <v>94</v>
      </c>
      <c r="AD35" s="1113"/>
      <c r="AE35" s="1113"/>
      <c r="AF35" s="1114"/>
      <c r="AG35" s="744"/>
      <c r="AH35" s="1106"/>
      <c r="AI35" s="742"/>
      <c r="AJ35" s="1100" t="s">
        <v>95</v>
      </c>
      <c r="AK35" s="1101"/>
      <c r="AL35" s="1101"/>
      <c r="AM35" s="1102"/>
      <c r="AO35" s="113"/>
    </row>
    <row r="36" spans="1:42" ht="19.5" customHeight="1" thickBot="1">
      <c r="A36" s="112"/>
      <c r="C36" s="1111"/>
      <c r="D36" s="1112"/>
      <c r="E36" s="1112"/>
      <c r="F36" s="1112"/>
      <c r="G36" s="1112"/>
      <c r="H36" s="1112"/>
      <c r="I36" s="1112"/>
      <c r="J36" s="1112"/>
      <c r="K36" s="1112"/>
      <c r="L36" s="1112"/>
      <c r="M36" s="1112"/>
      <c r="N36" s="1112"/>
      <c r="O36" s="1112"/>
      <c r="P36" s="1112"/>
      <c r="Q36" s="1112"/>
      <c r="R36" s="1112"/>
      <c r="S36" s="1112"/>
      <c r="T36" s="1112"/>
      <c r="U36" s="1112"/>
      <c r="V36" s="1112"/>
      <c r="W36" s="1112"/>
      <c r="X36" s="1112"/>
      <c r="Y36" s="1112"/>
      <c r="Z36" s="1112"/>
      <c r="AA36" s="1112"/>
      <c r="AB36" s="1112"/>
      <c r="AC36" s="1115" t="s">
        <v>94</v>
      </c>
      <c r="AD36" s="1115"/>
      <c r="AE36" s="1115"/>
      <c r="AF36" s="1116"/>
      <c r="AG36" s="1095"/>
      <c r="AH36" s="1096"/>
      <c r="AI36" s="1097"/>
      <c r="AJ36" s="1103" t="s">
        <v>95</v>
      </c>
      <c r="AK36" s="1104"/>
      <c r="AL36" s="1104"/>
      <c r="AM36" s="1105"/>
      <c r="AO36" s="113"/>
    </row>
    <row r="37" spans="1:42" s="407" customFormat="1" ht="13.2">
      <c r="A37" s="406"/>
      <c r="C37" s="1094" t="s">
        <v>96</v>
      </c>
      <c r="D37" s="1094"/>
      <c r="E37" s="1094"/>
      <c r="F37" s="1094"/>
      <c r="G37" s="1094"/>
      <c r="H37" s="1094"/>
      <c r="I37" s="1094"/>
      <c r="J37" s="1094"/>
      <c r="K37" s="1094"/>
      <c r="L37" s="1094"/>
      <c r="M37" s="1094"/>
      <c r="N37" s="1094"/>
      <c r="O37" s="1094"/>
      <c r="P37" s="1094"/>
      <c r="Q37" s="1094"/>
      <c r="R37" s="1094"/>
      <c r="S37" s="1094"/>
      <c r="T37" s="1094"/>
      <c r="U37" s="1094"/>
      <c r="V37" s="1094"/>
      <c r="W37" s="1094"/>
      <c r="X37" s="1094"/>
      <c r="Y37" s="1094"/>
      <c r="Z37" s="1094"/>
      <c r="AA37" s="1094"/>
      <c r="AB37" s="1094"/>
      <c r="AC37" s="1094"/>
      <c r="AD37" s="1094"/>
      <c r="AE37" s="1094"/>
      <c r="AF37" s="1094"/>
      <c r="AG37" s="1094"/>
      <c r="AH37" s="1094"/>
      <c r="AI37" s="1094"/>
      <c r="AJ37" s="1094"/>
      <c r="AK37" s="1094"/>
      <c r="AL37" s="1094"/>
      <c r="AM37" s="1094"/>
      <c r="AN37" s="408"/>
      <c r="AO37" s="409"/>
      <c r="AP37" s="408"/>
    </row>
    <row r="38" spans="1:42" s="407" customFormat="1" ht="13.2">
      <c r="A38" s="406"/>
      <c r="C38" s="408"/>
      <c r="D38" s="408"/>
      <c r="E38" s="408"/>
      <c r="F38" s="408"/>
      <c r="G38" s="408"/>
      <c r="H38" s="408"/>
      <c r="I38" s="408"/>
      <c r="J38" s="408"/>
      <c r="K38" s="408"/>
      <c r="L38" s="408"/>
      <c r="M38" s="408"/>
      <c r="N38" s="408"/>
      <c r="O38" s="408"/>
      <c r="P38" s="408"/>
      <c r="Q38" s="408"/>
      <c r="R38" s="408"/>
      <c r="S38" s="408"/>
      <c r="T38" s="408"/>
      <c r="U38" s="408"/>
      <c r="V38" s="408"/>
      <c r="W38" s="408"/>
      <c r="X38" s="408"/>
      <c r="Y38" s="408"/>
      <c r="Z38" s="408"/>
      <c r="AA38" s="408"/>
      <c r="AB38" s="408"/>
      <c r="AC38" s="408"/>
      <c r="AD38" s="408"/>
      <c r="AE38" s="408"/>
      <c r="AF38" s="408"/>
      <c r="AG38" s="408"/>
      <c r="AH38" s="408"/>
      <c r="AI38" s="408"/>
      <c r="AJ38" s="408"/>
      <c r="AK38" s="408"/>
      <c r="AL38" s="408"/>
      <c r="AM38" s="408"/>
      <c r="AN38" s="408"/>
      <c r="AO38" s="409"/>
      <c r="AP38" s="408"/>
    </row>
    <row r="39" spans="1:42" ht="3" customHeight="1">
      <c r="A39" s="138"/>
      <c r="B39" s="139"/>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40"/>
    </row>
    <row r="40" spans="1:42" ht="12" customHeight="1">
      <c r="C40" s="181"/>
      <c r="S40" s="410"/>
      <c r="V40" s="148"/>
      <c r="W40" s="148"/>
      <c r="X40" s="148"/>
      <c r="Y40" s="148"/>
      <c r="Z40" s="148"/>
      <c r="AA40" s="148"/>
      <c r="AB40" s="148"/>
      <c r="AC40" s="148"/>
      <c r="AD40" s="148"/>
      <c r="AE40" s="148"/>
      <c r="AF40" s="148"/>
      <c r="AG40" s="148"/>
      <c r="AH40" s="148"/>
      <c r="AI40" s="148"/>
      <c r="AJ40" s="148"/>
      <c r="AK40" s="148"/>
      <c r="AL40" s="148"/>
      <c r="AM40" s="148"/>
      <c r="AN40" s="148"/>
      <c r="AO40" s="229" t="s">
        <v>464</v>
      </c>
    </row>
    <row r="41" spans="1:42" ht="12" customHeight="1"/>
    <row r="42" spans="1:42" ht="12" customHeight="1"/>
  </sheetData>
  <sheetProtection algorithmName="SHA-512" hashValue="Yt3+GUQBCX87YJxIsPzgXpdF+iMuitGR1RuB/T7cbkOucPh0y8fTaJHd3+3o6fKpWZMgvhwrsLwfhskb6Tqjhw==" saltValue="lZ0v6XaQOEUPVIkvcKLWdQ==" spinCount="100000" sheet="1" objects="1" scenarios="1" selectLockedCells="1"/>
  <mergeCells count="70">
    <mergeCell ref="C20:AM20"/>
    <mergeCell ref="Q23:W23"/>
    <mergeCell ref="D24:N24"/>
    <mergeCell ref="Q24:W24"/>
    <mergeCell ref="AK23:AM23"/>
    <mergeCell ref="D27:P27"/>
    <mergeCell ref="R27:AM27"/>
    <mergeCell ref="D28:P28"/>
    <mergeCell ref="R28:AM28"/>
    <mergeCell ref="D29:E30"/>
    <mergeCell ref="H30:P30"/>
    <mergeCell ref="H29:P29"/>
    <mergeCell ref="R29:AM29"/>
    <mergeCell ref="R30:AM30"/>
    <mergeCell ref="AH12:AM12"/>
    <mergeCell ref="AB8:AG8"/>
    <mergeCell ref="AH8:AM8"/>
    <mergeCell ref="AK24:AM24"/>
    <mergeCell ref="AH9:AM9"/>
    <mergeCell ref="J15:AM15"/>
    <mergeCell ref="C12:V12"/>
    <mergeCell ref="AB9:AG9"/>
    <mergeCell ref="C11:R11"/>
    <mergeCell ref="W9:AA9"/>
    <mergeCell ref="W10:AA10"/>
    <mergeCell ref="J16:AM17"/>
    <mergeCell ref="C10:R10"/>
    <mergeCell ref="C16:I17"/>
    <mergeCell ref="D8:Q8"/>
    <mergeCell ref="D23:N23"/>
    <mergeCell ref="C37:AM37"/>
    <mergeCell ref="AJ33:AM33"/>
    <mergeCell ref="AG36:AI36"/>
    <mergeCell ref="C34:AB34"/>
    <mergeCell ref="AJ35:AM35"/>
    <mergeCell ref="AJ34:AM34"/>
    <mergeCell ref="AJ36:AM36"/>
    <mergeCell ref="AG35:AI35"/>
    <mergeCell ref="AG34:AI34"/>
    <mergeCell ref="AG33:AI33"/>
    <mergeCell ref="C35:AB35"/>
    <mergeCell ref="C36:AB36"/>
    <mergeCell ref="AC35:AF35"/>
    <mergeCell ref="AC36:AF36"/>
    <mergeCell ref="AC34:AF34"/>
    <mergeCell ref="AB5:AM6"/>
    <mergeCell ref="W12:AA12"/>
    <mergeCell ref="AB11:AG11"/>
    <mergeCell ref="AC33:AF33"/>
    <mergeCell ref="C33:AB33"/>
    <mergeCell ref="T11:V11"/>
    <mergeCell ref="AB10:AG10"/>
    <mergeCell ref="X23:AJ23"/>
    <mergeCell ref="X24:AJ24"/>
    <mergeCell ref="T8:V8"/>
    <mergeCell ref="AB7:AG7"/>
    <mergeCell ref="W11:AA11"/>
    <mergeCell ref="AH7:AM7"/>
    <mergeCell ref="AB12:AG12"/>
    <mergeCell ref="AH10:AM10"/>
    <mergeCell ref="AH11:AM11"/>
    <mergeCell ref="W5:AA7"/>
    <mergeCell ref="W8:AA8"/>
    <mergeCell ref="D9:Q9"/>
    <mergeCell ref="C15:I15"/>
    <mergeCell ref="T9:V9"/>
    <mergeCell ref="T10:V10"/>
    <mergeCell ref="S5:S7"/>
    <mergeCell ref="T5:V7"/>
    <mergeCell ref="C5:R7"/>
  </mergeCells>
  <phoneticPr fontId="2"/>
  <dataValidations count="6">
    <dataValidation imeMode="off" allowBlank="1" showInputMessage="1" showErrorMessage="1" sqref="AK24 AM24 W10:AA11 R30:AM30 AG33:AI36" xr:uid="{00000000-0002-0000-0600-000000000000}"/>
    <dataValidation imeMode="off" operator="greaterThanOrEqual" allowBlank="1" showInputMessage="1" showErrorMessage="1" sqref="AK23" xr:uid="{00000000-0002-0000-0600-000001000000}"/>
    <dataValidation type="textLength" operator="equal" allowBlank="1" showInputMessage="1" showErrorMessage="1" sqref="R31" xr:uid="{00000000-0002-0000-0600-000002000000}">
      <formula1>8</formula1>
    </dataValidation>
    <dataValidation imeMode="on" allowBlank="1" showInputMessage="1" showErrorMessage="1" sqref="C20:AM20 C16:AM17 R27:AM29 C34:AB36" xr:uid="{00000000-0002-0000-0600-000003000000}"/>
    <dataValidation type="list" allowBlank="1" showInputMessage="1" showErrorMessage="1" sqref="S8:S11" xr:uid="{00000000-0002-0000-0600-000004000000}">
      <formula1>"○"</formula1>
    </dataValidation>
    <dataValidation type="decimal" allowBlank="1" showInputMessage="1" showErrorMessage="1" prompt="単位にご注意ください。" sqref="W8:AA9" xr:uid="{00000000-0002-0000-0600-000005000000}">
      <formula1>0</formula1>
      <formula2>999</formula2>
    </dataValidation>
  </dataValidations>
  <pageMargins left="0.55118110236220474" right="0.55118110236220474" top="0.98425196850393704" bottom="0.98425196850393704"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btnClear">
              <controlPr defaultSize="0" print="0" autoFill="0" autoPict="0">
                <anchor moveWithCells="1" sizeWithCells="1">
                  <from>
                    <xdr:col>41</xdr:col>
                    <xdr:colOff>0</xdr:colOff>
                    <xdr:row>41</xdr:row>
                    <xdr:rowOff>0</xdr:rowOff>
                  </from>
                  <to>
                    <xdr:col>41</xdr:col>
                    <xdr:colOff>0</xdr:colOff>
                    <xdr:row>41</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C765-5092-419D-A798-EBBB2F0B4EA9}">
  <dimension ref="B1:BQ216"/>
  <sheetViews>
    <sheetView showGridLines="0" view="pageBreakPreview" zoomScale="70" zoomScaleNormal="70" zoomScaleSheetLayoutView="70" workbookViewId="0">
      <pane ySplit="14" topLeftCell="A42" activePane="bottomLeft" state="frozen"/>
      <selection pane="bottomLeft" activeCell="AG48" sqref="AG48:AG50"/>
    </sheetView>
  </sheetViews>
  <sheetFormatPr defaultColWidth="4.109375" defaultRowHeight="13.5" customHeight="1"/>
  <cols>
    <col min="1" max="1" width="1.6640625" style="469" customWidth="1"/>
    <col min="2" max="2" width="5.44140625" style="469" customWidth="1"/>
    <col min="3" max="3" width="4.44140625" style="469" customWidth="1"/>
    <col min="4" max="4" width="3.6640625" style="469" customWidth="1"/>
    <col min="5" max="5" width="3.109375" style="469" customWidth="1"/>
    <col min="6" max="6" width="5.109375" style="469" customWidth="1"/>
    <col min="7" max="7" width="7.109375" style="469" customWidth="1"/>
    <col min="8" max="8" width="5.109375" style="469" customWidth="1"/>
    <col min="9" max="9" width="7.6640625" style="469" customWidth="1"/>
    <col min="10" max="10" width="7.88671875" style="469" customWidth="1"/>
    <col min="11" max="11" width="4" style="469" customWidth="1"/>
    <col min="12" max="12" width="3.21875" style="469" customWidth="1"/>
    <col min="13" max="19" width="5.6640625" style="469" customWidth="1"/>
    <col min="20" max="20" width="10.77734375" style="469" customWidth="1"/>
    <col min="21" max="26" width="5.6640625" style="469" customWidth="1"/>
    <col min="27" max="27" width="5" style="469" customWidth="1"/>
    <col min="28" max="32" width="5.6640625" style="469" customWidth="1"/>
    <col min="33" max="33" width="7.33203125" style="469" customWidth="1"/>
    <col min="34" max="34" width="13.109375" style="469" customWidth="1"/>
    <col min="35" max="35" width="34.6640625" style="469" customWidth="1"/>
    <col min="36" max="36" width="1.6640625" style="469" customWidth="1"/>
    <col min="37" max="69" width="6.44140625" style="469" hidden="1" customWidth="1"/>
    <col min="70" max="73" width="4.109375" style="469" customWidth="1"/>
    <col min="74" max="16384" width="4.109375" style="469"/>
  </cols>
  <sheetData>
    <row r="1" spans="2:69" ht="10.5" customHeight="1"/>
    <row r="2" spans="2:69" ht="10.5" customHeight="1">
      <c r="B2" s="1166" t="s">
        <v>613</v>
      </c>
      <c r="C2" s="1166"/>
      <c r="D2" s="1166"/>
      <c r="E2" s="1166"/>
      <c r="F2" s="1166"/>
      <c r="G2" s="1166"/>
      <c r="H2" s="1166"/>
    </row>
    <row r="3" spans="2:69" ht="10.5" customHeight="1">
      <c r="B3" s="1166"/>
      <c r="C3" s="1166"/>
      <c r="D3" s="1166"/>
      <c r="E3" s="1166"/>
      <c r="F3" s="1166"/>
      <c r="G3" s="1166"/>
      <c r="H3" s="1166"/>
      <c r="I3" s="470" t="s">
        <v>52</v>
      </c>
      <c r="J3" s="471" t="s">
        <v>614</v>
      </c>
    </row>
    <row r="4" spans="2:69" ht="10.5" customHeight="1" thickBot="1"/>
    <row r="5" spans="2:69" ht="15" customHeight="1" thickTop="1">
      <c r="B5" s="1167" t="s">
        <v>53</v>
      </c>
      <c r="C5" s="1168"/>
      <c r="D5" s="1168"/>
      <c r="E5" s="1168"/>
      <c r="F5" s="1168"/>
      <c r="G5" s="1168"/>
      <c r="H5" s="1168"/>
      <c r="I5" s="1168"/>
      <c r="J5" s="1169"/>
      <c r="K5" s="1170">
        <f>提出書!AA3</f>
        <v>2026</v>
      </c>
      <c r="L5" s="1171"/>
      <c r="M5" s="1171"/>
      <c r="N5" s="472" t="s">
        <v>305</v>
      </c>
      <c r="O5" s="1171" t="str">
        <f>IF(提出書!$AE$3="","",提出書!$AE$3)</f>
        <v/>
      </c>
      <c r="P5" s="1171"/>
      <c r="Q5" s="472" t="s">
        <v>54</v>
      </c>
      <c r="R5" s="1171" t="str">
        <f>IF(提出書!$AH$3="","",提出書!$AH$3)</f>
        <v/>
      </c>
      <c r="S5" s="1171"/>
      <c r="T5" s="473" t="s">
        <v>55</v>
      </c>
      <c r="AA5" s="1172">
        <f>ROUND(SUM(AT16:AT33,AT35:AT53,AT56:AT70,AT72:AT86,AT88:AT113,AT115:AT133),0)</f>
        <v>0</v>
      </c>
      <c r="AB5" s="1173"/>
      <c r="AC5" s="1173"/>
      <c r="AD5" s="1173"/>
      <c r="AE5" s="1173"/>
      <c r="AF5" s="1183" t="s">
        <v>499</v>
      </c>
      <c r="AK5" s="474"/>
      <c r="AL5" s="474"/>
      <c r="AM5" s="474"/>
      <c r="AN5" s="474"/>
      <c r="AO5" s="474"/>
      <c r="AP5" s="474"/>
      <c r="AQ5" s="474"/>
      <c r="AR5" s="474"/>
      <c r="AS5" s="474"/>
      <c r="AT5" s="474"/>
    </row>
    <row r="6" spans="2:69" ht="13.2">
      <c r="B6" s="1167" t="s">
        <v>56</v>
      </c>
      <c r="C6" s="1168"/>
      <c r="D6" s="1168"/>
      <c r="E6" s="1168"/>
      <c r="F6" s="1168"/>
      <c r="G6" s="1168"/>
      <c r="H6" s="1168"/>
      <c r="I6" s="1168"/>
      <c r="J6" s="1169"/>
      <c r="K6" s="1178" t="str">
        <f>IF(その1!$E$9="","",その1!$E$9)</f>
        <v/>
      </c>
      <c r="L6" s="1179"/>
      <c r="M6" s="1179"/>
      <c r="N6" s="1179"/>
      <c r="O6" s="1179"/>
      <c r="P6" s="1179"/>
      <c r="Q6" s="1179"/>
      <c r="R6" s="1179"/>
      <c r="S6" s="1179"/>
      <c r="T6" s="1180"/>
      <c r="AA6" s="1174"/>
      <c r="AB6" s="1175"/>
      <c r="AC6" s="1175"/>
      <c r="AD6" s="1175"/>
      <c r="AE6" s="1175"/>
      <c r="AF6" s="1184"/>
      <c r="AK6" s="1186"/>
      <c r="AL6" s="1187"/>
      <c r="AM6" s="1187"/>
      <c r="AN6" s="1187"/>
      <c r="AO6" s="1187"/>
      <c r="AP6" s="1187"/>
      <c r="AQ6" s="1187"/>
      <c r="AR6" s="1187"/>
      <c r="AS6" s="1187"/>
      <c r="AT6" s="1187"/>
    </row>
    <row r="7" spans="2:69" ht="13.2">
      <c r="B7" s="1167" t="s">
        <v>57</v>
      </c>
      <c r="C7" s="1168"/>
      <c r="D7" s="1168"/>
      <c r="E7" s="1168"/>
      <c r="F7" s="1168"/>
      <c r="G7" s="1168"/>
      <c r="H7" s="1168"/>
      <c r="I7" s="1168"/>
      <c r="J7" s="1169"/>
      <c r="K7" s="1192" t="str">
        <f>その1!$AM$11</f>
        <v/>
      </c>
      <c r="L7" s="1193"/>
      <c r="M7" s="1194"/>
      <c r="N7" s="1195" t="str">
        <f>その1!$R$12</f>
        <v/>
      </c>
      <c r="O7" s="1179"/>
      <c r="P7" s="1179"/>
      <c r="Q7" s="1179"/>
      <c r="R7" s="1179"/>
      <c r="S7" s="1179"/>
      <c r="T7" s="1180"/>
      <c r="AA7" s="1174"/>
      <c r="AB7" s="1175"/>
      <c r="AC7" s="1175"/>
      <c r="AD7" s="1175"/>
      <c r="AE7" s="1175"/>
      <c r="AF7" s="1184"/>
      <c r="AK7" s="1188"/>
      <c r="AL7" s="1189"/>
      <c r="AM7" s="1189"/>
      <c r="AN7" s="1189"/>
      <c r="AO7" s="1189"/>
      <c r="AP7" s="1189"/>
      <c r="AQ7" s="1189"/>
      <c r="AR7" s="1189"/>
      <c r="AS7" s="1189"/>
      <c r="AT7" s="1189"/>
    </row>
    <row r="8" spans="2:69" ht="13.2">
      <c r="B8" s="1167" t="s">
        <v>58</v>
      </c>
      <c r="C8" s="1168"/>
      <c r="D8" s="1168"/>
      <c r="E8" s="1168"/>
      <c r="F8" s="1168"/>
      <c r="G8" s="1168"/>
      <c r="H8" s="1168"/>
      <c r="I8" s="1168"/>
      <c r="J8" s="1169"/>
      <c r="K8" s="1178" t="str">
        <f>その1!$R$13</f>
        <v/>
      </c>
      <c r="L8" s="1179"/>
      <c r="M8" s="1179"/>
      <c r="N8" s="1179"/>
      <c r="O8" s="1179"/>
      <c r="P8" s="1179"/>
      <c r="Q8" s="1179"/>
      <c r="R8" s="1179"/>
      <c r="S8" s="1179"/>
      <c r="T8" s="1180"/>
      <c r="AA8" s="1174"/>
      <c r="AB8" s="1175"/>
      <c r="AC8" s="1175"/>
      <c r="AD8" s="1175"/>
      <c r="AE8" s="1175"/>
      <c r="AF8" s="1184"/>
      <c r="AK8" s="1188"/>
      <c r="AL8" s="1189"/>
      <c r="AM8" s="1189"/>
      <c r="AN8" s="1189"/>
      <c r="AO8" s="1189"/>
      <c r="AP8" s="1189"/>
      <c r="AQ8" s="1189"/>
      <c r="AR8" s="1189"/>
      <c r="AS8" s="1189"/>
      <c r="AT8" s="1189"/>
    </row>
    <row r="9" spans="2:69" ht="13.2">
      <c r="B9" s="1167" t="s">
        <v>371</v>
      </c>
      <c r="C9" s="1168"/>
      <c r="D9" s="1168"/>
      <c r="E9" s="1168"/>
      <c r="F9" s="1168"/>
      <c r="G9" s="1168"/>
      <c r="H9" s="1168"/>
      <c r="I9" s="1168"/>
      <c r="J9" s="1169"/>
      <c r="K9" s="1178" t="str">
        <f>IF(その1!$R$16="","",その1!$R$16)</f>
        <v/>
      </c>
      <c r="L9" s="1179"/>
      <c r="M9" s="1179"/>
      <c r="N9" s="1179"/>
      <c r="O9" s="1179"/>
      <c r="P9" s="1179"/>
      <c r="Q9" s="1179"/>
      <c r="R9" s="1179"/>
      <c r="S9" s="1179"/>
      <c r="T9" s="1180"/>
      <c r="AA9" s="1174"/>
      <c r="AB9" s="1175"/>
      <c r="AC9" s="1175"/>
      <c r="AD9" s="1175"/>
      <c r="AE9" s="1175"/>
      <c r="AF9" s="1184"/>
      <c r="AK9" s="1188"/>
      <c r="AL9" s="1189"/>
      <c r="AM9" s="1189"/>
      <c r="AN9" s="1189"/>
      <c r="AO9" s="1189"/>
      <c r="AP9" s="1189"/>
      <c r="AQ9" s="1189"/>
      <c r="AR9" s="1189"/>
      <c r="AS9" s="1189"/>
      <c r="AT9" s="1189"/>
    </row>
    <row r="10" spans="2:69" ht="16.8" thickBot="1">
      <c r="B10" s="1167" t="s">
        <v>372</v>
      </c>
      <c r="C10" s="1168"/>
      <c r="D10" s="1168"/>
      <c r="E10" s="1168"/>
      <c r="F10" s="1168"/>
      <c r="G10" s="1168"/>
      <c r="H10" s="1168"/>
      <c r="I10" s="1168"/>
      <c r="J10" s="1169"/>
      <c r="K10" s="1178" t="str">
        <f>その1!$R$18</f>
        <v/>
      </c>
      <c r="L10" s="1179"/>
      <c r="M10" s="1179"/>
      <c r="N10" s="1179"/>
      <c r="O10" s="1179"/>
      <c r="P10" s="1179"/>
      <c r="Q10" s="1179"/>
      <c r="R10" s="1179"/>
      <c r="S10" s="1179"/>
      <c r="T10" s="1180"/>
      <c r="Y10" s="1181" t="s">
        <v>59</v>
      </c>
      <c r="Z10" s="1182"/>
      <c r="AA10" s="1176"/>
      <c r="AB10" s="1177"/>
      <c r="AC10" s="1177"/>
      <c r="AD10" s="1177"/>
      <c r="AE10" s="1177"/>
      <c r="AF10" s="1185"/>
      <c r="AK10" s="1190"/>
      <c r="AL10" s="1191"/>
      <c r="AM10" s="1191"/>
      <c r="AN10" s="1191"/>
      <c r="AO10" s="1191"/>
      <c r="AP10" s="1191"/>
      <c r="AQ10" s="1191"/>
      <c r="AR10" s="1191"/>
      <c r="AS10" s="1191"/>
      <c r="AT10" s="1191"/>
      <c r="AU10" s="474"/>
    </row>
    <row r="11" spans="2:69" ht="9.9" customHeight="1" thickTop="1">
      <c r="B11" s="475"/>
      <c r="C11" s="475"/>
      <c r="D11" s="475"/>
      <c r="E11" s="475"/>
      <c r="F11" s="475"/>
      <c r="G11" s="475"/>
      <c r="H11" s="475"/>
      <c r="I11" s="475"/>
      <c r="J11" s="475"/>
      <c r="K11" s="475"/>
      <c r="L11" s="475"/>
      <c r="M11" s="475"/>
      <c r="N11" s="475"/>
      <c r="O11" s="475"/>
      <c r="P11" s="475"/>
      <c r="Q11" s="475"/>
      <c r="R11" s="475"/>
      <c r="S11" s="475"/>
      <c r="T11" s="475"/>
      <c r="U11" s="476"/>
      <c r="V11" s="476"/>
      <c r="W11" s="477"/>
      <c r="X11" s="477"/>
      <c r="Y11" s="477"/>
      <c r="Z11" s="478"/>
      <c r="AA11" s="476"/>
      <c r="AB11" s="476"/>
      <c r="AC11" s="477"/>
      <c r="AD11" s="477"/>
      <c r="AE11" s="477"/>
      <c r="AF11" s="478"/>
      <c r="AK11" s="479" t="s">
        <v>374</v>
      </c>
      <c r="AL11" s="480" t="s">
        <v>60</v>
      </c>
      <c r="AM11" s="481">
        <f>SUM($AP$16:$AP$33)</f>
        <v>15</v>
      </c>
      <c r="AN11" s="479" t="s">
        <v>375</v>
      </c>
      <c r="AO11" s="480" t="s">
        <v>60</v>
      </c>
      <c r="AP11" s="481">
        <f>SUM($AP$35:$AP$53)</f>
        <v>9</v>
      </c>
      <c r="AQ11" s="479" t="s">
        <v>615</v>
      </c>
      <c r="AR11" s="480" t="s">
        <v>60</v>
      </c>
      <c r="AS11" s="481">
        <f>SUM($AP$56:$AP$70)+SUM($AP$72:$AP$86)+SUM($AP$88:$AP$113)</f>
        <v>36</v>
      </c>
      <c r="AT11" s="482">
        <f>SUM(AP115:AP133)</f>
        <v>10</v>
      </c>
    </row>
    <row r="12" spans="2:69" ht="9.9" customHeight="1">
      <c r="B12" s="475"/>
      <c r="C12" s="475"/>
      <c r="D12" s="475"/>
      <c r="E12" s="475"/>
      <c r="F12" s="475"/>
      <c r="G12" s="475"/>
      <c r="H12" s="475"/>
      <c r="I12" s="475"/>
      <c r="J12" s="475"/>
      <c r="K12" s="475"/>
      <c r="L12" s="475"/>
      <c r="M12" s="475"/>
      <c r="N12" s="475"/>
      <c r="O12" s="475"/>
      <c r="P12" s="475"/>
      <c r="Q12" s="475"/>
      <c r="R12" s="475"/>
      <c r="S12" s="475"/>
      <c r="T12" s="475"/>
      <c r="AG12" s="477"/>
      <c r="AH12" s="477"/>
      <c r="AI12" s="477"/>
      <c r="AK12" s="477" t="s">
        <v>0</v>
      </c>
      <c r="AL12" s="477" t="s">
        <v>1</v>
      </c>
      <c r="AM12" s="477" t="s">
        <v>2</v>
      </c>
      <c r="AN12" s="477" t="s">
        <v>3</v>
      </c>
      <c r="AO12" s="477" t="s">
        <v>4</v>
      </c>
      <c r="AP12" s="477" t="s">
        <v>5</v>
      </c>
      <c r="AQ12" s="477" t="s">
        <v>6</v>
      </c>
      <c r="AR12" s="477"/>
      <c r="AS12" s="479" t="s">
        <v>7</v>
      </c>
      <c r="AT12" s="477"/>
    </row>
    <row r="13" spans="2:69" ht="9.6">
      <c r="B13" s="1198" t="s">
        <v>8</v>
      </c>
      <c r="C13" s="1200" t="s">
        <v>347</v>
      </c>
      <c r="D13" s="1201"/>
      <c r="E13" s="1201"/>
      <c r="F13" s="1201"/>
      <c r="G13" s="1201"/>
      <c r="H13" s="1202"/>
      <c r="I13" s="1200" t="s">
        <v>61</v>
      </c>
      <c r="J13" s="1201"/>
      <c r="K13" s="1201"/>
      <c r="L13" s="1201"/>
      <c r="M13" s="1201"/>
      <c r="N13" s="1201"/>
      <c r="O13" s="1201"/>
      <c r="P13" s="1201"/>
      <c r="Q13" s="1201"/>
      <c r="R13" s="1201"/>
      <c r="S13" s="1201"/>
      <c r="T13" s="1202"/>
      <c r="U13" s="1200" t="s">
        <v>62</v>
      </c>
      <c r="V13" s="1201"/>
      <c r="W13" s="1201"/>
      <c r="X13" s="1201"/>
      <c r="Y13" s="1201"/>
      <c r="Z13" s="1201"/>
      <c r="AA13" s="1201"/>
      <c r="AB13" s="1201"/>
      <c r="AC13" s="1201"/>
      <c r="AD13" s="1201"/>
      <c r="AE13" s="1201"/>
      <c r="AF13" s="1202"/>
      <c r="AG13" s="1198" t="s">
        <v>63</v>
      </c>
      <c r="AH13" s="1206" t="s">
        <v>64</v>
      </c>
      <c r="AI13" s="1275" t="s">
        <v>65</v>
      </c>
      <c r="AJ13" s="483"/>
      <c r="AK13" s="1270" t="s">
        <v>66</v>
      </c>
      <c r="AL13" s="1196" t="s">
        <v>67</v>
      </c>
      <c r="AM13" s="1196" t="s">
        <v>90</v>
      </c>
      <c r="AN13" s="1196" t="s">
        <v>68</v>
      </c>
      <c r="AO13" s="1196" t="s">
        <v>69</v>
      </c>
      <c r="AP13" s="1196" t="s">
        <v>70</v>
      </c>
      <c r="AQ13" s="1266" t="s">
        <v>71</v>
      </c>
      <c r="AR13" s="1268" t="s">
        <v>72</v>
      </c>
      <c r="AS13" s="1270" t="s">
        <v>73</v>
      </c>
      <c r="AT13" s="1268" t="s">
        <v>74</v>
      </c>
      <c r="AV13" s="1220" t="s">
        <v>62</v>
      </c>
      <c r="AW13" s="1221"/>
      <c r="AX13" s="1221"/>
      <c r="AY13" s="1221"/>
      <c r="AZ13" s="1222"/>
      <c r="BN13" s="1220" t="s">
        <v>62</v>
      </c>
      <c r="BO13" s="1221"/>
      <c r="BP13" s="1221"/>
      <c r="BQ13" s="1222"/>
    </row>
    <row r="14" spans="2:69" ht="20.100000000000001" customHeight="1" thickBot="1">
      <c r="B14" s="1199"/>
      <c r="C14" s="1203"/>
      <c r="D14" s="1204"/>
      <c r="E14" s="1204"/>
      <c r="F14" s="1204"/>
      <c r="G14" s="1204"/>
      <c r="H14" s="1205"/>
      <c r="I14" s="1203"/>
      <c r="J14" s="1204"/>
      <c r="K14" s="1204"/>
      <c r="L14" s="1204"/>
      <c r="M14" s="1204"/>
      <c r="N14" s="1204"/>
      <c r="O14" s="1204"/>
      <c r="P14" s="1204"/>
      <c r="Q14" s="1204"/>
      <c r="R14" s="1204"/>
      <c r="S14" s="1204"/>
      <c r="T14" s="1205"/>
      <c r="U14" s="1203"/>
      <c r="V14" s="1204"/>
      <c r="W14" s="1204"/>
      <c r="X14" s="1204"/>
      <c r="Y14" s="1204"/>
      <c r="Z14" s="1204"/>
      <c r="AA14" s="1204"/>
      <c r="AB14" s="1204"/>
      <c r="AC14" s="1204"/>
      <c r="AD14" s="1204"/>
      <c r="AE14" s="1204"/>
      <c r="AF14" s="1205"/>
      <c r="AG14" s="1199"/>
      <c r="AH14" s="1207"/>
      <c r="AI14" s="1276"/>
      <c r="AJ14" s="483"/>
      <c r="AK14" s="1271"/>
      <c r="AL14" s="1197"/>
      <c r="AM14" s="1197"/>
      <c r="AN14" s="1197"/>
      <c r="AO14" s="1197"/>
      <c r="AP14" s="1197"/>
      <c r="AQ14" s="1267"/>
      <c r="AR14" s="1269"/>
      <c r="AS14" s="1271"/>
      <c r="AT14" s="1269"/>
      <c r="AV14" s="1272"/>
      <c r="AW14" s="1273"/>
      <c r="AX14" s="1273"/>
      <c r="AY14" s="1273"/>
      <c r="AZ14" s="1274"/>
      <c r="BN14" s="1223"/>
      <c r="BO14" s="1224"/>
      <c r="BP14" s="1224"/>
      <c r="BQ14" s="1225"/>
    </row>
    <row r="15" spans="2:69" ht="19.5" customHeight="1" thickTop="1">
      <c r="B15" s="484" t="s">
        <v>674</v>
      </c>
      <c r="C15" s="485"/>
      <c r="D15" s="485"/>
      <c r="E15" s="485"/>
      <c r="F15" s="485"/>
      <c r="G15" s="485"/>
      <c r="H15" s="485"/>
      <c r="I15" s="485"/>
      <c r="J15" s="485"/>
      <c r="K15" s="485"/>
      <c r="L15" s="485"/>
      <c r="M15" s="485"/>
      <c r="N15" s="485"/>
      <c r="O15" s="485"/>
      <c r="P15" s="485"/>
      <c r="Q15" s="485"/>
      <c r="R15" s="485"/>
      <c r="S15" s="485"/>
      <c r="T15" s="485"/>
      <c r="U15" s="485"/>
      <c r="V15" s="485"/>
      <c r="W15" s="485"/>
      <c r="X15" s="485"/>
      <c r="Y15" s="485"/>
      <c r="Z15" s="485"/>
      <c r="AA15" s="485"/>
      <c r="AB15" s="485"/>
      <c r="AC15" s="485"/>
      <c r="AD15" s="485"/>
      <c r="AE15" s="485"/>
      <c r="AF15" s="485"/>
      <c r="AG15" s="486"/>
      <c r="AH15" s="486"/>
      <c r="AI15" s="487"/>
      <c r="AJ15" s="483"/>
      <c r="AK15" s="488"/>
      <c r="AL15" s="489"/>
      <c r="AM15" s="489"/>
      <c r="AN15" s="489"/>
      <c r="AO15" s="489"/>
      <c r="AP15" s="489"/>
      <c r="AQ15" s="489"/>
      <c r="AR15" s="490">
        <f>SUM(AR16:AR33)</f>
        <v>15</v>
      </c>
      <c r="AS15" s="491"/>
      <c r="AT15" s="492">
        <f>SUM(AT16:AT33)</f>
        <v>0</v>
      </c>
      <c r="AV15" s="493"/>
      <c r="AW15" s="494"/>
      <c r="AX15" s="494"/>
      <c r="AY15" s="494"/>
      <c r="AZ15" s="495"/>
      <c r="BN15" s="496"/>
      <c r="BO15" s="497"/>
      <c r="BP15" s="497"/>
      <c r="BQ15" s="498"/>
    </row>
    <row r="16" spans="2:69" ht="23.1" customHeight="1">
      <c r="B16" s="1226">
        <v>1</v>
      </c>
      <c r="C16" s="1229" t="s">
        <v>75</v>
      </c>
      <c r="D16" s="1230"/>
      <c r="E16" s="1231"/>
      <c r="F16" s="1238" t="s">
        <v>480</v>
      </c>
      <c r="G16" s="1230"/>
      <c r="H16" s="1239"/>
      <c r="I16" s="1245" t="s">
        <v>485</v>
      </c>
      <c r="J16" s="1246"/>
      <c r="K16" s="1246"/>
      <c r="L16" s="1246"/>
      <c r="M16" s="1246"/>
      <c r="N16" s="1246"/>
      <c r="O16" s="1246"/>
      <c r="P16" s="1246"/>
      <c r="Q16" s="1246"/>
      <c r="R16" s="1246"/>
      <c r="S16" s="1246"/>
      <c r="T16" s="1247"/>
      <c r="U16" s="1245" t="s">
        <v>484</v>
      </c>
      <c r="V16" s="1246"/>
      <c r="W16" s="1246"/>
      <c r="X16" s="1246"/>
      <c r="Y16" s="1246"/>
      <c r="Z16" s="1246"/>
      <c r="AA16" s="1246"/>
      <c r="AB16" s="1246"/>
      <c r="AC16" s="1246"/>
      <c r="AD16" s="1246"/>
      <c r="AE16" s="1246"/>
      <c r="AF16" s="1247"/>
      <c r="AG16" s="1254"/>
      <c r="AH16" s="1257"/>
      <c r="AI16" s="1260"/>
      <c r="AJ16" s="483"/>
      <c r="AK16" s="1263">
        <v>3</v>
      </c>
      <c r="AL16" s="1208">
        <v>3</v>
      </c>
      <c r="AM16" s="1208">
        <f>IF($AG16="該当無",0,1)</f>
        <v>1</v>
      </c>
      <c r="AN16" s="1211">
        <v>1</v>
      </c>
      <c r="AO16" s="1214"/>
      <c r="AP16" s="1208">
        <f>$AK16*$AM16*$AN16</f>
        <v>3</v>
      </c>
      <c r="AQ16" s="1217">
        <f>$AP16*15/$AM$11</f>
        <v>3</v>
      </c>
      <c r="AR16" s="1285">
        <f>SUM(AQ16:AQ33)</f>
        <v>15</v>
      </c>
      <c r="AS16" s="1288">
        <f>IF($AP16=0,0,IF($AG16=-1,$AG16*$AO16,$AG16/$AL16*$AQ16))</f>
        <v>0</v>
      </c>
      <c r="AT16" s="1285">
        <f>SUM(AS16:AS33)</f>
        <v>0</v>
      </c>
      <c r="AV16" s="1291">
        <v>3</v>
      </c>
      <c r="AW16" s="1208">
        <v>2</v>
      </c>
      <c r="AX16" s="1208">
        <v>1</v>
      </c>
      <c r="AY16" s="1208">
        <v>0</v>
      </c>
      <c r="AZ16" s="1277"/>
      <c r="BN16" s="1280" t="str">
        <f>IF($AG16=0,"今年度","")</f>
        <v>今年度</v>
      </c>
      <c r="BO16" s="1283" t="str">
        <f>IF($AG16=0,"来年度","")</f>
        <v>来年度</v>
      </c>
      <c r="BP16" s="1283" t="str">
        <f>IF($AG16=0,"再来年度","")</f>
        <v>再来年度</v>
      </c>
      <c r="BQ16" s="1284" t="str">
        <f>IF($AG16=0,"未定","")</f>
        <v>未定</v>
      </c>
    </row>
    <row r="17" spans="2:69" ht="23.1" customHeight="1">
      <c r="B17" s="1227"/>
      <c r="C17" s="1232"/>
      <c r="D17" s="1233"/>
      <c r="E17" s="1234"/>
      <c r="F17" s="1240"/>
      <c r="G17" s="1233"/>
      <c r="H17" s="1241"/>
      <c r="I17" s="1248"/>
      <c r="J17" s="1249"/>
      <c r="K17" s="1249"/>
      <c r="L17" s="1249"/>
      <c r="M17" s="1249"/>
      <c r="N17" s="1249"/>
      <c r="O17" s="1249"/>
      <c r="P17" s="1249"/>
      <c r="Q17" s="1249"/>
      <c r="R17" s="1249"/>
      <c r="S17" s="1249"/>
      <c r="T17" s="1250"/>
      <c r="U17" s="1248"/>
      <c r="V17" s="1249"/>
      <c r="W17" s="1249"/>
      <c r="X17" s="1249"/>
      <c r="Y17" s="1249"/>
      <c r="Z17" s="1249"/>
      <c r="AA17" s="1249"/>
      <c r="AB17" s="1249"/>
      <c r="AC17" s="1249"/>
      <c r="AD17" s="1249"/>
      <c r="AE17" s="1249"/>
      <c r="AF17" s="1250"/>
      <c r="AG17" s="1255"/>
      <c r="AH17" s="1258"/>
      <c r="AI17" s="1261"/>
      <c r="AJ17" s="483"/>
      <c r="AK17" s="1264"/>
      <c r="AL17" s="1209"/>
      <c r="AM17" s="1209"/>
      <c r="AN17" s="1212"/>
      <c r="AO17" s="1215"/>
      <c r="AP17" s="1209"/>
      <c r="AQ17" s="1218"/>
      <c r="AR17" s="1286"/>
      <c r="AS17" s="1289"/>
      <c r="AT17" s="1286"/>
      <c r="AV17" s="1281"/>
      <c r="AW17" s="1209"/>
      <c r="AX17" s="1209"/>
      <c r="AY17" s="1209"/>
      <c r="AZ17" s="1278"/>
      <c r="BN17" s="1281"/>
      <c r="BO17" s="1209"/>
      <c r="BP17" s="1209"/>
      <c r="BQ17" s="1278"/>
    </row>
    <row r="18" spans="2:69" ht="38.25" customHeight="1">
      <c r="B18" s="1228"/>
      <c r="C18" s="1232"/>
      <c r="D18" s="1233"/>
      <c r="E18" s="1234"/>
      <c r="F18" s="1240"/>
      <c r="G18" s="1233"/>
      <c r="H18" s="1241"/>
      <c r="I18" s="1251"/>
      <c r="J18" s="1252"/>
      <c r="K18" s="1252"/>
      <c r="L18" s="1252"/>
      <c r="M18" s="1252"/>
      <c r="N18" s="1252"/>
      <c r="O18" s="1252"/>
      <c r="P18" s="1252"/>
      <c r="Q18" s="1252"/>
      <c r="R18" s="1252"/>
      <c r="S18" s="1252"/>
      <c r="T18" s="1253"/>
      <c r="U18" s="1251"/>
      <c r="V18" s="1252"/>
      <c r="W18" s="1252"/>
      <c r="X18" s="1252"/>
      <c r="Y18" s="1252"/>
      <c r="Z18" s="1252"/>
      <c r="AA18" s="1252"/>
      <c r="AB18" s="1252"/>
      <c r="AC18" s="1252"/>
      <c r="AD18" s="1252"/>
      <c r="AE18" s="1252"/>
      <c r="AF18" s="1253"/>
      <c r="AG18" s="1256"/>
      <c r="AH18" s="1259"/>
      <c r="AI18" s="1262"/>
      <c r="AJ18" s="483"/>
      <c r="AK18" s="1265"/>
      <c r="AL18" s="1210"/>
      <c r="AM18" s="1210"/>
      <c r="AN18" s="1213"/>
      <c r="AO18" s="1216"/>
      <c r="AP18" s="1210"/>
      <c r="AQ18" s="1219"/>
      <c r="AR18" s="1287"/>
      <c r="AS18" s="1290"/>
      <c r="AT18" s="1287"/>
      <c r="AV18" s="1282"/>
      <c r="AW18" s="1210"/>
      <c r="AX18" s="1210"/>
      <c r="AY18" s="1210"/>
      <c r="AZ18" s="1279"/>
      <c r="BN18" s="1282"/>
      <c r="BO18" s="1210"/>
      <c r="BP18" s="1210"/>
      <c r="BQ18" s="1279"/>
    </row>
    <row r="19" spans="2:69" ht="18.75" customHeight="1">
      <c r="B19" s="1294">
        <f>MAX($B$16:B16)+1</f>
        <v>2</v>
      </c>
      <c r="C19" s="1232"/>
      <c r="D19" s="1233"/>
      <c r="E19" s="1234"/>
      <c r="F19" s="1240"/>
      <c r="G19" s="1233"/>
      <c r="H19" s="1241"/>
      <c r="I19" s="1295" t="s">
        <v>478</v>
      </c>
      <c r="J19" s="1296"/>
      <c r="K19" s="1296"/>
      <c r="L19" s="1296"/>
      <c r="M19" s="1296"/>
      <c r="N19" s="1296"/>
      <c r="O19" s="1296"/>
      <c r="P19" s="1296"/>
      <c r="Q19" s="1296"/>
      <c r="R19" s="1296"/>
      <c r="S19" s="1296"/>
      <c r="T19" s="1297"/>
      <c r="U19" s="1295" t="s">
        <v>616</v>
      </c>
      <c r="V19" s="1296"/>
      <c r="W19" s="1296"/>
      <c r="X19" s="1296"/>
      <c r="Y19" s="1296"/>
      <c r="Z19" s="1296"/>
      <c r="AA19" s="1296"/>
      <c r="AB19" s="1296"/>
      <c r="AC19" s="1296"/>
      <c r="AD19" s="1296"/>
      <c r="AE19" s="1296"/>
      <c r="AF19" s="1297"/>
      <c r="AG19" s="1298"/>
      <c r="AH19" s="1299"/>
      <c r="AI19" s="1300"/>
      <c r="AK19" s="1322">
        <v>1</v>
      </c>
      <c r="AL19" s="1283">
        <v>1</v>
      </c>
      <c r="AM19" s="1283">
        <f>IF($AG19="該当無",0,1)</f>
        <v>1</v>
      </c>
      <c r="AN19" s="1292">
        <v>1</v>
      </c>
      <c r="AO19" s="1293"/>
      <c r="AP19" s="1283">
        <f>$AK19*$AM19*$AN19</f>
        <v>1</v>
      </c>
      <c r="AQ19" s="1323">
        <f>$AP19*15/$AM$11</f>
        <v>1</v>
      </c>
      <c r="AR19" s="1324"/>
      <c r="AS19" s="1325">
        <f>IF($AP19=0,0,IF($AG19=-1,$AG19*$AO19,$AG19/$AL19*$AQ19))</f>
        <v>0</v>
      </c>
      <c r="AT19" s="1324"/>
      <c r="AV19" s="1326">
        <f>IF($AG$16=0,0,1)</f>
        <v>0</v>
      </c>
      <c r="AW19" s="1283">
        <v>0</v>
      </c>
      <c r="AX19" s="1283"/>
      <c r="AY19" s="1283"/>
      <c r="AZ19" s="1284"/>
      <c r="BN19" s="1280" t="str">
        <f>IF($AG19=0,"今年度","")</f>
        <v>今年度</v>
      </c>
      <c r="BO19" s="1283" t="str">
        <f>IF($AG19=0,"来年度","")</f>
        <v>来年度</v>
      </c>
      <c r="BP19" s="1283" t="str">
        <f>IF($AG19=0,"再来年度","")</f>
        <v>再来年度</v>
      </c>
      <c r="BQ19" s="1284" t="str">
        <f>IF($AG19=0,"未定","")</f>
        <v>未定</v>
      </c>
    </row>
    <row r="20" spans="2:69" ht="18.75" customHeight="1">
      <c r="B20" s="1227"/>
      <c r="C20" s="1232"/>
      <c r="D20" s="1233"/>
      <c r="E20" s="1234"/>
      <c r="F20" s="1240"/>
      <c r="G20" s="1233"/>
      <c r="H20" s="1241"/>
      <c r="I20" s="1248"/>
      <c r="J20" s="1249"/>
      <c r="K20" s="1249"/>
      <c r="L20" s="1249"/>
      <c r="M20" s="1249"/>
      <c r="N20" s="1249"/>
      <c r="O20" s="1249"/>
      <c r="P20" s="1249"/>
      <c r="Q20" s="1249"/>
      <c r="R20" s="1249"/>
      <c r="S20" s="1249"/>
      <c r="T20" s="1250"/>
      <c r="U20" s="1248"/>
      <c r="V20" s="1249"/>
      <c r="W20" s="1249"/>
      <c r="X20" s="1249"/>
      <c r="Y20" s="1249"/>
      <c r="Z20" s="1249"/>
      <c r="AA20" s="1249"/>
      <c r="AB20" s="1249"/>
      <c r="AC20" s="1249"/>
      <c r="AD20" s="1249"/>
      <c r="AE20" s="1249"/>
      <c r="AF20" s="1250"/>
      <c r="AG20" s="1255"/>
      <c r="AH20" s="1258"/>
      <c r="AI20" s="1261"/>
      <c r="AK20" s="1264"/>
      <c r="AL20" s="1209"/>
      <c r="AM20" s="1209"/>
      <c r="AN20" s="1212"/>
      <c r="AO20" s="1215"/>
      <c r="AP20" s="1209"/>
      <c r="AQ20" s="1218"/>
      <c r="AR20" s="1286"/>
      <c r="AS20" s="1289"/>
      <c r="AT20" s="1286"/>
      <c r="AV20" s="1327"/>
      <c r="AW20" s="1209"/>
      <c r="AX20" s="1209"/>
      <c r="AY20" s="1209"/>
      <c r="AZ20" s="1278"/>
      <c r="BN20" s="1281"/>
      <c r="BO20" s="1209"/>
      <c r="BP20" s="1209"/>
      <c r="BQ20" s="1278"/>
    </row>
    <row r="21" spans="2:69" ht="18.75" customHeight="1">
      <c r="B21" s="1228"/>
      <c r="C21" s="1232"/>
      <c r="D21" s="1233"/>
      <c r="E21" s="1234"/>
      <c r="F21" s="1242"/>
      <c r="G21" s="1243"/>
      <c r="H21" s="1244"/>
      <c r="I21" s="1251"/>
      <c r="J21" s="1252"/>
      <c r="K21" s="1252"/>
      <c r="L21" s="1252"/>
      <c r="M21" s="1252"/>
      <c r="N21" s="1252"/>
      <c r="O21" s="1252"/>
      <c r="P21" s="1252"/>
      <c r="Q21" s="1252"/>
      <c r="R21" s="1252"/>
      <c r="S21" s="1252"/>
      <c r="T21" s="1253"/>
      <c r="U21" s="1251"/>
      <c r="V21" s="1252"/>
      <c r="W21" s="1252"/>
      <c r="X21" s="1252"/>
      <c r="Y21" s="1252"/>
      <c r="Z21" s="1252"/>
      <c r="AA21" s="1252"/>
      <c r="AB21" s="1252"/>
      <c r="AC21" s="1252"/>
      <c r="AD21" s="1252"/>
      <c r="AE21" s="1252"/>
      <c r="AF21" s="1253"/>
      <c r="AG21" s="1256"/>
      <c r="AH21" s="1259"/>
      <c r="AI21" s="1262"/>
      <c r="AK21" s="1265"/>
      <c r="AL21" s="1210"/>
      <c r="AM21" s="1210"/>
      <c r="AN21" s="1213"/>
      <c r="AO21" s="1216"/>
      <c r="AP21" s="1210"/>
      <c r="AQ21" s="1219"/>
      <c r="AR21" s="1287"/>
      <c r="AS21" s="1290"/>
      <c r="AT21" s="1287"/>
      <c r="AV21" s="1328"/>
      <c r="AW21" s="1210"/>
      <c r="AX21" s="1210"/>
      <c r="AY21" s="1210"/>
      <c r="AZ21" s="1279"/>
      <c r="BN21" s="1282"/>
      <c r="BO21" s="1210"/>
      <c r="BP21" s="1210"/>
      <c r="BQ21" s="1279"/>
    </row>
    <row r="22" spans="2:69" s="500" customFormat="1" ht="17.25" customHeight="1">
      <c r="B22" s="1294">
        <f>MAX($B$16:B19)+1</f>
        <v>3</v>
      </c>
      <c r="C22" s="1232"/>
      <c r="D22" s="1233"/>
      <c r="E22" s="1234"/>
      <c r="F22" s="1301" t="s">
        <v>481</v>
      </c>
      <c r="G22" s="1302"/>
      <c r="H22" s="1303"/>
      <c r="I22" s="1310" t="s">
        <v>496</v>
      </c>
      <c r="J22" s="1311"/>
      <c r="K22" s="1311"/>
      <c r="L22" s="1311"/>
      <c r="M22" s="1311"/>
      <c r="N22" s="1311"/>
      <c r="O22" s="1311"/>
      <c r="P22" s="1311"/>
      <c r="Q22" s="1311"/>
      <c r="R22" s="1311"/>
      <c r="S22" s="1311"/>
      <c r="T22" s="1312"/>
      <c r="U22" s="1310" t="s">
        <v>495</v>
      </c>
      <c r="V22" s="1311"/>
      <c r="W22" s="1311"/>
      <c r="X22" s="1311"/>
      <c r="Y22" s="1311"/>
      <c r="Z22" s="1311"/>
      <c r="AA22" s="1311"/>
      <c r="AB22" s="1311"/>
      <c r="AC22" s="1311"/>
      <c r="AD22" s="1311"/>
      <c r="AE22" s="1311"/>
      <c r="AF22" s="1312"/>
      <c r="AG22" s="1319"/>
      <c r="AH22" s="1299"/>
      <c r="AI22" s="1300"/>
      <c r="AJ22" s="499"/>
      <c r="AK22" s="1322">
        <v>2</v>
      </c>
      <c r="AL22" s="1283">
        <v>2</v>
      </c>
      <c r="AM22" s="1283">
        <f>IF($AG22="該当無",0,1)</f>
        <v>1</v>
      </c>
      <c r="AN22" s="1292">
        <v>1</v>
      </c>
      <c r="AO22" s="1293"/>
      <c r="AP22" s="1283">
        <f>$AK22*$AM22*$AN22</f>
        <v>2</v>
      </c>
      <c r="AQ22" s="1323">
        <f>$AP22*15/$AM$11</f>
        <v>2</v>
      </c>
      <c r="AR22" s="1324"/>
      <c r="AS22" s="1325">
        <f>IF($AP22=0,0,IF($AG22=-1,$AG22*$AO22,$AG22/$AL22*$AQ22))</f>
        <v>0</v>
      </c>
      <c r="AT22" s="1324"/>
      <c r="AV22" s="1280">
        <v>2</v>
      </c>
      <c r="AW22" s="1283">
        <v>1</v>
      </c>
      <c r="AX22" s="1283">
        <v>0</v>
      </c>
      <c r="AY22" s="1283"/>
      <c r="AZ22" s="1284"/>
      <c r="BN22" s="1280" t="str">
        <f>IF($AG22=0,"今年度","")</f>
        <v>今年度</v>
      </c>
      <c r="BO22" s="1283" t="str">
        <f>IF($AG22=0,"来年度","")</f>
        <v>来年度</v>
      </c>
      <c r="BP22" s="1283" t="str">
        <f>IF($AG22=0,"再来年度","")</f>
        <v>再来年度</v>
      </c>
      <c r="BQ22" s="1284" t="str">
        <f>IF($AG22=0,"未定","")</f>
        <v>未定</v>
      </c>
    </row>
    <row r="23" spans="2:69" s="500" customFormat="1" ht="17.25" customHeight="1">
      <c r="B23" s="1227"/>
      <c r="C23" s="1232"/>
      <c r="D23" s="1233"/>
      <c r="E23" s="1234"/>
      <c r="F23" s="1304"/>
      <c r="G23" s="1305"/>
      <c r="H23" s="1306"/>
      <c r="I23" s="1313"/>
      <c r="J23" s="1314"/>
      <c r="K23" s="1314"/>
      <c r="L23" s="1314"/>
      <c r="M23" s="1314"/>
      <c r="N23" s="1314"/>
      <c r="O23" s="1314"/>
      <c r="P23" s="1314"/>
      <c r="Q23" s="1314"/>
      <c r="R23" s="1314"/>
      <c r="S23" s="1314"/>
      <c r="T23" s="1315"/>
      <c r="U23" s="1313"/>
      <c r="V23" s="1314"/>
      <c r="W23" s="1314"/>
      <c r="X23" s="1314"/>
      <c r="Y23" s="1314"/>
      <c r="Z23" s="1314"/>
      <c r="AA23" s="1314"/>
      <c r="AB23" s="1314"/>
      <c r="AC23" s="1314"/>
      <c r="AD23" s="1314"/>
      <c r="AE23" s="1314"/>
      <c r="AF23" s="1315"/>
      <c r="AG23" s="1320"/>
      <c r="AH23" s="1258"/>
      <c r="AI23" s="1261"/>
      <c r="AJ23" s="499"/>
      <c r="AK23" s="1264"/>
      <c r="AL23" s="1209"/>
      <c r="AM23" s="1209"/>
      <c r="AN23" s="1212"/>
      <c r="AO23" s="1215"/>
      <c r="AP23" s="1209"/>
      <c r="AQ23" s="1218"/>
      <c r="AR23" s="1286"/>
      <c r="AS23" s="1289"/>
      <c r="AT23" s="1286"/>
      <c r="AV23" s="1281"/>
      <c r="AW23" s="1209"/>
      <c r="AX23" s="1209"/>
      <c r="AY23" s="1209"/>
      <c r="AZ23" s="1278"/>
      <c r="BN23" s="1281"/>
      <c r="BO23" s="1209"/>
      <c r="BP23" s="1209"/>
      <c r="BQ23" s="1278"/>
    </row>
    <row r="24" spans="2:69" s="500" customFormat="1" ht="17.25" customHeight="1">
      <c r="B24" s="1228"/>
      <c r="C24" s="1232"/>
      <c r="D24" s="1233"/>
      <c r="E24" s="1234"/>
      <c r="F24" s="1307"/>
      <c r="G24" s="1308"/>
      <c r="H24" s="1309"/>
      <c r="I24" s="1316"/>
      <c r="J24" s="1317"/>
      <c r="K24" s="1317"/>
      <c r="L24" s="1317"/>
      <c r="M24" s="1317"/>
      <c r="N24" s="1317"/>
      <c r="O24" s="1317"/>
      <c r="P24" s="1317"/>
      <c r="Q24" s="1317"/>
      <c r="R24" s="1317"/>
      <c r="S24" s="1317"/>
      <c r="T24" s="1318"/>
      <c r="U24" s="1316"/>
      <c r="V24" s="1317"/>
      <c r="W24" s="1317"/>
      <c r="X24" s="1317"/>
      <c r="Y24" s="1317"/>
      <c r="Z24" s="1317"/>
      <c r="AA24" s="1317"/>
      <c r="AB24" s="1317"/>
      <c r="AC24" s="1317"/>
      <c r="AD24" s="1317"/>
      <c r="AE24" s="1317"/>
      <c r="AF24" s="1318"/>
      <c r="AG24" s="1321"/>
      <c r="AH24" s="1259"/>
      <c r="AI24" s="1262"/>
      <c r="AJ24" s="499"/>
      <c r="AK24" s="1265"/>
      <c r="AL24" s="1210"/>
      <c r="AM24" s="1210"/>
      <c r="AN24" s="1213"/>
      <c r="AO24" s="1216"/>
      <c r="AP24" s="1210"/>
      <c r="AQ24" s="1219"/>
      <c r="AR24" s="1287"/>
      <c r="AS24" s="1290"/>
      <c r="AT24" s="1287"/>
      <c r="AV24" s="1282"/>
      <c r="AW24" s="1210"/>
      <c r="AX24" s="1210"/>
      <c r="AY24" s="1210"/>
      <c r="AZ24" s="1279"/>
      <c r="BN24" s="1282"/>
      <c r="BO24" s="1210"/>
      <c r="BP24" s="1210"/>
      <c r="BQ24" s="1279"/>
    </row>
    <row r="25" spans="2:69" s="500" customFormat="1" ht="20.100000000000001" customHeight="1">
      <c r="B25" s="1294">
        <f>MAX($B$16:B22)+1</f>
        <v>4</v>
      </c>
      <c r="C25" s="1232"/>
      <c r="D25" s="1233"/>
      <c r="E25" s="1234"/>
      <c r="F25" s="1301" t="s">
        <v>479</v>
      </c>
      <c r="G25" s="1302"/>
      <c r="H25" s="1303"/>
      <c r="I25" s="1310" t="s">
        <v>586</v>
      </c>
      <c r="J25" s="1311"/>
      <c r="K25" s="1311"/>
      <c r="L25" s="1311"/>
      <c r="M25" s="1311"/>
      <c r="N25" s="1311"/>
      <c r="O25" s="1311"/>
      <c r="P25" s="1311"/>
      <c r="Q25" s="1311"/>
      <c r="R25" s="1311"/>
      <c r="S25" s="1311"/>
      <c r="T25" s="1312"/>
      <c r="U25" s="1329" t="s">
        <v>76</v>
      </c>
      <c r="V25" s="1330"/>
      <c r="W25" s="1330"/>
      <c r="X25" s="1330"/>
      <c r="Y25" s="1330"/>
      <c r="Z25" s="1330"/>
      <c r="AA25" s="1330"/>
      <c r="AB25" s="1330"/>
      <c r="AC25" s="1330"/>
      <c r="AD25" s="1330"/>
      <c r="AE25" s="1330"/>
      <c r="AF25" s="1331"/>
      <c r="AG25" s="1319"/>
      <c r="AH25" s="1299"/>
      <c r="AI25" s="1300"/>
      <c r="AJ25" s="499"/>
      <c r="AK25" s="1338">
        <v>3</v>
      </c>
      <c r="AL25" s="1283">
        <v>4</v>
      </c>
      <c r="AM25" s="1283">
        <f>IF($AG25="該当無",0,1)</f>
        <v>1</v>
      </c>
      <c r="AN25" s="1292">
        <v>1</v>
      </c>
      <c r="AO25" s="1293"/>
      <c r="AP25" s="1283">
        <f>$AK25*$AM25*$AN25</f>
        <v>3</v>
      </c>
      <c r="AQ25" s="1323">
        <f>$AP25*15/$AM$11</f>
        <v>3</v>
      </c>
      <c r="AR25" s="1324"/>
      <c r="AS25" s="1325">
        <f>IF($AP25=0,0,IF($AG25=-1,$AG25*$AO25,$AG25/$AL25*$AQ25))</f>
        <v>0</v>
      </c>
      <c r="AT25" s="1324"/>
      <c r="AV25" s="1280">
        <v>4</v>
      </c>
      <c r="AW25" s="1283">
        <v>3</v>
      </c>
      <c r="AX25" s="1283">
        <v>2</v>
      </c>
      <c r="AY25" s="1283">
        <v>1</v>
      </c>
      <c r="AZ25" s="1284">
        <v>0</v>
      </c>
      <c r="BN25" s="1280" t="str">
        <f>IF($AG25=0,"今年度","")</f>
        <v>今年度</v>
      </c>
      <c r="BO25" s="1283" t="str">
        <f>IF($AG25=0,"来年度","")</f>
        <v>来年度</v>
      </c>
      <c r="BP25" s="1283" t="str">
        <f>IF($AG25=0,"再来年度","")</f>
        <v>再来年度</v>
      </c>
      <c r="BQ25" s="1284" t="str">
        <f>IF($AG25=0,"未定","")</f>
        <v>未定</v>
      </c>
    </row>
    <row r="26" spans="2:69" s="500" customFormat="1" ht="20.100000000000001" customHeight="1">
      <c r="B26" s="1227"/>
      <c r="C26" s="1232"/>
      <c r="D26" s="1233"/>
      <c r="E26" s="1234"/>
      <c r="F26" s="1304"/>
      <c r="G26" s="1305"/>
      <c r="H26" s="1306"/>
      <c r="I26" s="1313"/>
      <c r="J26" s="1314"/>
      <c r="K26" s="1314"/>
      <c r="L26" s="1314"/>
      <c r="M26" s="1314"/>
      <c r="N26" s="1314"/>
      <c r="O26" s="1314"/>
      <c r="P26" s="1314"/>
      <c r="Q26" s="1314"/>
      <c r="R26" s="1314"/>
      <c r="S26" s="1314"/>
      <c r="T26" s="1315"/>
      <c r="U26" s="1332"/>
      <c r="V26" s="1333"/>
      <c r="W26" s="1333"/>
      <c r="X26" s="1333"/>
      <c r="Y26" s="1333"/>
      <c r="Z26" s="1333"/>
      <c r="AA26" s="1333"/>
      <c r="AB26" s="1333"/>
      <c r="AC26" s="1333"/>
      <c r="AD26" s="1333"/>
      <c r="AE26" s="1333"/>
      <c r="AF26" s="1334"/>
      <c r="AG26" s="1320"/>
      <c r="AH26" s="1258"/>
      <c r="AI26" s="1261"/>
      <c r="AJ26" s="499"/>
      <c r="AK26" s="1339"/>
      <c r="AL26" s="1209"/>
      <c r="AM26" s="1209"/>
      <c r="AN26" s="1212"/>
      <c r="AO26" s="1215"/>
      <c r="AP26" s="1209"/>
      <c r="AQ26" s="1218"/>
      <c r="AR26" s="1286"/>
      <c r="AS26" s="1289"/>
      <c r="AT26" s="1286"/>
      <c r="AV26" s="1281"/>
      <c r="AW26" s="1209"/>
      <c r="AX26" s="1209"/>
      <c r="AY26" s="1209"/>
      <c r="AZ26" s="1278"/>
      <c r="BN26" s="1281"/>
      <c r="BO26" s="1209"/>
      <c r="BP26" s="1209"/>
      <c r="BQ26" s="1278"/>
    </row>
    <row r="27" spans="2:69" s="500" customFormat="1" ht="36.75" customHeight="1">
      <c r="B27" s="1228"/>
      <c r="C27" s="1232"/>
      <c r="D27" s="1233"/>
      <c r="E27" s="1234"/>
      <c r="F27" s="1307"/>
      <c r="G27" s="1308"/>
      <c r="H27" s="1309"/>
      <c r="I27" s="1316"/>
      <c r="J27" s="1317"/>
      <c r="K27" s="1317"/>
      <c r="L27" s="1317"/>
      <c r="M27" s="1317"/>
      <c r="N27" s="1317"/>
      <c r="O27" s="1317"/>
      <c r="P27" s="1317"/>
      <c r="Q27" s="1317"/>
      <c r="R27" s="1317"/>
      <c r="S27" s="1317"/>
      <c r="T27" s="1318"/>
      <c r="U27" s="1335"/>
      <c r="V27" s="1336"/>
      <c r="W27" s="1336"/>
      <c r="X27" s="1336"/>
      <c r="Y27" s="1336"/>
      <c r="Z27" s="1336"/>
      <c r="AA27" s="1336"/>
      <c r="AB27" s="1336"/>
      <c r="AC27" s="1336"/>
      <c r="AD27" s="1336"/>
      <c r="AE27" s="1336"/>
      <c r="AF27" s="1337"/>
      <c r="AG27" s="1321"/>
      <c r="AH27" s="1259"/>
      <c r="AI27" s="1262"/>
      <c r="AJ27" s="499"/>
      <c r="AK27" s="1340"/>
      <c r="AL27" s="1210"/>
      <c r="AM27" s="1210"/>
      <c r="AN27" s="1213"/>
      <c r="AO27" s="1216"/>
      <c r="AP27" s="1210"/>
      <c r="AQ27" s="1219"/>
      <c r="AR27" s="1287"/>
      <c r="AS27" s="1290"/>
      <c r="AT27" s="1287"/>
      <c r="AV27" s="1282"/>
      <c r="AW27" s="1210"/>
      <c r="AX27" s="1210"/>
      <c r="AY27" s="1210"/>
      <c r="AZ27" s="1279"/>
      <c r="BN27" s="1282"/>
      <c r="BO27" s="1210"/>
      <c r="BP27" s="1210"/>
      <c r="BQ27" s="1279"/>
    </row>
    <row r="28" spans="2:69" s="500" customFormat="1" ht="25.5" customHeight="1">
      <c r="B28" s="1294">
        <f>MAX($B$16:B25)+1</f>
        <v>5</v>
      </c>
      <c r="C28" s="1232"/>
      <c r="D28" s="1233"/>
      <c r="E28" s="1234"/>
      <c r="F28" s="1301" t="s">
        <v>80</v>
      </c>
      <c r="G28" s="1302"/>
      <c r="H28" s="1303"/>
      <c r="I28" s="1329" t="s">
        <v>617</v>
      </c>
      <c r="J28" s="1330"/>
      <c r="K28" s="1330"/>
      <c r="L28" s="1330"/>
      <c r="M28" s="1330"/>
      <c r="N28" s="1330"/>
      <c r="O28" s="1330"/>
      <c r="P28" s="1330"/>
      <c r="Q28" s="1330"/>
      <c r="R28" s="1330"/>
      <c r="S28" s="1330"/>
      <c r="T28" s="1331"/>
      <c r="U28" s="1329" t="s">
        <v>618</v>
      </c>
      <c r="V28" s="1330"/>
      <c r="W28" s="1330"/>
      <c r="X28" s="1330"/>
      <c r="Y28" s="1330"/>
      <c r="Z28" s="1330"/>
      <c r="AA28" s="1330"/>
      <c r="AB28" s="1330"/>
      <c r="AC28" s="1330"/>
      <c r="AD28" s="1330"/>
      <c r="AE28" s="1330"/>
      <c r="AF28" s="1331"/>
      <c r="AG28" s="1319"/>
      <c r="AH28" s="1299"/>
      <c r="AI28" s="1300"/>
      <c r="AJ28" s="499"/>
      <c r="AK28" s="1338">
        <v>3</v>
      </c>
      <c r="AL28" s="1283">
        <v>4</v>
      </c>
      <c r="AM28" s="1283">
        <f>IF($AG28="該当無",0,1)</f>
        <v>1</v>
      </c>
      <c r="AN28" s="1292">
        <v>1</v>
      </c>
      <c r="AO28" s="1293"/>
      <c r="AP28" s="1283">
        <f>$AK28*$AM28*$AN28</f>
        <v>3</v>
      </c>
      <c r="AQ28" s="1323">
        <f>$AP28*15/$AM$11</f>
        <v>3</v>
      </c>
      <c r="AR28" s="1324"/>
      <c r="AS28" s="1325">
        <f>IF($AP28=0,0,IF($AG28=-1,$AG28*$AO28,$AG28/$AL28*$AQ28))</f>
        <v>0</v>
      </c>
      <c r="AT28" s="1324"/>
      <c r="AV28" s="1280">
        <v>4</v>
      </c>
      <c r="AW28" s="1283">
        <v>3</v>
      </c>
      <c r="AX28" s="1283">
        <v>2</v>
      </c>
      <c r="AY28" s="1283">
        <v>1</v>
      </c>
      <c r="AZ28" s="1284">
        <v>0</v>
      </c>
      <c r="BN28" s="1280" t="str">
        <f>IF($AG28=0,"今年度","")</f>
        <v>今年度</v>
      </c>
      <c r="BO28" s="1283" t="str">
        <f>IF($AG28=0,"来年度","")</f>
        <v>来年度</v>
      </c>
      <c r="BP28" s="1283" t="str">
        <f>IF($AG28=0,"再来年度","")</f>
        <v>再来年度</v>
      </c>
      <c r="BQ28" s="1284" t="str">
        <f>IF($AG28=0,"未定","")</f>
        <v>未定</v>
      </c>
    </row>
    <row r="29" spans="2:69" s="500" customFormat="1" ht="20.100000000000001" customHeight="1">
      <c r="B29" s="1227"/>
      <c r="C29" s="1232"/>
      <c r="D29" s="1233"/>
      <c r="E29" s="1234"/>
      <c r="F29" s="1304"/>
      <c r="G29" s="1305"/>
      <c r="H29" s="1306"/>
      <c r="I29" s="1332"/>
      <c r="J29" s="1333"/>
      <c r="K29" s="1333"/>
      <c r="L29" s="1333"/>
      <c r="M29" s="1333"/>
      <c r="N29" s="1333"/>
      <c r="O29" s="1333"/>
      <c r="P29" s="1333"/>
      <c r="Q29" s="1333"/>
      <c r="R29" s="1333"/>
      <c r="S29" s="1333"/>
      <c r="T29" s="1334"/>
      <c r="U29" s="1332"/>
      <c r="V29" s="1333"/>
      <c r="W29" s="1333"/>
      <c r="X29" s="1333"/>
      <c r="Y29" s="1333"/>
      <c r="Z29" s="1333"/>
      <c r="AA29" s="1333"/>
      <c r="AB29" s="1333"/>
      <c r="AC29" s="1333"/>
      <c r="AD29" s="1333"/>
      <c r="AE29" s="1333"/>
      <c r="AF29" s="1334"/>
      <c r="AG29" s="1320"/>
      <c r="AH29" s="1258"/>
      <c r="AI29" s="1261"/>
      <c r="AJ29" s="499"/>
      <c r="AK29" s="1339"/>
      <c r="AL29" s="1209"/>
      <c r="AM29" s="1209"/>
      <c r="AN29" s="1212"/>
      <c r="AO29" s="1215"/>
      <c r="AP29" s="1209"/>
      <c r="AQ29" s="1218"/>
      <c r="AR29" s="1286"/>
      <c r="AS29" s="1289"/>
      <c r="AT29" s="1286"/>
      <c r="AV29" s="1281"/>
      <c r="AW29" s="1209"/>
      <c r="AX29" s="1209"/>
      <c r="AY29" s="1209"/>
      <c r="AZ29" s="1278"/>
      <c r="BN29" s="1281"/>
      <c r="BO29" s="1209"/>
      <c r="BP29" s="1209"/>
      <c r="BQ29" s="1278"/>
    </row>
    <row r="30" spans="2:69" s="500" customFormat="1" ht="9.6">
      <c r="B30" s="1228"/>
      <c r="C30" s="1232"/>
      <c r="D30" s="1233"/>
      <c r="E30" s="1234"/>
      <c r="F30" s="1307"/>
      <c r="G30" s="1308"/>
      <c r="H30" s="1309"/>
      <c r="I30" s="1335"/>
      <c r="J30" s="1336"/>
      <c r="K30" s="1336"/>
      <c r="L30" s="1336"/>
      <c r="M30" s="1336"/>
      <c r="N30" s="1336"/>
      <c r="O30" s="1336"/>
      <c r="P30" s="1336"/>
      <c r="Q30" s="1336"/>
      <c r="R30" s="1336"/>
      <c r="S30" s="1336"/>
      <c r="T30" s="1337"/>
      <c r="U30" s="1335"/>
      <c r="V30" s="1336"/>
      <c r="W30" s="1336"/>
      <c r="X30" s="1336"/>
      <c r="Y30" s="1336"/>
      <c r="Z30" s="1336"/>
      <c r="AA30" s="1336"/>
      <c r="AB30" s="1336"/>
      <c r="AC30" s="1336"/>
      <c r="AD30" s="1336"/>
      <c r="AE30" s="1336"/>
      <c r="AF30" s="1337"/>
      <c r="AG30" s="1321"/>
      <c r="AH30" s="1259"/>
      <c r="AI30" s="1262"/>
      <c r="AJ30" s="499"/>
      <c r="AK30" s="1340"/>
      <c r="AL30" s="1210"/>
      <c r="AM30" s="1210"/>
      <c r="AN30" s="1213"/>
      <c r="AO30" s="1216"/>
      <c r="AP30" s="1210"/>
      <c r="AQ30" s="1219"/>
      <c r="AR30" s="1287"/>
      <c r="AS30" s="1290"/>
      <c r="AT30" s="1287"/>
      <c r="AV30" s="1282"/>
      <c r="AW30" s="1210"/>
      <c r="AX30" s="1210"/>
      <c r="AY30" s="1210"/>
      <c r="AZ30" s="1279"/>
      <c r="BN30" s="1282"/>
      <c r="BO30" s="1210"/>
      <c r="BP30" s="1210"/>
      <c r="BQ30" s="1279"/>
    </row>
    <row r="31" spans="2:69" s="500" customFormat="1" ht="23.25" customHeight="1">
      <c r="B31" s="1294">
        <f>MAX($B$16:B28)+1</f>
        <v>6</v>
      </c>
      <c r="C31" s="1232"/>
      <c r="D31" s="1233"/>
      <c r="E31" s="1234"/>
      <c r="F31" s="1301" t="s">
        <v>77</v>
      </c>
      <c r="G31" s="1302"/>
      <c r="H31" s="1303"/>
      <c r="I31" s="1329" t="s">
        <v>619</v>
      </c>
      <c r="J31" s="1330"/>
      <c r="K31" s="1330"/>
      <c r="L31" s="1330"/>
      <c r="M31" s="1330"/>
      <c r="N31" s="1330"/>
      <c r="O31" s="1330"/>
      <c r="P31" s="1330"/>
      <c r="Q31" s="1330"/>
      <c r="R31" s="1330"/>
      <c r="S31" s="1330"/>
      <c r="T31" s="1331"/>
      <c r="U31" s="1329" t="s">
        <v>9</v>
      </c>
      <c r="V31" s="1330"/>
      <c r="W31" s="1330"/>
      <c r="X31" s="1330"/>
      <c r="Y31" s="1330"/>
      <c r="Z31" s="1330"/>
      <c r="AA31" s="1330"/>
      <c r="AB31" s="1330"/>
      <c r="AC31" s="1330"/>
      <c r="AD31" s="1330"/>
      <c r="AE31" s="1330"/>
      <c r="AF31" s="1331"/>
      <c r="AG31" s="1319"/>
      <c r="AH31" s="1299"/>
      <c r="AI31" s="1300"/>
      <c r="AJ31" s="499"/>
      <c r="AK31" s="1338">
        <v>3</v>
      </c>
      <c r="AL31" s="1283">
        <v>3</v>
      </c>
      <c r="AM31" s="1283">
        <f>IF($AG31="該当無",0,1)</f>
        <v>1</v>
      </c>
      <c r="AN31" s="1292">
        <v>1</v>
      </c>
      <c r="AO31" s="1293"/>
      <c r="AP31" s="1283">
        <f>$AK31*$AM31*$AN31</f>
        <v>3</v>
      </c>
      <c r="AQ31" s="1323">
        <f>$AP31*15/$AM$11</f>
        <v>3</v>
      </c>
      <c r="AR31" s="1324"/>
      <c r="AS31" s="1325">
        <f>IF($AP31=0,0,IF($AG31=-1,$AG31*$AO31,$AG31/$AL31*$AQ31))</f>
        <v>0</v>
      </c>
      <c r="AT31" s="1324"/>
      <c r="AV31" s="1280">
        <v>3</v>
      </c>
      <c r="AW31" s="1283">
        <v>2</v>
      </c>
      <c r="AX31" s="1283">
        <v>1</v>
      </c>
      <c r="AY31" s="1283">
        <v>0</v>
      </c>
      <c r="AZ31" s="1284"/>
      <c r="BB31" s="501"/>
      <c r="BC31" s="502" t="s">
        <v>81</v>
      </c>
      <c r="BD31" s="502" t="s">
        <v>620</v>
      </c>
      <c r="BE31" s="502" t="s">
        <v>43</v>
      </c>
      <c r="BF31" s="502" t="s">
        <v>44</v>
      </c>
      <c r="BG31" s="502" t="s">
        <v>82</v>
      </c>
      <c r="BH31" s="502" t="s">
        <v>45</v>
      </c>
      <c r="BI31" s="502" t="s">
        <v>83</v>
      </c>
      <c r="BJ31" s="502" t="s">
        <v>84</v>
      </c>
      <c r="BK31" s="502" t="s">
        <v>85</v>
      </c>
      <c r="BL31" s="502" t="s">
        <v>46</v>
      </c>
      <c r="BN31" s="1280" t="str">
        <f>IF($AG31=0,"今年度","")</f>
        <v>今年度</v>
      </c>
      <c r="BO31" s="1283" t="str">
        <f>IF($AG31=0,"来年度","")</f>
        <v>来年度</v>
      </c>
      <c r="BP31" s="1283" t="str">
        <f>IF($AG31=0,"再来年度","")</f>
        <v>再来年度</v>
      </c>
      <c r="BQ31" s="1284" t="str">
        <f>IF($AG31=0,"未定","")</f>
        <v>未定</v>
      </c>
    </row>
    <row r="32" spans="2:69" s="500" customFormat="1" ht="23.25" customHeight="1">
      <c r="B32" s="1227"/>
      <c r="C32" s="1232"/>
      <c r="D32" s="1233"/>
      <c r="E32" s="1234"/>
      <c r="F32" s="1304"/>
      <c r="G32" s="1305"/>
      <c r="H32" s="1306"/>
      <c r="I32" s="1332"/>
      <c r="J32" s="1333"/>
      <c r="K32" s="1333"/>
      <c r="L32" s="1333"/>
      <c r="M32" s="1333"/>
      <c r="N32" s="1333"/>
      <c r="O32" s="1333"/>
      <c r="P32" s="1333"/>
      <c r="Q32" s="1333"/>
      <c r="R32" s="1333"/>
      <c r="S32" s="1333"/>
      <c r="T32" s="1334"/>
      <c r="U32" s="1332"/>
      <c r="V32" s="1333"/>
      <c r="W32" s="1333"/>
      <c r="X32" s="1333"/>
      <c r="Y32" s="1333"/>
      <c r="Z32" s="1333"/>
      <c r="AA32" s="1333"/>
      <c r="AB32" s="1333"/>
      <c r="AC32" s="1333"/>
      <c r="AD32" s="1333"/>
      <c r="AE32" s="1333"/>
      <c r="AF32" s="1334"/>
      <c r="AG32" s="1320"/>
      <c r="AH32" s="1258"/>
      <c r="AI32" s="1261"/>
      <c r="AJ32" s="499"/>
      <c r="AK32" s="1339"/>
      <c r="AL32" s="1209"/>
      <c r="AM32" s="1209"/>
      <c r="AN32" s="1212"/>
      <c r="AO32" s="1215"/>
      <c r="AP32" s="1209"/>
      <c r="AQ32" s="1218"/>
      <c r="AR32" s="1286"/>
      <c r="AS32" s="1289"/>
      <c r="AT32" s="1286"/>
      <c r="AV32" s="1281"/>
      <c r="AW32" s="1209"/>
      <c r="AX32" s="1209"/>
      <c r="AY32" s="1209"/>
      <c r="AZ32" s="1278"/>
      <c r="BB32" s="503" t="s">
        <v>86</v>
      </c>
      <c r="BC32" s="502">
        <v>6</v>
      </c>
      <c r="BD32" s="503">
        <f>COUNTIF($AG$16:$AG$33,"該当無")</f>
        <v>0</v>
      </c>
      <c r="BE32" s="503">
        <f>BC32-BD32</f>
        <v>6</v>
      </c>
      <c r="BF32" s="503">
        <f>COUNTIF($AG$16:$AG$33,"&gt;0")</f>
        <v>0</v>
      </c>
      <c r="BG32" s="502">
        <f>COUNTIF($AG$16:$AG$33,"0")</f>
        <v>0</v>
      </c>
      <c r="BH32" s="503">
        <f>BG32-BL32</f>
        <v>0</v>
      </c>
      <c r="BI32" s="503">
        <f>COUNTIF($AH$16:$AH$33,BI31)</f>
        <v>0</v>
      </c>
      <c r="BJ32" s="503">
        <f>COUNTIF($AH$16:$AH$33,BJ31)</f>
        <v>0</v>
      </c>
      <c r="BK32" s="503">
        <f>COUNTIF($AH$16:$AH$33,BK31)</f>
        <v>0</v>
      </c>
      <c r="BL32" s="503">
        <f>COUNTIF($AH$16:$AH$33,BL31)</f>
        <v>0</v>
      </c>
      <c r="BN32" s="1281"/>
      <c r="BO32" s="1209"/>
      <c r="BP32" s="1209"/>
      <c r="BQ32" s="1278"/>
    </row>
    <row r="33" spans="2:69" s="500" customFormat="1" ht="23.25" customHeight="1">
      <c r="B33" s="1341"/>
      <c r="C33" s="1235"/>
      <c r="D33" s="1236"/>
      <c r="E33" s="1237"/>
      <c r="F33" s="1342"/>
      <c r="G33" s="1343"/>
      <c r="H33" s="1344"/>
      <c r="I33" s="1345"/>
      <c r="J33" s="1346"/>
      <c r="K33" s="1346"/>
      <c r="L33" s="1346"/>
      <c r="M33" s="1346"/>
      <c r="N33" s="1346"/>
      <c r="O33" s="1346"/>
      <c r="P33" s="1346"/>
      <c r="Q33" s="1346"/>
      <c r="R33" s="1346"/>
      <c r="S33" s="1346"/>
      <c r="T33" s="1347"/>
      <c r="U33" s="1345"/>
      <c r="V33" s="1346"/>
      <c r="W33" s="1346"/>
      <c r="X33" s="1346"/>
      <c r="Y33" s="1346"/>
      <c r="Z33" s="1346"/>
      <c r="AA33" s="1346"/>
      <c r="AB33" s="1346"/>
      <c r="AC33" s="1346"/>
      <c r="AD33" s="1346"/>
      <c r="AE33" s="1346"/>
      <c r="AF33" s="1347"/>
      <c r="AG33" s="1348"/>
      <c r="AH33" s="1349"/>
      <c r="AI33" s="1350"/>
      <c r="AJ33" s="499"/>
      <c r="AK33" s="1351"/>
      <c r="AL33" s="1352"/>
      <c r="AM33" s="1352"/>
      <c r="AN33" s="1371"/>
      <c r="AO33" s="1372"/>
      <c r="AP33" s="1352"/>
      <c r="AQ33" s="1373"/>
      <c r="AR33" s="1369"/>
      <c r="AS33" s="1368"/>
      <c r="AT33" s="1369"/>
      <c r="AV33" s="1370"/>
      <c r="AW33" s="1352"/>
      <c r="AX33" s="1352"/>
      <c r="AY33" s="1352"/>
      <c r="AZ33" s="1375"/>
      <c r="BB33" s="504"/>
      <c r="BN33" s="1282"/>
      <c r="BO33" s="1210"/>
      <c r="BP33" s="1210"/>
      <c r="BQ33" s="1279"/>
    </row>
    <row r="34" spans="2:69" s="500" customFormat="1" ht="18" customHeight="1">
      <c r="B34" s="505" t="s">
        <v>671</v>
      </c>
      <c r="C34" s="506"/>
      <c r="D34" s="506"/>
      <c r="E34" s="506"/>
      <c r="F34" s="507"/>
      <c r="G34" s="507"/>
      <c r="H34" s="507"/>
      <c r="I34" s="507"/>
      <c r="J34" s="507"/>
      <c r="K34" s="507"/>
      <c r="L34" s="507"/>
      <c r="M34" s="507"/>
      <c r="N34" s="507"/>
      <c r="O34" s="507"/>
      <c r="P34" s="507"/>
      <c r="Q34" s="507"/>
      <c r="R34" s="507"/>
      <c r="S34" s="507"/>
      <c r="T34" s="507"/>
      <c r="U34" s="508"/>
      <c r="V34" s="508"/>
      <c r="W34" s="508"/>
      <c r="X34" s="508"/>
      <c r="Y34" s="508"/>
      <c r="Z34" s="508"/>
      <c r="AA34" s="508"/>
      <c r="AB34" s="508"/>
      <c r="AC34" s="508"/>
      <c r="AD34" s="508"/>
      <c r="AE34" s="508"/>
      <c r="AF34" s="508"/>
      <c r="AG34" s="509"/>
      <c r="AH34" s="509"/>
      <c r="AI34" s="510"/>
      <c r="AJ34" s="483"/>
      <c r="AK34" s="511"/>
      <c r="AL34" s="512"/>
      <c r="AM34" s="512"/>
      <c r="AN34" s="512"/>
      <c r="AO34" s="513"/>
      <c r="AP34" s="512"/>
      <c r="AQ34" s="512"/>
      <c r="AR34" s="514">
        <f>SUM(AR35:AR46)</f>
        <v>5</v>
      </c>
      <c r="AS34" s="513"/>
      <c r="AT34" s="515">
        <f>SUM(AT35:AT46)</f>
        <v>0</v>
      </c>
      <c r="AV34" s="516"/>
      <c r="AW34" s="517"/>
      <c r="AX34" s="517"/>
      <c r="AY34" s="517"/>
      <c r="AZ34" s="518"/>
      <c r="BN34" s="519"/>
      <c r="BO34" s="520"/>
      <c r="BP34" s="520"/>
      <c r="BQ34" s="521"/>
    </row>
    <row r="35" spans="2:69" s="500" customFormat="1" ht="24" customHeight="1">
      <c r="B35" s="1353">
        <f>MAX($B$16:B32)+1</f>
        <v>7</v>
      </c>
      <c r="C35" s="1356" t="s">
        <v>621</v>
      </c>
      <c r="D35" s="1357"/>
      <c r="E35" s="1358"/>
      <c r="F35" s="1363" t="s">
        <v>87</v>
      </c>
      <c r="G35" s="1357"/>
      <c r="H35" s="1364"/>
      <c r="I35" s="1365" t="s">
        <v>622</v>
      </c>
      <c r="J35" s="1366"/>
      <c r="K35" s="1366"/>
      <c r="L35" s="1366"/>
      <c r="M35" s="1366"/>
      <c r="N35" s="1366"/>
      <c r="O35" s="1366"/>
      <c r="P35" s="1366"/>
      <c r="Q35" s="1366"/>
      <c r="R35" s="1366"/>
      <c r="S35" s="1366"/>
      <c r="T35" s="1367"/>
      <c r="U35" s="1365" t="s">
        <v>500</v>
      </c>
      <c r="V35" s="1366"/>
      <c r="W35" s="1366"/>
      <c r="X35" s="1366"/>
      <c r="Y35" s="1366"/>
      <c r="Z35" s="1366"/>
      <c r="AA35" s="1366"/>
      <c r="AB35" s="1366"/>
      <c r="AC35" s="1366"/>
      <c r="AD35" s="1366"/>
      <c r="AE35" s="1366"/>
      <c r="AF35" s="1367"/>
      <c r="AG35" s="1377"/>
      <c r="AH35" s="1257"/>
      <c r="AI35" s="1260"/>
      <c r="AJ35" s="499"/>
      <c r="AK35" s="1374">
        <v>1</v>
      </c>
      <c r="AL35" s="1208">
        <v>2</v>
      </c>
      <c r="AM35" s="1208">
        <f>IF($AG35="該当無",0,1)</f>
        <v>1</v>
      </c>
      <c r="AN35" s="1211">
        <v>1</v>
      </c>
      <c r="AO35" s="1214">
        <v>1</v>
      </c>
      <c r="AP35" s="1208">
        <f>$AK35*$AM35*$AN35</f>
        <v>1</v>
      </c>
      <c r="AQ35" s="1217">
        <f>$AP35*9/$AP$11</f>
        <v>1</v>
      </c>
      <c r="AR35" s="1285">
        <f>SUM(AQ35:AQ46)</f>
        <v>5</v>
      </c>
      <c r="AS35" s="1288">
        <f>IF($AP35=0,0,IF($AG35=-1,$AG35*$AO35,$AG35/$AL35*$AQ35))</f>
        <v>0</v>
      </c>
      <c r="AT35" s="1285">
        <f>SUM(AS35:AS53)</f>
        <v>0</v>
      </c>
      <c r="AV35" s="1291">
        <v>2</v>
      </c>
      <c r="AW35" s="1208">
        <v>1</v>
      </c>
      <c r="AX35" s="1208">
        <v>0</v>
      </c>
      <c r="AY35" s="1208">
        <v>-1</v>
      </c>
      <c r="AZ35" s="1277"/>
      <c r="BN35" s="1280" t="str">
        <f>IF($AG35=(-1),"今年度","")</f>
        <v/>
      </c>
      <c r="BO35" s="1283" t="str">
        <f>IF($AG35=(-1),"来年度","")</f>
        <v/>
      </c>
      <c r="BP35" s="1283" t="str">
        <f>IF($AG35=(-1),"再来年度","")</f>
        <v/>
      </c>
      <c r="BQ35" s="1284" t="str">
        <f>IF($AG35=(-1),"未定","")</f>
        <v/>
      </c>
    </row>
    <row r="36" spans="2:69" s="500" customFormat="1" ht="24" customHeight="1">
      <c r="B36" s="1354"/>
      <c r="C36" s="1359"/>
      <c r="D36" s="1305"/>
      <c r="E36" s="1360"/>
      <c r="F36" s="1304"/>
      <c r="G36" s="1305"/>
      <c r="H36" s="1306"/>
      <c r="I36" s="1332"/>
      <c r="J36" s="1333"/>
      <c r="K36" s="1333"/>
      <c r="L36" s="1333"/>
      <c r="M36" s="1333"/>
      <c r="N36" s="1333"/>
      <c r="O36" s="1333"/>
      <c r="P36" s="1333"/>
      <c r="Q36" s="1333"/>
      <c r="R36" s="1333"/>
      <c r="S36" s="1333"/>
      <c r="T36" s="1334"/>
      <c r="U36" s="1332"/>
      <c r="V36" s="1333"/>
      <c r="W36" s="1333"/>
      <c r="X36" s="1333"/>
      <c r="Y36" s="1333"/>
      <c r="Z36" s="1333"/>
      <c r="AA36" s="1333"/>
      <c r="AB36" s="1333"/>
      <c r="AC36" s="1333"/>
      <c r="AD36" s="1333"/>
      <c r="AE36" s="1333"/>
      <c r="AF36" s="1334"/>
      <c r="AG36" s="1320"/>
      <c r="AH36" s="1258"/>
      <c r="AI36" s="1261"/>
      <c r="AJ36" s="499"/>
      <c r="AK36" s="1339"/>
      <c r="AL36" s="1209"/>
      <c r="AM36" s="1209"/>
      <c r="AN36" s="1212"/>
      <c r="AO36" s="1215"/>
      <c r="AP36" s="1209"/>
      <c r="AQ36" s="1218"/>
      <c r="AR36" s="1286"/>
      <c r="AS36" s="1289"/>
      <c r="AT36" s="1286"/>
      <c r="AV36" s="1281"/>
      <c r="AW36" s="1209"/>
      <c r="AX36" s="1209"/>
      <c r="AY36" s="1209"/>
      <c r="AZ36" s="1278"/>
      <c r="BN36" s="1281"/>
      <c r="BO36" s="1209"/>
      <c r="BP36" s="1209"/>
      <c r="BQ36" s="1278"/>
    </row>
    <row r="37" spans="2:69" s="500" customFormat="1" ht="24" customHeight="1">
      <c r="B37" s="1355"/>
      <c r="C37" s="1359"/>
      <c r="D37" s="1305"/>
      <c r="E37" s="1360"/>
      <c r="F37" s="1307"/>
      <c r="G37" s="1308"/>
      <c r="H37" s="1309"/>
      <c r="I37" s="1335"/>
      <c r="J37" s="1336"/>
      <c r="K37" s="1336"/>
      <c r="L37" s="1336"/>
      <c r="M37" s="1336"/>
      <c r="N37" s="1336"/>
      <c r="O37" s="1336"/>
      <c r="P37" s="1336"/>
      <c r="Q37" s="1336"/>
      <c r="R37" s="1336"/>
      <c r="S37" s="1336"/>
      <c r="T37" s="1337"/>
      <c r="U37" s="1335"/>
      <c r="V37" s="1336"/>
      <c r="W37" s="1336"/>
      <c r="X37" s="1336"/>
      <c r="Y37" s="1336"/>
      <c r="Z37" s="1336"/>
      <c r="AA37" s="1336"/>
      <c r="AB37" s="1336"/>
      <c r="AC37" s="1336"/>
      <c r="AD37" s="1336"/>
      <c r="AE37" s="1336"/>
      <c r="AF37" s="1337"/>
      <c r="AG37" s="1321"/>
      <c r="AH37" s="1259"/>
      <c r="AI37" s="1262"/>
      <c r="AJ37" s="499"/>
      <c r="AK37" s="1340"/>
      <c r="AL37" s="1210"/>
      <c r="AM37" s="1210"/>
      <c r="AN37" s="1213"/>
      <c r="AO37" s="1216"/>
      <c r="AP37" s="1210"/>
      <c r="AQ37" s="1219"/>
      <c r="AR37" s="1287"/>
      <c r="AS37" s="1290"/>
      <c r="AT37" s="1287"/>
      <c r="AV37" s="1282"/>
      <c r="AW37" s="1210"/>
      <c r="AX37" s="1210"/>
      <c r="AY37" s="1210"/>
      <c r="AZ37" s="1279"/>
      <c r="BN37" s="1282"/>
      <c r="BO37" s="1210"/>
      <c r="BP37" s="1210"/>
      <c r="BQ37" s="1279"/>
    </row>
    <row r="38" spans="2:69" s="500" customFormat="1" ht="21.9" customHeight="1">
      <c r="B38" s="1376">
        <f>MAX($B$16:B35)+1</f>
        <v>8</v>
      </c>
      <c r="C38" s="1359"/>
      <c r="D38" s="1305"/>
      <c r="E38" s="1360"/>
      <c r="F38" s="1301" t="s">
        <v>623</v>
      </c>
      <c r="G38" s="1302"/>
      <c r="H38" s="1303"/>
      <c r="I38" s="1295" t="s">
        <v>624</v>
      </c>
      <c r="J38" s="1296"/>
      <c r="K38" s="1296"/>
      <c r="L38" s="1296"/>
      <c r="M38" s="1296"/>
      <c r="N38" s="1296"/>
      <c r="O38" s="1296"/>
      <c r="P38" s="1296"/>
      <c r="Q38" s="1296"/>
      <c r="R38" s="1296"/>
      <c r="S38" s="1296"/>
      <c r="T38" s="1297"/>
      <c r="U38" s="1329" t="s">
        <v>625</v>
      </c>
      <c r="V38" s="1330"/>
      <c r="W38" s="1330"/>
      <c r="X38" s="1330"/>
      <c r="Y38" s="1330"/>
      <c r="Z38" s="1330"/>
      <c r="AA38" s="1330"/>
      <c r="AB38" s="1330"/>
      <c r="AC38" s="1330"/>
      <c r="AD38" s="1330"/>
      <c r="AE38" s="1330"/>
      <c r="AF38" s="1331"/>
      <c r="AG38" s="1319"/>
      <c r="AH38" s="1299"/>
      <c r="AI38" s="1300"/>
      <c r="AJ38" s="499"/>
      <c r="AK38" s="1338">
        <v>2</v>
      </c>
      <c r="AL38" s="1283">
        <v>4</v>
      </c>
      <c r="AM38" s="1283">
        <f>IF($AG38="該当無",0,1)</f>
        <v>1</v>
      </c>
      <c r="AN38" s="1292">
        <v>1</v>
      </c>
      <c r="AO38" s="1293"/>
      <c r="AP38" s="1283">
        <f>$AK38*$AM38*$AN38</f>
        <v>2</v>
      </c>
      <c r="AQ38" s="1323">
        <f t="shared" ref="AQ38" si="0">$AP38*9/$AP$11</f>
        <v>2</v>
      </c>
      <c r="AR38" s="1324"/>
      <c r="AS38" s="1325">
        <f>IF($AP38=0,0,IF($AG38=-1,$AG38*$AO38,$AG38/$AL38*$AQ38))</f>
        <v>0</v>
      </c>
      <c r="AT38" s="1324"/>
      <c r="AV38" s="1280">
        <v>4</v>
      </c>
      <c r="AW38" s="1283">
        <v>3</v>
      </c>
      <c r="AX38" s="1283">
        <v>2</v>
      </c>
      <c r="AY38" s="1283">
        <v>1</v>
      </c>
      <c r="AZ38" s="1284">
        <v>0</v>
      </c>
      <c r="BN38" s="1280" t="str">
        <f>IF($AG38=0,"今年度","")</f>
        <v>今年度</v>
      </c>
      <c r="BO38" s="1283" t="str">
        <f>IF($AG38=0,"来年度","")</f>
        <v>来年度</v>
      </c>
      <c r="BP38" s="1283" t="str">
        <f>IF($AG38=0,"再来年度","")</f>
        <v>再来年度</v>
      </c>
      <c r="BQ38" s="1284" t="str">
        <f>IF($AG38=0,"未定","")</f>
        <v>未定</v>
      </c>
    </row>
    <row r="39" spans="2:69" s="500" customFormat="1" ht="21.9" customHeight="1">
      <c r="B39" s="1354"/>
      <c r="C39" s="1359"/>
      <c r="D39" s="1305"/>
      <c r="E39" s="1360"/>
      <c r="F39" s="1304"/>
      <c r="G39" s="1305"/>
      <c r="H39" s="1306"/>
      <c r="I39" s="1248"/>
      <c r="J39" s="1249"/>
      <c r="K39" s="1249"/>
      <c r="L39" s="1249"/>
      <c r="M39" s="1249"/>
      <c r="N39" s="1249"/>
      <c r="O39" s="1249"/>
      <c r="P39" s="1249"/>
      <c r="Q39" s="1249"/>
      <c r="R39" s="1249"/>
      <c r="S39" s="1249"/>
      <c r="T39" s="1250"/>
      <c r="U39" s="1332"/>
      <c r="V39" s="1333"/>
      <c r="W39" s="1333"/>
      <c r="X39" s="1333"/>
      <c r="Y39" s="1333"/>
      <c r="Z39" s="1333"/>
      <c r="AA39" s="1333"/>
      <c r="AB39" s="1333"/>
      <c r="AC39" s="1333"/>
      <c r="AD39" s="1333"/>
      <c r="AE39" s="1333"/>
      <c r="AF39" s="1334"/>
      <c r="AG39" s="1320"/>
      <c r="AH39" s="1258"/>
      <c r="AI39" s="1261"/>
      <c r="AJ39" s="499"/>
      <c r="AK39" s="1339"/>
      <c r="AL39" s="1209"/>
      <c r="AM39" s="1209"/>
      <c r="AN39" s="1212"/>
      <c r="AO39" s="1215"/>
      <c r="AP39" s="1209"/>
      <c r="AQ39" s="1218"/>
      <c r="AR39" s="1286"/>
      <c r="AS39" s="1289"/>
      <c r="AT39" s="1286"/>
      <c r="AV39" s="1281"/>
      <c r="AW39" s="1209"/>
      <c r="AX39" s="1209"/>
      <c r="AY39" s="1209"/>
      <c r="AZ39" s="1278"/>
      <c r="BN39" s="1281"/>
      <c r="BO39" s="1209"/>
      <c r="BP39" s="1209"/>
      <c r="BQ39" s="1278"/>
    </row>
    <row r="40" spans="2:69" s="500" customFormat="1" ht="28.2" customHeight="1">
      <c r="B40" s="1355"/>
      <c r="C40" s="1359"/>
      <c r="D40" s="1305"/>
      <c r="E40" s="1360"/>
      <c r="F40" s="1307"/>
      <c r="G40" s="1308"/>
      <c r="H40" s="1309"/>
      <c r="I40" s="1251"/>
      <c r="J40" s="1252"/>
      <c r="K40" s="1252"/>
      <c r="L40" s="1252"/>
      <c r="M40" s="1252"/>
      <c r="N40" s="1252"/>
      <c r="O40" s="1252"/>
      <c r="P40" s="1252"/>
      <c r="Q40" s="1252"/>
      <c r="R40" s="1252"/>
      <c r="S40" s="1252"/>
      <c r="T40" s="1253"/>
      <c r="U40" s="1335"/>
      <c r="V40" s="1336"/>
      <c r="W40" s="1336"/>
      <c r="X40" s="1336"/>
      <c r="Y40" s="1336"/>
      <c r="Z40" s="1336"/>
      <c r="AA40" s="1336"/>
      <c r="AB40" s="1336"/>
      <c r="AC40" s="1336"/>
      <c r="AD40" s="1336"/>
      <c r="AE40" s="1336"/>
      <c r="AF40" s="1337"/>
      <c r="AG40" s="1321"/>
      <c r="AH40" s="1259"/>
      <c r="AI40" s="1262"/>
      <c r="AJ40" s="499"/>
      <c r="AK40" s="1340"/>
      <c r="AL40" s="1210"/>
      <c r="AM40" s="1210"/>
      <c r="AN40" s="1213"/>
      <c r="AO40" s="1216"/>
      <c r="AP40" s="1210"/>
      <c r="AQ40" s="1219"/>
      <c r="AR40" s="1287"/>
      <c r="AS40" s="1290"/>
      <c r="AT40" s="1287"/>
      <c r="AV40" s="1282"/>
      <c r="AW40" s="1210"/>
      <c r="AX40" s="1210"/>
      <c r="AY40" s="1210"/>
      <c r="AZ40" s="1279"/>
      <c r="BN40" s="1282"/>
      <c r="BO40" s="1210"/>
      <c r="BP40" s="1210"/>
      <c r="BQ40" s="1279"/>
    </row>
    <row r="41" spans="2:69" s="500" customFormat="1" ht="20.100000000000001" customHeight="1">
      <c r="B41" s="1376">
        <f>MAX($B$16:B38)+1</f>
        <v>9</v>
      </c>
      <c r="C41" s="1359"/>
      <c r="D41" s="1305"/>
      <c r="E41" s="1360"/>
      <c r="F41" s="1301" t="s">
        <v>88</v>
      </c>
      <c r="G41" s="1302"/>
      <c r="H41" s="1303"/>
      <c r="I41" s="1329" t="s">
        <v>626</v>
      </c>
      <c r="J41" s="1330"/>
      <c r="K41" s="1330"/>
      <c r="L41" s="1330"/>
      <c r="M41" s="1330"/>
      <c r="N41" s="1330"/>
      <c r="O41" s="1330"/>
      <c r="P41" s="1330"/>
      <c r="Q41" s="1330"/>
      <c r="R41" s="1330"/>
      <c r="S41" s="1330"/>
      <c r="T41" s="1331"/>
      <c r="U41" s="1329" t="s">
        <v>89</v>
      </c>
      <c r="V41" s="1330"/>
      <c r="W41" s="1330"/>
      <c r="X41" s="1330"/>
      <c r="Y41" s="1330"/>
      <c r="Z41" s="1330"/>
      <c r="AA41" s="1330"/>
      <c r="AB41" s="1330"/>
      <c r="AC41" s="1330"/>
      <c r="AD41" s="1330"/>
      <c r="AE41" s="1330"/>
      <c r="AF41" s="1331"/>
      <c r="AG41" s="1319"/>
      <c r="AH41" s="1299"/>
      <c r="AI41" s="1300"/>
      <c r="AJ41" s="499"/>
      <c r="AK41" s="1338">
        <v>1</v>
      </c>
      <c r="AL41" s="1283">
        <v>3</v>
      </c>
      <c r="AM41" s="1283">
        <f>IF($AG41="該当無",0,1)</f>
        <v>1</v>
      </c>
      <c r="AN41" s="1292">
        <v>1</v>
      </c>
      <c r="AO41" s="1293"/>
      <c r="AP41" s="1283">
        <f>$AK41*$AM41*$AN41</f>
        <v>1</v>
      </c>
      <c r="AQ41" s="1323">
        <f t="shared" ref="AQ41" si="1">$AP41*9/$AP$11</f>
        <v>1</v>
      </c>
      <c r="AR41" s="1324"/>
      <c r="AS41" s="1325">
        <f>IF($AP41=0,0,IF($AG41=-1,$AG41*$AO41,$AG41/$AL41*$AQ41))</f>
        <v>0</v>
      </c>
      <c r="AT41" s="1324"/>
      <c r="AV41" s="1280">
        <v>3</v>
      </c>
      <c r="AW41" s="1283">
        <v>2</v>
      </c>
      <c r="AX41" s="1283">
        <v>1</v>
      </c>
      <c r="AY41" s="1283">
        <v>0</v>
      </c>
      <c r="AZ41" s="1284"/>
      <c r="BN41" s="1280" t="str">
        <f>IF($AG41=0,"今年度","")</f>
        <v>今年度</v>
      </c>
      <c r="BO41" s="1283" t="str">
        <f>IF($AG41=0,"来年度","")</f>
        <v>来年度</v>
      </c>
      <c r="BP41" s="1283" t="str">
        <f>IF($AG41=0,"再来年度","")</f>
        <v>再来年度</v>
      </c>
      <c r="BQ41" s="1284" t="str">
        <f>IF($AG41=0,"未定","")</f>
        <v>未定</v>
      </c>
    </row>
    <row r="42" spans="2:69" s="500" customFormat="1" ht="20.100000000000001" customHeight="1">
      <c r="B42" s="1354"/>
      <c r="C42" s="1359"/>
      <c r="D42" s="1305"/>
      <c r="E42" s="1360"/>
      <c r="F42" s="1304"/>
      <c r="G42" s="1305"/>
      <c r="H42" s="1306"/>
      <c r="I42" s="1332"/>
      <c r="J42" s="1333"/>
      <c r="K42" s="1333"/>
      <c r="L42" s="1333"/>
      <c r="M42" s="1333"/>
      <c r="N42" s="1333"/>
      <c r="O42" s="1333"/>
      <c r="P42" s="1333"/>
      <c r="Q42" s="1333"/>
      <c r="R42" s="1333"/>
      <c r="S42" s="1333"/>
      <c r="T42" s="1334"/>
      <c r="U42" s="1332"/>
      <c r="V42" s="1333"/>
      <c r="W42" s="1333"/>
      <c r="X42" s="1333"/>
      <c r="Y42" s="1333"/>
      <c r="Z42" s="1333"/>
      <c r="AA42" s="1333"/>
      <c r="AB42" s="1333"/>
      <c r="AC42" s="1333"/>
      <c r="AD42" s="1333"/>
      <c r="AE42" s="1333"/>
      <c r="AF42" s="1334"/>
      <c r="AG42" s="1320"/>
      <c r="AH42" s="1258"/>
      <c r="AI42" s="1261"/>
      <c r="AJ42" s="499"/>
      <c r="AK42" s="1339"/>
      <c r="AL42" s="1209"/>
      <c r="AM42" s="1209"/>
      <c r="AN42" s="1212"/>
      <c r="AO42" s="1215"/>
      <c r="AP42" s="1209"/>
      <c r="AQ42" s="1218"/>
      <c r="AR42" s="1286"/>
      <c r="AS42" s="1289"/>
      <c r="AT42" s="1286"/>
      <c r="AV42" s="1281"/>
      <c r="AW42" s="1209"/>
      <c r="AX42" s="1209"/>
      <c r="AY42" s="1209"/>
      <c r="AZ42" s="1278"/>
      <c r="BN42" s="1281"/>
      <c r="BO42" s="1209"/>
      <c r="BP42" s="1209"/>
      <c r="BQ42" s="1278"/>
    </row>
    <row r="43" spans="2:69" s="500" customFormat="1" ht="20.100000000000001" customHeight="1">
      <c r="B43" s="1355"/>
      <c r="C43" s="1359"/>
      <c r="D43" s="1305"/>
      <c r="E43" s="1360"/>
      <c r="F43" s="1307"/>
      <c r="G43" s="1308"/>
      <c r="H43" s="1309"/>
      <c r="I43" s="1335"/>
      <c r="J43" s="1336"/>
      <c r="K43" s="1336"/>
      <c r="L43" s="1336"/>
      <c r="M43" s="1336"/>
      <c r="N43" s="1336"/>
      <c r="O43" s="1336"/>
      <c r="P43" s="1336"/>
      <c r="Q43" s="1336"/>
      <c r="R43" s="1336"/>
      <c r="S43" s="1336"/>
      <c r="T43" s="1337"/>
      <c r="U43" s="1335"/>
      <c r="V43" s="1336"/>
      <c r="W43" s="1336"/>
      <c r="X43" s="1336"/>
      <c r="Y43" s="1336"/>
      <c r="Z43" s="1336"/>
      <c r="AA43" s="1336"/>
      <c r="AB43" s="1336"/>
      <c r="AC43" s="1336"/>
      <c r="AD43" s="1336"/>
      <c r="AE43" s="1336"/>
      <c r="AF43" s="1337"/>
      <c r="AG43" s="1321"/>
      <c r="AH43" s="1259"/>
      <c r="AI43" s="1262"/>
      <c r="AJ43" s="499"/>
      <c r="AK43" s="1340"/>
      <c r="AL43" s="1210"/>
      <c r="AM43" s="1210"/>
      <c r="AN43" s="1213"/>
      <c r="AO43" s="1216"/>
      <c r="AP43" s="1210"/>
      <c r="AQ43" s="1219"/>
      <c r="AR43" s="1287"/>
      <c r="AS43" s="1290"/>
      <c r="AT43" s="1287"/>
      <c r="AV43" s="1282"/>
      <c r="AW43" s="1210"/>
      <c r="AX43" s="1210"/>
      <c r="AY43" s="1210"/>
      <c r="AZ43" s="1279"/>
      <c r="BN43" s="1282"/>
      <c r="BO43" s="1210"/>
      <c r="BP43" s="1210"/>
      <c r="BQ43" s="1279"/>
    </row>
    <row r="44" spans="2:69" s="500" customFormat="1" ht="23.25" customHeight="1">
      <c r="B44" s="1376">
        <f>MAX($B$16:B43)+1</f>
        <v>10</v>
      </c>
      <c r="C44" s="1359"/>
      <c r="D44" s="1305"/>
      <c r="E44" s="1360"/>
      <c r="F44" s="1385" t="s">
        <v>627</v>
      </c>
      <c r="G44" s="1386"/>
      <c r="H44" s="1387"/>
      <c r="I44" s="1295" t="s">
        <v>628</v>
      </c>
      <c r="J44" s="1296"/>
      <c r="K44" s="1296"/>
      <c r="L44" s="1296"/>
      <c r="M44" s="1296"/>
      <c r="N44" s="1296"/>
      <c r="O44" s="1296"/>
      <c r="P44" s="1296"/>
      <c r="Q44" s="1296"/>
      <c r="R44" s="1296"/>
      <c r="S44" s="1296"/>
      <c r="T44" s="1297"/>
      <c r="U44" s="1329" t="s">
        <v>629</v>
      </c>
      <c r="V44" s="1330"/>
      <c r="W44" s="1330"/>
      <c r="X44" s="1330"/>
      <c r="Y44" s="1330"/>
      <c r="Z44" s="1330"/>
      <c r="AA44" s="1330"/>
      <c r="AB44" s="1330"/>
      <c r="AC44" s="1330"/>
      <c r="AD44" s="1330"/>
      <c r="AE44" s="1330"/>
      <c r="AF44" s="1331"/>
      <c r="AG44" s="1319"/>
      <c r="AH44" s="1299"/>
      <c r="AI44" s="1378"/>
      <c r="AJ44" s="499"/>
      <c r="AK44" s="1381">
        <v>1</v>
      </c>
      <c r="AL44" s="1283">
        <v>2</v>
      </c>
      <c r="AM44" s="1283">
        <f>IF($AG44="該当無",0,1)</f>
        <v>1</v>
      </c>
      <c r="AN44" s="1292">
        <v>1</v>
      </c>
      <c r="AO44" s="1293"/>
      <c r="AP44" s="1283">
        <f>$AK44*$AM44*$AN44</f>
        <v>1</v>
      </c>
      <c r="AQ44" s="1323">
        <f t="shared" ref="AQ44" si="2">$AP44*9/$AP$11</f>
        <v>1</v>
      </c>
      <c r="AR44" s="1324"/>
      <c r="AS44" s="1325">
        <f>IF($AP44=0,0,IF($AG44=-1,$AG44*$AO44,$AG44/$AL44*$AQ44))</f>
        <v>0</v>
      </c>
      <c r="AT44" s="1324"/>
      <c r="AV44" s="1280">
        <v>2</v>
      </c>
      <c r="AW44" s="1283">
        <v>1</v>
      </c>
      <c r="AX44" s="1283">
        <v>0</v>
      </c>
      <c r="AY44" s="1283"/>
      <c r="AZ44" s="1284"/>
      <c r="BB44" s="501"/>
      <c r="BC44" s="502" t="s">
        <v>81</v>
      </c>
      <c r="BD44" s="502" t="s">
        <v>620</v>
      </c>
      <c r="BE44" s="502" t="s">
        <v>43</v>
      </c>
      <c r="BF44" s="502" t="s">
        <v>44</v>
      </c>
      <c r="BG44" s="502" t="s">
        <v>82</v>
      </c>
      <c r="BH44" s="502" t="s">
        <v>45</v>
      </c>
      <c r="BI44" s="502" t="s">
        <v>83</v>
      </c>
      <c r="BJ44" s="502" t="s">
        <v>84</v>
      </c>
      <c r="BK44" s="502" t="s">
        <v>85</v>
      </c>
      <c r="BL44" s="502" t="s">
        <v>46</v>
      </c>
      <c r="BN44" s="1280" t="str">
        <f>IF($AG44=0,"今年度","")</f>
        <v>今年度</v>
      </c>
      <c r="BO44" s="1283" t="str">
        <f>IF($AG44=0,"来年度","")</f>
        <v>来年度</v>
      </c>
      <c r="BP44" s="1283" t="str">
        <f>IF($AG44=0,"再来年度","")</f>
        <v>再来年度</v>
      </c>
      <c r="BQ44" s="1284" t="str">
        <f>IF($AG44=0,"未定","")</f>
        <v>未定</v>
      </c>
    </row>
    <row r="45" spans="2:69" s="500" customFormat="1" ht="23.25" customHeight="1">
      <c r="B45" s="1354"/>
      <c r="C45" s="1359"/>
      <c r="D45" s="1305"/>
      <c r="E45" s="1360"/>
      <c r="F45" s="1240"/>
      <c r="G45" s="1233"/>
      <c r="H45" s="1241"/>
      <c r="I45" s="1248"/>
      <c r="J45" s="1249"/>
      <c r="K45" s="1249"/>
      <c r="L45" s="1249"/>
      <c r="M45" s="1249"/>
      <c r="N45" s="1249"/>
      <c r="O45" s="1249"/>
      <c r="P45" s="1249"/>
      <c r="Q45" s="1249"/>
      <c r="R45" s="1249"/>
      <c r="S45" s="1249"/>
      <c r="T45" s="1250"/>
      <c r="U45" s="1332"/>
      <c r="V45" s="1333"/>
      <c r="W45" s="1333"/>
      <c r="X45" s="1333"/>
      <c r="Y45" s="1333"/>
      <c r="Z45" s="1333"/>
      <c r="AA45" s="1333"/>
      <c r="AB45" s="1333"/>
      <c r="AC45" s="1333"/>
      <c r="AD45" s="1333"/>
      <c r="AE45" s="1333"/>
      <c r="AF45" s="1334"/>
      <c r="AG45" s="1320"/>
      <c r="AH45" s="1258"/>
      <c r="AI45" s="1379"/>
      <c r="AJ45" s="499"/>
      <c r="AK45" s="1382"/>
      <c r="AL45" s="1209"/>
      <c r="AM45" s="1209"/>
      <c r="AN45" s="1212"/>
      <c r="AO45" s="1215"/>
      <c r="AP45" s="1209"/>
      <c r="AQ45" s="1218"/>
      <c r="AR45" s="1286"/>
      <c r="AS45" s="1289"/>
      <c r="AT45" s="1286"/>
      <c r="AV45" s="1281"/>
      <c r="AW45" s="1209"/>
      <c r="AX45" s="1209"/>
      <c r="AY45" s="1209"/>
      <c r="AZ45" s="1278"/>
      <c r="BB45" s="522" t="s">
        <v>789</v>
      </c>
      <c r="BC45" s="502">
        <v>6</v>
      </c>
      <c r="BD45" s="503">
        <f>COUNTIF($AG$35:$AG$53,"該当無")</f>
        <v>0</v>
      </c>
      <c r="BE45" s="503">
        <f>BC45-BD45</f>
        <v>6</v>
      </c>
      <c r="BF45" s="503">
        <f>COUNTIF($AG$38:$AG$53,"&gt;0")+COUNTIF($AG$35,"&gt;-1")</f>
        <v>0</v>
      </c>
      <c r="BG45" s="502">
        <f>COUNTIF($AG$38:$AG$53,"0")+COUNTIF($AG$35,"-1")</f>
        <v>0</v>
      </c>
      <c r="BH45" s="503">
        <f>BG45-BL45</f>
        <v>0</v>
      </c>
      <c r="BI45" s="503">
        <f>COUNTIF($AH$35:$AH$53,BI44)</f>
        <v>0</v>
      </c>
      <c r="BJ45" s="503">
        <f t="shared" ref="BJ45:BL45" si="3">COUNTIF($AH$35:$AH$53,BJ44)</f>
        <v>0</v>
      </c>
      <c r="BK45" s="503">
        <f t="shared" si="3"/>
        <v>0</v>
      </c>
      <c r="BL45" s="503">
        <f t="shared" si="3"/>
        <v>0</v>
      </c>
      <c r="BN45" s="1281"/>
      <c r="BO45" s="1209"/>
      <c r="BP45" s="1209"/>
      <c r="BQ45" s="1278"/>
    </row>
    <row r="46" spans="2:69" s="500" customFormat="1" ht="23.25" customHeight="1">
      <c r="B46" s="1384"/>
      <c r="C46" s="1361"/>
      <c r="D46" s="1343"/>
      <c r="E46" s="1362"/>
      <c r="F46" s="1388"/>
      <c r="G46" s="1236"/>
      <c r="H46" s="1389"/>
      <c r="I46" s="1390"/>
      <c r="J46" s="1391"/>
      <c r="K46" s="1391"/>
      <c r="L46" s="1391"/>
      <c r="M46" s="1391"/>
      <c r="N46" s="1391"/>
      <c r="O46" s="1391"/>
      <c r="P46" s="1391"/>
      <c r="Q46" s="1391"/>
      <c r="R46" s="1391"/>
      <c r="S46" s="1391"/>
      <c r="T46" s="1392"/>
      <c r="U46" s="1345"/>
      <c r="V46" s="1346"/>
      <c r="W46" s="1346"/>
      <c r="X46" s="1346"/>
      <c r="Y46" s="1346"/>
      <c r="Z46" s="1346"/>
      <c r="AA46" s="1346"/>
      <c r="AB46" s="1346"/>
      <c r="AC46" s="1346"/>
      <c r="AD46" s="1346"/>
      <c r="AE46" s="1346"/>
      <c r="AF46" s="1347"/>
      <c r="AG46" s="1348"/>
      <c r="AH46" s="1349"/>
      <c r="AI46" s="1380"/>
      <c r="AJ46" s="499"/>
      <c r="AK46" s="1383"/>
      <c r="AL46" s="1352"/>
      <c r="AM46" s="1352"/>
      <c r="AN46" s="1371"/>
      <c r="AO46" s="1372"/>
      <c r="AP46" s="1352"/>
      <c r="AQ46" s="1373"/>
      <c r="AR46" s="1369"/>
      <c r="AS46" s="1368"/>
      <c r="AT46" s="1369"/>
      <c r="AV46" s="1370"/>
      <c r="AW46" s="1352"/>
      <c r="AX46" s="1352"/>
      <c r="AY46" s="1352"/>
      <c r="AZ46" s="1375"/>
      <c r="BC46" s="523"/>
      <c r="BD46" s="523"/>
      <c r="BN46" s="1282"/>
      <c r="BO46" s="1210"/>
      <c r="BP46" s="1210"/>
      <c r="BQ46" s="1279"/>
    </row>
    <row r="47" spans="2:69" s="500" customFormat="1" ht="20.25" customHeight="1">
      <c r="B47" s="524" t="s">
        <v>630</v>
      </c>
      <c r="C47" s="525"/>
      <c r="D47" s="525"/>
      <c r="E47" s="525"/>
      <c r="F47" s="525"/>
      <c r="G47" s="525"/>
      <c r="H47" s="525"/>
      <c r="I47" s="526"/>
      <c r="J47" s="526"/>
      <c r="K47" s="526"/>
      <c r="L47" s="526"/>
      <c r="M47" s="526"/>
      <c r="N47" s="526"/>
      <c r="O47" s="526"/>
      <c r="P47" s="526"/>
      <c r="Q47" s="526"/>
      <c r="R47" s="526"/>
      <c r="S47" s="526"/>
      <c r="T47" s="526"/>
      <c r="U47" s="526"/>
      <c r="V47" s="526"/>
      <c r="W47" s="526"/>
      <c r="X47" s="526"/>
      <c r="Y47" s="526"/>
      <c r="Z47" s="526"/>
      <c r="AA47" s="526"/>
      <c r="AB47" s="526"/>
      <c r="AC47" s="526"/>
      <c r="AD47" s="526"/>
      <c r="AE47" s="526"/>
      <c r="AF47" s="526"/>
      <c r="AG47" s="509"/>
      <c r="AH47" s="509"/>
      <c r="AI47" s="510"/>
      <c r="AJ47" s="499"/>
      <c r="AK47" s="527"/>
      <c r="AL47" s="528"/>
      <c r="AM47" s="528"/>
      <c r="AN47" s="529"/>
      <c r="AO47" s="528"/>
      <c r="AP47" s="528"/>
      <c r="AQ47" s="530"/>
      <c r="AR47" s="531"/>
      <c r="AS47" s="532"/>
      <c r="AT47" s="533"/>
      <c r="AU47" s="534"/>
      <c r="AV47" s="535"/>
      <c r="AW47" s="536"/>
      <c r="AX47" s="536"/>
      <c r="AY47" s="536"/>
      <c r="AZ47" s="537"/>
      <c r="BN47" s="538"/>
      <c r="BO47" s="502"/>
      <c r="BP47" s="502"/>
      <c r="BQ47" s="539"/>
    </row>
    <row r="48" spans="2:69" s="500" customFormat="1" ht="15.6" customHeight="1">
      <c r="B48" s="1353">
        <f>MAX($B$16:B44)+1</f>
        <v>11</v>
      </c>
      <c r="C48" s="1356" t="s">
        <v>350</v>
      </c>
      <c r="D48" s="1357"/>
      <c r="E48" s="1358"/>
      <c r="F48" s="1363" t="s">
        <v>482</v>
      </c>
      <c r="G48" s="1357"/>
      <c r="H48" s="1364"/>
      <c r="I48" s="1365" t="s">
        <v>497</v>
      </c>
      <c r="J48" s="1366"/>
      <c r="K48" s="1366"/>
      <c r="L48" s="1366"/>
      <c r="M48" s="1366"/>
      <c r="N48" s="1366"/>
      <c r="O48" s="1366"/>
      <c r="P48" s="1366"/>
      <c r="Q48" s="1366"/>
      <c r="R48" s="1366"/>
      <c r="S48" s="1366"/>
      <c r="T48" s="1367"/>
      <c r="U48" s="1365" t="s">
        <v>592</v>
      </c>
      <c r="V48" s="1366"/>
      <c r="W48" s="1366"/>
      <c r="X48" s="1366"/>
      <c r="Y48" s="1366"/>
      <c r="Z48" s="1366"/>
      <c r="AA48" s="1366"/>
      <c r="AB48" s="1366"/>
      <c r="AC48" s="1366"/>
      <c r="AD48" s="1366"/>
      <c r="AE48" s="1366"/>
      <c r="AF48" s="1367"/>
      <c r="AG48" s="1377"/>
      <c r="AH48" s="1257"/>
      <c r="AI48" s="1260"/>
      <c r="AJ48" s="499"/>
      <c r="AK48" s="1322">
        <v>3</v>
      </c>
      <c r="AL48" s="1283">
        <v>1</v>
      </c>
      <c r="AM48" s="1283">
        <f>IF($AG48="該当無",0,1)</f>
        <v>1</v>
      </c>
      <c r="AN48" s="1292">
        <v>1</v>
      </c>
      <c r="AO48" s="1293"/>
      <c r="AP48" s="1283">
        <f>$AK48*$AM48*$AN48</f>
        <v>3</v>
      </c>
      <c r="AQ48" s="1323">
        <f t="shared" ref="AQ48" si="4">$AP48*9/$AP$11</f>
        <v>3</v>
      </c>
      <c r="AR48" s="1324"/>
      <c r="AS48" s="1325">
        <f>IF($AP48=0,0,IF($AG48=-1,$AG48*$AO48,$AG48/$AL48*$AQ48))</f>
        <v>0</v>
      </c>
      <c r="AT48" s="1324"/>
      <c r="AV48" s="1280">
        <v>1</v>
      </c>
      <c r="AW48" s="1283" t="s">
        <v>620</v>
      </c>
      <c r="AX48" s="1283"/>
      <c r="AY48" s="1283"/>
      <c r="AZ48" s="1284"/>
      <c r="BC48" s="479"/>
      <c r="BD48" s="479"/>
      <c r="BE48" s="479"/>
      <c r="BF48" s="479"/>
      <c r="BG48" s="479"/>
      <c r="BH48" s="479"/>
      <c r="BI48" s="479"/>
      <c r="BJ48" s="479"/>
      <c r="BK48" s="479"/>
      <c r="BL48" s="479"/>
      <c r="BN48" s="1394" t="str">
        <f>IF($AG48=0,"今年度","")</f>
        <v>今年度</v>
      </c>
      <c r="BO48" s="1283" t="str">
        <f>IF($AG48=0,"来年度","")</f>
        <v>来年度</v>
      </c>
      <c r="BP48" s="1283" t="str">
        <f>IF($AG48=0,"再来年度","")</f>
        <v>再来年度</v>
      </c>
      <c r="BQ48" s="1284" t="str">
        <f>IF($AG48=0,"未定","")</f>
        <v>未定</v>
      </c>
    </row>
    <row r="49" spans="2:69" s="500" customFormat="1" ht="15.6" customHeight="1">
      <c r="B49" s="1354"/>
      <c r="C49" s="1359"/>
      <c r="D49" s="1305"/>
      <c r="E49" s="1360"/>
      <c r="F49" s="1304"/>
      <c r="G49" s="1305"/>
      <c r="H49" s="1306"/>
      <c r="I49" s="1332"/>
      <c r="J49" s="1333"/>
      <c r="K49" s="1333"/>
      <c r="L49" s="1333"/>
      <c r="M49" s="1333"/>
      <c r="N49" s="1333"/>
      <c r="O49" s="1333"/>
      <c r="P49" s="1333"/>
      <c r="Q49" s="1333"/>
      <c r="R49" s="1333"/>
      <c r="S49" s="1333"/>
      <c r="T49" s="1334"/>
      <c r="U49" s="1332"/>
      <c r="V49" s="1333"/>
      <c r="W49" s="1333"/>
      <c r="X49" s="1333"/>
      <c r="Y49" s="1333"/>
      <c r="Z49" s="1333"/>
      <c r="AA49" s="1333"/>
      <c r="AB49" s="1333"/>
      <c r="AC49" s="1333"/>
      <c r="AD49" s="1333"/>
      <c r="AE49" s="1333"/>
      <c r="AF49" s="1334"/>
      <c r="AG49" s="1320"/>
      <c r="AH49" s="1258"/>
      <c r="AI49" s="1261"/>
      <c r="AJ49" s="499"/>
      <c r="AK49" s="1264"/>
      <c r="AL49" s="1209"/>
      <c r="AM49" s="1209"/>
      <c r="AN49" s="1212"/>
      <c r="AO49" s="1215"/>
      <c r="AP49" s="1209"/>
      <c r="AQ49" s="1218"/>
      <c r="AR49" s="1286"/>
      <c r="AS49" s="1289"/>
      <c r="AT49" s="1286"/>
      <c r="AV49" s="1281"/>
      <c r="AW49" s="1209"/>
      <c r="AX49" s="1209"/>
      <c r="AY49" s="1209"/>
      <c r="AZ49" s="1278"/>
      <c r="BB49" s="540"/>
      <c r="BC49" s="479"/>
      <c r="BD49" s="541"/>
      <c r="BE49" s="541"/>
      <c r="BF49" s="541"/>
      <c r="BG49" s="479"/>
      <c r="BH49" s="541"/>
      <c r="BI49" s="541"/>
      <c r="BJ49" s="541"/>
      <c r="BK49" s="541"/>
      <c r="BL49" s="541"/>
      <c r="BN49" s="1395"/>
      <c r="BO49" s="1209"/>
      <c r="BP49" s="1209"/>
      <c r="BQ49" s="1278"/>
    </row>
    <row r="50" spans="2:69" s="500" customFormat="1" ht="49.5" customHeight="1">
      <c r="B50" s="1355"/>
      <c r="C50" s="1359"/>
      <c r="D50" s="1305"/>
      <c r="E50" s="1360"/>
      <c r="F50" s="1307"/>
      <c r="G50" s="1308"/>
      <c r="H50" s="1309"/>
      <c r="I50" s="1335"/>
      <c r="J50" s="1336"/>
      <c r="K50" s="1336"/>
      <c r="L50" s="1336"/>
      <c r="M50" s="1336"/>
      <c r="N50" s="1336"/>
      <c r="O50" s="1336"/>
      <c r="P50" s="1336"/>
      <c r="Q50" s="1336"/>
      <c r="R50" s="1336"/>
      <c r="S50" s="1336"/>
      <c r="T50" s="1337"/>
      <c r="U50" s="1335"/>
      <c r="V50" s="1336"/>
      <c r="W50" s="1336"/>
      <c r="X50" s="1336"/>
      <c r="Y50" s="1336"/>
      <c r="Z50" s="1336"/>
      <c r="AA50" s="1336"/>
      <c r="AB50" s="1336"/>
      <c r="AC50" s="1336"/>
      <c r="AD50" s="1336"/>
      <c r="AE50" s="1336"/>
      <c r="AF50" s="1337"/>
      <c r="AG50" s="1321"/>
      <c r="AH50" s="1259"/>
      <c r="AI50" s="1262"/>
      <c r="AJ50" s="499"/>
      <c r="AK50" s="1265"/>
      <c r="AL50" s="1210"/>
      <c r="AM50" s="1210"/>
      <c r="AN50" s="1213"/>
      <c r="AO50" s="1216"/>
      <c r="AP50" s="1210"/>
      <c r="AQ50" s="1219"/>
      <c r="AR50" s="1287"/>
      <c r="AS50" s="1290"/>
      <c r="AT50" s="1287"/>
      <c r="AV50" s="1282"/>
      <c r="AW50" s="1210"/>
      <c r="AX50" s="1210"/>
      <c r="AY50" s="1210"/>
      <c r="AZ50" s="1279"/>
      <c r="BC50" s="523"/>
      <c r="BD50" s="523"/>
      <c r="BN50" s="1396"/>
      <c r="BO50" s="1210"/>
      <c r="BP50" s="1210"/>
      <c r="BQ50" s="1279"/>
    </row>
    <row r="51" spans="2:69" s="500" customFormat="1" ht="15.6" customHeight="1">
      <c r="B51" s="1376">
        <f>MAX($B$16:B48)+1</f>
        <v>12</v>
      </c>
      <c r="C51" s="1359"/>
      <c r="D51" s="1305"/>
      <c r="E51" s="1360"/>
      <c r="F51" s="1301" t="s">
        <v>483</v>
      </c>
      <c r="G51" s="1302"/>
      <c r="H51" s="1303"/>
      <c r="I51" s="1329" t="s">
        <v>498</v>
      </c>
      <c r="J51" s="1330"/>
      <c r="K51" s="1330"/>
      <c r="L51" s="1330"/>
      <c r="M51" s="1330"/>
      <c r="N51" s="1330"/>
      <c r="O51" s="1330"/>
      <c r="P51" s="1330"/>
      <c r="Q51" s="1330"/>
      <c r="R51" s="1330"/>
      <c r="S51" s="1330"/>
      <c r="T51" s="1331"/>
      <c r="U51" s="1329" t="s">
        <v>609</v>
      </c>
      <c r="V51" s="1330"/>
      <c r="W51" s="1330"/>
      <c r="X51" s="1330"/>
      <c r="Y51" s="1330"/>
      <c r="Z51" s="1330"/>
      <c r="AA51" s="1330"/>
      <c r="AB51" s="1330"/>
      <c r="AC51" s="1330"/>
      <c r="AD51" s="1330"/>
      <c r="AE51" s="1330"/>
      <c r="AF51" s="1331"/>
      <c r="AG51" s="1319"/>
      <c r="AH51" s="1299"/>
      <c r="AI51" s="1300"/>
      <c r="AJ51" s="499"/>
      <c r="AK51" s="1322">
        <v>1</v>
      </c>
      <c r="AL51" s="1283">
        <v>2</v>
      </c>
      <c r="AM51" s="1283">
        <f>IF($AG51="該当無",0,1)</f>
        <v>1</v>
      </c>
      <c r="AN51" s="1292">
        <v>1</v>
      </c>
      <c r="AO51" s="1293"/>
      <c r="AP51" s="1283">
        <f>$AK51*$AM51*$AN51</f>
        <v>1</v>
      </c>
      <c r="AQ51" s="1323">
        <f t="shared" ref="AQ51" si="5">$AP51*9/$AP$11</f>
        <v>1</v>
      </c>
      <c r="AR51" s="1324"/>
      <c r="AS51" s="1325">
        <f>IF($AP51=0,0,IF($AG51=-1,$AG51*$AO51,$AG51/$AL51*$AQ51))</f>
        <v>0</v>
      </c>
      <c r="AT51" s="1324"/>
      <c r="AV51" s="1280">
        <v>2</v>
      </c>
      <c r="AW51" s="1283">
        <v>1</v>
      </c>
      <c r="AX51" s="1283">
        <v>0</v>
      </c>
      <c r="AY51" s="1283" t="s">
        <v>47</v>
      </c>
      <c r="AZ51" s="1284"/>
      <c r="BC51" s="479"/>
      <c r="BD51" s="479"/>
      <c r="BE51" s="479"/>
      <c r="BF51" s="479"/>
      <c r="BG51" s="479"/>
      <c r="BH51" s="479"/>
      <c r="BI51" s="479"/>
      <c r="BJ51" s="479"/>
      <c r="BK51" s="479"/>
      <c r="BL51" s="479"/>
      <c r="BN51" s="1394" t="str">
        <f>IF($AG51=0,"今年度","")</f>
        <v>今年度</v>
      </c>
      <c r="BO51" s="1283" t="str">
        <f>IF($AG51=0,"来年度","")</f>
        <v>来年度</v>
      </c>
      <c r="BP51" s="1283" t="str">
        <f>IF($AG51=0,"再来年度","")</f>
        <v>再来年度</v>
      </c>
      <c r="BQ51" s="1284" t="str">
        <f>IF($AG51=0,"未定","")</f>
        <v>未定</v>
      </c>
    </row>
    <row r="52" spans="2:69" s="500" customFormat="1" ht="15.6" customHeight="1">
      <c r="B52" s="1354"/>
      <c r="C52" s="1359"/>
      <c r="D52" s="1305"/>
      <c r="E52" s="1360"/>
      <c r="F52" s="1304"/>
      <c r="G52" s="1305"/>
      <c r="H52" s="1306"/>
      <c r="I52" s="1332"/>
      <c r="J52" s="1333"/>
      <c r="K52" s="1333"/>
      <c r="L52" s="1333"/>
      <c r="M52" s="1333"/>
      <c r="N52" s="1333"/>
      <c r="O52" s="1333"/>
      <c r="P52" s="1333"/>
      <c r="Q52" s="1333"/>
      <c r="R52" s="1333"/>
      <c r="S52" s="1333"/>
      <c r="T52" s="1334"/>
      <c r="U52" s="1332"/>
      <c r="V52" s="1333"/>
      <c r="W52" s="1333"/>
      <c r="X52" s="1333"/>
      <c r="Y52" s="1333"/>
      <c r="Z52" s="1333"/>
      <c r="AA52" s="1333"/>
      <c r="AB52" s="1333"/>
      <c r="AC52" s="1333"/>
      <c r="AD52" s="1333"/>
      <c r="AE52" s="1333"/>
      <c r="AF52" s="1334"/>
      <c r="AG52" s="1320"/>
      <c r="AH52" s="1258"/>
      <c r="AI52" s="1261"/>
      <c r="AJ52" s="499"/>
      <c r="AK52" s="1264"/>
      <c r="AL52" s="1209"/>
      <c r="AM52" s="1209"/>
      <c r="AN52" s="1212"/>
      <c r="AO52" s="1215"/>
      <c r="AP52" s="1209"/>
      <c r="AQ52" s="1218"/>
      <c r="AR52" s="1286"/>
      <c r="AS52" s="1289"/>
      <c r="AT52" s="1286"/>
      <c r="AV52" s="1281"/>
      <c r="AW52" s="1209"/>
      <c r="AX52" s="1209"/>
      <c r="AY52" s="1209"/>
      <c r="AZ52" s="1278"/>
      <c r="BB52" s="540"/>
      <c r="BC52" s="479"/>
      <c r="BD52" s="541"/>
      <c r="BE52" s="541"/>
      <c r="BF52" s="541"/>
      <c r="BG52" s="479"/>
      <c r="BH52" s="541"/>
      <c r="BI52" s="541"/>
      <c r="BJ52" s="541"/>
      <c r="BK52" s="541"/>
      <c r="BL52" s="541"/>
      <c r="BN52" s="1395"/>
      <c r="BO52" s="1209"/>
      <c r="BP52" s="1209"/>
      <c r="BQ52" s="1278"/>
    </row>
    <row r="53" spans="2:69" s="500" customFormat="1" ht="44.25" customHeight="1">
      <c r="B53" s="1384"/>
      <c r="C53" s="1361"/>
      <c r="D53" s="1343"/>
      <c r="E53" s="1362"/>
      <c r="F53" s="1342"/>
      <c r="G53" s="1343"/>
      <c r="H53" s="1344"/>
      <c r="I53" s="1345"/>
      <c r="J53" s="1346"/>
      <c r="K53" s="1346"/>
      <c r="L53" s="1346"/>
      <c r="M53" s="1346"/>
      <c r="N53" s="1346"/>
      <c r="O53" s="1346"/>
      <c r="P53" s="1346"/>
      <c r="Q53" s="1346"/>
      <c r="R53" s="1346"/>
      <c r="S53" s="1346"/>
      <c r="T53" s="1347"/>
      <c r="U53" s="1345"/>
      <c r="V53" s="1346"/>
      <c r="W53" s="1346"/>
      <c r="X53" s="1346"/>
      <c r="Y53" s="1346"/>
      <c r="Z53" s="1346"/>
      <c r="AA53" s="1346"/>
      <c r="AB53" s="1346"/>
      <c r="AC53" s="1346"/>
      <c r="AD53" s="1346"/>
      <c r="AE53" s="1346"/>
      <c r="AF53" s="1347"/>
      <c r="AG53" s="1348"/>
      <c r="AH53" s="1349"/>
      <c r="AI53" s="1350"/>
      <c r="AJ53" s="499"/>
      <c r="AK53" s="1393"/>
      <c r="AL53" s="1352"/>
      <c r="AM53" s="1352"/>
      <c r="AN53" s="1371"/>
      <c r="AO53" s="1372"/>
      <c r="AP53" s="1352"/>
      <c r="AQ53" s="1373"/>
      <c r="AR53" s="1369"/>
      <c r="AS53" s="1368"/>
      <c r="AT53" s="1369"/>
      <c r="AV53" s="1370"/>
      <c r="AW53" s="1352"/>
      <c r="AX53" s="1352"/>
      <c r="AY53" s="1352"/>
      <c r="AZ53" s="1375"/>
      <c r="BC53" s="523"/>
      <c r="BD53" s="523"/>
      <c r="BN53" s="1396"/>
      <c r="BO53" s="1210"/>
      <c r="BP53" s="1210"/>
      <c r="BQ53" s="1279"/>
    </row>
    <row r="54" spans="2:69" s="500" customFormat="1" ht="65.25" customHeight="1">
      <c r="B54" s="542"/>
      <c r="C54" s="543"/>
      <c r="D54" s="543"/>
      <c r="E54" s="543"/>
      <c r="F54" s="544"/>
      <c r="G54" s="544"/>
      <c r="H54" s="544"/>
      <c r="I54" s="1397" t="s">
        <v>731</v>
      </c>
      <c r="J54" s="1397"/>
      <c r="K54" s="1397"/>
      <c r="L54" s="1397"/>
      <c r="M54" s="1397"/>
      <c r="N54" s="1397"/>
      <c r="O54" s="1397"/>
      <c r="P54" s="1397"/>
      <c r="Q54" s="1397"/>
      <c r="R54" s="1397"/>
      <c r="S54" s="1397"/>
      <c r="T54" s="1397"/>
      <c r="U54" s="1397"/>
      <c r="V54" s="1397"/>
      <c r="W54" s="1397"/>
      <c r="X54" s="1397"/>
      <c r="Y54" s="1397"/>
      <c r="Z54" s="1397"/>
      <c r="AA54" s="1397"/>
      <c r="AB54" s="1397"/>
      <c r="AC54" s="1397"/>
      <c r="AD54" s="1397"/>
      <c r="AE54" s="1397"/>
      <c r="AF54" s="1398"/>
      <c r="AG54" s="24"/>
      <c r="AH54" s="545"/>
      <c r="AI54" s="546"/>
      <c r="AJ54" s="483"/>
      <c r="AK54" s="511"/>
      <c r="AL54" s="512"/>
      <c r="AM54" s="512"/>
      <c r="AN54" s="512"/>
      <c r="AO54" s="513"/>
      <c r="AP54" s="512"/>
      <c r="AQ54" s="512"/>
      <c r="AR54" s="512"/>
      <c r="AS54" s="513"/>
      <c r="AT54" s="547"/>
      <c r="AV54" s="516"/>
      <c r="AW54" s="517"/>
      <c r="AX54" s="517"/>
      <c r="AY54" s="517"/>
      <c r="AZ54" s="518"/>
      <c r="BN54" s="519"/>
      <c r="BO54" s="520"/>
      <c r="BP54" s="520"/>
      <c r="BQ54" s="521"/>
    </row>
    <row r="55" spans="2:69" s="500" customFormat="1" ht="18" customHeight="1">
      <c r="B55" s="505" t="s">
        <v>675</v>
      </c>
      <c r="C55" s="507"/>
      <c r="D55" s="507"/>
      <c r="E55" s="507"/>
      <c r="F55" s="507"/>
      <c r="G55" s="507"/>
      <c r="H55" s="507"/>
      <c r="I55" s="507"/>
      <c r="J55" s="507"/>
      <c r="K55" s="507"/>
      <c r="L55" s="507"/>
      <c r="M55" s="507"/>
      <c r="N55" s="507"/>
      <c r="O55" s="507"/>
      <c r="P55" s="507"/>
      <c r="Q55" s="507"/>
      <c r="R55" s="507"/>
      <c r="S55" s="507"/>
      <c r="T55" s="507"/>
      <c r="U55" s="507"/>
      <c r="V55" s="507"/>
      <c r="W55" s="507"/>
      <c r="X55" s="507"/>
      <c r="Y55" s="507"/>
      <c r="Z55" s="507"/>
      <c r="AA55" s="507"/>
      <c r="AB55" s="507"/>
      <c r="AC55" s="507"/>
      <c r="AD55" s="507"/>
      <c r="AE55" s="507"/>
      <c r="AF55" s="507"/>
      <c r="AG55" s="509"/>
      <c r="AH55" s="509"/>
      <c r="AI55" s="510"/>
      <c r="AJ55" s="483"/>
      <c r="AK55" s="511"/>
      <c r="AL55" s="512"/>
      <c r="AM55" s="512"/>
      <c r="AN55" s="512"/>
      <c r="AO55" s="513"/>
      <c r="AP55" s="512"/>
      <c r="AQ55" s="512"/>
      <c r="AR55" s="514">
        <f>SUM(AR56:AR70)</f>
        <v>9</v>
      </c>
      <c r="AS55" s="513"/>
      <c r="AT55" s="515">
        <f>SUM(AT56:AT70)</f>
        <v>0</v>
      </c>
      <c r="AV55" s="516"/>
      <c r="AW55" s="517"/>
      <c r="AX55" s="517"/>
      <c r="AY55" s="517"/>
      <c r="AZ55" s="518"/>
      <c r="BN55" s="519"/>
      <c r="BO55" s="520"/>
      <c r="BP55" s="520"/>
      <c r="BQ55" s="521"/>
    </row>
    <row r="56" spans="2:69" s="500" customFormat="1" ht="20.100000000000001" customHeight="1">
      <c r="B56" s="1353">
        <f>MAX($B$16:B53)+1</f>
        <v>13</v>
      </c>
      <c r="C56" s="1229" t="s">
        <v>631</v>
      </c>
      <c r="D56" s="1230"/>
      <c r="E56" s="1231"/>
      <c r="F56" s="1399" t="s">
        <v>632</v>
      </c>
      <c r="G56" s="1400"/>
      <c r="H56" s="1401"/>
      <c r="I56" s="1245" t="s">
        <v>633</v>
      </c>
      <c r="J56" s="1246"/>
      <c r="K56" s="1246"/>
      <c r="L56" s="1246"/>
      <c r="M56" s="1246"/>
      <c r="N56" s="1246"/>
      <c r="O56" s="1246"/>
      <c r="P56" s="1246"/>
      <c r="Q56" s="1246"/>
      <c r="R56" s="1246"/>
      <c r="S56" s="1246"/>
      <c r="T56" s="1247"/>
      <c r="U56" s="1365" t="s">
        <v>634</v>
      </c>
      <c r="V56" s="1366"/>
      <c r="W56" s="1366"/>
      <c r="X56" s="1366"/>
      <c r="Y56" s="1366"/>
      <c r="Z56" s="1366"/>
      <c r="AA56" s="1366"/>
      <c r="AB56" s="1366"/>
      <c r="AC56" s="1366"/>
      <c r="AD56" s="1366"/>
      <c r="AE56" s="1366"/>
      <c r="AF56" s="1367"/>
      <c r="AG56" s="1377"/>
      <c r="AH56" s="1257"/>
      <c r="AI56" s="1260"/>
      <c r="AJ56" s="499"/>
      <c r="AK56" s="1374">
        <v>1</v>
      </c>
      <c r="AL56" s="1208">
        <v>2</v>
      </c>
      <c r="AM56" s="1208">
        <f>IF($AG56="該当無",0,IF($AG$54=1,0,1))</f>
        <v>1</v>
      </c>
      <c r="AN56" s="1211">
        <v>1</v>
      </c>
      <c r="AO56" s="1214"/>
      <c r="AP56" s="1208">
        <f>$AK56*$AM56*$AN56</f>
        <v>1</v>
      </c>
      <c r="AQ56" s="1217">
        <f>$AP56*36/$AS$11</f>
        <v>1</v>
      </c>
      <c r="AR56" s="1285">
        <f>SUM(AQ56:AQ70)</f>
        <v>9</v>
      </c>
      <c r="AS56" s="1288">
        <f>IF($AP56=0,0,IF($AG56=-1,$AG56*$AO56,$AG56/$AL56*$AQ56))</f>
        <v>0</v>
      </c>
      <c r="AT56" s="1285">
        <f>SUM(AS56:AS70)</f>
        <v>0</v>
      </c>
      <c r="AV56" s="1417">
        <f>IF($AG$54=1,"該当無",2)</f>
        <v>2</v>
      </c>
      <c r="AW56" s="1418">
        <f>IF($AG$54=1,"該当無",1)</f>
        <v>1</v>
      </c>
      <c r="AX56" s="1418">
        <f>IF($AG$54=1,"該当無",0)</f>
        <v>0</v>
      </c>
      <c r="AY56" s="1208"/>
      <c r="AZ56" s="1277"/>
      <c r="BN56" s="1280" t="str">
        <f>IF($AG56=0,"今年度","")</f>
        <v>今年度</v>
      </c>
      <c r="BO56" s="1283" t="str">
        <f>IF($AG56=0,"来年度","")</f>
        <v>来年度</v>
      </c>
      <c r="BP56" s="1283" t="str">
        <f>IF($AG56=0,"再来年度","")</f>
        <v>再来年度</v>
      </c>
      <c r="BQ56" s="1284" t="str">
        <f>IF($AG56=0,"未定","")</f>
        <v>未定</v>
      </c>
    </row>
    <row r="57" spans="2:69" s="500" customFormat="1" ht="20.100000000000001" customHeight="1">
      <c r="B57" s="1354"/>
      <c r="C57" s="1232"/>
      <c r="D57" s="1233"/>
      <c r="E57" s="1234"/>
      <c r="F57" s="1402"/>
      <c r="G57" s="1403"/>
      <c r="H57" s="1404"/>
      <c r="I57" s="1248"/>
      <c r="J57" s="1249"/>
      <c r="K57" s="1249"/>
      <c r="L57" s="1249"/>
      <c r="M57" s="1249"/>
      <c r="N57" s="1249"/>
      <c r="O57" s="1249"/>
      <c r="P57" s="1249"/>
      <c r="Q57" s="1249"/>
      <c r="R57" s="1249"/>
      <c r="S57" s="1249"/>
      <c r="T57" s="1250"/>
      <c r="U57" s="1332"/>
      <c r="V57" s="1333"/>
      <c r="W57" s="1333"/>
      <c r="X57" s="1333"/>
      <c r="Y57" s="1333"/>
      <c r="Z57" s="1333"/>
      <c r="AA57" s="1333"/>
      <c r="AB57" s="1333"/>
      <c r="AC57" s="1333"/>
      <c r="AD57" s="1333"/>
      <c r="AE57" s="1333"/>
      <c r="AF57" s="1334"/>
      <c r="AG57" s="1320"/>
      <c r="AH57" s="1258"/>
      <c r="AI57" s="1261"/>
      <c r="AJ57" s="499"/>
      <c r="AK57" s="1339"/>
      <c r="AL57" s="1209"/>
      <c r="AM57" s="1209"/>
      <c r="AN57" s="1212"/>
      <c r="AO57" s="1215"/>
      <c r="AP57" s="1209"/>
      <c r="AQ57" s="1218"/>
      <c r="AR57" s="1286"/>
      <c r="AS57" s="1289"/>
      <c r="AT57" s="1286"/>
      <c r="AV57" s="1327"/>
      <c r="AW57" s="1419"/>
      <c r="AX57" s="1419"/>
      <c r="AY57" s="1209"/>
      <c r="AZ57" s="1278"/>
      <c r="BN57" s="1281"/>
      <c r="BO57" s="1209"/>
      <c r="BP57" s="1209"/>
      <c r="BQ57" s="1278"/>
    </row>
    <row r="58" spans="2:69" s="500" customFormat="1" ht="9.6">
      <c r="B58" s="1355"/>
      <c r="C58" s="1232"/>
      <c r="D58" s="1233"/>
      <c r="E58" s="1234"/>
      <c r="F58" s="1405"/>
      <c r="G58" s="1406"/>
      <c r="H58" s="1407"/>
      <c r="I58" s="1251"/>
      <c r="J58" s="1252"/>
      <c r="K58" s="1252"/>
      <c r="L58" s="1252"/>
      <c r="M58" s="1252"/>
      <c r="N58" s="1252"/>
      <c r="O58" s="1252"/>
      <c r="P58" s="1252"/>
      <c r="Q58" s="1252"/>
      <c r="R58" s="1252"/>
      <c r="S58" s="1252"/>
      <c r="T58" s="1253"/>
      <c r="U58" s="1335"/>
      <c r="V58" s="1336"/>
      <c r="W58" s="1336"/>
      <c r="X58" s="1336"/>
      <c r="Y58" s="1336"/>
      <c r="Z58" s="1336"/>
      <c r="AA58" s="1336"/>
      <c r="AB58" s="1336"/>
      <c r="AC58" s="1336"/>
      <c r="AD58" s="1336"/>
      <c r="AE58" s="1336"/>
      <c r="AF58" s="1337"/>
      <c r="AG58" s="1321"/>
      <c r="AH58" s="1259"/>
      <c r="AI58" s="1262"/>
      <c r="AJ58" s="499"/>
      <c r="AK58" s="1340"/>
      <c r="AL58" s="1210"/>
      <c r="AM58" s="1210"/>
      <c r="AN58" s="1213"/>
      <c r="AO58" s="1216"/>
      <c r="AP58" s="1210"/>
      <c r="AQ58" s="1219"/>
      <c r="AR58" s="1287"/>
      <c r="AS58" s="1290"/>
      <c r="AT58" s="1287"/>
      <c r="AV58" s="1328"/>
      <c r="AW58" s="1420"/>
      <c r="AX58" s="1420"/>
      <c r="AY58" s="1210"/>
      <c r="AZ58" s="1279"/>
      <c r="BN58" s="1282"/>
      <c r="BO58" s="1210"/>
      <c r="BP58" s="1210"/>
      <c r="BQ58" s="1279"/>
    </row>
    <row r="59" spans="2:69" s="500" customFormat="1" ht="34.799999999999997" customHeight="1">
      <c r="B59" s="1376">
        <f>MAX($B$16:B56)+1</f>
        <v>14</v>
      </c>
      <c r="C59" s="1232"/>
      <c r="D59" s="1233"/>
      <c r="E59" s="1234"/>
      <c r="F59" s="1408" t="s">
        <v>440</v>
      </c>
      <c r="G59" s="1409"/>
      <c r="H59" s="1410"/>
      <c r="I59" s="1295" t="s">
        <v>635</v>
      </c>
      <c r="J59" s="1296"/>
      <c r="K59" s="1296"/>
      <c r="L59" s="1296"/>
      <c r="M59" s="1296"/>
      <c r="N59" s="1296"/>
      <c r="O59" s="1296"/>
      <c r="P59" s="1296"/>
      <c r="Q59" s="1296"/>
      <c r="R59" s="1296"/>
      <c r="S59" s="1296"/>
      <c r="T59" s="1297"/>
      <c r="U59" s="1295" t="s">
        <v>636</v>
      </c>
      <c r="V59" s="1296"/>
      <c r="W59" s="1296"/>
      <c r="X59" s="1296"/>
      <c r="Y59" s="1296"/>
      <c r="Z59" s="1296"/>
      <c r="AA59" s="1296"/>
      <c r="AB59" s="1296"/>
      <c r="AC59" s="1296"/>
      <c r="AD59" s="1296"/>
      <c r="AE59" s="1296"/>
      <c r="AF59" s="1297"/>
      <c r="AG59" s="1319"/>
      <c r="AH59" s="1299"/>
      <c r="AI59" s="1300"/>
      <c r="AJ59" s="499"/>
      <c r="AK59" s="1338">
        <v>2</v>
      </c>
      <c r="AL59" s="1283">
        <v>2</v>
      </c>
      <c r="AM59" s="1283">
        <f t="shared" ref="AM59" si="6">IF($AG59="該当無",0,IF($AG$54=1,0,1))</f>
        <v>1</v>
      </c>
      <c r="AN59" s="1292">
        <v>1</v>
      </c>
      <c r="AO59" s="1293"/>
      <c r="AP59" s="1283">
        <f>$AK59*$AM59*$AN59</f>
        <v>2</v>
      </c>
      <c r="AQ59" s="1323">
        <f t="shared" ref="AQ59" si="7">$AP59*36/$AS$11</f>
        <v>2</v>
      </c>
      <c r="AR59" s="1324"/>
      <c r="AS59" s="1325">
        <f>IF(AI59="",0,IF($AP59=0,0,IF($AG59=-1,$AG59*$AO59,$AG59/$AL59*$AQ59)))</f>
        <v>0</v>
      </c>
      <c r="AT59" s="1324"/>
      <c r="AV59" s="1326">
        <f>IF($AG$54=1,"該当無",2)</f>
        <v>2</v>
      </c>
      <c r="AW59" s="1421">
        <f>IF($AG$54=1,"該当無",1)</f>
        <v>1</v>
      </c>
      <c r="AX59" s="1421">
        <f>IF($AG$54=1,"該当無",0)</f>
        <v>0</v>
      </c>
      <c r="AY59" s="1283"/>
      <c r="AZ59" s="1284"/>
      <c r="BN59" s="1280" t="str">
        <f>IF($AG59=0,"今年度","")</f>
        <v>今年度</v>
      </c>
      <c r="BO59" s="1283" t="str">
        <f>IF($AG59=0,"来年度","")</f>
        <v>来年度</v>
      </c>
      <c r="BP59" s="1283" t="str">
        <f>IF($AG59=0,"再来年度","")</f>
        <v>再来年度</v>
      </c>
      <c r="BQ59" s="1284" t="str">
        <f>IF($AG59=0,"未定","")</f>
        <v>未定</v>
      </c>
    </row>
    <row r="60" spans="2:69" s="500" customFormat="1" ht="35.1" customHeight="1">
      <c r="B60" s="1354"/>
      <c r="C60" s="1232"/>
      <c r="D60" s="1233"/>
      <c r="E60" s="1234"/>
      <c r="F60" s="1411"/>
      <c r="G60" s="1412"/>
      <c r="H60" s="1413"/>
      <c r="I60" s="1248"/>
      <c r="J60" s="1249"/>
      <c r="K60" s="1249"/>
      <c r="L60" s="1249"/>
      <c r="M60" s="1249"/>
      <c r="N60" s="1249"/>
      <c r="O60" s="1249"/>
      <c r="P60" s="1249"/>
      <c r="Q60" s="1249"/>
      <c r="R60" s="1249"/>
      <c r="S60" s="1249"/>
      <c r="T60" s="1250"/>
      <c r="U60" s="1248"/>
      <c r="V60" s="1249"/>
      <c r="W60" s="1249"/>
      <c r="X60" s="1249"/>
      <c r="Y60" s="1249"/>
      <c r="Z60" s="1249"/>
      <c r="AA60" s="1249"/>
      <c r="AB60" s="1249"/>
      <c r="AC60" s="1249"/>
      <c r="AD60" s="1249"/>
      <c r="AE60" s="1249"/>
      <c r="AF60" s="1250"/>
      <c r="AG60" s="1320"/>
      <c r="AH60" s="1258"/>
      <c r="AI60" s="1261"/>
      <c r="AJ60" s="499"/>
      <c r="AK60" s="1339"/>
      <c r="AL60" s="1209"/>
      <c r="AM60" s="1209"/>
      <c r="AN60" s="1212"/>
      <c r="AO60" s="1215"/>
      <c r="AP60" s="1209"/>
      <c r="AQ60" s="1218"/>
      <c r="AR60" s="1286"/>
      <c r="AS60" s="1289"/>
      <c r="AT60" s="1286"/>
      <c r="AV60" s="1327"/>
      <c r="AW60" s="1419"/>
      <c r="AX60" s="1419"/>
      <c r="AY60" s="1209"/>
      <c r="AZ60" s="1278"/>
      <c r="BN60" s="1281"/>
      <c r="BO60" s="1209"/>
      <c r="BP60" s="1209"/>
      <c r="BQ60" s="1278"/>
    </row>
    <row r="61" spans="2:69" s="500" customFormat="1" ht="40.200000000000003" customHeight="1">
      <c r="B61" s="1355"/>
      <c r="C61" s="1232"/>
      <c r="D61" s="1233"/>
      <c r="E61" s="1234"/>
      <c r="F61" s="1414"/>
      <c r="G61" s="1415"/>
      <c r="H61" s="1416"/>
      <c r="I61" s="1251"/>
      <c r="J61" s="1252"/>
      <c r="K61" s="1252"/>
      <c r="L61" s="1252"/>
      <c r="M61" s="1252"/>
      <c r="N61" s="1252"/>
      <c r="O61" s="1252"/>
      <c r="P61" s="1252"/>
      <c r="Q61" s="1252"/>
      <c r="R61" s="1252"/>
      <c r="S61" s="1252"/>
      <c r="T61" s="1253"/>
      <c r="U61" s="1251"/>
      <c r="V61" s="1252"/>
      <c r="W61" s="1252"/>
      <c r="X61" s="1252"/>
      <c r="Y61" s="1252"/>
      <c r="Z61" s="1252"/>
      <c r="AA61" s="1252"/>
      <c r="AB61" s="1252"/>
      <c r="AC61" s="1252"/>
      <c r="AD61" s="1252"/>
      <c r="AE61" s="1252"/>
      <c r="AF61" s="1253"/>
      <c r="AG61" s="1321"/>
      <c r="AH61" s="1259"/>
      <c r="AI61" s="1262"/>
      <c r="AJ61" s="499"/>
      <c r="AK61" s="1340"/>
      <c r="AL61" s="1210"/>
      <c r="AM61" s="1210"/>
      <c r="AN61" s="1213"/>
      <c r="AO61" s="1216"/>
      <c r="AP61" s="1210"/>
      <c r="AQ61" s="1219"/>
      <c r="AR61" s="1287"/>
      <c r="AS61" s="1290"/>
      <c r="AT61" s="1287"/>
      <c r="AV61" s="1328"/>
      <c r="AW61" s="1420"/>
      <c r="AX61" s="1420"/>
      <c r="AY61" s="1210"/>
      <c r="AZ61" s="1279"/>
      <c r="BN61" s="1282"/>
      <c r="BO61" s="1210"/>
      <c r="BP61" s="1210"/>
      <c r="BQ61" s="1279"/>
    </row>
    <row r="62" spans="2:69" s="500" customFormat="1" ht="15.6" customHeight="1">
      <c r="B62" s="1376">
        <f>MAX($B$16:B59)+1</f>
        <v>15</v>
      </c>
      <c r="C62" s="1232"/>
      <c r="D62" s="1233"/>
      <c r="E62" s="1234"/>
      <c r="F62" s="1408" t="s">
        <v>637</v>
      </c>
      <c r="G62" s="1409"/>
      <c r="H62" s="1410"/>
      <c r="I62" s="1295" t="s">
        <v>638</v>
      </c>
      <c r="J62" s="1296"/>
      <c r="K62" s="1296"/>
      <c r="L62" s="1296"/>
      <c r="M62" s="1296"/>
      <c r="N62" s="1296"/>
      <c r="O62" s="1296"/>
      <c r="P62" s="1296"/>
      <c r="Q62" s="1296"/>
      <c r="R62" s="1296"/>
      <c r="S62" s="1296"/>
      <c r="T62" s="1297"/>
      <c r="U62" s="1295" t="s">
        <v>639</v>
      </c>
      <c r="V62" s="1296"/>
      <c r="W62" s="1296"/>
      <c r="X62" s="1296"/>
      <c r="Y62" s="1296"/>
      <c r="Z62" s="1296"/>
      <c r="AA62" s="1296"/>
      <c r="AB62" s="1296"/>
      <c r="AC62" s="1296"/>
      <c r="AD62" s="1296"/>
      <c r="AE62" s="1296"/>
      <c r="AF62" s="1297"/>
      <c r="AG62" s="1319"/>
      <c r="AH62" s="1299"/>
      <c r="AI62" s="1300"/>
      <c r="AJ62" s="499"/>
      <c r="AK62" s="1338">
        <v>1</v>
      </c>
      <c r="AL62" s="1283">
        <v>1</v>
      </c>
      <c r="AM62" s="1283">
        <f t="shared" ref="AM62" si="8">IF($AG62="該当無",0,IF($AG$54=1,0,1))</f>
        <v>1</v>
      </c>
      <c r="AN62" s="1292">
        <v>1</v>
      </c>
      <c r="AO62" s="1293"/>
      <c r="AP62" s="1283">
        <f>$AK62*$AM62*$AN62</f>
        <v>1</v>
      </c>
      <c r="AQ62" s="1323">
        <f t="shared" ref="AQ62" si="9">$AP62*36/$AS$11</f>
        <v>1</v>
      </c>
      <c r="AR62" s="1324"/>
      <c r="AS62" s="1325">
        <f>IF($AP62=0,0,IF($AG62=-1,$AG62*$AO62,$AG62/$AL62*$AQ62))</f>
        <v>0</v>
      </c>
      <c r="AT62" s="1324"/>
      <c r="AV62" s="1326">
        <f>IF($AG$54=1,"該当無",1)</f>
        <v>1</v>
      </c>
      <c r="AW62" s="1421">
        <f>IF($AG$54=1,"該当無",0)</f>
        <v>0</v>
      </c>
      <c r="AX62" s="1283"/>
      <c r="AY62" s="1283"/>
      <c r="AZ62" s="1284"/>
      <c r="BN62" s="1280" t="str">
        <f>IF($AG62=0,"今年度","")</f>
        <v>今年度</v>
      </c>
      <c r="BO62" s="1283" t="str">
        <f>IF($AG62=0,"来年度","")</f>
        <v>来年度</v>
      </c>
      <c r="BP62" s="1283" t="str">
        <f>IF($AG62=0,"再来年度","")</f>
        <v>再来年度</v>
      </c>
      <c r="BQ62" s="1284" t="str">
        <f>IF($AG62=0,"未定","")</f>
        <v>未定</v>
      </c>
    </row>
    <row r="63" spans="2:69" s="500" customFormat="1" ht="15.6" customHeight="1">
      <c r="B63" s="1354"/>
      <c r="C63" s="1232"/>
      <c r="D63" s="1233"/>
      <c r="E63" s="1234"/>
      <c r="F63" s="1411"/>
      <c r="G63" s="1412"/>
      <c r="H63" s="1413"/>
      <c r="I63" s="1248"/>
      <c r="J63" s="1249"/>
      <c r="K63" s="1249"/>
      <c r="L63" s="1249"/>
      <c r="M63" s="1249"/>
      <c r="N63" s="1249"/>
      <c r="O63" s="1249"/>
      <c r="P63" s="1249"/>
      <c r="Q63" s="1249"/>
      <c r="R63" s="1249"/>
      <c r="S63" s="1249"/>
      <c r="T63" s="1250"/>
      <c r="U63" s="1248"/>
      <c r="V63" s="1249"/>
      <c r="W63" s="1249"/>
      <c r="X63" s="1249"/>
      <c r="Y63" s="1249"/>
      <c r="Z63" s="1249"/>
      <c r="AA63" s="1249"/>
      <c r="AB63" s="1249"/>
      <c r="AC63" s="1249"/>
      <c r="AD63" s="1249"/>
      <c r="AE63" s="1249"/>
      <c r="AF63" s="1250"/>
      <c r="AG63" s="1320"/>
      <c r="AH63" s="1258"/>
      <c r="AI63" s="1261"/>
      <c r="AJ63" s="499"/>
      <c r="AK63" s="1339"/>
      <c r="AL63" s="1209"/>
      <c r="AM63" s="1209"/>
      <c r="AN63" s="1212"/>
      <c r="AO63" s="1215"/>
      <c r="AP63" s="1209"/>
      <c r="AQ63" s="1218"/>
      <c r="AR63" s="1286"/>
      <c r="AS63" s="1289"/>
      <c r="AT63" s="1286"/>
      <c r="AV63" s="1327"/>
      <c r="AW63" s="1419"/>
      <c r="AX63" s="1209"/>
      <c r="AY63" s="1209"/>
      <c r="AZ63" s="1278"/>
      <c r="BN63" s="1281"/>
      <c r="BO63" s="1209"/>
      <c r="BP63" s="1209"/>
      <c r="BQ63" s="1278"/>
    </row>
    <row r="64" spans="2:69" s="500" customFormat="1" ht="15.6" customHeight="1">
      <c r="B64" s="1355"/>
      <c r="C64" s="1232"/>
      <c r="D64" s="1233"/>
      <c r="E64" s="1234"/>
      <c r="F64" s="1414"/>
      <c r="G64" s="1415"/>
      <c r="H64" s="1416"/>
      <c r="I64" s="1251"/>
      <c r="J64" s="1252"/>
      <c r="K64" s="1252"/>
      <c r="L64" s="1252"/>
      <c r="M64" s="1252"/>
      <c r="N64" s="1252"/>
      <c r="O64" s="1252"/>
      <c r="P64" s="1252"/>
      <c r="Q64" s="1252"/>
      <c r="R64" s="1252"/>
      <c r="S64" s="1252"/>
      <c r="T64" s="1253"/>
      <c r="U64" s="1251"/>
      <c r="V64" s="1252"/>
      <c r="W64" s="1252"/>
      <c r="X64" s="1252"/>
      <c r="Y64" s="1252"/>
      <c r="Z64" s="1252"/>
      <c r="AA64" s="1252"/>
      <c r="AB64" s="1252"/>
      <c r="AC64" s="1252"/>
      <c r="AD64" s="1252"/>
      <c r="AE64" s="1252"/>
      <c r="AF64" s="1253"/>
      <c r="AG64" s="1321"/>
      <c r="AH64" s="1259"/>
      <c r="AI64" s="1262"/>
      <c r="AJ64" s="499"/>
      <c r="AK64" s="1340"/>
      <c r="AL64" s="1210"/>
      <c r="AM64" s="1210"/>
      <c r="AN64" s="1213"/>
      <c r="AO64" s="1216"/>
      <c r="AP64" s="1210"/>
      <c r="AQ64" s="1219"/>
      <c r="AR64" s="1287"/>
      <c r="AS64" s="1290"/>
      <c r="AT64" s="1287"/>
      <c r="AV64" s="1328"/>
      <c r="AW64" s="1420"/>
      <c r="AX64" s="1210"/>
      <c r="AY64" s="1210"/>
      <c r="AZ64" s="1279"/>
      <c r="BN64" s="1282"/>
      <c r="BO64" s="1210"/>
      <c r="BP64" s="1210"/>
      <c r="BQ64" s="1279"/>
    </row>
    <row r="65" spans="2:69" s="500" customFormat="1" ht="12.9" customHeight="1">
      <c r="B65" s="1376">
        <f>MAX($B$16:B62)+1</f>
        <v>16</v>
      </c>
      <c r="C65" s="1232"/>
      <c r="D65" s="1233"/>
      <c r="E65" s="1234"/>
      <c r="F65" s="1422" t="s">
        <v>640</v>
      </c>
      <c r="G65" s="1423"/>
      <c r="H65" s="1424"/>
      <c r="I65" s="1295" t="s">
        <v>641</v>
      </c>
      <c r="J65" s="1296"/>
      <c r="K65" s="1296"/>
      <c r="L65" s="1296"/>
      <c r="M65" s="1296"/>
      <c r="N65" s="1296"/>
      <c r="O65" s="1296"/>
      <c r="P65" s="1296"/>
      <c r="Q65" s="1296"/>
      <c r="R65" s="1296"/>
      <c r="S65" s="1296"/>
      <c r="T65" s="1297"/>
      <c r="U65" s="1295" t="s">
        <v>642</v>
      </c>
      <c r="V65" s="1296"/>
      <c r="W65" s="1296"/>
      <c r="X65" s="1296"/>
      <c r="Y65" s="1296"/>
      <c r="Z65" s="1296"/>
      <c r="AA65" s="1296"/>
      <c r="AB65" s="1296"/>
      <c r="AC65" s="1296"/>
      <c r="AD65" s="1296"/>
      <c r="AE65" s="1296"/>
      <c r="AF65" s="1297"/>
      <c r="AG65" s="1319"/>
      <c r="AH65" s="1299"/>
      <c r="AI65" s="1300"/>
      <c r="AJ65" s="499"/>
      <c r="AK65" s="1338">
        <v>2</v>
      </c>
      <c r="AL65" s="1283">
        <v>1</v>
      </c>
      <c r="AM65" s="1283">
        <f t="shared" ref="AM65" si="10">IF($AG65="該当無",0,IF($AG$54=1,0,1))</f>
        <v>1</v>
      </c>
      <c r="AN65" s="1292">
        <v>1</v>
      </c>
      <c r="AO65" s="1293"/>
      <c r="AP65" s="1283">
        <f>$AK65*$AM65*$AN65</f>
        <v>2</v>
      </c>
      <c r="AQ65" s="1323">
        <f t="shared" ref="AQ65" si="11">$AP65*36/$AS$11</f>
        <v>2</v>
      </c>
      <c r="AR65" s="1324"/>
      <c r="AS65" s="1325">
        <f>IF($AP65=0,0,IF($AG65=-1,$AG65*$AO65,$AG65/$AL65*$AQ65))</f>
        <v>0</v>
      </c>
      <c r="AT65" s="1324"/>
      <c r="AV65" s="1326">
        <f>IF($AG$54=1,"該当無",1)</f>
        <v>1</v>
      </c>
      <c r="AW65" s="1421">
        <f>IF($AG$54=1,"該当無",0)</f>
        <v>0</v>
      </c>
      <c r="AX65" s="1283"/>
      <c r="AY65" s="1283"/>
      <c r="AZ65" s="1284"/>
      <c r="BN65" s="1280" t="str">
        <f>IF($AG65=0,"今年度","")</f>
        <v>今年度</v>
      </c>
      <c r="BO65" s="1283" t="str">
        <f>IF($AG65=0,"来年度","")</f>
        <v>来年度</v>
      </c>
      <c r="BP65" s="1283" t="str">
        <f>IF($AG65=0,"再来年度","")</f>
        <v>再来年度</v>
      </c>
      <c r="BQ65" s="1284" t="str">
        <f>IF($AG65=0,"未定","")</f>
        <v>未定</v>
      </c>
    </row>
    <row r="66" spans="2:69" s="500" customFormat="1" ht="12.9" customHeight="1">
      <c r="B66" s="1354"/>
      <c r="C66" s="1232"/>
      <c r="D66" s="1233"/>
      <c r="E66" s="1234"/>
      <c r="F66" s="1402"/>
      <c r="G66" s="1403"/>
      <c r="H66" s="1404"/>
      <c r="I66" s="1248"/>
      <c r="J66" s="1249"/>
      <c r="K66" s="1249"/>
      <c r="L66" s="1249"/>
      <c r="M66" s="1249"/>
      <c r="N66" s="1249"/>
      <c r="O66" s="1249"/>
      <c r="P66" s="1249"/>
      <c r="Q66" s="1249"/>
      <c r="R66" s="1249"/>
      <c r="S66" s="1249"/>
      <c r="T66" s="1250"/>
      <c r="U66" s="1248"/>
      <c r="V66" s="1249"/>
      <c r="W66" s="1249"/>
      <c r="X66" s="1249"/>
      <c r="Y66" s="1249"/>
      <c r="Z66" s="1249"/>
      <c r="AA66" s="1249"/>
      <c r="AB66" s="1249"/>
      <c r="AC66" s="1249"/>
      <c r="AD66" s="1249"/>
      <c r="AE66" s="1249"/>
      <c r="AF66" s="1250"/>
      <c r="AG66" s="1320"/>
      <c r="AH66" s="1258"/>
      <c r="AI66" s="1261"/>
      <c r="AJ66" s="499"/>
      <c r="AK66" s="1339"/>
      <c r="AL66" s="1209"/>
      <c r="AM66" s="1209"/>
      <c r="AN66" s="1212"/>
      <c r="AO66" s="1215"/>
      <c r="AP66" s="1209"/>
      <c r="AQ66" s="1218"/>
      <c r="AR66" s="1286"/>
      <c r="AS66" s="1289"/>
      <c r="AT66" s="1286"/>
      <c r="AV66" s="1327"/>
      <c r="AW66" s="1419"/>
      <c r="AX66" s="1209"/>
      <c r="AY66" s="1209"/>
      <c r="AZ66" s="1278"/>
      <c r="BN66" s="1281"/>
      <c r="BO66" s="1209"/>
      <c r="BP66" s="1209"/>
      <c r="BQ66" s="1278"/>
    </row>
    <row r="67" spans="2:69" s="500" customFormat="1" ht="12.9" customHeight="1">
      <c r="B67" s="1355"/>
      <c r="C67" s="1232"/>
      <c r="D67" s="1233"/>
      <c r="E67" s="1234"/>
      <c r="F67" s="1402"/>
      <c r="G67" s="1403"/>
      <c r="H67" s="1404"/>
      <c r="I67" s="1251"/>
      <c r="J67" s="1252"/>
      <c r="K67" s="1252"/>
      <c r="L67" s="1252"/>
      <c r="M67" s="1252"/>
      <c r="N67" s="1252"/>
      <c r="O67" s="1252"/>
      <c r="P67" s="1252"/>
      <c r="Q67" s="1252"/>
      <c r="R67" s="1252"/>
      <c r="S67" s="1252"/>
      <c r="T67" s="1253"/>
      <c r="U67" s="1251"/>
      <c r="V67" s="1252"/>
      <c r="W67" s="1252"/>
      <c r="X67" s="1252"/>
      <c r="Y67" s="1252"/>
      <c r="Z67" s="1252"/>
      <c r="AA67" s="1252"/>
      <c r="AB67" s="1252"/>
      <c r="AC67" s="1252"/>
      <c r="AD67" s="1252"/>
      <c r="AE67" s="1252"/>
      <c r="AF67" s="1253"/>
      <c r="AG67" s="1321"/>
      <c r="AH67" s="1259"/>
      <c r="AI67" s="1262"/>
      <c r="AJ67" s="499"/>
      <c r="AK67" s="1340"/>
      <c r="AL67" s="1210"/>
      <c r="AM67" s="1210"/>
      <c r="AN67" s="1213"/>
      <c r="AO67" s="1216"/>
      <c r="AP67" s="1210"/>
      <c r="AQ67" s="1219"/>
      <c r="AR67" s="1287"/>
      <c r="AS67" s="1290"/>
      <c r="AT67" s="1287"/>
      <c r="AV67" s="1328"/>
      <c r="AW67" s="1420"/>
      <c r="AX67" s="1210"/>
      <c r="AY67" s="1210"/>
      <c r="AZ67" s="1279"/>
      <c r="BN67" s="1282"/>
      <c r="BO67" s="1210"/>
      <c r="BP67" s="1210"/>
      <c r="BQ67" s="1279"/>
    </row>
    <row r="68" spans="2:69" s="500" customFormat="1" ht="50.1" customHeight="1">
      <c r="B68" s="1376">
        <f>MAX($B$16:B65)+1</f>
        <v>17</v>
      </c>
      <c r="C68" s="1232"/>
      <c r="D68" s="1233"/>
      <c r="E68" s="1234"/>
      <c r="F68" s="1402"/>
      <c r="G68" s="1403"/>
      <c r="H68" s="1404"/>
      <c r="I68" s="1329" t="s">
        <v>643</v>
      </c>
      <c r="J68" s="1330"/>
      <c r="K68" s="1330"/>
      <c r="L68" s="1330"/>
      <c r="M68" s="1330"/>
      <c r="N68" s="1330"/>
      <c r="O68" s="1330"/>
      <c r="P68" s="1330"/>
      <c r="Q68" s="1330"/>
      <c r="R68" s="1330"/>
      <c r="S68" s="1330"/>
      <c r="T68" s="1331"/>
      <c r="U68" s="1329" t="s">
        <v>644</v>
      </c>
      <c r="V68" s="1330"/>
      <c r="W68" s="1330"/>
      <c r="X68" s="1330"/>
      <c r="Y68" s="1330"/>
      <c r="Z68" s="1330"/>
      <c r="AA68" s="1330"/>
      <c r="AB68" s="1330"/>
      <c r="AC68" s="1330"/>
      <c r="AD68" s="1330"/>
      <c r="AE68" s="1330"/>
      <c r="AF68" s="1331"/>
      <c r="AG68" s="1319"/>
      <c r="AH68" s="1299"/>
      <c r="AI68" s="1300"/>
      <c r="AJ68" s="499"/>
      <c r="AK68" s="1338">
        <v>3</v>
      </c>
      <c r="AL68" s="1283">
        <v>2</v>
      </c>
      <c r="AM68" s="1283">
        <f t="shared" ref="AM68" si="12">IF($AG68="該当無",0,IF($AG$54=1,0,1))</f>
        <v>1</v>
      </c>
      <c r="AN68" s="1292">
        <v>1</v>
      </c>
      <c r="AO68" s="1293"/>
      <c r="AP68" s="1283">
        <f>$AK68*$AM68*$AN68</f>
        <v>3</v>
      </c>
      <c r="AQ68" s="1323">
        <f t="shared" ref="AQ68" si="13">$AP68*36/$AS$11</f>
        <v>3</v>
      </c>
      <c r="AR68" s="1324"/>
      <c r="AS68" s="1325">
        <f>IF($AP68=0,0,IF($AG68=-1,$AG68*$AO68,$AG68/$AL68*$AQ68))</f>
        <v>0</v>
      </c>
      <c r="AT68" s="1324"/>
      <c r="AV68" s="1326">
        <f>IF($AG$54=1,"該当無",2)</f>
        <v>2</v>
      </c>
      <c r="AW68" s="1421">
        <f>IF($AG$54=1,"該当無",1)</f>
        <v>1</v>
      </c>
      <c r="AX68" s="1421">
        <f>IF($AG$54=1,"該当無",0)</f>
        <v>0</v>
      </c>
      <c r="AY68" s="1283"/>
      <c r="AZ68" s="1284"/>
      <c r="BC68" s="479" t="s">
        <v>81</v>
      </c>
      <c r="BD68" s="479" t="s">
        <v>620</v>
      </c>
      <c r="BE68" s="479" t="s">
        <v>43</v>
      </c>
      <c r="BF68" s="479" t="s">
        <v>44</v>
      </c>
      <c r="BG68" s="479" t="s">
        <v>82</v>
      </c>
      <c r="BH68" s="479" t="s">
        <v>45</v>
      </c>
      <c r="BI68" s="479" t="s">
        <v>83</v>
      </c>
      <c r="BJ68" s="479" t="s">
        <v>84</v>
      </c>
      <c r="BK68" s="479" t="s">
        <v>85</v>
      </c>
      <c r="BL68" s="479" t="s">
        <v>46</v>
      </c>
      <c r="BN68" s="1280" t="str">
        <f>IF($AG68=0,"今年度","")</f>
        <v>今年度</v>
      </c>
      <c r="BO68" s="1283" t="str">
        <f>IF($AG68=0,"来年度","")</f>
        <v>来年度</v>
      </c>
      <c r="BP68" s="1283" t="str">
        <f>IF($AG68=0,"再来年度","")</f>
        <v>再来年度</v>
      </c>
      <c r="BQ68" s="1284" t="str">
        <f>IF($AG68=0,"未定","")</f>
        <v>未定</v>
      </c>
    </row>
    <row r="69" spans="2:69" s="500" customFormat="1" ht="50.1" customHeight="1">
      <c r="B69" s="1354"/>
      <c r="C69" s="1232"/>
      <c r="D69" s="1233"/>
      <c r="E69" s="1234"/>
      <c r="F69" s="1402"/>
      <c r="G69" s="1403"/>
      <c r="H69" s="1404"/>
      <c r="I69" s="1332"/>
      <c r="J69" s="1333"/>
      <c r="K69" s="1333"/>
      <c r="L69" s="1333"/>
      <c r="M69" s="1333"/>
      <c r="N69" s="1333"/>
      <c r="O69" s="1333"/>
      <c r="P69" s="1333"/>
      <c r="Q69" s="1333"/>
      <c r="R69" s="1333"/>
      <c r="S69" s="1333"/>
      <c r="T69" s="1334"/>
      <c r="U69" s="1332"/>
      <c r="V69" s="1333"/>
      <c r="W69" s="1333"/>
      <c r="X69" s="1333"/>
      <c r="Y69" s="1333"/>
      <c r="Z69" s="1333"/>
      <c r="AA69" s="1333"/>
      <c r="AB69" s="1333"/>
      <c r="AC69" s="1333"/>
      <c r="AD69" s="1333"/>
      <c r="AE69" s="1333"/>
      <c r="AF69" s="1334"/>
      <c r="AG69" s="1320"/>
      <c r="AH69" s="1258"/>
      <c r="AI69" s="1261"/>
      <c r="AJ69" s="499"/>
      <c r="AK69" s="1339"/>
      <c r="AL69" s="1209"/>
      <c r="AM69" s="1209"/>
      <c r="AN69" s="1212"/>
      <c r="AO69" s="1215"/>
      <c r="AP69" s="1209"/>
      <c r="AQ69" s="1218"/>
      <c r="AR69" s="1286"/>
      <c r="AS69" s="1289"/>
      <c r="AT69" s="1286"/>
      <c r="AV69" s="1327"/>
      <c r="AW69" s="1419"/>
      <c r="AX69" s="1419"/>
      <c r="AY69" s="1209"/>
      <c r="AZ69" s="1278"/>
      <c r="BB69" s="523" t="s">
        <v>645</v>
      </c>
      <c r="BC69" s="479">
        <v>6</v>
      </c>
      <c r="BD69" s="479">
        <f>IF(AG54=3,COUNTIF($AG$56:$AG$70,"該当無"),IF(AG54=2,COUNTIF($AG$56:$AG$70,"該当無"),IF(AG54=1,6,0)))</f>
        <v>0</v>
      </c>
      <c r="BE69" s="479">
        <f>BC69-BD69</f>
        <v>6</v>
      </c>
      <c r="BF69" s="479">
        <f>IF(AG54=3,COUNTIF($AG$56:$AG$70,"&gt;0"),IF(AG54=2,COUNTIF($AG$56:$AG$70,"&gt;0"),IF(AG54=1,0,0)))</f>
        <v>0</v>
      </c>
      <c r="BG69" s="479">
        <f>IF(AG54=3,COUNTIF($AG$56:$AG$70,"0"),IF(AG54=2,COUNTIF($AG$56:$AG$70,"0"),IF(AG54=1,0,0)))</f>
        <v>0</v>
      </c>
      <c r="BH69" s="479">
        <f>BG69-BL69</f>
        <v>0</v>
      </c>
      <c r="BI69" s="479">
        <f>IF($AG$54=3,COUNTIF($AH$56:$AH$70,BI68),IF($AG$54=2,COUNTIF($AH$56:$AH$70,BI68),IF($AG$54=1,0,0)))</f>
        <v>0</v>
      </c>
      <c r="BJ69" s="479">
        <f>IF($AG$54=3,COUNTIF($AH$56:$AH$70,BJ68),IF($AG$54=2,COUNTIF($AH$56:$AH$70,BJ68),IF($AG$54=1,0,0)))</f>
        <v>0</v>
      </c>
      <c r="BK69" s="479">
        <f>IF($AG$54=3,COUNTIF($AH$56:$AH$70,BK68),IF($AG$54=2,COUNTIF($AH$56:$AH$70,BK68),IF($AG$54=1,0,0)))</f>
        <v>0</v>
      </c>
      <c r="BL69" s="479">
        <f>IF($AG$54=3,COUNTIF($AH$56:$AH$70,BL68),IF($AG$54=2,COUNTIF($AH$56:$AH$70,BL68),IF($AG$54=1,0,0)))</f>
        <v>0</v>
      </c>
      <c r="BN69" s="1281"/>
      <c r="BO69" s="1209"/>
      <c r="BP69" s="1209"/>
      <c r="BQ69" s="1278"/>
    </row>
    <row r="70" spans="2:69" s="500" customFormat="1" ht="50.1" customHeight="1">
      <c r="B70" s="1384"/>
      <c r="C70" s="1235"/>
      <c r="D70" s="1236"/>
      <c r="E70" s="1237"/>
      <c r="F70" s="1425"/>
      <c r="G70" s="1426"/>
      <c r="H70" s="1427"/>
      <c r="I70" s="1345"/>
      <c r="J70" s="1346"/>
      <c r="K70" s="1346"/>
      <c r="L70" s="1346"/>
      <c r="M70" s="1346"/>
      <c r="N70" s="1346"/>
      <c r="O70" s="1346"/>
      <c r="P70" s="1346"/>
      <c r="Q70" s="1346"/>
      <c r="R70" s="1346"/>
      <c r="S70" s="1346"/>
      <c r="T70" s="1347"/>
      <c r="U70" s="1345"/>
      <c r="V70" s="1346"/>
      <c r="W70" s="1346"/>
      <c r="X70" s="1346"/>
      <c r="Y70" s="1346"/>
      <c r="Z70" s="1346"/>
      <c r="AA70" s="1346"/>
      <c r="AB70" s="1346"/>
      <c r="AC70" s="1346"/>
      <c r="AD70" s="1346"/>
      <c r="AE70" s="1346"/>
      <c r="AF70" s="1347"/>
      <c r="AG70" s="1348"/>
      <c r="AH70" s="1349"/>
      <c r="AI70" s="1350"/>
      <c r="AJ70" s="499"/>
      <c r="AK70" s="1351"/>
      <c r="AL70" s="1352"/>
      <c r="AM70" s="1352"/>
      <c r="AN70" s="1371"/>
      <c r="AO70" s="1372"/>
      <c r="AP70" s="1352"/>
      <c r="AQ70" s="1373"/>
      <c r="AR70" s="1369"/>
      <c r="AS70" s="1368"/>
      <c r="AT70" s="1369"/>
      <c r="AV70" s="1428"/>
      <c r="AW70" s="1429"/>
      <c r="AX70" s="1429"/>
      <c r="AY70" s="1352"/>
      <c r="AZ70" s="1375"/>
      <c r="BB70" s="504"/>
      <c r="BN70" s="1282"/>
      <c r="BO70" s="1210"/>
      <c r="BP70" s="1210"/>
      <c r="BQ70" s="1279"/>
    </row>
    <row r="71" spans="2:69" s="500" customFormat="1" ht="18" customHeight="1">
      <c r="B71" s="505" t="s">
        <v>672</v>
      </c>
      <c r="C71" s="507"/>
      <c r="D71" s="507"/>
      <c r="E71" s="507"/>
      <c r="F71" s="508"/>
      <c r="G71" s="508"/>
      <c r="H71" s="508"/>
      <c r="I71" s="508"/>
      <c r="J71" s="508"/>
      <c r="K71" s="508"/>
      <c r="L71" s="508"/>
      <c r="M71" s="508"/>
      <c r="N71" s="508"/>
      <c r="O71" s="508"/>
      <c r="P71" s="508"/>
      <c r="Q71" s="508"/>
      <c r="R71" s="508"/>
      <c r="S71" s="508"/>
      <c r="T71" s="508"/>
      <c r="U71" s="508"/>
      <c r="V71" s="508"/>
      <c r="W71" s="508"/>
      <c r="X71" s="508"/>
      <c r="Y71" s="508"/>
      <c r="Z71" s="508"/>
      <c r="AA71" s="508"/>
      <c r="AB71" s="508"/>
      <c r="AC71" s="508"/>
      <c r="AD71" s="508"/>
      <c r="AE71" s="508"/>
      <c r="AF71" s="508"/>
      <c r="AG71" s="509"/>
      <c r="AH71" s="509"/>
      <c r="AI71" s="510"/>
      <c r="AJ71" s="483"/>
      <c r="AK71" s="511"/>
      <c r="AL71" s="512"/>
      <c r="AM71" s="512"/>
      <c r="AN71" s="512"/>
      <c r="AO71" s="513"/>
      <c r="AP71" s="512"/>
      <c r="AQ71" s="512"/>
      <c r="AR71" s="514">
        <f>SUM(AR72:AR86)</f>
        <v>12</v>
      </c>
      <c r="AS71" s="513"/>
      <c r="AT71" s="515">
        <f>SUM(AT72:AT86)</f>
        <v>0</v>
      </c>
      <c r="AV71" s="516"/>
      <c r="AW71" s="517"/>
      <c r="AX71" s="517"/>
      <c r="AY71" s="517"/>
      <c r="AZ71" s="518"/>
      <c r="BN71" s="519"/>
      <c r="BO71" s="520"/>
      <c r="BP71" s="520"/>
      <c r="BQ71" s="521"/>
    </row>
    <row r="72" spans="2:69" s="500" customFormat="1" ht="36" customHeight="1">
      <c r="B72" s="1353">
        <f>MAX($B$16:B69)+1</f>
        <v>18</v>
      </c>
      <c r="C72" s="1356" t="s">
        <v>646</v>
      </c>
      <c r="D72" s="1357"/>
      <c r="E72" s="1358"/>
      <c r="F72" s="1238" t="s">
        <v>440</v>
      </c>
      <c r="G72" s="1230"/>
      <c r="H72" s="1239"/>
      <c r="I72" s="1245" t="s">
        <v>701</v>
      </c>
      <c r="J72" s="1246"/>
      <c r="K72" s="1246"/>
      <c r="L72" s="1246"/>
      <c r="M72" s="1246"/>
      <c r="N72" s="1246"/>
      <c r="O72" s="1246"/>
      <c r="P72" s="1246"/>
      <c r="Q72" s="1246"/>
      <c r="R72" s="1246"/>
      <c r="S72" s="1246"/>
      <c r="T72" s="1247"/>
      <c r="U72" s="1245" t="s">
        <v>647</v>
      </c>
      <c r="V72" s="1246"/>
      <c r="W72" s="1246"/>
      <c r="X72" s="1246"/>
      <c r="Y72" s="1246"/>
      <c r="Z72" s="1246"/>
      <c r="AA72" s="1246"/>
      <c r="AB72" s="1246"/>
      <c r="AC72" s="1246"/>
      <c r="AD72" s="1246"/>
      <c r="AE72" s="1246"/>
      <c r="AF72" s="1247"/>
      <c r="AG72" s="1377"/>
      <c r="AH72" s="1257"/>
      <c r="AI72" s="1260"/>
      <c r="AJ72" s="499"/>
      <c r="AK72" s="1374">
        <v>2</v>
      </c>
      <c r="AL72" s="1208">
        <v>2</v>
      </c>
      <c r="AM72" s="1208">
        <f>IF($AG72="該当無",0,IF($AG$54=2,0,1))</f>
        <v>1</v>
      </c>
      <c r="AN72" s="1211">
        <v>1</v>
      </c>
      <c r="AO72" s="1214"/>
      <c r="AP72" s="1208">
        <f>$AK72*$AM72*$AN72</f>
        <v>2</v>
      </c>
      <c r="AQ72" s="1217">
        <f t="shared" ref="AQ72" si="14">$AP72*36/$AS$11</f>
        <v>2</v>
      </c>
      <c r="AR72" s="1285">
        <f>SUM(AQ72:AQ86)</f>
        <v>12</v>
      </c>
      <c r="AS72" s="1288">
        <f>IF($AP72=0,0,IF($AG72=-1,$AG72*$AO72,$AG72/$AL72*$AQ72))</f>
        <v>0</v>
      </c>
      <c r="AT72" s="1285">
        <f>SUM(AS72:AS86)</f>
        <v>0</v>
      </c>
      <c r="AV72" s="1417">
        <f>IF($AG$54=2,"該当無",2)</f>
        <v>2</v>
      </c>
      <c r="AW72" s="1418">
        <f>IF($AG$54=2,"該当無",1)</f>
        <v>1</v>
      </c>
      <c r="AX72" s="1418">
        <f>IF($AG$54=2,"該当無",0)</f>
        <v>0</v>
      </c>
      <c r="AY72" s="1208"/>
      <c r="AZ72" s="1277"/>
      <c r="BN72" s="1280" t="str">
        <f>IF($AG72=0,"今年度","")</f>
        <v>今年度</v>
      </c>
      <c r="BO72" s="1283" t="str">
        <f>IF($AG72=0,"来年度","")</f>
        <v>来年度</v>
      </c>
      <c r="BP72" s="1283" t="str">
        <f>IF($AG72=0,"再来年度","")</f>
        <v>再来年度</v>
      </c>
      <c r="BQ72" s="1284" t="str">
        <f>IF($AG72=0,"未定","")</f>
        <v>未定</v>
      </c>
    </row>
    <row r="73" spans="2:69" s="500" customFormat="1" ht="36" customHeight="1">
      <c r="B73" s="1354"/>
      <c r="C73" s="1359"/>
      <c r="D73" s="1305"/>
      <c r="E73" s="1360"/>
      <c r="F73" s="1240"/>
      <c r="G73" s="1233"/>
      <c r="H73" s="1241"/>
      <c r="I73" s="1248"/>
      <c r="J73" s="1249"/>
      <c r="K73" s="1249"/>
      <c r="L73" s="1249"/>
      <c r="M73" s="1249"/>
      <c r="N73" s="1249"/>
      <c r="O73" s="1249"/>
      <c r="P73" s="1249"/>
      <c r="Q73" s="1249"/>
      <c r="R73" s="1249"/>
      <c r="S73" s="1249"/>
      <c r="T73" s="1250"/>
      <c r="U73" s="1248"/>
      <c r="V73" s="1249"/>
      <c r="W73" s="1249"/>
      <c r="X73" s="1249"/>
      <c r="Y73" s="1249"/>
      <c r="Z73" s="1249"/>
      <c r="AA73" s="1249"/>
      <c r="AB73" s="1249"/>
      <c r="AC73" s="1249"/>
      <c r="AD73" s="1249"/>
      <c r="AE73" s="1249"/>
      <c r="AF73" s="1250"/>
      <c r="AG73" s="1320"/>
      <c r="AH73" s="1258"/>
      <c r="AI73" s="1261"/>
      <c r="AJ73" s="499"/>
      <c r="AK73" s="1339"/>
      <c r="AL73" s="1209"/>
      <c r="AM73" s="1209"/>
      <c r="AN73" s="1212"/>
      <c r="AO73" s="1215"/>
      <c r="AP73" s="1209"/>
      <c r="AQ73" s="1218"/>
      <c r="AR73" s="1286"/>
      <c r="AS73" s="1289"/>
      <c r="AT73" s="1286"/>
      <c r="AV73" s="1327"/>
      <c r="AW73" s="1419"/>
      <c r="AX73" s="1419"/>
      <c r="AY73" s="1209"/>
      <c r="AZ73" s="1278"/>
      <c r="BN73" s="1281"/>
      <c r="BO73" s="1209"/>
      <c r="BP73" s="1209"/>
      <c r="BQ73" s="1278"/>
    </row>
    <row r="74" spans="2:69" s="500" customFormat="1" ht="36" customHeight="1">
      <c r="B74" s="1355"/>
      <c r="C74" s="1359"/>
      <c r="D74" s="1305"/>
      <c r="E74" s="1360"/>
      <c r="F74" s="1240"/>
      <c r="G74" s="1233"/>
      <c r="H74" s="1241"/>
      <c r="I74" s="1251"/>
      <c r="J74" s="1252"/>
      <c r="K74" s="1252"/>
      <c r="L74" s="1252"/>
      <c r="M74" s="1252"/>
      <c r="N74" s="1252"/>
      <c r="O74" s="1252"/>
      <c r="P74" s="1252"/>
      <c r="Q74" s="1252"/>
      <c r="R74" s="1252"/>
      <c r="S74" s="1252"/>
      <c r="T74" s="1253"/>
      <c r="U74" s="1251"/>
      <c r="V74" s="1252"/>
      <c r="W74" s="1252"/>
      <c r="X74" s="1252"/>
      <c r="Y74" s="1252"/>
      <c r="Z74" s="1252"/>
      <c r="AA74" s="1252"/>
      <c r="AB74" s="1252"/>
      <c r="AC74" s="1252"/>
      <c r="AD74" s="1252"/>
      <c r="AE74" s="1252"/>
      <c r="AF74" s="1253"/>
      <c r="AG74" s="1321"/>
      <c r="AH74" s="1259"/>
      <c r="AI74" s="1262"/>
      <c r="AJ74" s="499"/>
      <c r="AK74" s="1340"/>
      <c r="AL74" s="1210"/>
      <c r="AM74" s="1210"/>
      <c r="AN74" s="1213"/>
      <c r="AO74" s="1216"/>
      <c r="AP74" s="1210"/>
      <c r="AQ74" s="1219"/>
      <c r="AR74" s="1287"/>
      <c r="AS74" s="1290"/>
      <c r="AT74" s="1287"/>
      <c r="AV74" s="1328"/>
      <c r="AW74" s="1420"/>
      <c r="AX74" s="1420"/>
      <c r="AY74" s="1210"/>
      <c r="AZ74" s="1279"/>
      <c r="BN74" s="1282"/>
      <c r="BO74" s="1210"/>
      <c r="BP74" s="1210"/>
      <c r="BQ74" s="1279"/>
    </row>
    <row r="75" spans="2:69" s="500" customFormat="1" ht="24.9" customHeight="1">
      <c r="B75" s="1376">
        <f>MAX($B$16:B72)+1</f>
        <v>19</v>
      </c>
      <c r="C75" s="1359"/>
      <c r="D75" s="1305"/>
      <c r="E75" s="1360"/>
      <c r="F75" s="1240"/>
      <c r="G75" s="1233"/>
      <c r="H75" s="1241"/>
      <c r="I75" s="1295" t="s">
        <v>648</v>
      </c>
      <c r="J75" s="1296"/>
      <c r="K75" s="1296"/>
      <c r="L75" s="1296"/>
      <c r="M75" s="1296"/>
      <c r="N75" s="1296"/>
      <c r="O75" s="1296"/>
      <c r="P75" s="1296"/>
      <c r="Q75" s="1296"/>
      <c r="R75" s="1296"/>
      <c r="S75" s="1296"/>
      <c r="T75" s="1297"/>
      <c r="U75" s="1295" t="s">
        <v>649</v>
      </c>
      <c r="V75" s="1296"/>
      <c r="W75" s="1296"/>
      <c r="X75" s="1296"/>
      <c r="Y75" s="1296"/>
      <c r="Z75" s="1296"/>
      <c r="AA75" s="1296"/>
      <c r="AB75" s="1296"/>
      <c r="AC75" s="1296"/>
      <c r="AD75" s="1296"/>
      <c r="AE75" s="1296"/>
      <c r="AF75" s="1297"/>
      <c r="AG75" s="1319"/>
      <c r="AH75" s="1299"/>
      <c r="AI75" s="1300"/>
      <c r="AJ75" s="499"/>
      <c r="AK75" s="1338">
        <v>2</v>
      </c>
      <c r="AL75" s="1283">
        <v>2</v>
      </c>
      <c r="AM75" s="1283">
        <f t="shared" ref="AM75" si="15">IF($AG75="該当無",0,IF($AG$54=2,0,1))</f>
        <v>1</v>
      </c>
      <c r="AN75" s="1292">
        <v>1</v>
      </c>
      <c r="AO75" s="1293"/>
      <c r="AP75" s="1283">
        <f>$AK75*$AM75*$AN75</f>
        <v>2</v>
      </c>
      <c r="AQ75" s="1323">
        <f t="shared" ref="AQ75" si="16">$AP75*36/$AS$11</f>
        <v>2</v>
      </c>
      <c r="AR75" s="1324"/>
      <c r="AS75" s="1325">
        <f>IF($AP75=0,0,IF($AG75=-1,$AG75*$AO75,$AG75/$AL75*$AQ75))</f>
        <v>0</v>
      </c>
      <c r="AT75" s="1324"/>
      <c r="AV75" s="1326">
        <f>IF($AG$54=2,"該当無",2)</f>
        <v>2</v>
      </c>
      <c r="AW75" s="1421">
        <f>IF($AG$54=2,"該当無",1)</f>
        <v>1</v>
      </c>
      <c r="AX75" s="1421">
        <f>IF($AG$54=2,"該当無",0)</f>
        <v>0</v>
      </c>
      <c r="AY75" s="1283"/>
      <c r="AZ75" s="1284"/>
      <c r="BN75" s="1280" t="str">
        <f>IF($AG75=0,"今年度","")</f>
        <v>今年度</v>
      </c>
      <c r="BO75" s="1283" t="str">
        <f>IF($AG75=0,"来年度","")</f>
        <v>来年度</v>
      </c>
      <c r="BP75" s="1283" t="str">
        <f>IF($AG75=0,"再来年度","")</f>
        <v>再来年度</v>
      </c>
      <c r="BQ75" s="1284" t="str">
        <f>IF($AG75=0,"未定","")</f>
        <v>未定</v>
      </c>
    </row>
    <row r="76" spans="2:69" s="500" customFormat="1" ht="24.9" customHeight="1">
      <c r="B76" s="1354"/>
      <c r="C76" s="1359"/>
      <c r="D76" s="1305"/>
      <c r="E76" s="1360"/>
      <c r="F76" s="1240"/>
      <c r="G76" s="1233"/>
      <c r="H76" s="1241"/>
      <c r="I76" s="1248"/>
      <c r="J76" s="1249"/>
      <c r="K76" s="1249"/>
      <c r="L76" s="1249"/>
      <c r="M76" s="1249"/>
      <c r="N76" s="1249"/>
      <c r="O76" s="1249"/>
      <c r="P76" s="1249"/>
      <c r="Q76" s="1249"/>
      <c r="R76" s="1249"/>
      <c r="S76" s="1249"/>
      <c r="T76" s="1250"/>
      <c r="U76" s="1248"/>
      <c r="V76" s="1249"/>
      <c r="W76" s="1249"/>
      <c r="X76" s="1249"/>
      <c r="Y76" s="1249"/>
      <c r="Z76" s="1249"/>
      <c r="AA76" s="1249"/>
      <c r="AB76" s="1249"/>
      <c r="AC76" s="1249"/>
      <c r="AD76" s="1249"/>
      <c r="AE76" s="1249"/>
      <c r="AF76" s="1250"/>
      <c r="AG76" s="1320"/>
      <c r="AH76" s="1258"/>
      <c r="AI76" s="1261"/>
      <c r="AJ76" s="499"/>
      <c r="AK76" s="1339"/>
      <c r="AL76" s="1209"/>
      <c r="AM76" s="1209"/>
      <c r="AN76" s="1212"/>
      <c r="AO76" s="1215"/>
      <c r="AP76" s="1209"/>
      <c r="AQ76" s="1218"/>
      <c r="AR76" s="1286"/>
      <c r="AS76" s="1289"/>
      <c r="AT76" s="1286"/>
      <c r="AV76" s="1327"/>
      <c r="AW76" s="1419"/>
      <c r="AX76" s="1419"/>
      <c r="AY76" s="1209"/>
      <c r="AZ76" s="1278"/>
      <c r="BN76" s="1281"/>
      <c r="BO76" s="1209"/>
      <c r="BP76" s="1209"/>
      <c r="BQ76" s="1278"/>
    </row>
    <row r="77" spans="2:69" s="500" customFormat="1" ht="29.4" customHeight="1">
      <c r="B77" s="1355"/>
      <c r="C77" s="1359"/>
      <c r="D77" s="1305"/>
      <c r="E77" s="1360"/>
      <c r="F77" s="1242"/>
      <c r="G77" s="1243"/>
      <c r="H77" s="1244"/>
      <c r="I77" s="1251"/>
      <c r="J77" s="1252"/>
      <c r="K77" s="1252"/>
      <c r="L77" s="1252"/>
      <c r="M77" s="1252"/>
      <c r="N77" s="1252"/>
      <c r="O77" s="1252"/>
      <c r="P77" s="1252"/>
      <c r="Q77" s="1252"/>
      <c r="R77" s="1252"/>
      <c r="S77" s="1252"/>
      <c r="T77" s="1253"/>
      <c r="U77" s="1251"/>
      <c r="V77" s="1252"/>
      <c r="W77" s="1252"/>
      <c r="X77" s="1252"/>
      <c r="Y77" s="1252"/>
      <c r="Z77" s="1252"/>
      <c r="AA77" s="1252"/>
      <c r="AB77" s="1252"/>
      <c r="AC77" s="1252"/>
      <c r="AD77" s="1252"/>
      <c r="AE77" s="1252"/>
      <c r="AF77" s="1253"/>
      <c r="AG77" s="1321"/>
      <c r="AH77" s="1259"/>
      <c r="AI77" s="1262"/>
      <c r="AJ77" s="499"/>
      <c r="AK77" s="1340"/>
      <c r="AL77" s="1210"/>
      <c r="AM77" s="1210"/>
      <c r="AN77" s="1213"/>
      <c r="AO77" s="1216"/>
      <c r="AP77" s="1210"/>
      <c r="AQ77" s="1219"/>
      <c r="AR77" s="1287"/>
      <c r="AS77" s="1290"/>
      <c r="AT77" s="1287"/>
      <c r="AV77" s="1328"/>
      <c r="AW77" s="1420"/>
      <c r="AX77" s="1420"/>
      <c r="AY77" s="1210"/>
      <c r="AZ77" s="1279"/>
      <c r="BN77" s="1282"/>
      <c r="BO77" s="1210"/>
      <c r="BP77" s="1210"/>
      <c r="BQ77" s="1279"/>
    </row>
    <row r="78" spans="2:69" s="500" customFormat="1" ht="18" customHeight="1">
      <c r="B78" s="1376">
        <f>MAX($B$16:B75)+1</f>
        <v>20</v>
      </c>
      <c r="C78" s="1359"/>
      <c r="D78" s="1305"/>
      <c r="E78" s="1360"/>
      <c r="F78" s="1385" t="s">
        <v>637</v>
      </c>
      <c r="G78" s="1386"/>
      <c r="H78" s="1387"/>
      <c r="I78" s="1295" t="s">
        <v>650</v>
      </c>
      <c r="J78" s="1296"/>
      <c r="K78" s="1296"/>
      <c r="L78" s="1296"/>
      <c r="M78" s="1296"/>
      <c r="N78" s="1296"/>
      <c r="O78" s="1296"/>
      <c r="P78" s="1296"/>
      <c r="Q78" s="1296"/>
      <c r="R78" s="1296"/>
      <c r="S78" s="1296"/>
      <c r="T78" s="1297"/>
      <c r="U78" s="1295" t="s">
        <v>651</v>
      </c>
      <c r="V78" s="1296"/>
      <c r="W78" s="1296"/>
      <c r="X78" s="1296"/>
      <c r="Y78" s="1296"/>
      <c r="Z78" s="1296"/>
      <c r="AA78" s="1296"/>
      <c r="AB78" s="1296"/>
      <c r="AC78" s="1296"/>
      <c r="AD78" s="1296"/>
      <c r="AE78" s="1296"/>
      <c r="AF78" s="1297"/>
      <c r="AG78" s="1319"/>
      <c r="AH78" s="1299"/>
      <c r="AI78" s="1300"/>
      <c r="AJ78" s="499"/>
      <c r="AK78" s="1338">
        <v>2</v>
      </c>
      <c r="AL78" s="1283">
        <v>3</v>
      </c>
      <c r="AM78" s="1283">
        <f t="shared" ref="AM78" si="17">IF($AG78="該当無",0,IF($AG$54=2,0,1))</f>
        <v>1</v>
      </c>
      <c r="AN78" s="1292">
        <v>1</v>
      </c>
      <c r="AO78" s="1293"/>
      <c r="AP78" s="1283">
        <f>$AK78*$AM78*$AN78</f>
        <v>2</v>
      </c>
      <c r="AQ78" s="1323">
        <f t="shared" ref="AQ78" si="18">$AP78*36/$AS$11</f>
        <v>2</v>
      </c>
      <c r="AR78" s="1324"/>
      <c r="AS78" s="1325">
        <f>IF($AP78=0,0,IF($AG78=-1,$AG78*$AO78,$AG78/$AL78*$AQ78))</f>
        <v>0</v>
      </c>
      <c r="AT78" s="1324"/>
      <c r="AV78" s="1326">
        <f>IF($AG$54=2,"該当無",3)</f>
        <v>3</v>
      </c>
      <c r="AW78" s="1421">
        <f>IF($AG$54=2,"該当無",2)</f>
        <v>2</v>
      </c>
      <c r="AX78" s="1421">
        <f>IF($AG$54=2,"該当無",1)</f>
        <v>1</v>
      </c>
      <c r="AY78" s="1421">
        <f>IF($AG$54=2,"該当無",0)</f>
        <v>0</v>
      </c>
      <c r="AZ78" s="1284"/>
      <c r="BN78" s="1280" t="str">
        <f>IF($AG78=0,"今年度","")</f>
        <v>今年度</v>
      </c>
      <c r="BO78" s="1283" t="str">
        <f>IF($AG78=0,"来年度","")</f>
        <v>来年度</v>
      </c>
      <c r="BP78" s="1283" t="str">
        <f>IF($AG78=0,"再来年度","")</f>
        <v>再来年度</v>
      </c>
      <c r="BQ78" s="1284" t="str">
        <f>IF($AG78=0,"未定","")</f>
        <v>未定</v>
      </c>
    </row>
    <row r="79" spans="2:69" s="500" customFormat="1" ht="18" customHeight="1">
      <c r="B79" s="1354"/>
      <c r="C79" s="1359"/>
      <c r="D79" s="1305"/>
      <c r="E79" s="1360"/>
      <c r="F79" s="1240"/>
      <c r="G79" s="1233"/>
      <c r="H79" s="1241"/>
      <c r="I79" s="1248"/>
      <c r="J79" s="1249"/>
      <c r="K79" s="1249"/>
      <c r="L79" s="1249"/>
      <c r="M79" s="1249"/>
      <c r="N79" s="1249"/>
      <c r="O79" s="1249"/>
      <c r="P79" s="1249"/>
      <c r="Q79" s="1249"/>
      <c r="R79" s="1249"/>
      <c r="S79" s="1249"/>
      <c r="T79" s="1250"/>
      <c r="U79" s="1248"/>
      <c r="V79" s="1249"/>
      <c r="W79" s="1249"/>
      <c r="X79" s="1249"/>
      <c r="Y79" s="1249"/>
      <c r="Z79" s="1249"/>
      <c r="AA79" s="1249"/>
      <c r="AB79" s="1249"/>
      <c r="AC79" s="1249"/>
      <c r="AD79" s="1249"/>
      <c r="AE79" s="1249"/>
      <c r="AF79" s="1250"/>
      <c r="AG79" s="1320"/>
      <c r="AH79" s="1258"/>
      <c r="AI79" s="1261"/>
      <c r="AJ79" s="499"/>
      <c r="AK79" s="1339"/>
      <c r="AL79" s="1209"/>
      <c r="AM79" s="1209"/>
      <c r="AN79" s="1212"/>
      <c r="AO79" s="1215"/>
      <c r="AP79" s="1209"/>
      <c r="AQ79" s="1218"/>
      <c r="AR79" s="1286"/>
      <c r="AS79" s="1289"/>
      <c r="AT79" s="1286"/>
      <c r="AV79" s="1327"/>
      <c r="AW79" s="1419"/>
      <c r="AX79" s="1419"/>
      <c r="AY79" s="1419"/>
      <c r="AZ79" s="1278"/>
      <c r="BN79" s="1281"/>
      <c r="BO79" s="1209"/>
      <c r="BP79" s="1209"/>
      <c r="BQ79" s="1278"/>
    </row>
    <row r="80" spans="2:69" s="500" customFormat="1" ht="24" customHeight="1">
      <c r="B80" s="1355"/>
      <c r="C80" s="1359"/>
      <c r="D80" s="1305"/>
      <c r="E80" s="1360"/>
      <c r="F80" s="1242"/>
      <c r="G80" s="1243"/>
      <c r="H80" s="1244"/>
      <c r="I80" s="1251"/>
      <c r="J80" s="1252"/>
      <c r="K80" s="1252"/>
      <c r="L80" s="1252"/>
      <c r="M80" s="1252"/>
      <c r="N80" s="1252"/>
      <c r="O80" s="1252"/>
      <c r="P80" s="1252"/>
      <c r="Q80" s="1252"/>
      <c r="R80" s="1252"/>
      <c r="S80" s="1252"/>
      <c r="T80" s="1253"/>
      <c r="U80" s="1251"/>
      <c r="V80" s="1252"/>
      <c r="W80" s="1252"/>
      <c r="X80" s="1252"/>
      <c r="Y80" s="1252"/>
      <c r="Z80" s="1252"/>
      <c r="AA80" s="1252"/>
      <c r="AB80" s="1252"/>
      <c r="AC80" s="1252"/>
      <c r="AD80" s="1252"/>
      <c r="AE80" s="1252"/>
      <c r="AF80" s="1253"/>
      <c r="AG80" s="1321"/>
      <c r="AH80" s="1259"/>
      <c r="AI80" s="1262"/>
      <c r="AJ80" s="499"/>
      <c r="AK80" s="1340"/>
      <c r="AL80" s="1210"/>
      <c r="AM80" s="1210"/>
      <c r="AN80" s="1213"/>
      <c r="AO80" s="1216"/>
      <c r="AP80" s="1210"/>
      <c r="AQ80" s="1219"/>
      <c r="AR80" s="1287"/>
      <c r="AS80" s="1290"/>
      <c r="AT80" s="1287"/>
      <c r="AV80" s="1328"/>
      <c r="AW80" s="1420"/>
      <c r="AX80" s="1420"/>
      <c r="AY80" s="1420"/>
      <c r="AZ80" s="1279"/>
      <c r="BN80" s="1282"/>
      <c r="BO80" s="1210"/>
      <c r="BP80" s="1210"/>
      <c r="BQ80" s="1279"/>
    </row>
    <row r="81" spans="2:69" s="500" customFormat="1" ht="18.899999999999999" customHeight="1">
      <c r="B81" s="1376">
        <f>MAX($B$16:B78)+1</f>
        <v>21</v>
      </c>
      <c r="C81" s="1359"/>
      <c r="D81" s="1305"/>
      <c r="E81" s="1360"/>
      <c r="F81" s="1422" t="s">
        <v>640</v>
      </c>
      <c r="G81" s="1423"/>
      <c r="H81" s="1424"/>
      <c r="I81" s="1295" t="s">
        <v>652</v>
      </c>
      <c r="J81" s="1296"/>
      <c r="K81" s="1296"/>
      <c r="L81" s="1296"/>
      <c r="M81" s="1296"/>
      <c r="N81" s="1296"/>
      <c r="O81" s="1296"/>
      <c r="P81" s="1296"/>
      <c r="Q81" s="1296"/>
      <c r="R81" s="1296"/>
      <c r="S81" s="1296"/>
      <c r="T81" s="1297"/>
      <c r="U81" s="1295" t="s">
        <v>653</v>
      </c>
      <c r="V81" s="1296"/>
      <c r="W81" s="1296"/>
      <c r="X81" s="1296"/>
      <c r="Y81" s="1296"/>
      <c r="Z81" s="1296"/>
      <c r="AA81" s="1296"/>
      <c r="AB81" s="1296"/>
      <c r="AC81" s="1296"/>
      <c r="AD81" s="1296"/>
      <c r="AE81" s="1296"/>
      <c r="AF81" s="1297"/>
      <c r="AG81" s="1319"/>
      <c r="AH81" s="1299"/>
      <c r="AI81" s="1300"/>
      <c r="AJ81" s="499"/>
      <c r="AK81" s="1338">
        <v>3</v>
      </c>
      <c r="AL81" s="1283">
        <v>3</v>
      </c>
      <c r="AM81" s="1283">
        <f t="shared" ref="AM81" si="19">IF($AG81="該当無",0,IF($AG$54=2,0,1))</f>
        <v>1</v>
      </c>
      <c r="AN81" s="1292">
        <v>1</v>
      </c>
      <c r="AO81" s="1293"/>
      <c r="AP81" s="1283">
        <f>$AK81*$AM81*$AN81</f>
        <v>3</v>
      </c>
      <c r="AQ81" s="1323">
        <f t="shared" ref="AQ81" si="20">$AP81*36/$AS$11</f>
        <v>3</v>
      </c>
      <c r="AR81" s="1324"/>
      <c r="AS81" s="1325">
        <f>IF($AP81=0,0,IF($AG81=-1,$AG81*$AO81,$AG81/$AL81*$AQ81))</f>
        <v>0</v>
      </c>
      <c r="AT81" s="1324"/>
      <c r="AV81" s="1326">
        <f>IF($AG$54=2,"該当無",3)</f>
        <v>3</v>
      </c>
      <c r="AW81" s="1421">
        <f>IF($AG$54=2,"該当無",2)</f>
        <v>2</v>
      </c>
      <c r="AX81" s="1421">
        <f>IF($AG$54=2,"該当無",1)</f>
        <v>1</v>
      </c>
      <c r="AY81" s="1421">
        <f>IF($AG$54=2,"該当無",0)</f>
        <v>0</v>
      </c>
      <c r="AZ81" s="1284"/>
      <c r="BN81" s="1280" t="str">
        <f>IF($AG81=0,"今年度","")</f>
        <v>今年度</v>
      </c>
      <c r="BO81" s="1283" t="str">
        <f>IF($AG81=0,"来年度","")</f>
        <v>来年度</v>
      </c>
      <c r="BP81" s="1283" t="str">
        <f>IF($AG81=0,"再来年度","")</f>
        <v>再来年度</v>
      </c>
      <c r="BQ81" s="1284" t="str">
        <f>IF($AG81=0,"未定","")</f>
        <v>未定</v>
      </c>
    </row>
    <row r="82" spans="2:69" s="500" customFormat="1" ht="18.899999999999999" customHeight="1">
      <c r="B82" s="1354"/>
      <c r="C82" s="1359"/>
      <c r="D82" s="1305"/>
      <c r="E82" s="1360"/>
      <c r="F82" s="1402"/>
      <c r="G82" s="1403"/>
      <c r="H82" s="1404"/>
      <c r="I82" s="1248"/>
      <c r="J82" s="1249"/>
      <c r="K82" s="1249"/>
      <c r="L82" s="1249"/>
      <c r="M82" s="1249"/>
      <c r="N82" s="1249"/>
      <c r="O82" s="1249"/>
      <c r="P82" s="1249"/>
      <c r="Q82" s="1249"/>
      <c r="R82" s="1249"/>
      <c r="S82" s="1249"/>
      <c r="T82" s="1250"/>
      <c r="U82" s="1248"/>
      <c r="V82" s="1249"/>
      <c r="W82" s="1249"/>
      <c r="X82" s="1249"/>
      <c r="Y82" s="1249"/>
      <c r="Z82" s="1249"/>
      <c r="AA82" s="1249"/>
      <c r="AB82" s="1249"/>
      <c r="AC82" s="1249"/>
      <c r="AD82" s="1249"/>
      <c r="AE82" s="1249"/>
      <c r="AF82" s="1250"/>
      <c r="AG82" s="1320"/>
      <c r="AH82" s="1258"/>
      <c r="AI82" s="1261"/>
      <c r="AJ82" s="499"/>
      <c r="AK82" s="1339"/>
      <c r="AL82" s="1209"/>
      <c r="AM82" s="1209"/>
      <c r="AN82" s="1212"/>
      <c r="AO82" s="1215"/>
      <c r="AP82" s="1209"/>
      <c r="AQ82" s="1218"/>
      <c r="AR82" s="1286"/>
      <c r="AS82" s="1289"/>
      <c r="AT82" s="1286"/>
      <c r="AV82" s="1327"/>
      <c r="AW82" s="1419"/>
      <c r="AX82" s="1419"/>
      <c r="AY82" s="1419"/>
      <c r="AZ82" s="1278"/>
      <c r="BN82" s="1281"/>
      <c r="BO82" s="1209"/>
      <c r="BP82" s="1209"/>
      <c r="BQ82" s="1278"/>
    </row>
    <row r="83" spans="2:69" s="500" customFormat="1" ht="24" customHeight="1">
      <c r="B83" s="1355"/>
      <c r="C83" s="1359"/>
      <c r="D83" s="1305"/>
      <c r="E83" s="1360"/>
      <c r="F83" s="1402"/>
      <c r="G83" s="1403"/>
      <c r="H83" s="1404"/>
      <c r="I83" s="1251"/>
      <c r="J83" s="1252"/>
      <c r="K83" s="1252"/>
      <c r="L83" s="1252"/>
      <c r="M83" s="1252"/>
      <c r="N83" s="1252"/>
      <c r="O83" s="1252"/>
      <c r="P83" s="1252"/>
      <c r="Q83" s="1252"/>
      <c r="R83" s="1252"/>
      <c r="S83" s="1252"/>
      <c r="T83" s="1253"/>
      <c r="U83" s="1251"/>
      <c r="V83" s="1252"/>
      <c r="W83" s="1252"/>
      <c r="X83" s="1252"/>
      <c r="Y83" s="1252"/>
      <c r="Z83" s="1252"/>
      <c r="AA83" s="1252"/>
      <c r="AB83" s="1252"/>
      <c r="AC83" s="1252"/>
      <c r="AD83" s="1252"/>
      <c r="AE83" s="1252"/>
      <c r="AF83" s="1253"/>
      <c r="AG83" s="1321"/>
      <c r="AH83" s="1259"/>
      <c r="AI83" s="1262"/>
      <c r="AJ83" s="499"/>
      <c r="AK83" s="1340"/>
      <c r="AL83" s="1210"/>
      <c r="AM83" s="1210"/>
      <c r="AN83" s="1213"/>
      <c r="AO83" s="1216"/>
      <c r="AP83" s="1210"/>
      <c r="AQ83" s="1219"/>
      <c r="AR83" s="1287"/>
      <c r="AS83" s="1290"/>
      <c r="AT83" s="1287"/>
      <c r="AV83" s="1328"/>
      <c r="AW83" s="1420"/>
      <c r="AX83" s="1420"/>
      <c r="AY83" s="1420"/>
      <c r="AZ83" s="1279"/>
      <c r="BN83" s="1282"/>
      <c r="BO83" s="1210"/>
      <c r="BP83" s="1210"/>
      <c r="BQ83" s="1279"/>
    </row>
    <row r="84" spans="2:69" s="500" customFormat="1" ht="48" customHeight="1">
      <c r="B84" s="1376">
        <f>MAX($B$16:B81)+1</f>
        <v>22</v>
      </c>
      <c r="C84" s="1359"/>
      <c r="D84" s="1305"/>
      <c r="E84" s="1360"/>
      <c r="F84" s="1402"/>
      <c r="G84" s="1403"/>
      <c r="H84" s="1404"/>
      <c r="I84" s="1329" t="s">
        <v>643</v>
      </c>
      <c r="J84" s="1330"/>
      <c r="K84" s="1330"/>
      <c r="L84" s="1330"/>
      <c r="M84" s="1330"/>
      <c r="N84" s="1330"/>
      <c r="O84" s="1330"/>
      <c r="P84" s="1330"/>
      <c r="Q84" s="1330"/>
      <c r="R84" s="1330"/>
      <c r="S84" s="1330"/>
      <c r="T84" s="1331"/>
      <c r="U84" s="1329" t="s">
        <v>654</v>
      </c>
      <c r="V84" s="1330"/>
      <c r="W84" s="1330"/>
      <c r="X84" s="1330"/>
      <c r="Y84" s="1330"/>
      <c r="Z84" s="1330"/>
      <c r="AA84" s="1330"/>
      <c r="AB84" s="1330"/>
      <c r="AC84" s="1330"/>
      <c r="AD84" s="1330"/>
      <c r="AE84" s="1330"/>
      <c r="AF84" s="1331"/>
      <c r="AG84" s="1319"/>
      <c r="AH84" s="1299"/>
      <c r="AI84" s="1300"/>
      <c r="AJ84" s="499"/>
      <c r="AK84" s="1338">
        <v>3</v>
      </c>
      <c r="AL84" s="1283">
        <v>3</v>
      </c>
      <c r="AM84" s="1283">
        <f t="shared" ref="AM84" si="21">IF($AG84="該当無",0,IF($AG$54=2,0,1))</f>
        <v>1</v>
      </c>
      <c r="AN84" s="1292">
        <v>1</v>
      </c>
      <c r="AO84" s="1293"/>
      <c r="AP84" s="1283">
        <f>$AK84*$AM84*$AN84</f>
        <v>3</v>
      </c>
      <c r="AQ84" s="1323">
        <f t="shared" ref="AQ84" si="22">$AP84*36/$AS$11</f>
        <v>3</v>
      </c>
      <c r="AR84" s="1324"/>
      <c r="AS84" s="1325">
        <f>IF($AP84=0,0,IF($AG84=-1,$AG84*$AO84,$AG84/$AL84*$AQ84))</f>
        <v>0</v>
      </c>
      <c r="AT84" s="1324"/>
      <c r="AV84" s="1326">
        <f>IF($AG$54=2,"該当無",3)</f>
        <v>3</v>
      </c>
      <c r="AW84" s="1421">
        <f>IF($AG$54=2,"該当無",2)</f>
        <v>2</v>
      </c>
      <c r="AX84" s="1421">
        <f>IF($AG$54=2,"該当無",1)</f>
        <v>1</v>
      </c>
      <c r="AY84" s="1421">
        <f>IF($AG$54=2,"該当無",0)</f>
        <v>0</v>
      </c>
      <c r="AZ84" s="1284"/>
      <c r="BC84" s="479" t="s">
        <v>81</v>
      </c>
      <c r="BD84" s="479" t="s">
        <v>620</v>
      </c>
      <c r="BE84" s="479" t="s">
        <v>43</v>
      </c>
      <c r="BF84" s="479" t="s">
        <v>44</v>
      </c>
      <c r="BG84" s="479" t="s">
        <v>82</v>
      </c>
      <c r="BH84" s="479" t="s">
        <v>45</v>
      </c>
      <c r="BI84" s="479" t="s">
        <v>83</v>
      </c>
      <c r="BJ84" s="479" t="s">
        <v>84</v>
      </c>
      <c r="BK84" s="479" t="s">
        <v>85</v>
      </c>
      <c r="BL84" s="479" t="s">
        <v>46</v>
      </c>
      <c r="BN84" s="1280" t="str">
        <f>IF($AG84=0,"今年度","")</f>
        <v>今年度</v>
      </c>
      <c r="BO84" s="1283" t="str">
        <f>IF($AG84=0,"来年度","")</f>
        <v>来年度</v>
      </c>
      <c r="BP84" s="1283" t="str">
        <f>IF($AG84=0,"再来年度","")</f>
        <v>再来年度</v>
      </c>
      <c r="BQ84" s="1284" t="str">
        <f>IF($AG84=0,"未定","")</f>
        <v>未定</v>
      </c>
    </row>
    <row r="85" spans="2:69" s="500" customFormat="1" ht="48" customHeight="1">
      <c r="B85" s="1354"/>
      <c r="C85" s="1359"/>
      <c r="D85" s="1305"/>
      <c r="E85" s="1360"/>
      <c r="F85" s="1402"/>
      <c r="G85" s="1403"/>
      <c r="H85" s="1404"/>
      <c r="I85" s="1332"/>
      <c r="J85" s="1333"/>
      <c r="K85" s="1333"/>
      <c r="L85" s="1333"/>
      <c r="M85" s="1333"/>
      <c r="N85" s="1333"/>
      <c r="O85" s="1333"/>
      <c r="P85" s="1333"/>
      <c r="Q85" s="1333"/>
      <c r="R85" s="1333"/>
      <c r="S85" s="1333"/>
      <c r="T85" s="1334"/>
      <c r="U85" s="1332"/>
      <c r="V85" s="1333"/>
      <c r="W85" s="1333"/>
      <c r="X85" s="1333"/>
      <c r="Y85" s="1333"/>
      <c r="Z85" s="1333"/>
      <c r="AA85" s="1333"/>
      <c r="AB85" s="1333"/>
      <c r="AC85" s="1333"/>
      <c r="AD85" s="1333"/>
      <c r="AE85" s="1333"/>
      <c r="AF85" s="1334"/>
      <c r="AG85" s="1320"/>
      <c r="AH85" s="1258"/>
      <c r="AI85" s="1261"/>
      <c r="AJ85" s="499"/>
      <c r="AK85" s="1339"/>
      <c r="AL85" s="1209"/>
      <c r="AM85" s="1209"/>
      <c r="AN85" s="1212"/>
      <c r="AO85" s="1215"/>
      <c r="AP85" s="1209"/>
      <c r="AQ85" s="1218"/>
      <c r="AR85" s="1286"/>
      <c r="AS85" s="1289"/>
      <c r="AT85" s="1286"/>
      <c r="AV85" s="1327"/>
      <c r="AW85" s="1419"/>
      <c r="AX85" s="1419"/>
      <c r="AY85" s="1419"/>
      <c r="AZ85" s="1278"/>
      <c r="BB85" s="523" t="s">
        <v>655</v>
      </c>
      <c r="BC85" s="479">
        <v>5</v>
      </c>
      <c r="BD85" s="479">
        <f>IF(AG54=3,COUNTIF($AG$72:$AG$86,"該当無"),IF(AG54=1,COUNTIF($AG$72:$AG$86,"該当無"),IF(AG54=2,5,0)))</f>
        <v>0</v>
      </c>
      <c r="BE85" s="479">
        <f>BC85-BD85</f>
        <v>5</v>
      </c>
      <c r="BF85" s="479">
        <f>IF(AG54=3,COUNTIF($AG$72:$AG$86,"&gt;0"),IF(AG54=1,COUNTIF($AG$72:$AG$86,"&gt;0"),IF(AG54=2,0,0)))</f>
        <v>0</v>
      </c>
      <c r="BG85" s="479">
        <f>IF(AG54=3,COUNTIF($AG$72:$AG$86,"0"),IF(AG54=1,COUNTIF($AG$72:$AG$86,"0"),IF(AG54=2,0,0)))</f>
        <v>0</v>
      </c>
      <c r="BH85" s="479">
        <f>BG85-BL85</f>
        <v>0</v>
      </c>
      <c r="BI85" s="479">
        <f>IF($AG$54=3,COUNTIF($AH$72:$AH$86,BI84),IF($AG$54=1,COUNTIF($AH$72:$AH$86,BI84),IF($AG$54=2,0,0)))</f>
        <v>0</v>
      </c>
      <c r="BJ85" s="479">
        <f>IF($AG$54=3,COUNTIF($AH$72:$AH$86,BJ84),IF($AG$54=1,COUNTIF($AH$72:$AH$86,BJ84),IF($AG$54=2,0,0)))</f>
        <v>0</v>
      </c>
      <c r="BK85" s="479">
        <f>IF($AG$54=3,COUNTIF($AH$72:$AH$86,BK84),IF($AG$54=1,COUNTIF($AH$72:$AH$86,BK84),IF($AG$54=2,0,0)))</f>
        <v>0</v>
      </c>
      <c r="BL85" s="479">
        <f>IF($AG$54=3,COUNTIF($AH$72:$AH$86,BL84),IF($AG$54=1,COUNTIF($AH$72:$AH$86,BL84),IF($AG$54=2,0,0)))</f>
        <v>0</v>
      </c>
      <c r="BN85" s="1281"/>
      <c r="BO85" s="1209"/>
      <c r="BP85" s="1209"/>
      <c r="BQ85" s="1278"/>
    </row>
    <row r="86" spans="2:69" s="500" customFormat="1" ht="48" customHeight="1">
      <c r="B86" s="1384"/>
      <c r="C86" s="1361"/>
      <c r="D86" s="1343"/>
      <c r="E86" s="1362"/>
      <c r="F86" s="1425"/>
      <c r="G86" s="1426"/>
      <c r="H86" s="1427"/>
      <c r="I86" s="1345"/>
      <c r="J86" s="1346"/>
      <c r="K86" s="1346"/>
      <c r="L86" s="1346"/>
      <c r="M86" s="1346"/>
      <c r="N86" s="1346"/>
      <c r="O86" s="1346"/>
      <c r="P86" s="1346"/>
      <c r="Q86" s="1346"/>
      <c r="R86" s="1346"/>
      <c r="S86" s="1346"/>
      <c r="T86" s="1347"/>
      <c r="U86" s="1345"/>
      <c r="V86" s="1346"/>
      <c r="W86" s="1346"/>
      <c r="X86" s="1346"/>
      <c r="Y86" s="1346"/>
      <c r="Z86" s="1346"/>
      <c r="AA86" s="1346"/>
      <c r="AB86" s="1346"/>
      <c r="AC86" s="1346"/>
      <c r="AD86" s="1346"/>
      <c r="AE86" s="1346"/>
      <c r="AF86" s="1347"/>
      <c r="AG86" s="1348"/>
      <c r="AH86" s="1349"/>
      <c r="AI86" s="1350"/>
      <c r="AJ86" s="499"/>
      <c r="AK86" s="1351"/>
      <c r="AL86" s="1352"/>
      <c r="AM86" s="1352"/>
      <c r="AN86" s="1371"/>
      <c r="AO86" s="1372"/>
      <c r="AP86" s="1352"/>
      <c r="AQ86" s="1373"/>
      <c r="AR86" s="1369"/>
      <c r="AS86" s="1368"/>
      <c r="AT86" s="1369"/>
      <c r="AV86" s="1428"/>
      <c r="AW86" s="1429"/>
      <c r="AX86" s="1429"/>
      <c r="AY86" s="1429"/>
      <c r="AZ86" s="1375"/>
      <c r="BB86" s="504"/>
      <c r="BN86" s="1282"/>
      <c r="BO86" s="1210"/>
      <c r="BP86" s="1210"/>
      <c r="BQ86" s="1279"/>
    </row>
    <row r="87" spans="2:69" s="500" customFormat="1" ht="18" customHeight="1">
      <c r="B87" s="505" t="s">
        <v>676</v>
      </c>
      <c r="C87" s="548"/>
      <c r="D87" s="549"/>
      <c r="E87" s="550"/>
      <c r="F87" s="508"/>
      <c r="G87" s="508"/>
      <c r="H87" s="508"/>
      <c r="I87" s="508"/>
      <c r="J87" s="508"/>
      <c r="K87" s="508"/>
      <c r="L87" s="508"/>
      <c r="M87" s="508"/>
      <c r="N87" s="508"/>
      <c r="O87" s="508"/>
      <c r="P87" s="508"/>
      <c r="Q87" s="508"/>
      <c r="R87" s="508"/>
      <c r="S87" s="508"/>
      <c r="T87" s="508"/>
      <c r="U87" s="508"/>
      <c r="V87" s="508"/>
      <c r="W87" s="508"/>
      <c r="X87" s="508"/>
      <c r="Y87" s="508"/>
      <c r="Z87" s="508"/>
      <c r="AA87" s="508"/>
      <c r="AB87" s="508"/>
      <c r="AC87" s="508"/>
      <c r="AD87" s="508"/>
      <c r="AE87" s="508"/>
      <c r="AF87" s="508"/>
      <c r="AG87" s="509"/>
      <c r="AH87" s="509"/>
      <c r="AI87" s="510"/>
      <c r="AJ87" s="483"/>
      <c r="AK87" s="511"/>
      <c r="AL87" s="512"/>
      <c r="AM87" s="512"/>
      <c r="AN87" s="512"/>
      <c r="AO87" s="513"/>
      <c r="AP87" s="512"/>
      <c r="AQ87" s="512"/>
      <c r="AR87" s="514"/>
      <c r="AS87" s="513"/>
      <c r="AT87" s="515"/>
      <c r="AV87" s="516"/>
      <c r="AW87" s="517"/>
      <c r="AX87" s="517"/>
      <c r="AY87" s="517"/>
      <c r="AZ87" s="518"/>
      <c r="BN87" s="519"/>
      <c r="BO87" s="520"/>
      <c r="BP87" s="520"/>
      <c r="BQ87" s="521"/>
    </row>
    <row r="88" spans="2:69" s="500" customFormat="1" ht="15.9" customHeight="1">
      <c r="B88" s="1353">
        <f>MAX($B$16:B85)+1</f>
        <v>23</v>
      </c>
      <c r="C88" s="1356" t="s">
        <v>656</v>
      </c>
      <c r="D88" s="1357"/>
      <c r="E88" s="1358"/>
      <c r="F88" s="1238" t="s">
        <v>78</v>
      </c>
      <c r="G88" s="1230"/>
      <c r="H88" s="1239"/>
      <c r="I88" s="1365" t="s">
        <v>657</v>
      </c>
      <c r="J88" s="1366"/>
      <c r="K88" s="1366"/>
      <c r="L88" s="1366"/>
      <c r="M88" s="1366"/>
      <c r="N88" s="1366"/>
      <c r="O88" s="1366"/>
      <c r="P88" s="1366"/>
      <c r="Q88" s="1366"/>
      <c r="R88" s="1366"/>
      <c r="S88" s="1366"/>
      <c r="T88" s="1367"/>
      <c r="U88" s="1365" t="s">
        <v>658</v>
      </c>
      <c r="V88" s="1366"/>
      <c r="W88" s="1366"/>
      <c r="X88" s="1366"/>
      <c r="Y88" s="1366"/>
      <c r="Z88" s="1366"/>
      <c r="AA88" s="1366"/>
      <c r="AB88" s="1366"/>
      <c r="AC88" s="1366"/>
      <c r="AD88" s="1366"/>
      <c r="AE88" s="1366"/>
      <c r="AF88" s="1367"/>
      <c r="AG88" s="1377"/>
      <c r="AH88" s="1257"/>
      <c r="AI88" s="1260"/>
      <c r="AJ88" s="499"/>
      <c r="AK88" s="1374">
        <v>2</v>
      </c>
      <c r="AL88" s="1208">
        <v>2</v>
      </c>
      <c r="AM88" s="1208">
        <f>IF($AG88="該当無",0,1)</f>
        <v>1</v>
      </c>
      <c r="AN88" s="1211">
        <v>1</v>
      </c>
      <c r="AO88" s="1214"/>
      <c r="AP88" s="1208">
        <f>$AK88*$AM88*$AN88</f>
        <v>2</v>
      </c>
      <c r="AQ88" s="1217">
        <f t="shared" ref="AQ88" si="23">$AP88*36/$AS$11</f>
        <v>2</v>
      </c>
      <c r="AR88" s="1285">
        <f>SUM(AQ88:AQ113)</f>
        <v>15</v>
      </c>
      <c r="AS88" s="1288">
        <f>IF($AP88=0,0,IF($AG88=-1,$AG88*$AO88,$AG88/$AL88*$AQ88))</f>
        <v>0</v>
      </c>
      <c r="AT88" s="1285">
        <f>SUM(AS88:AS113)</f>
        <v>0</v>
      </c>
      <c r="AV88" s="1291">
        <v>2</v>
      </c>
      <c r="AW88" s="1208">
        <v>1</v>
      </c>
      <c r="AX88" s="1208">
        <v>0</v>
      </c>
      <c r="AY88" s="1208"/>
      <c r="AZ88" s="1277"/>
      <c r="BN88" s="1280" t="str">
        <f>IF($AG88=0,"今年度","")</f>
        <v>今年度</v>
      </c>
      <c r="BO88" s="1283" t="str">
        <f>IF($AG88=0,"来年度","")</f>
        <v>来年度</v>
      </c>
      <c r="BP88" s="1283" t="str">
        <f>IF($AG88=0,"再来年度","")</f>
        <v>再来年度</v>
      </c>
      <c r="BQ88" s="1284" t="str">
        <f>IF($AG88=0,"未定","")</f>
        <v>未定</v>
      </c>
    </row>
    <row r="89" spans="2:69" s="500" customFormat="1" ht="15.9" customHeight="1">
      <c r="B89" s="1354"/>
      <c r="C89" s="1359"/>
      <c r="D89" s="1305"/>
      <c r="E89" s="1360"/>
      <c r="F89" s="1240"/>
      <c r="G89" s="1233"/>
      <c r="H89" s="1241"/>
      <c r="I89" s="1332"/>
      <c r="J89" s="1333"/>
      <c r="K89" s="1333"/>
      <c r="L89" s="1333"/>
      <c r="M89" s="1333"/>
      <c r="N89" s="1333"/>
      <c r="O89" s="1333"/>
      <c r="P89" s="1333"/>
      <c r="Q89" s="1333"/>
      <c r="R89" s="1333"/>
      <c r="S89" s="1333"/>
      <c r="T89" s="1334"/>
      <c r="U89" s="1332"/>
      <c r="V89" s="1333"/>
      <c r="W89" s="1333"/>
      <c r="X89" s="1333"/>
      <c r="Y89" s="1333"/>
      <c r="Z89" s="1333"/>
      <c r="AA89" s="1333"/>
      <c r="AB89" s="1333"/>
      <c r="AC89" s="1333"/>
      <c r="AD89" s="1333"/>
      <c r="AE89" s="1333"/>
      <c r="AF89" s="1334"/>
      <c r="AG89" s="1320"/>
      <c r="AH89" s="1258"/>
      <c r="AI89" s="1261"/>
      <c r="AJ89" s="499"/>
      <c r="AK89" s="1339"/>
      <c r="AL89" s="1209"/>
      <c r="AM89" s="1209"/>
      <c r="AN89" s="1212"/>
      <c r="AO89" s="1215"/>
      <c r="AP89" s="1209"/>
      <c r="AQ89" s="1218"/>
      <c r="AR89" s="1286"/>
      <c r="AS89" s="1289"/>
      <c r="AT89" s="1286"/>
      <c r="AV89" s="1281"/>
      <c r="AW89" s="1209"/>
      <c r="AX89" s="1209"/>
      <c r="AY89" s="1209"/>
      <c r="AZ89" s="1278"/>
      <c r="BN89" s="1281"/>
      <c r="BO89" s="1209"/>
      <c r="BP89" s="1209"/>
      <c r="BQ89" s="1278"/>
    </row>
    <row r="90" spans="2:69" s="500" customFormat="1" ht="15.9" customHeight="1">
      <c r="B90" s="1355"/>
      <c r="C90" s="1359"/>
      <c r="D90" s="1305"/>
      <c r="E90" s="1360"/>
      <c r="F90" s="1242"/>
      <c r="G90" s="1243"/>
      <c r="H90" s="1244"/>
      <c r="I90" s="1335"/>
      <c r="J90" s="1336"/>
      <c r="K90" s="1336"/>
      <c r="L90" s="1336"/>
      <c r="M90" s="1336"/>
      <c r="N90" s="1336"/>
      <c r="O90" s="1336"/>
      <c r="P90" s="1336"/>
      <c r="Q90" s="1336"/>
      <c r="R90" s="1336"/>
      <c r="S90" s="1336"/>
      <c r="T90" s="1337"/>
      <c r="U90" s="1335"/>
      <c r="V90" s="1336"/>
      <c r="W90" s="1336"/>
      <c r="X90" s="1336"/>
      <c r="Y90" s="1336"/>
      <c r="Z90" s="1336"/>
      <c r="AA90" s="1336"/>
      <c r="AB90" s="1336"/>
      <c r="AC90" s="1336"/>
      <c r="AD90" s="1336"/>
      <c r="AE90" s="1336"/>
      <c r="AF90" s="1337"/>
      <c r="AG90" s="1321"/>
      <c r="AH90" s="1259"/>
      <c r="AI90" s="1262"/>
      <c r="AJ90" s="499"/>
      <c r="AK90" s="1340"/>
      <c r="AL90" s="1210"/>
      <c r="AM90" s="1210"/>
      <c r="AN90" s="1213"/>
      <c r="AO90" s="1216"/>
      <c r="AP90" s="1210"/>
      <c r="AQ90" s="1219"/>
      <c r="AR90" s="1287"/>
      <c r="AS90" s="1290"/>
      <c r="AT90" s="1287"/>
      <c r="AV90" s="1282"/>
      <c r="AW90" s="1210"/>
      <c r="AX90" s="1210"/>
      <c r="AY90" s="1210"/>
      <c r="AZ90" s="1279"/>
      <c r="BN90" s="1282"/>
      <c r="BO90" s="1210"/>
      <c r="BP90" s="1210"/>
      <c r="BQ90" s="1279"/>
    </row>
    <row r="91" spans="2:69" s="500" customFormat="1" ht="18" customHeight="1">
      <c r="B91" s="1376">
        <f>MAX($B$16:B88)+1</f>
        <v>24</v>
      </c>
      <c r="C91" s="1359"/>
      <c r="D91" s="1305"/>
      <c r="E91" s="1360"/>
      <c r="F91" s="1301" t="s">
        <v>724</v>
      </c>
      <c r="G91" s="1302"/>
      <c r="H91" s="1303"/>
      <c r="I91" s="1329" t="s">
        <v>761</v>
      </c>
      <c r="J91" s="1330"/>
      <c r="K91" s="1330"/>
      <c r="L91" s="1330"/>
      <c r="M91" s="1330"/>
      <c r="N91" s="1330"/>
      <c r="O91" s="1330"/>
      <c r="P91" s="1330"/>
      <c r="Q91" s="1330"/>
      <c r="R91" s="1330"/>
      <c r="S91" s="1330"/>
      <c r="T91" s="1331"/>
      <c r="U91" s="1329" t="s">
        <v>730</v>
      </c>
      <c r="V91" s="1330"/>
      <c r="W91" s="1330"/>
      <c r="X91" s="1330"/>
      <c r="Y91" s="1330"/>
      <c r="Z91" s="1330"/>
      <c r="AA91" s="1330"/>
      <c r="AB91" s="1330"/>
      <c r="AC91" s="1330"/>
      <c r="AD91" s="1330"/>
      <c r="AE91" s="1330"/>
      <c r="AF91" s="1331"/>
      <c r="AG91" s="1319"/>
      <c r="AH91" s="1299"/>
      <c r="AI91" s="1430"/>
      <c r="AJ91" s="499"/>
      <c r="AK91" s="1338">
        <v>2</v>
      </c>
      <c r="AL91" s="1283">
        <v>1</v>
      </c>
      <c r="AM91" s="1283">
        <f>IF($AG91="該当無",0,1)</f>
        <v>1</v>
      </c>
      <c r="AN91" s="1292">
        <v>1</v>
      </c>
      <c r="AO91" s="1293"/>
      <c r="AP91" s="1283">
        <f>$AK91*$AM91*$AN91</f>
        <v>2</v>
      </c>
      <c r="AQ91" s="1323">
        <f>$AP91*36/$AS$11</f>
        <v>2</v>
      </c>
      <c r="AR91" s="1324"/>
      <c r="AS91" s="1325">
        <f>IF(AI91="",0,IF($AP91=0,0,IF($AG91=-1,$AG91*$AO91,$AG91/$AL91*$AQ91)))</f>
        <v>0</v>
      </c>
      <c r="AT91" s="1324"/>
      <c r="AV91" s="1280">
        <v>1</v>
      </c>
      <c r="AW91" s="1283">
        <v>0</v>
      </c>
      <c r="AX91" s="1283"/>
      <c r="AY91" s="1283"/>
      <c r="AZ91" s="1284"/>
      <c r="BN91" s="1280" t="str">
        <f>IF($AG91=0,"今年度","")</f>
        <v>今年度</v>
      </c>
      <c r="BO91" s="1283" t="str">
        <f>IF($AG91=0,"来年度","")</f>
        <v>来年度</v>
      </c>
      <c r="BP91" s="1283" t="str">
        <f>IF($AG91=0,"再来年度","")</f>
        <v>再来年度</v>
      </c>
      <c r="BQ91" s="1284" t="str">
        <f>IF($AG91=0,"未定","")</f>
        <v>未定</v>
      </c>
    </row>
    <row r="92" spans="2:69" s="500" customFormat="1" ht="18" customHeight="1">
      <c r="B92" s="1354"/>
      <c r="C92" s="1359"/>
      <c r="D92" s="1305"/>
      <c r="E92" s="1360"/>
      <c r="F92" s="1304"/>
      <c r="G92" s="1305"/>
      <c r="H92" s="1306"/>
      <c r="I92" s="1332"/>
      <c r="J92" s="1333"/>
      <c r="K92" s="1333"/>
      <c r="L92" s="1333"/>
      <c r="M92" s="1333"/>
      <c r="N92" s="1333"/>
      <c r="O92" s="1333"/>
      <c r="P92" s="1333"/>
      <c r="Q92" s="1333"/>
      <c r="R92" s="1333"/>
      <c r="S92" s="1333"/>
      <c r="T92" s="1334"/>
      <c r="U92" s="1332"/>
      <c r="V92" s="1333"/>
      <c r="W92" s="1333"/>
      <c r="X92" s="1333"/>
      <c r="Y92" s="1333"/>
      <c r="Z92" s="1333"/>
      <c r="AA92" s="1333"/>
      <c r="AB92" s="1333"/>
      <c r="AC92" s="1333"/>
      <c r="AD92" s="1333"/>
      <c r="AE92" s="1333"/>
      <c r="AF92" s="1334"/>
      <c r="AG92" s="1320"/>
      <c r="AH92" s="1258"/>
      <c r="AI92" s="1431"/>
      <c r="AJ92" s="499"/>
      <c r="AK92" s="1339"/>
      <c r="AL92" s="1209"/>
      <c r="AM92" s="1209"/>
      <c r="AN92" s="1212"/>
      <c r="AO92" s="1215"/>
      <c r="AP92" s="1209"/>
      <c r="AQ92" s="1218"/>
      <c r="AR92" s="1286"/>
      <c r="AS92" s="1289"/>
      <c r="AT92" s="1286"/>
      <c r="AV92" s="1281"/>
      <c r="AW92" s="1209"/>
      <c r="AX92" s="1209"/>
      <c r="AY92" s="1209"/>
      <c r="AZ92" s="1278"/>
      <c r="BN92" s="1281"/>
      <c r="BO92" s="1209"/>
      <c r="BP92" s="1209"/>
      <c r="BQ92" s="1278"/>
    </row>
    <row r="93" spans="2:69" s="500" customFormat="1" ht="18" customHeight="1">
      <c r="B93" s="1354"/>
      <c r="C93" s="1359"/>
      <c r="D93" s="1305"/>
      <c r="E93" s="1360"/>
      <c r="F93" s="1304"/>
      <c r="G93" s="1305"/>
      <c r="H93" s="1306"/>
      <c r="I93" s="1332"/>
      <c r="J93" s="1333"/>
      <c r="K93" s="1333"/>
      <c r="L93" s="1333"/>
      <c r="M93" s="1333"/>
      <c r="N93" s="1333"/>
      <c r="O93" s="1333"/>
      <c r="P93" s="1333"/>
      <c r="Q93" s="1333"/>
      <c r="R93" s="1333"/>
      <c r="S93" s="1333"/>
      <c r="T93" s="1334"/>
      <c r="U93" s="1332"/>
      <c r="V93" s="1333"/>
      <c r="W93" s="1333"/>
      <c r="X93" s="1333"/>
      <c r="Y93" s="1333"/>
      <c r="Z93" s="1333"/>
      <c r="AA93" s="1333"/>
      <c r="AB93" s="1333"/>
      <c r="AC93" s="1333"/>
      <c r="AD93" s="1333"/>
      <c r="AE93" s="1333"/>
      <c r="AF93" s="1334"/>
      <c r="AG93" s="1320"/>
      <c r="AH93" s="1259"/>
      <c r="AI93" s="1432"/>
      <c r="AJ93" s="499"/>
      <c r="AK93" s="1340"/>
      <c r="AL93" s="1210"/>
      <c r="AM93" s="1210"/>
      <c r="AN93" s="1213"/>
      <c r="AO93" s="1216"/>
      <c r="AP93" s="1210"/>
      <c r="AQ93" s="1219"/>
      <c r="AR93" s="1287"/>
      <c r="AS93" s="1290"/>
      <c r="AT93" s="1287"/>
      <c r="AV93" s="1282"/>
      <c r="AW93" s="1210"/>
      <c r="AX93" s="1210"/>
      <c r="AY93" s="1210"/>
      <c r="AZ93" s="1279"/>
      <c r="BN93" s="1282"/>
      <c r="BO93" s="1210"/>
      <c r="BP93" s="1210"/>
      <c r="BQ93" s="1279"/>
    </row>
    <row r="94" spans="2:69" s="500" customFormat="1" ht="18" customHeight="1">
      <c r="B94" s="1354"/>
      <c r="C94" s="1359"/>
      <c r="D94" s="1305"/>
      <c r="E94" s="1360"/>
      <c r="F94" s="1304"/>
      <c r="G94" s="1305"/>
      <c r="H94" s="1306"/>
      <c r="I94" s="1332" t="s">
        <v>762</v>
      </c>
      <c r="J94" s="1333"/>
      <c r="K94" s="1333"/>
      <c r="L94" s="1333"/>
      <c r="M94" s="1333"/>
      <c r="N94" s="1333"/>
      <c r="O94" s="1333"/>
      <c r="P94" s="1333"/>
      <c r="Q94" s="1333"/>
      <c r="R94" s="1333"/>
      <c r="S94" s="1333"/>
      <c r="T94" s="1334"/>
      <c r="U94" s="1332"/>
      <c r="V94" s="1333"/>
      <c r="W94" s="1333"/>
      <c r="X94" s="1333"/>
      <c r="Y94" s="1333"/>
      <c r="Z94" s="1333"/>
      <c r="AA94" s="1333"/>
      <c r="AB94" s="1333"/>
      <c r="AC94" s="1333"/>
      <c r="AD94" s="1333"/>
      <c r="AE94" s="1333"/>
      <c r="AF94" s="1334"/>
      <c r="AG94" s="1320"/>
      <c r="AH94" s="599" t="s">
        <v>763</v>
      </c>
      <c r="AI94" s="600"/>
      <c r="AJ94" s="499"/>
      <c r="AK94" s="598"/>
      <c r="AL94" s="502"/>
      <c r="AM94" s="590"/>
      <c r="AN94" s="591"/>
      <c r="AO94" s="589"/>
      <c r="AP94" s="502"/>
      <c r="AQ94" s="596"/>
      <c r="AR94" s="593"/>
      <c r="AS94" s="597"/>
      <c r="AT94" s="594"/>
      <c r="AV94" s="595"/>
      <c r="AW94" s="590"/>
      <c r="AX94" s="590"/>
      <c r="AY94" s="590"/>
      <c r="AZ94" s="592"/>
      <c r="BN94" s="538"/>
      <c r="BO94" s="502"/>
      <c r="BP94" s="502"/>
      <c r="BQ94" s="539"/>
    </row>
    <row r="95" spans="2:69" s="500" customFormat="1" ht="18" customHeight="1">
      <c r="B95" s="1355"/>
      <c r="C95" s="1359"/>
      <c r="D95" s="1305"/>
      <c r="E95" s="1360"/>
      <c r="F95" s="1307"/>
      <c r="G95" s="1308"/>
      <c r="H95" s="1309"/>
      <c r="I95" s="1335"/>
      <c r="J95" s="1336"/>
      <c r="K95" s="1336"/>
      <c r="L95" s="1336"/>
      <c r="M95" s="1336"/>
      <c r="N95" s="1336"/>
      <c r="O95" s="1336"/>
      <c r="P95" s="1336"/>
      <c r="Q95" s="1336"/>
      <c r="R95" s="1336"/>
      <c r="S95" s="1336"/>
      <c r="T95" s="1337"/>
      <c r="U95" s="1335"/>
      <c r="V95" s="1336"/>
      <c r="W95" s="1336"/>
      <c r="X95" s="1336"/>
      <c r="Y95" s="1336"/>
      <c r="Z95" s="1336"/>
      <c r="AA95" s="1336"/>
      <c r="AB95" s="1336"/>
      <c r="AC95" s="1336"/>
      <c r="AD95" s="1336"/>
      <c r="AE95" s="1336"/>
      <c r="AF95" s="1337"/>
      <c r="AG95" s="1321"/>
      <c r="AH95" s="599" t="s">
        <v>764</v>
      </c>
      <c r="AI95" s="601"/>
      <c r="AJ95" s="499"/>
      <c r="AK95" s="598"/>
      <c r="AL95" s="502"/>
      <c r="AM95" s="590"/>
      <c r="AN95" s="591"/>
      <c r="AO95" s="589"/>
      <c r="AP95" s="502"/>
      <c r="AQ95" s="596"/>
      <c r="AR95" s="593"/>
      <c r="AS95" s="597"/>
      <c r="AT95" s="594"/>
      <c r="AV95" s="595"/>
      <c r="AW95" s="590"/>
      <c r="AX95" s="590"/>
      <c r="AY95" s="590"/>
      <c r="AZ95" s="592"/>
      <c r="BN95" s="538"/>
      <c r="BO95" s="502"/>
      <c r="BP95" s="502"/>
      <c r="BQ95" s="539"/>
    </row>
    <row r="96" spans="2:69" s="500" customFormat="1" ht="25.5" customHeight="1">
      <c r="B96" s="1376">
        <f>MAX($B$16:B91)+1</f>
        <v>25</v>
      </c>
      <c r="C96" s="1359"/>
      <c r="D96" s="1305"/>
      <c r="E96" s="1360"/>
      <c r="F96" s="1408" t="s">
        <v>725</v>
      </c>
      <c r="G96" s="1409"/>
      <c r="H96" s="1410"/>
      <c r="I96" s="1295" t="s">
        <v>727</v>
      </c>
      <c r="J96" s="1296"/>
      <c r="K96" s="1296"/>
      <c r="L96" s="1296"/>
      <c r="M96" s="1296"/>
      <c r="N96" s="1296"/>
      <c r="O96" s="1296"/>
      <c r="P96" s="1296"/>
      <c r="Q96" s="1296"/>
      <c r="R96" s="1296"/>
      <c r="S96" s="1296"/>
      <c r="T96" s="1297"/>
      <c r="U96" s="1295" t="s">
        <v>729</v>
      </c>
      <c r="V96" s="1296"/>
      <c r="W96" s="1296"/>
      <c r="X96" s="1296"/>
      <c r="Y96" s="1296"/>
      <c r="Z96" s="1296"/>
      <c r="AA96" s="1296"/>
      <c r="AB96" s="1296"/>
      <c r="AC96" s="1296"/>
      <c r="AD96" s="1296"/>
      <c r="AE96" s="1296"/>
      <c r="AF96" s="1297"/>
      <c r="AG96" s="1319"/>
      <c r="AH96" s="1299"/>
      <c r="AI96" s="1430"/>
      <c r="AJ96" s="499"/>
      <c r="AK96" s="1338">
        <v>2</v>
      </c>
      <c r="AL96" s="1283">
        <v>2</v>
      </c>
      <c r="AM96" s="1283">
        <f>IF($AG96="該当無",0,1)</f>
        <v>1</v>
      </c>
      <c r="AN96" s="1292">
        <v>1</v>
      </c>
      <c r="AO96" s="1293"/>
      <c r="AP96" s="1283">
        <f>$AK96*$AM96*$AN96</f>
        <v>2</v>
      </c>
      <c r="AQ96" s="1323">
        <f t="shared" ref="AQ96" si="24">$AP96*36/$AS$11</f>
        <v>2</v>
      </c>
      <c r="AR96" s="1324"/>
      <c r="AS96" s="1325">
        <f>IF($AP96=0,0,IF($AG96=-1,$AG96*$AO96,$AG96/$AL96*$AQ96))</f>
        <v>0</v>
      </c>
      <c r="AT96" s="1324"/>
      <c r="AV96" s="1280">
        <v>2</v>
      </c>
      <c r="AW96" s="1283">
        <v>1</v>
      </c>
      <c r="AX96" s="1283">
        <v>0</v>
      </c>
      <c r="AY96" s="1283"/>
      <c r="AZ96" s="1284"/>
      <c r="BN96" s="1280" t="str">
        <f>IF($AG96=0,"今年度","")</f>
        <v>今年度</v>
      </c>
      <c r="BO96" s="1283" t="str">
        <f>IF($AG96=0,"来年度","")</f>
        <v>来年度</v>
      </c>
      <c r="BP96" s="1283" t="str">
        <f>IF($AG96=0,"再来年度","")</f>
        <v>再来年度</v>
      </c>
      <c r="BQ96" s="1284" t="str">
        <f>IF($AG96=0,"未定","")</f>
        <v>未定</v>
      </c>
    </row>
    <row r="97" spans="2:69" s="500" customFormat="1" ht="25.5" customHeight="1">
      <c r="B97" s="1354"/>
      <c r="C97" s="1359"/>
      <c r="D97" s="1305"/>
      <c r="E97" s="1360"/>
      <c r="F97" s="1411"/>
      <c r="G97" s="1412"/>
      <c r="H97" s="1413"/>
      <c r="I97" s="1248"/>
      <c r="J97" s="1249"/>
      <c r="K97" s="1249"/>
      <c r="L97" s="1249"/>
      <c r="M97" s="1249"/>
      <c r="N97" s="1249"/>
      <c r="O97" s="1249"/>
      <c r="P97" s="1249"/>
      <c r="Q97" s="1249"/>
      <c r="R97" s="1249"/>
      <c r="S97" s="1249"/>
      <c r="T97" s="1250"/>
      <c r="U97" s="1248"/>
      <c r="V97" s="1249"/>
      <c r="W97" s="1249"/>
      <c r="X97" s="1249"/>
      <c r="Y97" s="1249"/>
      <c r="Z97" s="1249"/>
      <c r="AA97" s="1249"/>
      <c r="AB97" s="1249"/>
      <c r="AC97" s="1249"/>
      <c r="AD97" s="1249"/>
      <c r="AE97" s="1249"/>
      <c r="AF97" s="1250"/>
      <c r="AG97" s="1320"/>
      <c r="AH97" s="1258"/>
      <c r="AI97" s="1431"/>
      <c r="AJ97" s="499"/>
      <c r="AK97" s="1339"/>
      <c r="AL97" s="1209"/>
      <c r="AM97" s="1209"/>
      <c r="AN97" s="1212"/>
      <c r="AO97" s="1215"/>
      <c r="AP97" s="1209"/>
      <c r="AQ97" s="1218"/>
      <c r="AR97" s="1286"/>
      <c r="AS97" s="1289"/>
      <c r="AT97" s="1286"/>
      <c r="AV97" s="1281"/>
      <c r="AW97" s="1209"/>
      <c r="AX97" s="1209"/>
      <c r="AY97" s="1209"/>
      <c r="AZ97" s="1278"/>
      <c r="BN97" s="1281"/>
      <c r="BO97" s="1209"/>
      <c r="BP97" s="1209"/>
      <c r="BQ97" s="1278"/>
    </row>
    <row r="98" spans="2:69" s="500" customFormat="1" ht="25.5" customHeight="1">
      <c r="B98" s="1384"/>
      <c r="C98" s="1361"/>
      <c r="D98" s="1343"/>
      <c r="E98" s="1362"/>
      <c r="F98" s="1433"/>
      <c r="G98" s="1434"/>
      <c r="H98" s="1435"/>
      <c r="I98" s="1390"/>
      <c r="J98" s="1391"/>
      <c r="K98" s="1391"/>
      <c r="L98" s="1391"/>
      <c r="M98" s="1391"/>
      <c r="N98" s="1391"/>
      <c r="O98" s="1391"/>
      <c r="P98" s="1391"/>
      <c r="Q98" s="1391"/>
      <c r="R98" s="1391"/>
      <c r="S98" s="1391"/>
      <c r="T98" s="1392"/>
      <c r="U98" s="1390"/>
      <c r="V98" s="1391"/>
      <c r="W98" s="1391"/>
      <c r="X98" s="1391"/>
      <c r="Y98" s="1391"/>
      <c r="Z98" s="1391"/>
      <c r="AA98" s="1391"/>
      <c r="AB98" s="1391"/>
      <c r="AC98" s="1391"/>
      <c r="AD98" s="1391"/>
      <c r="AE98" s="1391"/>
      <c r="AF98" s="1392"/>
      <c r="AG98" s="1348"/>
      <c r="AH98" s="1349"/>
      <c r="AI98" s="1436"/>
      <c r="AJ98" s="499"/>
      <c r="AK98" s="1340"/>
      <c r="AL98" s="1210"/>
      <c r="AM98" s="1210"/>
      <c r="AN98" s="1213"/>
      <c r="AO98" s="1216"/>
      <c r="AP98" s="1210"/>
      <c r="AQ98" s="1219"/>
      <c r="AR98" s="1287"/>
      <c r="AS98" s="1290"/>
      <c r="AT98" s="1287"/>
      <c r="AV98" s="1282"/>
      <c r="AW98" s="1210"/>
      <c r="AX98" s="1210"/>
      <c r="AY98" s="1210"/>
      <c r="AZ98" s="1279"/>
      <c r="BN98" s="1282"/>
      <c r="BO98" s="1210"/>
      <c r="BP98" s="1210"/>
      <c r="BQ98" s="1279"/>
    </row>
    <row r="99" spans="2:69" s="500" customFormat="1" ht="25.5" customHeight="1">
      <c r="B99" s="1353">
        <f>MAX($B$16:B96)+1</f>
        <v>26</v>
      </c>
      <c r="C99" s="1437" t="s">
        <v>732</v>
      </c>
      <c r="D99" s="1438"/>
      <c r="E99" s="1439"/>
      <c r="F99" s="1446" t="s">
        <v>733</v>
      </c>
      <c r="G99" s="1447"/>
      <c r="H99" s="1448"/>
      <c r="I99" s="1365" t="s">
        <v>726</v>
      </c>
      <c r="J99" s="1366"/>
      <c r="K99" s="1366"/>
      <c r="L99" s="1366"/>
      <c r="M99" s="1366"/>
      <c r="N99" s="1366"/>
      <c r="O99" s="1366"/>
      <c r="P99" s="1366"/>
      <c r="Q99" s="1366"/>
      <c r="R99" s="1366"/>
      <c r="S99" s="1366"/>
      <c r="T99" s="1367"/>
      <c r="U99" s="1365" t="s">
        <v>728</v>
      </c>
      <c r="V99" s="1366"/>
      <c r="W99" s="1366"/>
      <c r="X99" s="1366"/>
      <c r="Y99" s="1366"/>
      <c r="Z99" s="1366"/>
      <c r="AA99" s="1366"/>
      <c r="AB99" s="1366"/>
      <c r="AC99" s="1366"/>
      <c r="AD99" s="1366"/>
      <c r="AE99" s="1366"/>
      <c r="AF99" s="1367"/>
      <c r="AG99" s="1377"/>
      <c r="AH99" s="1257"/>
      <c r="AI99" s="1260"/>
      <c r="AJ99" s="499"/>
      <c r="AK99" s="1338">
        <v>2</v>
      </c>
      <c r="AL99" s="1283">
        <v>3</v>
      </c>
      <c r="AM99" s="1283">
        <f>IF($AG99="該当無",0,1)</f>
        <v>1</v>
      </c>
      <c r="AN99" s="1292">
        <v>1</v>
      </c>
      <c r="AO99" s="1293"/>
      <c r="AP99" s="1283">
        <f>$AK99*$AM99*$AN99</f>
        <v>2</v>
      </c>
      <c r="AQ99" s="1323">
        <f t="shared" ref="AQ99" si="25">$AP99*36/$AS$11</f>
        <v>2</v>
      </c>
      <c r="AR99" s="1324"/>
      <c r="AS99" s="1325">
        <f>IF($AP99=0,0,IF($AG99=-1,$AG99*$AO99,$AG99/$AL99*$AQ99))</f>
        <v>0</v>
      </c>
      <c r="AT99" s="1324"/>
      <c r="AV99" s="1280">
        <v>3</v>
      </c>
      <c r="AW99" s="1283">
        <v>2</v>
      </c>
      <c r="AX99" s="1283">
        <v>1</v>
      </c>
      <c r="AY99" s="1283">
        <v>0</v>
      </c>
      <c r="AZ99" s="1284"/>
      <c r="BN99" s="1280" t="str">
        <f>IF($AG99=0,"今年度","")</f>
        <v>今年度</v>
      </c>
      <c r="BO99" s="1283" t="str">
        <f>IF($AG99=0,"来年度","")</f>
        <v>来年度</v>
      </c>
      <c r="BP99" s="1283" t="str">
        <f>IF($AG99=0,"再来年度","")</f>
        <v>再来年度</v>
      </c>
      <c r="BQ99" s="1284" t="str">
        <f>IF($AG99=0,"未定","")</f>
        <v>未定</v>
      </c>
    </row>
    <row r="100" spans="2:69" s="500" customFormat="1" ht="25.5" customHeight="1">
      <c r="B100" s="1354"/>
      <c r="C100" s="1440"/>
      <c r="D100" s="1441"/>
      <c r="E100" s="1442"/>
      <c r="F100" s="1449"/>
      <c r="G100" s="1450"/>
      <c r="H100" s="1451"/>
      <c r="I100" s="1332"/>
      <c r="J100" s="1333"/>
      <c r="K100" s="1333"/>
      <c r="L100" s="1333"/>
      <c r="M100" s="1333"/>
      <c r="N100" s="1333"/>
      <c r="O100" s="1333"/>
      <c r="P100" s="1333"/>
      <c r="Q100" s="1333"/>
      <c r="R100" s="1333"/>
      <c r="S100" s="1333"/>
      <c r="T100" s="1334"/>
      <c r="U100" s="1332"/>
      <c r="V100" s="1333"/>
      <c r="W100" s="1333"/>
      <c r="X100" s="1333"/>
      <c r="Y100" s="1333"/>
      <c r="Z100" s="1333"/>
      <c r="AA100" s="1333"/>
      <c r="AB100" s="1333"/>
      <c r="AC100" s="1333"/>
      <c r="AD100" s="1333"/>
      <c r="AE100" s="1333"/>
      <c r="AF100" s="1334"/>
      <c r="AG100" s="1320"/>
      <c r="AH100" s="1258"/>
      <c r="AI100" s="1261"/>
      <c r="AJ100" s="499"/>
      <c r="AK100" s="1339"/>
      <c r="AL100" s="1209"/>
      <c r="AM100" s="1209"/>
      <c r="AN100" s="1212"/>
      <c r="AO100" s="1215"/>
      <c r="AP100" s="1209"/>
      <c r="AQ100" s="1218"/>
      <c r="AR100" s="1286"/>
      <c r="AS100" s="1289"/>
      <c r="AT100" s="1286"/>
      <c r="AV100" s="1281"/>
      <c r="AW100" s="1209"/>
      <c r="AX100" s="1209"/>
      <c r="AY100" s="1209"/>
      <c r="AZ100" s="1278"/>
      <c r="BN100" s="1281"/>
      <c r="BO100" s="1209"/>
      <c r="BP100" s="1209"/>
      <c r="BQ100" s="1278"/>
    </row>
    <row r="101" spans="2:69" s="500" customFormat="1" ht="25.5" customHeight="1">
      <c r="B101" s="1384"/>
      <c r="C101" s="1443"/>
      <c r="D101" s="1444"/>
      <c r="E101" s="1445"/>
      <c r="F101" s="1452"/>
      <c r="G101" s="1453"/>
      <c r="H101" s="1454"/>
      <c r="I101" s="1345"/>
      <c r="J101" s="1346"/>
      <c r="K101" s="1346"/>
      <c r="L101" s="1346"/>
      <c r="M101" s="1346"/>
      <c r="N101" s="1346"/>
      <c r="O101" s="1346"/>
      <c r="P101" s="1346"/>
      <c r="Q101" s="1346"/>
      <c r="R101" s="1346"/>
      <c r="S101" s="1346"/>
      <c r="T101" s="1347"/>
      <c r="U101" s="1345"/>
      <c r="V101" s="1346"/>
      <c r="W101" s="1346"/>
      <c r="X101" s="1346"/>
      <c r="Y101" s="1346"/>
      <c r="Z101" s="1346"/>
      <c r="AA101" s="1346"/>
      <c r="AB101" s="1346"/>
      <c r="AC101" s="1346"/>
      <c r="AD101" s="1346"/>
      <c r="AE101" s="1346"/>
      <c r="AF101" s="1347"/>
      <c r="AG101" s="1348"/>
      <c r="AH101" s="1349"/>
      <c r="AI101" s="1350"/>
      <c r="AJ101" s="499"/>
      <c r="AK101" s="1351"/>
      <c r="AL101" s="1352"/>
      <c r="AM101" s="1352"/>
      <c r="AN101" s="1371"/>
      <c r="AO101" s="1372"/>
      <c r="AP101" s="1352"/>
      <c r="AQ101" s="1373"/>
      <c r="AR101" s="1369"/>
      <c r="AS101" s="1368"/>
      <c r="AT101" s="1369"/>
      <c r="AV101" s="1370"/>
      <c r="AW101" s="1352"/>
      <c r="AX101" s="1352"/>
      <c r="AY101" s="1352"/>
      <c r="AZ101" s="1375"/>
      <c r="BN101" s="1282"/>
      <c r="BO101" s="1210"/>
      <c r="BP101" s="1210"/>
      <c r="BQ101" s="1279"/>
    </row>
    <row r="102" spans="2:69" s="500" customFormat="1" ht="24.9" customHeight="1">
      <c r="B102" s="1353">
        <f>MAX($B$16:B99)+1</f>
        <v>27</v>
      </c>
      <c r="C102" s="1461" t="s">
        <v>348</v>
      </c>
      <c r="D102" s="1462"/>
      <c r="E102" s="1463"/>
      <c r="F102" s="1363" t="s">
        <v>623</v>
      </c>
      <c r="G102" s="1357"/>
      <c r="H102" s="1364"/>
      <c r="I102" s="1245" t="s">
        <v>624</v>
      </c>
      <c r="J102" s="1246"/>
      <c r="K102" s="1246"/>
      <c r="L102" s="1246"/>
      <c r="M102" s="1246"/>
      <c r="N102" s="1246"/>
      <c r="O102" s="1246"/>
      <c r="P102" s="1246"/>
      <c r="Q102" s="1246"/>
      <c r="R102" s="1246"/>
      <c r="S102" s="1246"/>
      <c r="T102" s="1247"/>
      <c r="U102" s="1365" t="s">
        <v>625</v>
      </c>
      <c r="V102" s="1366"/>
      <c r="W102" s="1366"/>
      <c r="X102" s="1366"/>
      <c r="Y102" s="1366"/>
      <c r="Z102" s="1366"/>
      <c r="AA102" s="1366"/>
      <c r="AB102" s="1366"/>
      <c r="AC102" s="1366"/>
      <c r="AD102" s="1366"/>
      <c r="AE102" s="1366"/>
      <c r="AF102" s="1367"/>
      <c r="AG102" s="1377"/>
      <c r="AH102" s="1257"/>
      <c r="AI102" s="1260"/>
      <c r="AJ102" s="499"/>
      <c r="AK102" s="1374">
        <v>3</v>
      </c>
      <c r="AL102" s="1208">
        <v>4</v>
      </c>
      <c r="AM102" s="1208">
        <f>IF($AG102="該当無",0,1)</f>
        <v>1</v>
      </c>
      <c r="AN102" s="1211">
        <v>1</v>
      </c>
      <c r="AO102" s="1214"/>
      <c r="AP102" s="1208">
        <f>$AK102*$AM102*$AN102</f>
        <v>3</v>
      </c>
      <c r="AQ102" s="1217">
        <f t="shared" ref="AQ102" si="26">$AP102*36/$AS$11</f>
        <v>3</v>
      </c>
      <c r="AR102" s="1285"/>
      <c r="AS102" s="1288">
        <f>IF($AP102=0,0,IF($AG102=-1,$AG102*$AO102,$AG102/$AL102*$AQ102))</f>
        <v>0</v>
      </c>
      <c r="AT102" s="1285"/>
      <c r="AV102" s="1291">
        <v>4</v>
      </c>
      <c r="AW102" s="1208">
        <v>3</v>
      </c>
      <c r="AX102" s="1208">
        <v>2</v>
      </c>
      <c r="AY102" s="1208">
        <v>1</v>
      </c>
      <c r="AZ102" s="1277">
        <v>0</v>
      </c>
      <c r="BN102" s="1280" t="str">
        <f>IF($AG102=0,"今年度","")</f>
        <v>今年度</v>
      </c>
      <c r="BO102" s="1283" t="str">
        <f>IF($AG102=0,"来年度","")</f>
        <v>来年度</v>
      </c>
      <c r="BP102" s="1283" t="str">
        <f>IF($AG102=0,"再来年度","")</f>
        <v>再来年度</v>
      </c>
      <c r="BQ102" s="1284" t="str">
        <f>IF($AG102=0,"未定","")</f>
        <v>未定</v>
      </c>
    </row>
    <row r="103" spans="2:69" s="500" customFormat="1" ht="24.9" customHeight="1">
      <c r="B103" s="1354"/>
      <c r="C103" s="1464"/>
      <c r="D103" s="1412"/>
      <c r="E103" s="1465"/>
      <c r="F103" s="1304"/>
      <c r="G103" s="1305"/>
      <c r="H103" s="1306"/>
      <c r="I103" s="1248"/>
      <c r="J103" s="1249"/>
      <c r="K103" s="1249"/>
      <c r="L103" s="1249"/>
      <c r="M103" s="1249"/>
      <c r="N103" s="1249"/>
      <c r="O103" s="1249"/>
      <c r="P103" s="1249"/>
      <c r="Q103" s="1249"/>
      <c r="R103" s="1249"/>
      <c r="S103" s="1249"/>
      <c r="T103" s="1250"/>
      <c r="U103" s="1332"/>
      <c r="V103" s="1333"/>
      <c r="W103" s="1333"/>
      <c r="X103" s="1333"/>
      <c r="Y103" s="1333"/>
      <c r="Z103" s="1333"/>
      <c r="AA103" s="1333"/>
      <c r="AB103" s="1333"/>
      <c r="AC103" s="1333"/>
      <c r="AD103" s="1333"/>
      <c r="AE103" s="1333"/>
      <c r="AF103" s="1334"/>
      <c r="AG103" s="1320"/>
      <c r="AH103" s="1258"/>
      <c r="AI103" s="1261"/>
      <c r="AJ103" s="499"/>
      <c r="AK103" s="1339"/>
      <c r="AL103" s="1209"/>
      <c r="AM103" s="1209"/>
      <c r="AN103" s="1212"/>
      <c r="AO103" s="1215"/>
      <c r="AP103" s="1209"/>
      <c r="AQ103" s="1218"/>
      <c r="AR103" s="1286"/>
      <c r="AS103" s="1289"/>
      <c r="AT103" s="1286"/>
      <c r="AV103" s="1281"/>
      <c r="AW103" s="1209"/>
      <c r="AX103" s="1209"/>
      <c r="AY103" s="1209"/>
      <c r="AZ103" s="1278"/>
      <c r="BB103" s="1468"/>
      <c r="BC103" s="1468"/>
      <c r="BD103" s="1468"/>
      <c r="BN103" s="1281"/>
      <c r="BO103" s="1209"/>
      <c r="BP103" s="1209"/>
      <c r="BQ103" s="1278"/>
    </row>
    <row r="104" spans="2:69" s="500" customFormat="1" ht="24.9" customHeight="1">
      <c r="B104" s="1384"/>
      <c r="C104" s="1466"/>
      <c r="D104" s="1434"/>
      <c r="E104" s="1467"/>
      <c r="F104" s="1342"/>
      <c r="G104" s="1343"/>
      <c r="H104" s="1344"/>
      <c r="I104" s="1390"/>
      <c r="J104" s="1391"/>
      <c r="K104" s="1391"/>
      <c r="L104" s="1391"/>
      <c r="M104" s="1391"/>
      <c r="N104" s="1391"/>
      <c r="O104" s="1391"/>
      <c r="P104" s="1391"/>
      <c r="Q104" s="1391"/>
      <c r="R104" s="1391"/>
      <c r="S104" s="1391"/>
      <c r="T104" s="1392"/>
      <c r="U104" s="1345"/>
      <c r="V104" s="1346"/>
      <c r="W104" s="1346"/>
      <c r="X104" s="1346"/>
      <c r="Y104" s="1346"/>
      <c r="Z104" s="1346"/>
      <c r="AA104" s="1346"/>
      <c r="AB104" s="1346"/>
      <c r="AC104" s="1346"/>
      <c r="AD104" s="1346"/>
      <c r="AE104" s="1346"/>
      <c r="AF104" s="1347"/>
      <c r="AG104" s="1348"/>
      <c r="AH104" s="1349"/>
      <c r="AI104" s="1350"/>
      <c r="AJ104" s="499"/>
      <c r="AK104" s="1351"/>
      <c r="AL104" s="1352"/>
      <c r="AM104" s="1352"/>
      <c r="AN104" s="1371"/>
      <c r="AO104" s="1372"/>
      <c r="AP104" s="1352"/>
      <c r="AQ104" s="1373"/>
      <c r="AR104" s="1369"/>
      <c r="AS104" s="1368"/>
      <c r="AT104" s="1369"/>
      <c r="AV104" s="1370"/>
      <c r="AW104" s="1352"/>
      <c r="AX104" s="1352"/>
      <c r="AY104" s="1352"/>
      <c r="AZ104" s="1375"/>
      <c r="BB104" s="1469"/>
      <c r="BC104" s="1469"/>
      <c r="BN104" s="1282"/>
      <c r="BO104" s="1210"/>
      <c r="BP104" s="1210"/>
      <c r="BQ104" s="1279"/>
    </row>
    <row r="105" spans="2:69" s="500" customFormat="1" ht="24.9" customHeight="1">
      <c r="B105" s="1353">
        <f>MAX($B$16:B102)+1</f>
        <v>28</v>
      </c>
      <c r="C105" s="1455" t="s">
        <v>349</v>
      </c>
      <c r="D105" s="1400"/>
      <c r="E105" s="1456"/>
      <c r="F105" s="1238" t="s">
        <v>659</v>
      </c>
      <c r="G105" s="1230"/>
      <c r="H105" s="1239"/>
      <c r="I105" s="1245" t="s">
        <v>660</v>
      </c>
      <c r="J105" s="1246"/>
      <c r="K105" s="1246"/>
      <c r="L105" s="1246"/>
      <c r="M105" s="1246"/>
      <c r="N105" s="1246"/>
      <c r="O105" s="1246"/>
      <c r="P105" s="1246"/>
      <c r="Q105" s="1246"/>
      <c r="R105" s="1246"/>
      <c r="S105" s="1246"/>
      <c r="T105" s="1247"/>
      <c r="U105" s="1365" t="s">
        <v>661</v>
      </c>
      <c r="V105" s="1366"/>
      <c r="W105" s="1366"/>
      <c r="X105" s="1366"/>
      <c r="Y105" s="1366"/>
      <c r="Z105" s="1366"/>
      <c r="AA105" s="1366"/>
      <c r="AB105" s="1366"/>
      <c r="AC105" s="1366"/>
      <c r="AD105" s="1366"/>
      <c r="AE105" s="1366"/>
      <c r="AF105" s="1367"/>
      <c r="AG105" s="1377"/>
      <c r="AH105" s="1257"/>
      <c r="AI105" s="1260"/>
      <c r="AJ105" s="499"/>
      <c r="AK105" s="1374">
        <v>2</v>
      </c>
      <c r="AL105" s="1208">
        <v>3</v>
      </c>
      <c r="AM105" s="1208">
        <f>IF($AG105="該当無",0,1)</f>
        <v>1</v>
      </c>
      <c r="AN105" s="1211">
        <v>1</v>
      </c>
      <c r="AO105" s="1214"/>
      <c r="AP105" s="1208">
        <f>$AK105*$AM105*$AN105</f>
        <v>2</v>
      </c>
      <c r="AQ105" s="1217">
        <f t="shared" ref="AQ105" si="27">$AP105*36/$AS$11</f>
        <v>2</v>
      </c>
      <c r="AR105" s="1285"/>
      <c r="AS105" s="1288">
        <f>IF($AP105=0,0,IF($AG105=-1,$AG105*$AO105,$AG105/$AL105*$AQ105))</f>
        <v>0</v>
      </c>
      <c r="AT105" s="1285"/>
      <c r="AV105" s="1291">
        <v>3</v>
      </c>
      <c r="AW105" s="1208">
        <v>2</v>
      </c>
      <c r="AX105" s="1208">
        <v>1</v>
      </c>
      <c r="AY105" s="1208">
        <v>0</v>
      </c>
      <c r="AZ105" s="1277" t="s">
        <v>620</v>
      </c>
      <c r="BN105" s="1280" t="str">
        <f>IF($AG105=0,"今年度","")</f>
        <v>今年度</v>
      </c>
      <c r="BO105" s="1283" t="str">
        <f>IF($AG105=0,"来年度","")</f>
        <v>来年度</v>
      </c>
      <c r="BP105" s="1283" t="str">
        <f>IF($AG105=0,"再来年度","")</f>
        <v>再来年度</v>
      </c>
      <c r="BQ105" s="1284" t="str">
        <f>IF($AG105=0,"未定","")</f>
        <v>未定</v>
      </c>
    </row>
    <row r="106" spans="2:69" s="500" customFormat="1" ht="24.9" customHeight="1">
      <c r="B106" s="1354"/>
      <c r="C106" s="1457"/>
      <c r="D106" s="1403"/>
      <c r="E106" s="1458"/>
      <c r="F106" s="1240"/>
      <c r="G106" s="1233"/>
      <c r="H106" s="1241"/>
      <c r="I106" s="1248"/>
      <c r="J106" s="1249"/>
      <c r="K106" s="1249"/>
      <c r="L106" s="1249"/>
      <c r="M106" s="1249"/>
      <c r="N106" s="1249"/>
      <c r="O106" s="1249"/>
      <c r="P106" s="1249"/>
      <c r="Q106" s="1249"/>
      <c r="R106" s="1249"/>
      <c r="S106" s="1249"/>
      <c r="T106" s="1250"/>
      <c r="U106" s="1332"/>
      <c r="V106" s="1333"/>
      <c r="W106" s="1333"/>
      <c r="X106" s="1333"/>
      <c r="Y106" s="1333"/>
      <c r="Z106" s="1333"/>
      <c r="AA106" s="1333"/>
      <c r="AB106" s="1333"/>
      <c r="AC106" s="1333"/>
      <c r="AD106" s="1333"/>
      <c r="AE106" s="1333"/>
      <c r="AF106" s="1334"/>
      <c r="AG106" s="1320"/>
      <c r="AH106" s="1258"/>
      <c r="AI106" s="1261"/>
      <c r="AJ106" s="499"/>
      <c r="AK106" s="1339"/>
      <c r="AL106" s="1209"/>
      <c r="AM106" s="1209"/>
      <c r="AN106" s="1212"/>
      <c r="AO106" s="1215"/>
      <c r="AP106" s="1209"/>
      <c r="AQ106" s="1218"/>
      <c r="AR106" s="1286"/>
      <c r="AS106" s="1289"/>
      <c r="AT106" s="1286"/>
      <c r="AV106" s="1281"/>
      <c r="AW106" s="1209"/>
      <c r="AX106" s="1209"/>
      <c r="AY106" s="1209"/>
      <c r="AZ106" s="1278"/>
      <c r="BN106" s="1281"/>
      <c r="BO106" s="1209"/>
      <c r="BP106" s="1209"/>
      <c r="BQ106" s="1278"/>
    </row>
    <row r="107" spans="2:69" s="500" customFormat="1" ht="27.6" customHeight="1">
      <c r="B107" s="1355"/>
      <c r="C107" s="1457"/>
      <c r="D107" s="1403"/>
      <c r="E107" s="1458"/>
      <c r="F107" s="1242"/>
      <c r="G107" s="1243"/>
      <c r="H107" s="1244"/>
      <c r="I107" s="1251"/>
      <c r="J107" s="1252"/>
      <c r="K107" s="1252"/>
      <c r="L107" s="1252"/>
      <c r="M107" s="1252"/>
      <c r="N107" s="1252"/>
      <c r="O107" s="1252"/>
      <c r="P107" s="1252"/>
      <c r="Q107" s="1252"/>
      <c r="R107" s="1252"/>
      <c r="S107" s="1252"/>
      <c r="T107" s="1253"/>
      <c r="U107" s="1335"/>
      <c r="V107" s="1336"/>
      <c r="W107" s="1336"/>
      <c r="X107" s="1336"/>
      <c r="Y107" s="1336"/>
      <c r="Z107" s="1336"/>
      <c r="AA107" s="1336"/>
      <c r="AB107" s="1336"/>
      <c r="AC107" s="1336"/>
      <c r="AD107" s="1336"/>
      <c r="AE107" s="1336"/>
      <c r="AF107" s="1337"/>
      <c r="AG107" s="1321"/>
      <c r="AH107" s="1259"/>
      <c r="AI107" s="1262"/>
      <c r="AJ107" s="499"/>
      <c r="AK107" s="1340"/>
      <c r="AL107" s="1210"/>
      <c r="AM107" s="1210"/>
      <c r="AN107" s="1213"/>
      <c r="AO107" s="1216"/>
      <c r="AP107" s="1210"/>
      <c r="AQ107" s="1219"/>
      <c r="AR107" s="1287"/>
      <c r="AS107" s="1290"/>
      <c r="AT107" s="1287"/>
      <c r="AV107" s="1282"/>
      <c r="AW107" s="1210"/>
      <c r="AX107" s="1210"/>
      <c r="AY107" s="1210"/>
      <c r="AZ107" s="1279"/>
      <c r="BN107" s="1282"/>
      <c r="BO107" s="1210"/>
      <c r="BP107" s="1210"/>
      <c r="BQ107" s="1279"/>
    </row>
    <row r="108" spans="2:69" s="500" customFormat="1" ht="24.9" customHeight="1">
      <c r="B108" s="1376">
        <f>MAX($B$16:B105)+1</f>
        <v>29</v>
      </c>
      <c r="C108" s="1457"/>
      <c r="D108" s="1403"/>
      <c r="E108" s="1458"/>
      <c r="F108" s="1301" t="s">
        <v>662</v>
      </c>
      <c r="G108" s="1302"/>
      <c r="H108" s="1303"/>
      <c r="I108" s="1329" t="s">
        <v>663</v>
      </c>
      <c r="J108" s="1330"/>
      <c r="K108" s="1330"/>
      <c r="L108" s="1330"/>
      <c r="M108" s="1330"/>
      <c r="N108" s="1330"/>
      <c r="O108" s="1330"/>
      <c r="P108" s="1330"/>
      <c r="Q108" s="1330"/>
      <c r="R108" s="1330"/>
      <c r="S108" s="1330"/>
      <c r="T108" s="1331"/>
      <c r="U108" s="1329" t="s">
        <v>664</v>
      </c>
      <c r="V108" s="1330"/>
      <c r="W108" s="1330"/>
      <c r="X108" s="1330"/>
      <c r="Y108" s="1330"/>
      <c r="Z108" s="1330"/>
      <c r="AA108" s="1330"/>
      <c r="AB108" s="1330"/>
      <c r="AC108" s="1330"/>
      <c r="AD108" s="1330"/>
      <c r="AE108" s="1330"/>
      <c r="AF108" s="1331"/>
      <c r="AG108" s="1319"/>
      <c r="AH108" s="1299"/>
      <c r="AI108" s="1300"/>
      <c r="AJ108" s="499"/>
      <c r="AK108" s="1338">
        <v>1</v>
      </c>
      <c r="AL108" s="1283">
        <v>1</v>
      </c>
      <c r="AM108" s="1283">
        <f>IF($AG108="該当無",0,1)</f>
        <v>1</v>
      </c>
      <c r="AN108" s="1292">
        <v>1</v>
      </c>
      <c r="AO108" s="1293"/>
      <c r="AP108" s="1283">
        <f>$AK108*$AM108*$AN108</f>
        <v>1</v>
      </c>
      <c r="AQ108" s="1323">
        <f t="shared" ref="AQ108" si="28">$AP108*36/$AS$11</f>
        <v>1</v>
      </c>
      <c r="AR108" s="1324"/>
      <c r="AS108" s="1325">
        <f>IF($AP108=0,0,IF($AG108=-1,$AG108*$AO108,$AG108/$AL108*$AQ108))</f>
        <v>0</v>
      </c>
      <c r="AT108" s="1324"/>
      <c r="AV108" s="1280">
        <v>1</v>
      </c>
      <c r="AW108" s="1283">
        <v>0</v>
      </c>
      <c r="AX108" s="1283"/>
      <c r="AY108" s="1283"/>
      <c r="AZ108" s="1284"/>
      <c r="BC108" s="479" t="s">
        <v>81</v>
      </c>
      <c r="BD108" s="479" t="s">
        <v>620</v>
      </c>
      <c r="BE108" s="479" t="s">
        <v>43</v>
      </c>
      <c r="BF108" s="479" t="s">
        <v>44</v>
      </c>
      <c r="BG108" s="479" t="s">
        <v>82</v>
      </c>
      <c r="BH108" s="479" t="s">
        <v>45</v>
      </c>
      <c r="BI108" s="479" t="s">
        <v>83</v>
      </c>
      <c r="BJ108" s="479" t="s">
        <v>84</v>
      </c>
      <c r="BK108" s="479" t="s">
        <v>85</v>
      </c>
      <c r="BL108" s="479" t="s">
        <v>46</v>
      </c>
      <c r="BN108" s="1280" t="str">
        <f>IF($AG108=0,"今年度","")</f>
        <v>今年度</v>
      </c>
      <c r="BO108" s="1283" t="str">
        <f>IF($AG108=0,"来年度","")</f>
        <v>来年度</v>
      </c>
      <c r="BP108" s="1283" t="str">
        <f>IF($AG108=0,"再来年度","")</f>
        <v>再来年度</v>
      </c>
      <c r="BQ108" s="1284" t="str">
        <f>IF($AG108=0,"未定","")</f>
        <v>未定</v>
      </c>
    </row>
    <row r="109" spans="2:69" s="500" customFormat="1" ht="24.9" customHeight="1">
      <c r="B109" s="1354"/>
      <c r="C109" s="1457"/>
      <c r="D109" s="1403"/>
      <c r="E109" s="1458"/>
      <c r="F109" s="1304"/>
      <c r="G109" s="1305"/>
      <c r="H109" s="1306"/>
      <c r="I109" s="1332"/>
      <c r="J109" s="1333"/>
      <c r="K109" s="1333"/>
      <c r="L109" s="1333"/>
      <c r="M109" s="1333"/>
      <c r="N109" s="1333"/>
      <c r="O109" s="1333"/>
      <c r="P109" s="1333"/>
      <c r="Q109" s="1333"/>
      <c r="R109" s="1333"/>
      <c r="S109" s="1333"/>
      <c r="T109" s="1334"/>
      <c r="U109" s="1332"/>
      <c r="V109" s="1333"/>
      <c r="W109" s="1333"/>
      <c r="X109" s="1333"/>
      <c r="Y109" s="1333"/>
      <c r="Z109" s="1333"/>
      <c r="AA109" s="1333"/>
      <c r="AB109" s="1333"/>
      <c r="AC109" s="1333"/>
      <c r="AD109" s="1333"/>
      <c r="AE109" s="1333"/>
      <c r="AF109" s="1334"/>
      <c r="AG109" s="1320"/>
      <c r="AH109" s="1258"/>
      <c r="AI109" s="1261"/>
      <c r="AJ109" s="499"/>
      <c r="AK109" s="1339"/>
      <c r="AL109" s="1209"/>
      <c r="AM109" s="1209"/>
      <c r="AN109" s="1212"/>
      <c r="AO109" s="1215"/>
      <c r="AP109" s="1209"/>
      <c r="AQ109" s="1218"/>
      <c r="AR109" s="1286"/>
      <c r="AS109" s="1289"/>
      <c r="AT109" s="1286"/>
      <c r="AV109" s="1281"/>
      <c r="AW109" s="1209"/>
      <c r="AX109" s="1209"/>
      <c r="AY109" s="1209"/>
      <c r="AZ109" s="1278"/>
      <c r="BB109" s="523" t="s">
        <v>665</v>
      </c>
      <c r="BC109" s="479">
        <v>7</v>
      </c>
      <c r="BD109" s="479">
        <f>COUNTIF($AG$88:$AG$113,"該当無")</f>
        <v>0</v>
      </c>
      <c r="BE109" s="479">
        <f>BC109-BD109</f>
        <v>7</v>
      </c>
      <c r="BF109" s="479">
        <f>COUNTIF($AG$88:$AG$113,"&gt;0")</f>
        <v>0</v>
      </c>
      <c r="BG109" s="479">
        <f>COUNTIF($AG$88:$AG$113,"0")</f>
        <v>0</v>
      </c>
      <c r="BH109" s="479">
        <f>BG109-BL109</f>
        <v>0</v>
      </c>
      <c r="BI109" s="479">
        <f>COUNTIF($AH$88:$AH$113,BI108)</f>
        <v>0</v>
      </c>
      <c r="BJ109" s="479">
        <f>COUNTIF($AH$88:$AH$113,BJ108)</f>
        <v>0</v>
      </c>
      <c r="BK109" s="479">
        <f>COUNTIF($AH$88:$AH$113,BK108)</f>
        <v>0</v>
      </c>
      <c r="BL109" s="479">
        <f>COUNTIF($AH$88:$AH$113,BL108)</f>
        <v>0</v>
      </c>
      <c r="BN109" s="1281"/>
      <c r="BO109" s="1209"/>
      <c r="BP109" s="1209"/>
      <c r="BQ109" s="1278"/>
    </row>
    <row r="110" spans="2:69" s="500" customFormat="1" ht="27.6" customHeight="1">
      <c r="B110" s="1384"/>
      <c r="C110" s="1459"/>
      <c r="D110" s="1426"/>
      <c r="E110" s="1460"/>
      <c r="F110" s="1342"/>
      <c r="G110" s="1343"/>
      <c r="H110" s="1344"/>
      <c r="I110" s="1345"/>
      <c r="J110" s="1346"/>
      <c r="K110" s="1346"/>
      <c r="L110" s="1346"/>
      <c r="M110" s="1346"/>
      <c r="N110" s="1346"/>
      <c r="O110" s="1346"/>
      <c r="P110" s="1346"/>
      <c r="Q110" s="1346"/>
      <c r="R110" s="1346"/>
      <c r="S110" s="1346"/>
      <c r="T110" s="1347"/>
      <c r="U110" s="1345"/>
      <c r="V110" s="1346"/>
      <c r="W110" s="1346"/>
      <c r="X110" s="1346"/>
      <c r="Y110" s="1346"/>
      <c r="Z110" s="1346"/>
      <c r="AA110" s="1346"/>
      <c r="AB110" s="1346"/>
      <c r="AC110" s="1346"/>
      <c r="AD110" s="1346"/>
      <c r="AE110" s="1346"/>
      <c r="AF110" s="1347"/>
      <c r="AG110" s="1348"/>
      <c r="AH110" s="1349"/>
      <c r="AI110" s="1350"/>
      <c r="AJ110" s="499"/>
      <c r="AK110" s="1340"/>
      <c r="AL110" s="1210"/>
      <c r="AM110" s="1210"/>
      <c r="AN110" s="1213"/>
      <c r="AO110" s="1216"/>
      <c r="AP110" s="1210"/>
      <c r="AQ110" s="1219"/>
      <c r="AR110" s="1287"/>
      <c r="AS110" s="1290"/>
      <c r="AT110" s="1287"/>
      <c r="AV110" s="1281"/>
      <c r="AW110" s="1210"/>
      <c r="AX110" s="1210"/>
      <c r="AY110" s="1209"/>
      <c r="AZ110" s="1278"/>
      <c r="BB110" s="501"/>
      <c r="BC110" s="502" t="s">
        <v>81</v>
      </c>
      <c r="BD110" s="502" t="s">
        <v>620</v>
      </c>
      <c r="BE110" s="502" t="s">
        <v>43</v>
      </c>
      <c r="BF110" s="502" t="s">
        <v>44</v>
      </c>
      <c r="BG110" s="502" t="s">
        <v>82</v>
      </c>
      <c r="BH110" s="502" t="s">
        <v>45</v>
      </c>
      <c r="BI110" s="502" t="s">
        <v>83</v>
      </c>
      <c r="BJ110" s="502" t="s">
        <v>84</v>
      </c>
      <c r="BK110" s="502" t="s">
        <v>85</v>
      </c>
      <c r="BL110" s="502" t="s">
        <v>46</v>
      </c>
      <c r="BN110" s="1282"/>
      <c r="BO110" s="1210"/>
      <c r="BP110" s="1210"/>
      <c r="BQ110" s="1279"/>
    </row>
    <row r="111" spans="2:69" s="500" customFormat="1" ht="33.6">
      <c r="B111" s="1353">
        <f>MAX($B$16:B110)+1</f>
        <v>30</v>
      </c>
      <c r="C111" s="1461" t="s">
        <v>350</v>
      </c>
      <c r="D111" s="1462"/>
      <c r="E111" s="1463"/>
      <c r="F111" s="1470" t="s">
        <v>666</v>
      </c>
      <c r="G111" s="1462"/>
      <c r="H111" s="1471"/>
      <c r="I111" s="1245" t="s">
        <v>667</v>
      </c>
      <c r="J111" s="1246"/>
      <c r="K111" s="1246"/>
      <c r="L111" s="1246"/>
      <c r="M111" s="1246"/>
      <c r="N111" s="1246"/>
      <c r="O111" s="1246"/>
      <c r="P111" s="1246"/>
      <c r="Q111" s="1246"/>
      <c r="R111" s="1246"/>
      <c r="S111" s="1246"/>
      <c r="T111" s="1247"/>
      <c r="U111" s="1245" t="s">
        <v>668</v>
      </c>
      <c r="V111" s="1246"/>
      <c r="W111" s="1246"/>
      <c r="X111" s="1246"/>
      <c r="Y111" s="1246"/>
      <c r="Z111" s="1246"/>
      <c r="AA111" s="1246"/>
      <c r="AB111" s="1246"/>
      <c r="AC111" s="1246"/>
      <c r="AD111" s="1246"/>
      <c r="AE111" s="1246"/>
      <c r="AF111" s="1247"/>
      <c r="AG111" s="1377"/>
      <c r="AH111" s="1257"/>
      <c r="AI111" s="1260"/>
      <c r="AJ111" s="499"/>
      <c r="AK111" s="1338">
        <v>1</v>
      </c>
      <c r="AL111" s="1283">
        <v>2</v>
      </c>
      <c r="AM111" s="1283">
        <f>IF($AG111="該当無",0,1)</f>
        <v>1</v>
      </c>
      <c r="AN111" s="1292">
        <v>1</v>
      </c>
      <c r="AO111" s="1293"/>
      <c r="AP111" s="1283">
        <f>$AK111*$AM111*$AN111</f>
        <v>1</v>
      </c>
      <c r="AQ111" s="1323">
        <f t="shared" ref="AQ111" si="29">$AP111*36/$AS$11</f>
        <v>1</v>
      </c>
      <c r="AR111" s="1324"/>
      <c r="AS111" s="1325">
        <f>IF($AP111=0,0,IF($AG111=-1,$AG111*$AO111,$AG111/$AL111*$AQ111))</f>
        <v>0</v>
      </c>
      <c r="AT111" s="1324"/>
      <c r="AV111" s="1281">
        <v>2</v>
      </c>
      <c r="AW111" s="1283">
        <v>1</v>
      </c>
      <c r="AX111" s="1283">
        <v>0</v>
      </c>
      <c r="AY111" s="1209"/>
      <c r="AZ111" s="1278"/>
      <c r="BB111" s="522" t="s">
        <v>669</v>
      </c>
      <c r="BC111" s="551">
        <f t="shared" ref="BC111:BL111" si="30">SUM(BC69,BC85,BC109)</f>
        <v>18</v>
      </c>
      <c r="BD111" s="503">
        <f t="shared" si="30"/>
        <v>0</v>
      </c>
      <c r="BE111" s="503">
        <f t="shared" si="30"/>
        <v>18</v>
      </c>
      <c r="BF111" s="503">
        <f t="shared" si="30"/>
        <v>0</v>
      </c>
      <c r="BG111" s="551">
        <f t="shared" si="30"/>
        <v>0</v>
      </c>
      <c r="BH111" s="503">
        <f t="shared" si="30"/>
        <v>0</v>
      </c>
      <c r="BI111" s="503">
        <f t="shared" si="30"/>
        <v>0</v>
      </c>
      <c r="BJ111" s="503">
        <f t="shared" si="30"/>
        <v>0</v>
      </c>
      <c r="BK111" s="503">
        <f t="shared" si="30"/>
        <v>0</v>
      </c>
      <c r="BL111" s="503">
        <f t="shared" si="30"/>
        <v>0</v>
      </c>
      <c r="BN111" s="1280" t="str">
        <f>IF($AG111=0,"今年度","")</f>
        <v>今年度</v>
      </c>
      <c r="BO111" s="1283" t="str">
        <f>IF($AG111=0,"来年度","")</f>
        <v>来年度</v>
      </c>
      <c r="BP111" s="1283" t="str">
        <f>IF($AG111=0,"再来年度","")</f>
        <v>再来年度</v>
      </c>
      <c r="BQ111" s="1284" t="str">
        <f>IF($AG111=0,"未定","")</f>
        <v>未定</v>
      </c>
    </row>
    <row r="112" spans="2:69" s="500" customFormat="1" ht="33.6" customHeight="1">
      <c r="B112" s="1354"/>
      <c r="C112" s="1464"/>
      <c r="D112" s="1412"/>
      <c r="E112" s="1465"/>
      <c r="F112" s="1411"/>
      <c r="G112" s="1412"/>
      <c r="H112" s="1413"/>
      <c r="I112" s="1248"/>
      <c r="J112" s="1249"/>
      <c r="K112" s="1249"/>
      <c r="L112" s="1249"/>
      <c r="M112" s="1249"/>
      <c r="N112" s="1249"/>
      <c r="O112" s="1249"/>
      <c r="P112" s="1249"/>
      <c r="Q112" s="1249"/>
      <c r="R112" s="1249"/>
      <c r="S112" s="1249"/>
      <c r="T112" s="1250"/>
      <c r="U112" s="1248"/>
      <c r="V112" s="1249"/>
      <c r="W112" s="1249"/>
      <c r="X112" s="1249"/>
      <c r="Y112" s="1249"/>
      <c r="Z112" s="1249"/>
      <c r="AA112" s="1249"/>
      <c r="AB112" s="1249"/>
      <c r="AC112" s="1249"/>
      <c r="AD112" s="1249"/>
      <c r="AE112" s="1249"/>
      <c r="AF112" s="1250"/>
      <c r="AG112" s="1320"/>
      <c r="AH112" s="1258"/>
      <c r="AI112" s="1261"/>
      <c r="AJ112" s="499"/>
      <c r="AK112" s="1339"/>
      <c r="AL112" s="1209"/>
      <c r="AM112" s="1209"/>
      <c r="AN112" s="1212"/>
      <c r="AO112" s="1215"/>
      <c r="AP112" s="1209"/>
      <c r="AQ112" s="1218"/>
      <c r="AR112" s="1286"/>
      <c r="AS112" s="1289"/>
      <c r="AT112" s="1286"/>
      <c r="AV112" s="1281"/>
      <c r="AW112" s="1209"/>
      <c r="AX112" s="1209"/>
      <c r="AY112" s="1209"/>
      <c r="AZ112" s="1278"/>
      <c r="BN112" s="1281"/>
      <c r="BO112" s="1209"/>
      <c r="BP112" s="1209"/>
      <c r="BQ112" s="1278"/>
    </row>
    <row r="113" spans="2:69" s="500" customFormat="1" ht="43.2" customHeight="1">
      <c r="B113" s="1384"/>
      <c r="C113" s="1466"/>
      <c r="D113" s="1434"/>
      <c r="E113" s="1467"/>
      <c r="F113" s="1433"/>
      <c r="G113" s="1434"/>
      <c r="H113" s="1435"/>
      <c r="I113" s="1390"/>
      <c r="J113" s="1391"/>
      <c r="K113" s="1391"/>
      <c r="L113" s="1391"/>
      <c r="M113" s="1391"/>
      <c r="N113" s="1391"/>
      <c r="O113" s="1391"/>
      <c r="P113" s="1391"/>
      <c r="Q113" s="1391"/>
      <c r="R113" s="1391"/>
      <c r="S113" s="1391"/>
      <c r="T113" s="1392"/>
      <c r="U113" s="1390"/>
      <c r="V113" s="1391"/>
      <c r="W113" s="1391"/>
      <c r="X113" s="1391"/>
      <c r="Y113" s="1391"/>
      <c r="Z113" s="1391"/>
      <c r="AA113" s="1391"/>
      <c r="AB113" s="1391"/>
      <c r="AC113" s="1391"/>
      <c r="AD113" s="1391"/>
      <c r="AE113" s="1391"/>
      <c r="AF113" s="1392"/>
      <c r="AG113" s="1348"/>
      <c r="AH113" s="1349"/>
      <c r="AI113" s="1350"/>
      <c r="AJ113" s="499"/>
      <c r="AK113" s="1351"/>
      <c r="AL113" s="1352"/>
      <c r="AM113" s="1352"/>
      <c r="AN113" s="1371"/>
      <c r="AO113" s="1372"/>
      <c r="AP113" s="1352"/>
      <c r="AQ113" s="1373"/>
      <c r="AR113" s="1369"/>
      <c r="AS113" s="1368"/>
      <c r="AT113" s="1369"/>
      <c r="AV113" s="1370"/>
      <c r="AW113" s="1352"/>
      <c r="AX113" s="1352"/>
      <c r="AY113" s="1352"/>
      <c r="AZ113" s="1375"/>
      <c r="BN113" s="1370"/>
      <c r="BO113" s="1352"/>
      <c r="BP113" s="1352"/>
      <c r="BQ113" s="1375"/>
    </row>
    <row r="114" spans="2:69" ht="23.25" customHeight="1">
      <c r="B114" s="505" t="s">
        <v>677</v>
      </c>
      <c r="C114" s="552"/>
      <c r="D114" s="552"/>
      <c r="E114" s="552"/>
      <c r="F114" s="552"/>
      <c r="G114" s="552"/>
      <c r="H114" s="552"/>
      <c r="I114" s="552"/>
      <c r="J114" s="552"/>
      <c r="K114" s="552"/>
      <c r="L114" s="552"/>
      <c r="M114" s="552"/>
      <c r="N114" s="552"/>
      <c r="O114" s="552"/>
      <c r="P114" s="552"/>
      <c r="Q114" s="552"/>
      <c r="R114" s="552"/>
      <c r="S114" s="552"/>
      <c r="T114" s="552"/>
      <c r="U114" s="552"/>
      <c r="V114" s="552"/>
      <c r="W114" s="552"/>
      <c r="X114" s="552"/>
      <c r="Y114" s="552"/>
      <c r="Z114" s="552"/>
      <c r="AA114" s="552"/>
      <c r="AB114" s="552"/>
      <c r="AC114" s="552"/>
      <c r="AD114" s="552"/>
      <c r="AE114" s="552"/>
      <c r="AF114" s="552"/>
      <c r="AG114" s="509"/>
      <c r="AH114" s="509"/>
      <c r="AI114" s="510"/>
      <c r="AK114" s="553"/>
      <c r="AL114" s="554"/>
      <c r="AM114" s="554"/>
      <c r="AN114" s="554"/>
      <c r="AO114" s="554"/>
      <c r="AP114" s="554"/>
      <c r="AQ114" s="554"/>
      <c r="AR114" s="490">
        <f>SUM(AR115:AR146)</f>
        <v>10</v>
      </c>
      <c r="AS114" s="489"/>
      <c r="AT114" s="490">
        <f>SUM(AT115:AT146)</f>
        <v>0</v>
      </c>
      <c r="AV114" s="553"/>
      <c r="AW114" s="554"/>
      <c r="AX114" s="554"/>
      <c r="AY114" s="554"/>
      <c r="AZ114" s="554"/>
      <c r="BA114" s="555"/>
      <c r="BC114" s="477"/>
      <c r="BD114" s="477"/>
      <c r="BE114" s="477"/>
      <c r="BF114" s="477"/>
      <c r="BG114" s="477"/>
      <c r="BH114" s="477"/>
      <c r="BI114" s="477"/>
      <c r="BJ114" s="477"/>
      <c r="BK114" s="477"/>
      <c r="BL114" s="477"/>
      <c r="BN114" s="519"/>
      <c r="BO114" s="520"/>
      <c r="BP114" s="520"/>
      <c r="BQ114" s="521"/>
    </row>
    <row r="115" spans="2:69" ht="18" customHeight="1">
      <c r="B115" s="1226">
        <v>31</v>
      </c>
      <c r="C115" s="1461" t="s">
        <v>469</v>
      </c>
      <c r="D115" s="1462"/>
      <c r="E115" s="1463"/>
      <c r="F115" s="1238" t="s">
        <v>79</v>
      </c>
      <c r="G115" s="1230"/>
      <c r="H115" s="1239"/>
      <c r="I115" s="1475" t="s">
        <v>587</v>
      </c>
      <c r="J115" s="1476"/>
      <c r="K115" s="1476"/>
      <c r="L115" s="1476"/>
      <c r="M115" s="1476"/>
      <c r="N115" s="1476"/>
      <c r="O115" s="1476"/>
      <c r="P115" s="1476"/>
      <c r="Q115" s="1476"/>
      <c r="R115" s="1476"/>
      <c r="S115" s="1476"/>
      <c r="T115" s="1477"/>
      <c r="U115" s="1475" t="s">
        <v>491</v>
      </c>
      <c r="V115" s="1476"/>
      <c r="W115" s="1476"/>
      <c r="X115" s="1476"/>
      <c r="Y115" s="1476"/>
      <c r="Z115" s="1476"/>
      <c r="AA115" s="1476"/>
      <c r="AB115" s="1476"/>
      <c r="AC115" s="1476"/>
      <c r="AD115" s="1476"/>
      <c r="AE115" s="1476"/>
      <c r="AF115" s="1477"/>
      <c r="AG115" s="1478"/>
      <c r="AH115" s="1257"/>
      <c r="AI115" s="1260"/>
      <c r="AK115" s="1481">
        <v>2</v>
      </c>
      <c r="AL115" s="1208">
        <v>2</v>
      </c>
      <c r="AM115" s="1208">
        <f>IF($AG115="該当無",0,1)</f>
        <v>1</v>
      </c>
      <c r="AN115" s="1472">
        <v>1</v>
      </c>
      <c r="AO115" s="1208"/>
      <c r="AP115" s="1208">
        <f>$AK115*$AM115*$AN115</f>
        <v>2</v>
      </c>
      <c r="AQ115" s="1217">
        <f>$AP115*10/$AT$11</f>
        <v>2</v>
      </c>
      <c r="AR115" s="1494">
        <f>SUM(AQ115:AQ133)</f>
        <v>10</v>
      </c>
      <c r="AS115" s="1288">
        <f>IF($AP115=0,0,IF($AG115=-1,$AG115*$AO115,$AG115/$AL115*$AQ115))</f>
        <v>0</v>
      </c>
      <c r="AT115" s="1494">
        <f>SUM(AS115:AS133)</f>
        <v>0</v>
      </c>
      <c r="AU115" s="556"/>
      <c r="AV115" s="1291">
        <v>2</v>
      </c>
      <c r="AW115" s="1208">
        <v>1</v>
      </c>
      <c r="AX115" s="1208">
        <v>0</v>
      </c>
      <c r="AY115" s="1208"/>
      <c r="AZ115" s="1472"/>
      <c r="BA115" s="1491"/>
      <c r="BB115" s="557"/>
      <c r="BC115" s="477"/>
      <c r="BD115" s="558"/>
      <c r="BE115" s="558"/>
      <c r="BF115" s="558"/>
      <c r="BG115" s="477"/>
      <c r="BH115" s="558"/>
      <c r="BI115" s="558"/>
      <c r="BJ115" s="558"/>
      <c r="BK115" s="558"/>
      <c r="BL115" s="558"/>
      <c r="BN115" s="1280" t="str">
        <f>IF($AG115=0,"今年度","")</f>
        <v>今年度</v>
      </c>
      <c r="BO115" s="1283" t="str">
        <f>IF($AG115=0,"来年度","")</f>
        <v>来年度</v>
      </c>
      <c r="BP115" s="1283" t="str">
        <f>IF($AG115=0,"再来年度","")</f>
        <v>再来年度</v>
      </c>
      <c r="BQ115" s="1284" t="str">
        <f>IF($AG115=0,"未定","")</f>
        <v>未定</v>
      </c>
    </row>
    <row r="116" spans="2:69" ht="18" customHeight="1">
      <c r="B116" s="1227"/>
      <c r="C116" s="1464"/>
      <c r="D116" s="1412"/>
      <c r="E116" s="1465"/>
      <c r="F116" s="1240"/>
      <c r="G116" s="1233"/>
      <c r="H116" s="1241"/>
      <c r="I116" s="1313"/>
      <c r="J116" s="1314"/>
      <c r="K116" s="1314"/>
      <c r="L116" s="1314"/>
      <c r="M116" s="1314"/>
      <c r="N116" s="1314"/>
      <c r="O116" s="1314"/>
      <c r="P116" s="1314"/>
      <c r="Q116" s="1314"/>
      <c r="R116" s="1314"/>
      <c r="S116" s="1314"/>
      <c r="T116" s="1315"/>
      <c r="U116" s="1313"/>
      <c r="V116" s="1314"/>
      <c r="W116" s="1314"/>
      <c r="X116" s="1314"/>
      <c r="Y116" s="1314"/>
      <c r="Z116" s="1314"/>
      <c r="AA116" s="1314"/>
      <c r="AB116" s="1314"/>
      <c r="AC116" s="1314"/>
      <c r="AD116" s="1314"/>
      <c r="AE116" s="1314"/>
      <c r="AF116" s="1315"/>
      <c r="AG116" s="1479"/>
      <c r="AH116" s="1258"/>
      <c r="AI116" s="1261"/>
      <c r="AK116" s="1382"/>
      <c r="AL116" s="1209"/>
      <c r="AM116" s="1209"/>
      <c r="AN116" s="1473"/>
      <c r="AO116" s="1209"/>
      <c r="AP116" s="1209"/>
      <c r="AQ116" s="1218"/>
      <c r="AR116" s="1495"/>
      <c r="AS116" s="1289"/>
      <c r="AT116" s="1495"/>
      <c r="AU116" s="556"/>
      <c r="AV116" s="1281"/>
      <c r="AW116" s="1209"/>
      <c r="AX116" s="1209"/>
      <c r="AY116" s="1209"/>
      <c r="AZ116" s="1473"/>
      <c r="BA116" s="1492"/>
      <c r="BN116" s="1281"/>
      <c r="BO116" s="1209"/>
      <c r="BP116" s="1209"/>
      <c r="BQ116" s="1278"/>
    </row>
    <row r="117" spans="2:69" ht="18" customHeight="1">
      <c r="B117" s="1228"/>
      <c r="C117" s="1464"/>
      <c r="D117" s="1412"/>
      <c r="E117" s="1465"/>
      <c r="F117" s="1242"/>
      <c r="G117" s="1243"/>
      <c r="H117" s="1244"/>
      <c r="I117" s="1316"/>
      <c r="J117" s="1317"/>
      <c r="K117" s="1317"/>
      <c r="L117" s="1317"/>
      <c r="M117" s="1317"/>
      <c r="N117" s="1317"/>
      <c r="O117" s="1317"/>
      <c r="P117" s="1317"/>
      <c r="Q117" s="1317"/>
      <c r="R117" s="1317"/>
      <c r="S117" s="1317"/>
      <c r="T117" s="1318"/>
      <c r="U117" s="1316"/>
      <c r="V117" s="1317"/>
      <c r="W117" s="1317"/>
      <c r="X117" s="1317"/>
      <c r="Y117" s="1317"/>
      <c r="Z117" s="1317"/>
      <c r="AA117" s="1317"/>
      <c r="AB117" s="1317"/>
      <c r="AC117" s="1317"/>
      <c r="AD117" s="1317"/>
      <c r="AE117" s="1317"/>
      <c r="AF117" s="1318"/>
      <c r="AG117" s="1480"/>
      <c r="AH117" s="1259"/>
      <c r="AI117" s="1262"/>
      <c r="AK117" s="1482"/>
      <c r="AL117" s="1210"/>
      <c r="AM117" s="1210"/>
      <c r="AN117" s="1474"/>
      <c r="AO117" s="1210"/>
      <c r="AP117" s="1210"/>
      <c r="AQ117" s="1219"/>
      <c r="AR117" s="1496"/>
      <c r="AS117" s="1290"/>
      <c r="AT117" s="1496"/>
      <c r="AU117" s="556"/>
      <c r="AV117" s="1282"/>
      <c r="AW117" s="1210"/>
      <c r="AX117" s="1210"/>
      <c r="AY117" s="1210"/>
      <c r="AZ117" s="1474"/>
      <c r="BA117" s="1493"/>
      <c r="BN117" s="1282"/>
      <c r="BO117" s="1210"/>
      <c r="BP117" s="1210"/>
      <c r="BQ117" s="1279"/>
    </row>
    <row r="118" spans="2:69" ht="23.25" customHeight="1">
      <c r="B118" s="1294">
        <v>32</v>
      </c>
      <c r="C118" s="1464"/>
      <c r="D118" s="1412"/>
      <c r="E118" s="1465"/>
      <c r="F118" s="1385" t="s">
        <v>471</v>
      </c>
      <c r="G118" s="1386"/>
      <c r="H118" s="1387"/>
      <c r="I118" s="1310" t="s">
        <v>588</v>
      </c>
      <c r="J118" s="1311"/>
      <c r="K118" s="1311"/>
      <c r="L118" s="1311"/>
      <c r="M118" s="1311"/>
      <c r="N118" s="1311"/>
      <c r="O118" s="1311"/>
      <c r="P118" s="1311"/>
      <c r="Q118" s="1311"/>
      <c r="R118" s="1311"/>
      <c r="S118" s="1311"/>
      <c r="T118" s="1312"/>
      <c r="U118" s="1310" t="s">
        <v>778</v>
      </c>
      <c r="V118" s="1311"/>
      <c r="W118" s="1311"/>
      <c r="X118" s="1311"/>
      <c r="Y118" s="1311"/>
      <c r="Z118" s="1311"/>
      <c r="AA118" s="1311"/>
      <c r="AB118" s="1311"/>
      <c r="AC118" s="1311"/>
      <c r="AD118" s="1311"/>
      <c r="AE118" s="1311"/>
      <c r="AF118" s="1312"/>
      <c r="AG118" s="1483"/>
      <c r="AH118" s="1484"/>
      <c r="AI118" s="1487"/>
      <c r="AK118" s="1381">
        <v>1</v>
      </c>
      <c r="AL118" s="1490">
        <v>1</v>
      </c>
      <c r="AM118" s="1490">
        <f>IF($AG118="該当無",0,1)</f>
        <v>1</v>
      </c>
      <c r="AN118" s="1490">
        <v>1</v>
      </c>
      <c r="AO118" s="1490"/>
      <c r="AP118" s="1490">
        <f>$AK118*$AM118*$AN118</f>
        <v>1</v>
      </c>
      <c r="AQ118" s="1490">
        <f>$AP118*10/$AT$11</f>
        <v>1</v>
      </c>
      <c r="AR118" s="1497"/>
      <c r="AS118" s="1338">
        <f>IF($AP118=0,0,IF($AG118=-1,$AG118*$AO118,$AG118/$AL118*$AQ118))</f>
        <v>0</v>
      </c>
      <c r="AT118" s="1497"/>
      <c r="AV118" s="1280">
        <f>IF($AG115=0,0,1)</f>
        <v>0</v>
      </c>
      <c r="AW118" s="1283">
        <v>0</v>
      </c>
      <c r="AX118" s="1283">
        <f>IF($AG115=0,0,"該当無")</f>
        <v>0</v>
      </c>
      <c r="AY118" s="1283"/>
      <c r="AZ118" s="1283"/>
      <c r="BA118" s="1284"/>
      <c r="BN118" s="1280" t="str">
        <f>IF($AG118=0,"今年度","")</f>
        <v>今年度</v>
      </c>
      <c r="BO118" s="1283" t="str">
        <f>IF($AG118=0,"来年度","")</f>
        <v>来年度</v>
      </c>
      <c r="BP118" s="1283" t="str">
        <f>IF($AG118=0,"再来年度","")</f>
        <v>再来年度</v>
      </c>
      <c r="BQ118" s="1284" t="str">
        <f>IF($AG118=0,"未定","")</f>
        <v>未定</v>
      </c>
    </row>
    <row r="119" spans="2:69" ht="23.25" customHeight="1">
      <c r="B119" s="1227"/>
      <c r="C119" s="1464"/>
      <c r="D119" s="1412"/>
      <c r="E119" s="1465"/>
      <c r="F119" s="1240"/>
      <c r="G119" s="1233"/>
      <c r="H119" s="1241"/>
      <c r="I119" s="1313"/>
      <c r="J119" s="1314"/>
      <c r="K119" s="1314"/>
      <c r="L119" s="1314"/>
      <c r="M119" s="1314"/>
      <c r="N119" s="1314"/>
      <c r="O119" s="1314"/>
      <c r="P119" s="1314"/>
      <c r="Q119" s="1314"/>
      <c r="R119" s="1314"/>
      <c r="S119" s="1314"/>
      <c r="T119" s="1315"/>
      <c r="U119" s="1313"/>
      <c r="V119" s="1314"/>
      <c r="W119" s="1314"/>
      <c r="X119" s="1314"/>
      <c r="Y119" s="1314"/>
      <c r="Z119" s="1314"/>
      <c r="AA119" s="1314"/>
      <c r="AB119" s="1314"/>
      <c r="AC119" s="1314"/>
      <c r="AD119" s="1314"/>
      <c r="AE119" s="1314"/>
      <c r="AF119" s="1315"/>
      <c r="AG119" s="1479"/>
      <c r="AH119" s="1485"/>
      <c r="AI119" s="1488"/>
      <c r="AK119" s="1382"/>
      <c r="AL119" s="1473"/>
      <c r="AM119" s="1473"/>
      <c r="AN119" s="1473"/>
      <c r="AO119" s="1473"/>
      <c r="AP119" s="1473"/>
      <c r="AQ119" s="1473"/>
      <c r="AR119" s="1492"/>
      <c r="AS119" s="1339"/>
      <c r="AT119" s="1492"/>
      <c r="AV119" s="1281"/>
      <c r="AW119" s="1209"/>
      <c r="AX119" s="1209"/>
      <c r="AY119" s="1209"/>
      <c r="AZ119" s="1209"/>
      <c r="BA119" s="1278"/>
      <c r="BN119" s="1281"/>
      <c r="BO119" s="1209"/>
      <c r="BP119" s="1209"/>
      <c r="BQ119" s="1278"/>
    </row>
    <row r="120" spans="2:69" ht="23.25" customHeight="1">
      <c r="B120" s="1228"/>
      <c r="C120" s="1464"/>
      <c r="D120" s="1412"/>
      <c r="E120" s="1465"/>
      <c r="F120" s="1242"/>
      <c r="G120" s="1243"/>
      <c r="H120" s="1244"/>
      <c r="I120" s="1316"/>
      <c r="J120" s="1317"/>
      <c r="K120" s="1317"/>
      <c r="L120" s="1317"/>
      <c r="M120" s="1317"/>
      <c r="N120" s="1317"/>
      <c r="O120" s="1317"/>
      <c r="P120" s="1317"/>
      <c r="Q120" s="1317"/>
      <c r="R120" s="1317"/>
      <c r="S120" s="1317"/>
      <c r="T120" s="1318"/>
      <c r="U120" s="1316"/>
      <c r="V120" s="1317"/>
      <c r="W120" s="1317"/>
      <c r="X120" s="1317"/>
      <c r="Y120" s="1317"/>
      <c r="Z120" s="1317"/>
      <c r="AA120" s="1317"/>
      <c r="AB120" s="1317"/>
      <c r="AC120" s="1317"/>
      <c r="AD120" s="1317"/>
      <c r="AE120" s="1317"/>
      <c r="AF120" s="1318"/>
      <c r="AG120" s="1480"/>
      <c r="AH120" s="1486"/>
      <c r="AI120" s="1489"/>
      <c r="AK120" s="1482"/>
      <c r="AL120" s="1474"/>
      <c r="AM120" s="1474"/>
      <c r="AN120" s="1474"/>
      <c r="AO120" s="1474"/>
      <c r="AP120" s="1474"/>
      <c r="AQ120" s="1474"/>
      <c r="AR120" s="1493"/>
      <c r="AS120" s="1340"/>
      <c r="AT120" s="1493"/>
      <c r="AV120" s="1282"/>
      <c r="AW120" s="1210"/>
      <c r="AX120" s="1210"/>
      <c r="AY120" s="1210"/>
      <c r="AZ120" s="1210"/>
      <c r="BA120" s="1279"/>
      <c r="BN120" s="1282"/>
      <c r="BO120" s="1210"/>
      <c r="BP120" s="1210"/>
      <c r="BQ120" s="1279"/>
    </row>
    <row r="121" spans="2:69" ht="26.25" customHeight="1">
      <c r="B121" s="1294">
        <v>33</v>
      </c>
      <c r="C121" s="1464"/>
      <c r="D121" s="1412"/>
      <c r="E121" s="1465"/>
      <c r="F121" s="1385" t="s">
        <v>472</v>
      </c>
      <c r="G121" s="1386"/>
      <c r="H121" s="1387"/>
      <c r="I121" s="1310" t="s">
        <v>777</v>
      </c>
      <c r="J121" s="1311"/>
      <c r="K121" s="1311"/>
      <c r="L121" s="1311"/>
      <c r="M121" s="1311"/>
      <c r="N121" s="1311"/>
      <c r="O121" s="1311"/>
      <c r="P121" s="1311"/>
      <c r="Q121" s="1311"/>
      <c r="R121" s="1311"/>
      <c r="S121" s="1311"/>
      <c r="T121" s="1312"/>
      <c r="U121" s="1310" t="s">
        <v>492</v>
      </c>
      <c r="V121" s="1311"/>
      <c r="W121" s="1311"/>
      <c r="X121" s="1311"/>
      <c r="Y121" s="1311"/>
      <c r="Z121" s="1311"/>
      <c r="AA121" s="1311"/>
      <c r="AB121" s="1311"/>
      <c r="AC121" s="1311"/>
      <c r="AD121" s="1311"/>
      <c r="AE121" s="1311"/>
      <c r="AF121" s="1312"/>
      <c r="AG121" s="1483"/>
      <c r="AH121" s="1484"/>
      <c r="AI121" s="1487"/>
      <c r="AK121" s="1381">
        <v>1</v>
      </c>
      <c r="AL121" s="1490">
        <v>1</v>
      </c>
      <c r="AM121" s="1490">
        <f>IF($AG121="該当無",0,1)</f>
        <v>1</v>
      </c>
      <c r="AN121" s="1490">
        <v>1</v>
      </c>
      <c r="AO121" s="1490"/>
      <c r="AP121" s="1490">
        <f>$AK121*$AM121*$AN121</f>
        <v>1</v>
      </c>
      <c r="AQ121" s="1490">
        <f>$AP121*10/$AT$11</f>
        <v>1</v>
      </c>
      <c r="AR121" s="1497"/>
      <c r="AS121" s="1338">
        <f>IF($AP121=0,0,IF($AG121=-1,$AG121*$AO121,$AG121/$AL121*$AQ121))</f>
        <v>0</v>
      </c>
      <c r="AT121" s="1497"/>
      <c r="AV121" s="1280">
        <v>1</v>
      </c>
      <c r="AW121" s="1283">
        <v>0</v>
      </c>
      <c r="AX121" s="1283"/>
      <c r="AY121" s="1283"/>
      <c r="AZ121" s="1283"/>
      <c r="BA121" s="1284"/>
      <c r="BN121" s="1280" t="str">
        <f>IF($AG121=0,"今年度","")</f>
        <v>今年度</v>
      </c>
      <c r="BO121" s="1283" t="str">
        <f>IF($AG121=0,"来年度","")</f>
        <v>来年度</v>
      </c>
      <c r="BP121" s="1283" t="str">
        <f>IF($AG121=0,"再来年度","")</f>
        <v>再来年度</v>
      </c>
      <c r="BQ121" s="1284" t="str">
        <f>IF($AG121=0,"未定","")</f>
        <v>未定</v>
      </c>
    </row>
    <row r="122" spans="2:69" ht="26.25" customHeight="1">
      <c r="B122" s="1228"/>
      <c r="C122" s="1464"/>
      <c r="D122" s="1412"/>
      <c r="E122" s="1465"/>
      <c r="F122" s="1242"/>
      <c r="G122" s="1243"/>
      <c r="H122" s="1244"/>
      <c r="I122" s="1316"/>
      <c r="J122" s="1317"/>
      <c r="K122" s="1317"/>
      <c r="L122" s="1317"/>
      <c r="M122" s="1317"/>
      <c r="N122" s="1317"/>
      <c r="O122" s="1317"/>
      <c r="P122" s="1317"/>
      <c r="Q122" s="1317"/>
      <c r="R122" s="1317"/>
      <c r="S122" s="1317"/>
      <c r="T122" s="1318"/>
      <c r="U122" s="1316"/>
      <c r="V122" s="1317"/>
      <c r="W122" s="1317"/>
      <c r="X122" s="1317"/>
      <c r="Y122" s="1317"/>
      <c r="Z122" s="1317"/>
      <c r="AA122" s="1317"/>
      <c r="AB122" s="1317"/>
      <c r="AC122" s="1317"/>
      <c r="AD122" s="1317"/>
      <c r="AE122" s="1317"/>
      <c r="AF122" s="1318"/>
      <c r="AG122" s="1480"/>
      <c r="AH122" s="1486"/>
      <c r="AI122" s="1489"/>
      <c r="AK122" s="1482"/>
      <c r="AL122" s="1474"/>
      <c r="AM122" s="1474"/>
      <c r="AN122" s="1474"/>
      <c r="AO122" s="1474"/>
      <c r="AP122" s="1474"/>
      <c r="AQ122" s="1474"/>
      <c r="AR122" s="1493"/>
      <c r="AS122" s="1340"/>
      <c r="AT122" s="1493"/>
      <c r="AV122" s="1282"/>
      <c r="AW122" s="1210"/>
      <c r="AX122" s="1210"/>
      <c r="AY122" s="1210"/>
      <c r="AZ122" s="1210"/>
      <c r="BA122" s="1279"/>
      <c r="BN122" s="1282"/>
      <c r="BO122" s="1210"/>
      <c r="BP122" s="1210"/>
      <c r="BQ122" s="1279"/>
    </row>
    <row r="123" spans="2:69" ht="59.25" customHeight="1">
      <c r="B123" s="1294">
        <v>34</v>
      </c>
      <c r="C123" s="1464"/>
      <c r="D123" s="1412"/>
      <c r="E123" s="1465"/>
      <c r="F123" s="1385" t="s">
        <v>470</v>
      </c>
      <c r="G123" s="1386"/>
      <c r="H123" s="1387"/>
      <c r="I123" s="1329" t="s">
        <v>776</v>
      </c>
      <c r="J123" s="1330"/>
      <c r="K123" s="1330"/>
      <c r="L123" s="1330"/>
      <c r="M123" s="1330"/>
      <c r="N123" s="1330"/>
      <c r="O123" s="1330"/>
      <c r="P123" s="1330"/>
      <c r="Q123" s="1330"/>
      <c r="R123" s="1330"/>
      <c r="S123" s="1330"/>
      <c r="T123" s="1331"/>
      <c r="U123" s="1329" t="s">
        <v>780</v>
      </c>
      <c r="V123" s="1330"/>
      <c r="W123" s="1330"/>
      <c r="X123" s="1330"/>
      <c r="Y123" s="1330"/>
      <c r="Z123" s="1330"/>
      <c r="AA123" s="1330"/>
      <c r="AB123" s="1330"/>
      <c r="AC123" s="1330"/>
      <c r="AD123" s="1330"/>
      <c r="AE123" s="1330"/>
      <c r="AF123" s="1331"/>
      <c r="AG123" s="1483"/>
      <c r="AH123" s="1484"/>
      <c r="AI123" s="50"/>
      <c r="AK123" s="1381">
        <v>3</v>
      </c>
      <c r="AL123" s="1490">
        <v>5</v>
      </c>
      <c r="AM123" s="1490">
        <f>IF($AG123="該当無",0,1)</f>
        <v>1</v>
      </c>
      <c r="AN123" s="1490">
        <v>1</v>
      </c>
      <c r="AO123" s="1490"/>
      <c r="AP123" s="1490">
        <f>$AK123*$AM123*$AN123</f>
        <v>3</v>
      </c>
      <c r="AQ123" s="1490">
        <f>$AP123*10/$AT$11</f>
        <v>3</v>
      </c>
      <c r="AR123" s="1497"/>
      <c r="AS123" s="1338">
        <f>IF($AP123=0,0,IF($AG123=-1,$AG123*$AO123,$AG123/$AL123*$AQ123))</f>
        <v>0</v>
      </c>
      <c r="AT123" s="1497"/>
      <c r="AV123" s="1280">
        <v>5</v>
      </c>
      <c r="AW123" s="1283">
        <v>4</v>
      </c>
      <c r="AX123" s="1283">
        <v>3</v>
      </c>
      <c r="AY123" s="1283">
        <v>2</v>
      </c>
      <c r="AZ123" s="1283">
        <v>1</v>
      </c>
      <c r="BA123" s="1284">
        <v>0</v>
      </c>
      <c r="BN123" s="1280" t="str">
        <f>IF($AG123=0,"今年度","")</f>
        <v>今年度</v>
      </c>
      <c r="BO123" s="1283" t="str">
        <f>IF($AG123=0,"来年度","")</f>
        <v>来年度</v>
      </c>
      <c r="BP123" s="1283" t="str">
        <f>IF($AG123=0,"再来年度","")</f>
        <v>再来年度</v>
      </c>
      <c r="BQ123" s="1284" t="str">
        <f>IF($AG123=0,"未定","")</f>
        <v>未定</v>
      </c>
    </row>
    <row r="124" spans="2:69" ht="59.25" customHeight="1">
      <c r="B124" s="1228"/>
      <c r="C124" s="1464"/>
      <c r="D124" s="1412"/>
      <c r="E124" s="1465"/>
      <c r="F124" s="1242"/>
      <c r="G124" s="1243"/>
      <c r="H124" s="1244"/>
      <c r="I124" s="1335"/>
      <c r="J124" s="1336"/>
      <c r="K124" s="1336"/>
      <c r="L124" s="1336"/>
      <c r="M124" s="1336"/>
      <c r="N124" s="1336"/>
      <c r="O124" s="1336"/>
      <c r="P124" s="1336"/>
      <c r="Q124" s="1336"/>
      <c r="R124" s="1336"/>
      <c r="S124" s="1336"/>
      <c r="T124" s="1337"/>
      <c r="U124" s="1335"/>
      <c r="V124" s="1336"/>
      <c r="W124" s="1336"/>
      <c r="X124" s="1336"/>
      <c r="Y124" s="1336"/>
      <c r="Z124" s="1336"/>
      <c r="AA124" s="1336"/>
      <c r="AB124" s="1336"/>
      <c r="AC124" s="1336"/>
      <c r="AD124" s="1336"/>
      <c r="AE124" s="1336"/>
      <c r="AF124" s="1337"/>
      <c r="AG124" s="1480"/>
      <c r="AH124" s="1486"/>
      <c r="AI124" s="51"/>
      <c r="AK124" s="1482"/>
      <c r="AL124" s="1474"/>
      <c r="AM124" s="1474"/>
      <c r="AN124" s="1474"/>
      <c r="AO124" s="1474"/>
      <c r="AP124" s="1474"/>
      <c r="AQ124" s="1474"/>
      <c r="AR124" s="1493"/>
      <c r="AS124" s="1340"/>
      <c r="AT124" s="1493"/>
      <c r="AV124" s="1282"/>
      <c r="AW124" s="1210"/>
      <c r="AX124" s="1210"/>
      <c r="AY124" s="1210"/>
      <c r="AZ124" s="1210"/>
      <c r="BA124" s="1279"/>
      <c r="BN124" s="1282"/>
      <c r="BO124" s="1210"/>
      <c r="BP124" s="1210"/>
      <c r="BQ124" s="1279"/>
    </row>
    <row r="125" spans="2:69" ht="31.5" customHeight="1">
      <c r="B125" s="1294">
        <v>35</v>
      </c>
      <c r="C125" s="1464"/>
      <c r="D125" s="1412"/>
      <c r="E125" s="1465"/>
      <c r="F125" s="1385" t="s">
        <v>473</v>
      </c>
      <c r="G125" s="1386"/>
      <c r="H125" s="1387"/>
      <c r="I125" s="1310" t="s">
        <v>782</v>
      </c>
      <c r="J125" s="1311"/>
      <c r="K125" s="1311"/>
      <c r="L125" s="1311"/>
      <c r="M125" s="1311"/>
      <c r="N125" s="1311"/>
      <c r="O125" s="1311"/>
      <c r="P125" s="1311"/>
      <c r="Q125" s="1311"/>
      <c r="R125" s="1311"/>
      <c r="S125" s="1311"/>
      <c r="T125" s="1312"/>
      <c r="U125" s="1310" t="s">
        <v>781</v>
      </c>
      <c r="V125" s="1311"/>
      <c r="W125" s="1311"/>
      <c r="X125" s="1311"/>
      <c r="Y125" s="1311"/>
      <c r="Z125" s="1311"/>
      <c r="AA125" s="1311"/>
      <c r="AB125" s="1311"/>
      <c r="AC125" s="1311"/>
      <c r="AD125" s="1311"/>
      <c r="AE125" s="1311"/>
      <c r="AF125" s="1312"/>
      <c r="AG125" s="1483"/>
      <c r="AH125" s="32" t="s">
        <v>474</v>
      </c>
      <c r="AI125" s="559" t="s">
        <v>486</v>
      </c>
      <c r="AK125" s="1381">
        <v>2</v>
      </c>
      <c r="AL125" s="1490">
        <v>5</v>
      </c>
      <c r="AM125" s="1490">
        <f>IF($AG125="該当無",0,1)</f>
        <v>1</v>
      </c>
      <c r="AN125" s="1490">
        <v>1</v>
      </c>
      <c r="AO125" s="1490"/>
      <c r="AP125" s="1490">
        <f>$AK125*$AM125*$AN125</f>
        <v>2</v>
      </c>
      <c r="AQ125" s="1490">
        <f>$AP125*10/$AT$11</f>
        <v>2</v>
      </c>
      <c r="AR125" s="1497"/>
      <c r="AS125" s="1338">
        <f>IF($AP125=0,0,IF($AG125=-1,$AG125*$AO125,$AG125/$AL125*$AQ125))</f>
        <v>0</v>
      </c>
      <c r="AT125" s="1497"/>
      <c r="AU125" s="560"/>
      <c r="AV125" s="1512">
        <f>IF('その5（非公表）'!P61&gt;0,IF(SUM($BC125:$BC128)&gt;0,5,0),0)</f>
        <v>0</v>
      </c>
      <c r="AW125" s="1515">
        <f>IF('その5（非公表）'!P61&gt;0,IF(SUM($BC125:$BC128)&gt;0,4,0),0)</f>
        <v>0</v>
      </c>
      <c r="AX125" s="1515">
        <f>IF('その5（非公表）'!P61&gt;0,IF(SUM($BC125:$BC128)&gt;0,3,0),0)</f>
        <v>0</v>
      </c>
      <c r="AY125" s="1515">
        <f>IF('その5（非公表）'!P61&gt;0,IF(SUM($BC125:$BC128)&gt;0,2,0),0)</f>
        <v>0</v>
      </c>
      <c r="AZ125" s="1515">
        <f>IF('その5（非公表）'!P61&gt;0,IF(SUM($BC125:$BC128)&gt;0,1,0),0)</f>
        <v>0</v>
      </c>
      <c r="BA125" s="1515">
        <v>0</v>
      </c>
      <c r="BB125" s="1500" t="s">
        <v>779</v>
      </c>
      <c r="BC125" s="561">
        <f t="shared" ref="BC125:BC131" si="31">COUNTIF(AH125,"☑")</f>
        <v>0</v>
      </c>
      <c r="BN125" s="562"/>
      <c r="BO125" s="563"/>
      <c r="BP125" s="563"/>
      <c r="BQ125" s="564"/>
    </row>
    <row r="126" spans="2:69" ht="31.5" customHeight="1">
      <c r="B126" s="1227"/>
      <c r="C126" s="1464"/>
      <c r="D126" s="1412"/>
      <c r="E126" s="1465"/>
      <c r="F126" s="1240"/>
      <c r="G126" s="1233"/>
      <c r="H126" s="1241"/>
      <c r="I126" s="1313"/>
      <c r="J126" s="1314"/>
      <c r="K126" s="1314"/>
      <c r="L126" s="1314"/>
      <c r="M126" s="1314"/>
      <c r="N126" s="1314"/>
      <c r="O126" s="1314"/>
      <c r="P126" s="1314"/>
      <c r="Q126" s="1314"/>
      <c r="R126" s="1314"/>
      <c r="S126" s="1314"/>
      <c r="T126" s="1315"/>
      <c r="U126" s="1313"/>
      <c r="V126" s="1314"/>
      <c r="W126" s="1314"/>
      <c r="X126" s="1314"/>
      <c r="Y126" s="1314"/>
      <c r="Z126" s="1314"/>
      <c r="AA126" s="1314"/>
      <c r="AB126" s="1314"/>
      <c r="AC126" s="1314"/>
      <c r="AD126" s="1314"/>
      <c r="AE126" s="1314"/>
      <c r="AF126" s="1315"/>
      <c r="AG126" s="1479"/>
      <c r="AH126" s="32" t="s">
        <v>474</v>
      </c>
      <c r="AI126" s="559" t="s">
        <v>487</v>
      </c>
      <c r="AK126" s="1382"/>
      <c r="AL126" s="1473"/>
      <c r="AM126" s="1473"/>
      <c r="AN126" s="1473"/>
      <c r="AO126" s="1473"/>
      <c r="AP126" s="1473"/>
      <c r="AQ126" s="1473"/>
      <c r="AR126" s="1492"/>
      <c r="AS126" s="1339"/>
      <c r="AT126" s="1492"/>
      <c r="AU126" s="565"/>
      <c r="AV126" s="1513"/>
      <c r="AW126" s="1516"/>
      <c r="AX126" s="1516"/>
      <c r="AY126" s="1516"/>
      <c r="AZ126" s="1516"/>
      <c r="BA126" s="1516"/>
      <c r="BB126" s="1501"/>
      <c r="BC126" s="561">
        <f t="shared" si="31"/>
        <v>0</v>
      </c>
      <c r="BD126" s="566"/>
      <c r="BE126" s="566"/>
      <c r="BF126" s="566"/>
      <c r="BG126" s="566"/>
      <c r="BH126" s="566"/>
      <c r="BI126" s="566"/>
      <c r="BJ126" s="566"/>
      <c r="BK126" s="566"/>
      <c r="BL126" s="566"/>
      <c r="BM126" s="566"/>
      <c r="BN126" s="567"/>
      <c r="BO126" s="568"/>
      <c r="BP126" s="568"/>
      <c r="BQ126" s="569"/>
    </row>
    <row r="127" spans="2:69" ht="31.5" customHeight="1">
      <c r="B127" s="1227"/>
      <c r="C127" s="1464"/>
      <c r="D127" s="1412"/>
      <c r="E127" s="1465"/>
      <c r="F127" s="1240"/>
      <c r="G127" s="1233"/>
      <c r="H127" s="1241"/>
      <c r="I127" s="1313"/>
      <c r="J127" s="1314"/>
      <c r="K127" s="1314"/>
      <c r="L127" s="1314"/>
      <c r="M127" s="1314"/>
      <c r="N127" s="1314"/>
      <c r="O127" s="1314"/>
      <c r="P127" s="1314"/>
      <c r="Q127" s="1314"/>
      <c r="R127" s="1314"/>
      <c r="S127" s="1314"/>
      <c r="T127" s="1315"/>
      <c r="U127" s="1313"/>
      <c r="V127" s="1314"/>
      <c r="W127" s="1314"/>
      <c r="X127" s="1314"/>
      <c r="Y127" s="1314"/>
      <c r="Z127" s="1314"/>
      <c r="AA127" s="1314"/>
      <c r="AB127" s="1314"/>
      <c r="AC127" s="1314"/>
      <c r="AD127" s="1314"/>
      <c r="AE127" s="1314"/>
      <c r="AF127" s="1315"/>
      <c r="AG127" s="1479"/>
      <c r="AH127" s="32" t="s">
        <v>474</v>
      </c>
      <c r="AI127" s="559" t="s">
        <v>488</v>
      </c>
      <c r="AK127" s="1382"/>
      <c r="AL127" s="1473"/>
      <c r="AM127" s="1473"/>
      <c r="AN127" s="1473"/>
      <c r="AO127" s="1473"/>
      <c r="AP127" s="1473"/>
      <c r="AQ127" s="1473"/>
      <c r="AR127" s="1492"/>
      <c r="AS127" s="1339"/>
      <c r="AT127" s="1492"/>
      <c r="AU127" s="565"/>
      <c r="AV127" s="1513"/>
      <c r="AW127" s="1516"/>
      <c r="AX127" s="1516"/>
      <c r="AY127" s="1516"/>
      <c r="AZ127" s="1516"/>
      <c r="BA127" s="1516"/>
      <c r="BB127" s="1501"/>
      <c r="BC127" s="561">
        <f t="shared" si="31"/>
        <v>0</v>
      </c>
      <c r="BD127" s="566"/>
      <c r="BE127" s="566"/>
      <c r="BF127" s="566"/>
      <c r="BG127" s="566"/>
      <c r="BH127" s="566"/>
      <c r="BI127" s="566"/>
      <c r="BJ127" s="566"/>
      <c r="BK127" s="566"/>
      <c r="BL127" s="566"/>
      <c r="BM127" s="566"/>
      <c r="BN127" s="567"/>
      <c r="BO127" s="568"/>
      <c r="BP127" s="568"/>
      <c r="BQ127" s="569"/>
    </row>
    <row r="128" spans="2:69" ht="31.5" customHeight="1">
      <c r="B128" s="1227"/>
      <c r="C128" s="1464"/>
      <c r="D128" s="1412"/>
      <c r="E128" s="1465"/>
      <c r="F128" s="1240"/>
      <c r="G128" s="1233"/>
      <c r="H128" s="1241"/>
      <c r="I128" s="1313"/>
      <c r="J128" s="1314"/>
      <c r="K128" s="1314"/>
      <c r="L128" s="1314"/>
      <c r="M128" s="1314"/>
      <c r="N128" s="1314"/>
      <c r="O128" s="1314"/>
      <c r="P128" s="1314"/>
      <c r="Q128" s="1314"/>
      <c r="R128" s="1314"/>
      <c r="S128" s="1314"/>
      <c r="T128" s="1315"/>
      <c r="U128" s="1313"/>
      <c r="V128" s="1314"/>
      <c r="W128" s="1314"/>
      <c r="X128" s="1314"/>
      <c r="Y128" s="1314"/>
      <c r="Z128" s="1314"/>
      <c r="AA128" s="1314"/>
      <c r="AB128" s="1314"/>
      <c r="AC128" s="1314"/>
      <c r="AD128" s="1314"/>
      <c r="AE128" s="1314"/>
      <c r="AF128" s="1315"/>
      <c r="AG128" s="1479"/>
      <c r="AH128" s="32" t="s">
        <v>474</v>
      </c>
      <c r="AI128" s="559" t="s">
        <v>489</v>
      </c>
      <c r="AK128" s="1382"/>
      <c r="AL128" s="1473"/>
      <c r="AM128" s="1473">
        <f t="shared" ref="AM128" si="32">IF($AG128="該当無",0,IF(OR($AG$101=0,$AG$101=2),0,1))</f>
        <v>0</v>
      </c>
      <c r="AN128" s="1473"/>
      <c r="AO128" s="1473"/>
      <c r="AP128" s="1473"/>
      <c r="AQ128" s="1473">
        <f t="shared" ref="AQ128" si="33">$AP128*35/$AP$11</f>
        <v>0</v>
      </c>
      <c r="AR128" s="1492"/>
      <c r="AS128" s="1339"/>
      <c r="AT128" s="1492"/>
      <c r="AU128" s="565"/>
      <c r="AV128" s="1513"/>
      <c r="AW128" s="1516"/>
      <c r="AX128" s="1516"/>
      <c r="AY128" s="1516"/>
      <c r="AZ128" s="1516"/>
      <c r="BA128" s="1516"/>
      <c r="BB128" s="1501"/>
      <c r="BC128" s="561">
        <f t="shared" si="31"/>
        <v>0</v>
      </c>
      <c r="BD128" s="566"/>
      <c r="BE128" s="566"/>
      <c r="BF128" s="566"/>
      <c r="BG128" s="566"/>
      <c r="BH128" s="566"/>
      <c r="BI128" s="566"/>
      <c r="BJ128" s="566"/>
      <c r="BK128" s="566"/>
      <c r="BL128" s="566"/>
      <c r="BM128" s="566"/>
      <c r="BN128" s="567"/>
      <c r="BO128" s="568"/>
      <c r="BP128" s="568"/>
      <c r="BQ128" s="569"/>
    </row>
    <row r="129" spans="2:69" ht="31.5" customHeight="1">
      <c r="B129" s="1227"/>
      <c r="C129" s="1464"/>
      <c r="D129" s="1412"/>
      <c r="E129" s="1465"/>
      <c r="F129" s="1240"/>
      <c r="G129" s="1233"/>
      <c r="H129" s="1241"/>
      <c r="I129" s="1313"/>
      <c r="J129" s="1314"/>
      <c r="K129" s="1314"/>
      <c r="L129" s="1314"/>
      <c r="M129" s="1314"/>
      <c r="N129" s="1314"/>
      <c r="O129" s="1314"/>
      <c r="P129" s="1314"/>
      <c r="Q129" s="1314"/>
      <c r="R129" s="1314"/>
      <c r="S129" s="1314"/>
      <c r="T129" s="1315"/>
      <c r="U129" s="1313"/>
      <c r="V129" s="1314"/>
      <c r="W129" s="1314"/>
      <c r="X129" s="1314"/>
      <c r="Y129" s="1314"/>
      <c r="Z129" s="1314"/>
      <c r="AA129" s="1314"/>
      <c r="AB129" s="1314"/>
      <c r="AC129" s="1314"/>
      <c r="AD129" s="1314"/>
      <c r="AE129" s="1314"/>
      <c r="AF129" s="1315"/>
      <c r="AG129" s="1479"/>
      <c r="AH129" s="32" t="s">
        <v>474</v>
      </c>
      <c r="AI129" s="559" t="s">
        <v>490</v>
      </c>
      <c r="AK129" s="1382"/>
      <c r="AL129" s="1473"/>
      <c r="AM129" s="1473"/>
      <c r="AN129" s="1473"/>
      <c r="AO129" s="1473"/>
      <c r="AP129" s="1473"/>
      <c r="AQ129" s="1473"/>
      <c r="AR129" s="1492"/>
      <c r="AS129" s="1339"/>
      <c r="AT129" s="1492"/>
      <c r="AU129" s="565"/>
      <c r="AV129" s="1513"/>
      <c r="AW129" s="1516"/>
      <c r="AX129" s="1516"/>
      <c r="AY129" s="1516"/>
      <c r="AZ129" s="1516"/>
      <c r="BA129" s="1516"/>
      <c r="BB129" s="1501"/>
      <c r="BC129" s="561">
        <f t="shared" si="31"/>
        <v>0</v>
      </c>
      <c r="BD129" s="566"/>
      <c r="BE129" s="566"/>
      <c r="BF129" s="566"/>
      <c r="BG129" s="566"/>
      <c r="BH129" s="566"/>
      <c r="BI129" s="566"/>
      <c r="BJ129" s="566"/>
      <c r="BK129" s="566"/>
      <c r="BL129" s="566"/>
      <c r="BM129" s="566"/>
      <c r="BN129" s="567"/>
      <c r="BO129" s="568"/>
      <c r="BP129" s="568"/>
      <c r="BQ129" s="569"/>
    </row>
    <row r="130" spans="2:69" ht="31.5" customHeight="1">
      <c r="B130" s="1227"/>
      <c r="C130" s="1464"/>
      <c r="D130" s="1412"/>
      <c r="E130" s="1465"/>
      <c r="F130" s="1240"/>
      <c r="G130" s="1233"/>
      <c r="H130" s="1241"/>
      <c r="I130" s="1313"/>
      <c r="J130" s="1314"/>
      <c r="K130" s="1314"/>
      <c r="L130" s="1314"/>
      <c r="M130" s="1314"/>
      <c r="N130" s="1314"/>
      <c r="O130" s="1314"/>
      <c r="P130" s="1314"/>
      <c r="Q130" s="1314"/>
      <c r="R130" s="1314"/>
      <c r="S130" s="1314"/>
      <c r="T130" s="1315"/>
      <c r="U130" s="1313"/>
      <c r="V130" s="1314"/>
      <c r="W130" s="1314"/>
      <c r="X130" s="1314"/>
      <c r="Y130" s="1314"/>
      <c r="Z130" s="1314"/>
      <c r="AA130" s="1314"/>
      <c r="AB130" s="1314"/>
      <c r="AC130" s="1314"/>
      <c r="AD130" s="1314"/>
      <c r="AE130" s="1314"/>
      <c r="AF130" s="1315"/>
      <c r="AG130" s="1479"/>
      <c r="AH130" s="32" t="s">
        <v>474</v>
      </c>
      <c r="AI130" s="570" t="s">
        <v>575</v>
      </c>
      <c r="AK130" s="1382"/>
      <c r="AL130" s="1473"/>
      <c r="AM130" s="1473"/>
      <c r="AN130" s="1473"/>
      <c r="AO130" s="1473"/>
      <c r="AP130" s="1473"/>
      <c r="AQ130" s="1473"/>
      <c r="AR130" s="1492"/>
      <c r="AS130" s="1339"/>
      <c r="AT130" s="1492"/>
      <c r="AU130" s="565"/>
      <c r="AV130" s="1513"/>
      <c r="AW130" s="1516"/>
      <c r="AX130" s="1516"/>
      <c r="AY130" s="1516"/>
      <c r="AZ130" s="1516"/>
      <c r="BA130" s="1516"/>
      <c r="BB130" s="1501"/>
      <c r="BC130" s="561">
        <f t="shared" si="31"/>
        <v>0</v>
      </c>
      <c r="BD130" s="566"/>
      <c r="BE130" s="566"/>
      <c r="BF130" s="566"/>
      <c r="BG130" s="566"/>
      <c r="BH130" s="566"/>
      <c r="BI130" s="566"/>
      <c r="BJ130" s="566"/>
      <c r="BK130" s="566"/>
      <c r="BL130" s="566"/>
      <c r="BM130" s="566"/>
      <c r="BN130" s="567"/>
      <c r="BO130" s="568"/>
      <c r="BP130" s="568"/>
      <c r="BQ130" s="569"/>
    </row>
    <row r="131" spans="2:69" ht="31.5" customHeight="1">
      <c r="B131" s="1228"/>
      <c r="C131" s="1464"/>
      <c r="D131" s="1412"/>
      <c r="E131" s="1465"/>
      <c r="F131" s="1242"/>
      <c r="G131" s="1243"/>
      <c r="H131" s="1244"/>
      <c r="I131" s="1316"/>
      <c r="J131" s="1317"/>
      <c r="K131" s="1317"/>
      <c r="L131" s="1317"/>
      <c r="M131" s="1317"/>
      <c r="N131" s="1317"/>
      <c r="O131" s="1317"/>
      <c r="P131" s="1317"/>
      <c r="Q131" s="1317"/>
      <c r="R131" s="1317"/>
      <c r="S131" s="1317"/>
      <c r="T131" s="1318"/>
      <c r="U131" s="1316"/>
      <c r="V131" s="1317"/>
      <c r="W131" s="1317"/>
      <c r="X131" s="1317"/>
      <c r="Y131" s="1317"/>
      <c r="Z131" s="1317"/>
      <c r="AA131" s="1317"/>
      <c r="AB131" s="1317"/>
      <c r="AC131" s="1317"/>
      <c r="AD131" s="1317"/>
      <c r="AE131" s="1317"/>
      <c r="AF131" s="1318"/>
      <c r="AG131" s="1480"/>
      <c r="AH131" s="32" t="s">
        <v>474</v>
      </c>
      <c r="AI131" s="31" t="s">
        <v>494</v>
      </c>
      <c r="AK131" s="1482"/>
      <c r="AL131" s="1474"/>
      <c r="AM131" s="1474">
        <f t="shared" ref="AM131" si="34">IF($AG131="該当無",0,IF(OR($AG$101=0,$AG$101=2),0,1))</f>
        <v>0</v>
      </c>
      <c r="AN131" s="1474"/>
      <c r="AO131" s="1474"/>
      <c r="AP131" s="1474"/>
      <c r="AQ131" s="1474">
        <f t="shared" ref="AQ131" si="35">$AP131*35/$AP$11</f>
        <v>0</v>
      </c>
      <c r="AR131" s="1493"/>
      <c r="AS131" s="1340"/>
      <c r="AT131" s="1493"/>
      <c r="AU131" s="571"/>
      <c r="AV131" s="1514"/>
      <c r="AW131" s="1517"/>
      <c r="AX131" s="1517"/>
      <c r="AY131" s="1517"/>
      <c r="AZ131" s="1517"/>
      <c r="BA131" s="1517"/>
      <c r="BB131" s="1502"/>
      <c r="BC131" s="561">
        <f t="shared" si="31"/>
        <v>0</v>
      </c>
      <c r="BD131" s="566"/>
      <c r="BE131" s="566"/>
      <c r="BF131" s="566"/>
      <c r="BG131" s="566"/>
      <c r="BH131" s="566"/>
      <c r="BI131" s="566"/>
      <c r="BJ131" s="566"/>
      <c r="BK131" s="566"/>
      <c r="BL131" s="566"/>
      <c r="BM131" s="566"/>
      <c r="BN131" s="572"/>
      <c r="BO131" s="573"/>
      <c r="BP131" s="573"/>
      <c r="BQ131" s="574"/>
    </row>
    <row r="132" spans="2:69" ht="31.5" customHeight="1">
      <c r="B132" s="1294">
        <v>36</v>
      </c>
      <c r="C132" s="1464"/>
      <c r="D132" s="1412"/>
      <c r="E132" s="1465"/>
      <c r="F132" s="1385" t="s">
        <v>477</v>
      </c>
      <c r="G132" s="1386"/>
      <c r="H132" s="1387"/>
      <c r="I132" s="1295" t="s">
        <v>670</v>
      </c>
      <c r="J132" s="1296"/>
      <c r="K132" s="1296"/>
      <c r="L132" s="1296"/>
      <c r="M132" s="1296"/>
      <c r="N132" s="1296"/>
      <c r="O132" s="1296"/>
      <c r="P132" s="1296"/>
      <c r="Q132" s="1296"/>
      <c r="R132" s="1296"/>
      <c r="S132" s="1296"/>
      <c r="T132" s="1297"/>
      <c r="U132" s="1503" t="s">
        <v>493</v>
      </c>
      <c r="V132" s="1504"/>
      <c r="W132" s="1504"/>
      <c r="X132" s="1504"/>
      <c r="Y132" s="1504"/>
      <c r="Z132" s="1504"/>
      <c r="AA132" s="1504"/>
      <c r="AB132" s="1504"/>
      <c r="AC132" s="1504"/>
      <c r="AD132" s="1504"/>
      <c r="AE132" s="1504"/>
      <c r="AF132" s="1505"/>
      <c r="AG132" s="1483"/>
      <c r="AH132" s="1484"/>
      <c r="AI132" s="1487"/>
      <c r="AK132" s="1381">
        <v>1</v>
      </c>
      <c r="AL132" s="1490">
        <v>1</v>
      </c>
      <c r="AM132" s="1490">
        <f>IF($AG132="該当無",0,1)</f>
        <v>1</v>
      </c>
      <c r="AN132" s="1490">
        <v>1</v>
      </c>
      <c r="AO132" s="1490"/>
      <c r="AP132" s="1490">
        <f>$AK132*$AM132*$AN132</f>
        <v>1</v>
      </c>
      <c r="AQ132" s="1490">
        <f>$AP132*10/$AT$11</f>
        <v>1</v>
      </c>
      <c r="AR132" s="1497"/>
      <c r="AS132" s="1338">
        <f>IF($AP132=0,0,IF($AG132=-1,$AG132*$AO132,$AG132/$AL132*$AQ132))</f>
        <v>0</v>
      </c>
      <c r="AT132" s="1497"/>
      <c r="AV132" s="1280">
        <v>1</v>
      </c>
      <c r="AW132" s="1283">
        <v>0</v>
      </c>
      <c r="AX132" s="1283"/>
      <c r="AY132" s="1283"/>
      <c r="AZ132" s="1283"/>
      <c r="BA132" s="1284"/>
      <c r="BN132" s="1280" t="str">
        <f>IF($AG132=0,"今年度","")</f>
        <v>今年度</v>
      </c>
      <c r="BO132" s="1283" t="str">
        <f>IF($AG132=0,"来年度","")</f>
        <v>来年度</v>
      </c>
      <c r="BP132" s="1283" t="str">
        <f>IF($AG132=0,"再来年度","")</f>
        <v>再来年度</v>
      </c>
      <c r="BQ132" s="1284" t="str">
        <f>IF($AG132=0,"未定","")</f>
        <v>未定</v>
      </c>
    </row>
    <row r="133" spans="2:69" ht="31.5" customHeight="1">
      <c r="B133" s="1341"/>
      <c r="C133" s="1466"/>
      <c r="D133" s="1434"/>
      <c r="E133" s="1467"/>
      <c r="F133" s="1388"/>
      <c r="G133" s="1236"/>
      <c r="H133" s="1389"/>
      <c r="I133" s="1390"/>
      <c r="J133" s="1391"/>
      <c r="K133" s="1391"/>
      <c r="L133" s="1391"/>
      <c r="M133" s="1391"/>
      <c r="N133" s="1391"/>
      <c r="O133" s="1391"/>
      <c r="P133" s="1391"/>
      <c r="Q133" s="1391"/>
      <c r="R133" s="1391"/>
      <c r="S133" s="1391"/>
      <c r="T133" s="1392"/>
      <c r="U133" s="1506"/>
      <c r="V133" s="1507"/>
      <c r="W133" s="1507"/>
      <c r="X133" s="1507"/>
      <c r="Y133" s="1507"/>
      <c r="Z133" s="1507"/>
      <c r="AA133" s="1507"/>
      <c r="AB133" s="1507"/>
      <c r="AC133" s="1507"/>
      <c r="AD133" s="1507"/>
      <c r="AE133" s="1507"/>
      <c r="AF133" s="1508"/>
      <c r="AG133" s="1509"/>
      <c r="AH133" s="1510"/>
      <c r="AI133" s="1511"/>
      <c r="AK133" s="1383"/>
      <c r="AL133" s="1498"/>
      <c r="AM133" s="1498"/>
      <c r="AN133" s="1498"/>
      <c r="AO133" s="1498"/>
      <c r="AP133" s="1498"/>
      <c r="AQ133" s="1498"/>
      <c r="AR133" s="1499"/>
      <c r="AS133" s="1351"/>
      <c r="AT133" s="1499"/>
      <c r="AV133" s="1370"/>
      <c r="AW133" s="1352"/>
      <c r="AX133" s="1352"/>
      <c r="AY133" s="1352"/>
      <c r="AZ133" s="1352"/>
      <c r="BA133" s="1375"/>
      <c r="BE133" s="477"/>
      <c r="BF133" s="477"/>
      <c r="BG133" s="477"/>
      <c r="BH133" s="477"/>
      <c r="BI133" s="477"/>
      <c r="BJ133" s="477"/>
      <c r="BK133" s="477"/>
      <c r="BL133" s="477"/>
      <c r="BM133" s="575"/>
      <c r="BN133" s="1282"/>
      <c r="BO133" s="1210"/>
      <c r="BP133" s="1210"/>
      <c r="BQ133" s="1279"/>
    </row>
    <row r="134" spans="2:69" ht="19.5" customHeight="1">
      <c r="AR134" s="474"/>
      <c r="BB134" s="576"/>
      <c r="BC134" s="551" t="s">
        <v>11</v>
      </c>
      <c r="BD134" s="551" t="s">
        <v>10</v>
      </c>
      <c r="BE134" s="551" t="s">
        <v>12</v>
      </c>
      <c r="BF134" s="551" t="s">
        <v>13</v>
      </c>
      <c r="BG134" s="551" t="s">
        <v>14</v>
      </c>
      <c r="BH134" s="551" t="s">
        <v>15</v>
      </c>
      <c r="BI134" s="551" t="s">
        <v>16</v>
      </c>
      <c r="BJ134" s="551" t="s">
        <v>17</v>
      </c>
      <c r="BK134" s="551" t="s">
        <v>19</v>
      </c>
      <c r="BL134" s="551" t="s">
        <v>18</v>
      </c>
    </row>
    <row r="135" spans="2:69" ht="28.5" customHeight="1">
      <c r="AR135" s="474"/>
      <c r="BB135" s="577" t="s">
        <v>594</v>
      </c>
      <c r="BC135" s="551">
        <v>6</v>
      </c>
      <c r="BD135" s="578">
        <f>COUNTIF($AG$115:$AG$133,"該当無")</f>
        <v>0</v>
      </c>
      <c r="BE135" s="502">
        <f>BC135-BD135</f>
        <v>6</v>
      </c>
      <c r="BF135" s="502">
        <f>COUNTIF($AG$115:$AG$133,"&gt;0")</f>
        <v>0</v>
      </c>
      <c r="BG135" s="502">
        <f>COUNTIF($AG$115:$AG$133,"0")</f>
        <v>0</v>
      </c>
      <c r="BH135" s="502">
        <f>BG135-BL135</f>
        <v>0</v>
      </c>
      <c r="BI135" s="502">
        <f>COUNTIF($AH$115:$AH$133,BI134)</f>
        <v>0</v>
      </c>
      <c r="BJ135" s="502">
        <f>COUNTIF($AH$115:$AH$133,BJ134)</f>
        <v>0</v>
      </c>
      <c r="BK135" s="502">
        <f>COUNTIF($AH$115:$AH$133,BK134)</f>
        <v>0</v>
      </c>
      <c r="BL135" s="502">
        <f>COUNTIF($AH$115:$AH$133,BL134)</f>
        <v>0</v>
      </c>
    </row>
    <row r="136" spans="2:69" ht="20.100000000000001" customHeight="1">
      <c r="AR136" s="474"/>
    </row>
    <row r="137" spans="2:69" ht="38.1" customHeight="1"/>
    <row r="138" spans="2:69" ht="38.1" customHeight="1">
      <c r="B138" s="579"/>
      <c r="C138" s="579"/>
      <c r="D138" s="579"/>
      <c r="E138" s="579"/>
      <c r="F138" s="580"/>
      <c r="G138" s="580"/>
      <c r="H138" s="580"/>
      <c r="I138" s="581"/>
      <c r="J138" s="581"/>
      <c r="K138" s="581"/>
      <c r="L138" s="581"/>
      <c r="M138" s="581"/>
      <c r="N138" s="581"/>
      <c r="O138" s="581"/>
      <c r="P138" s="581"/>
      <c r="Q138" s="581"/>
      <c r="R138" s="581"/>
      <c r="S138" s="581"/>
      <c r="T138" s="581"/>
      <c r="U138" s="581"/>
      <c r="V138" s="581"/>
      <c r="W138" s="581"/>
      <c r="X138" s="581"/>
      <c r="Y138" s="581"/>
      <c r="Z138" s="581"/>
      <c r="AA138" s="581"/>
      <c r="AB138" s="581"/>
      <c r="AC138" s="581"/>
      <c r="AD138" s="581"/>
      <c r="AE138" s="581"/>
      <c r="AF138" s="581"/>
      <c r="AG138" s="579"/>
      <c r="AH138" s="582"/>
      <c r="AI138" s="582"/>
      <c r="AR138" s="474"/>
    </row>
    <row r="139" spans="2:69" ht="24.75" customHeight="1">
      <c r="B139" s="579"/>
      <c r="C139" s="579"/>
      <c r="D139" s="579"/>
      <c r="E139" s="579"/>
      <c r="F139" s="580"/>
      <c r="G139" s="580"/>
      <c r="H139" s="580"/>
      <c r="I139" s="581"/>
      <c r="J139" s="581"/>
      <c r="K139" s="581"/>
      <c r="L139" s="581"/>
      <c r="M139" s="581"/>
      <c r="N139" s="581"/>
      <c r="O139" s="581"/>
      <c r="P139" s="581"/>
      <c r="Q139" s="581"/>
      <c r="R139" s="581"/>
      <c r="S139" s="581"/>
      <c r="T139" s="581"/>
      <c r="U139" s="581"/>
      <c r="V139" s="581"/>
      <c r="W139" s="581"/>
      <c r="X139" s="581"/>
      <c r="Y139" s="581"/>
      <c r="Z139" s="581"/>
      <c r="AA139" s="581"/>
      <c r="AB139" s="581"/>
      <c r="AC139" s="581"/>
      <c r="AD139" s="581"/>
      <c r="AE139" s="581"/>
      <c r="AF139" s="581"/>
      <c r="AG139" s="579"/>
      <c r="AH139" s="583"/>
      <c r="AI139" s="583"/>
      <c r="AR139" s="474"/>
    </row>
    <row r="140" spans="2:69" ht="42" customHeight="1">
      <c r="B140" s="579"/>
      <c r="C140" s="579"/>
      <c r="D140" s="579"/>
      <c r="E140" s="579"/>
      <c r="F140" s="580"/>
      <c r="G140" s="580"/>
      <c r="H140" s="580"/>
      <c r="I140" s="584"/>
      <c r="J140" s="584"/>
      <c r="K140" s="584"/>
      <c r="L140" s="584"/>
      <c r="M140" s="584"/>
      <c r="N140" s="584"/>
      <c r="O140" s="584"/>
      <c r="P140" s="584"/>
      <c r="Q140" s="584"/>
      <c r="R140" s="584"/>
      <c r="S140" s="584"/>
      <c r="T140" s="584"/>
      <c r="U140" s="581"/>
      <c r="V140" s="581"/>
      <c r="W140" s="581"/>
      <c r="X140" s="581"/>
      <c r="Y140" s="581"/>
      <c r="Z140" s="581"/>
      <c r="AA140" s="581"/>
      <c r="AB140" s="581"/>
      <c r="AC140" s="581"/>
      <c r="AD140" s="581"/>
      <c r="AE140" s="581"/>
      <c r="AF140" s="581"/>
      <c r="AG140" s="579"/>
      <c r="AH140" s="471"/>
      <c r="AI140" s="471"/>
      <c r="AR140" s="474"/>
      <c r="AT140" s="474"/>
    </row>
    <row r="141" spans="2:69" ht="19.95" customHeight="1">
      <c r="B141" s="579"/>
      <c r="C141" s="579"/>
      <c r="D141" s="579"/>
      <c r="E141" s="579"/>
      <c r="F141" s="580"/>
      <c r="G141" s="580"/>
      <c r="H141" s="580"/>
      <c r="I141" s="584"/>
      <c r="J141" s="584"/>
      <c r="K141" s="584"/>
      <c r="L141" s="584"/>
      <c r="M141" s="584"/>
      <c r="N141" s="584"/>
      <c r="O141" s="584"/>
      <c r="P141" s="584"/>
      <c r="Q141" s="584"/>
      <c r="R141" s="584"/>
      <c r="S141" s="584"/>
      <c r="T141" s="584"/>
      <c r="U141" s="581"/>
      <c r="V141" s="581"/>
      <c r="W141" s="581"/>
      <c r="X141" s="581"/>
      <c r="Y141" s="581"/>
      <c r="Z141" s="581"/>
      <c r="AA141" s="581"/>
      <c r="AB141" s="581"/>
      <c r="AC141" s="581"/>
      <c r="AD141" s="581"/>
      <c r="AE141" s="581"/>
      <c r="AF141" s="581"/>
      <c r="AG141" s="579"/>
      <c r="AH141" s="471"/>
      <c r="AI141" s="471"/>
      <c r="AO141"/>
      <c r="AR141" s="474"/>
      <c r="AT141" s="474"/>
    </row>
    <row r="142" spans="2:69" ht="13.5" customHeight="1">
      <c r="AR142" s="474"/>
    </row>
    <row r="143" spans="2:69" ht="13.5" customHeight="1">
      <c r="AR143" s="474"/>
    </row>
    <row r="144" spans="2:69" ht="13.5" customHeight="1">
      <c r="AR144" s="474"/>
    </row>
    <row r="145" spans="2:66" ht="13.5" customHeight="1">
      <c r="AR145" s="474"/>
    </row>
    <row r="146" spans="2:66" ht="13.5" customHeight="1">
      <c r="AI146" s="471"/>
      <c r="AR146" s="474"/>
      <c r="AT146" s="474"/>
      <c r="BB146"/>
      <c r="BC146"/>
      <c r="BD146"/>
      <c r="BE146"/>
      <c r="BF146"/>
      <c r="BG146"/>
      <c r="BH146"/>
      <c r="BI146"/>
      <c r="BJ146"/>
      <c r="BK146"/>
      <c r="BL146"/>
      <c r="BM146"/>
      <c r="BN146"/>
    </row>
    <row r="147" spans="2:66" s="500" customFormat="1" ht="27.9" customHeight="1">
      <c r="B147" s="469"/>
      <c r="C147" s="469"/>
      <c r="D147" s="469"/>
      <c r="E147" s="469"/>
      <c r="F147" s="469"/>
      <c r="G147" s="469"/>
      <c r="H147" s="469"/>
      <c r="I147" s="469"/>
      <c r="J147" s="469"/>
      <c r="K147" s="469"/>
      <c r="L147" s="469"/>
      <c r="M147" s="469"/>
      <c r="N147" s="469"/>
      <c r="O147" s="469"/>
      <c r="P147" s="469"/>
      <c r="Q147" s="469"/>
      <c r="R147" s="469"/>
      <c r="S147" s="469"/>
      <c r="T147" s="469"/>
      <c r="U147" s="469"/>
      <c r="V147" s="469"/>
      <c r="W147" s="469"/>
      <c r="X147" s="469"/>
      <c r="Y147" s="469"/>
      <c r="Z147" s="469"/>
      <c r="AA147" s="469"/>
      <c r="AB147" s="469"/>
      <c r="AC147" s="469"/>
      <c r="AD147" s="469"/>
      <c r="AE147" s="469"/>
      <c r="AF147" s="469"/>
      <c r="AG147" s="469"/>
      <c r="AH147" s="469"/>
      <c r="AI147" s="469"/>
      <c r="AJ147" s="469"/>
      <c r="AK147" s="469"/>
      <c r="AL147" s="469"/>
      <c r="AM147" s="469"/>
      <c r="AN147" s="469"/>
      <c r="AO147" s="469"/>
      <c r="AP147" s="469"/>
      <c r="AQ147" s="469"/>
      <c r="AR147" s="469"/>
      <c r="AS147" s="469"/>
      <c r="AT147" s="469"/>
      <c r="BA147" s="504"/>
      <c r="BB147"/>
      <c r="BC147"/>
      <c r="BD147"/>
      <c r="BE147"/>
      <c r="BF147"/>
      <c r="BG147"/>
      <c r="BH147"/>
      <c r="BI147"/>
      <c r="BJ147"/>
      <c r="BK147"/>
      <c r="BL147"/>
      <c r="BM147"/>
      <c r="BN147"/>
    </row>
    <row r="148" spans="2:66" s="500" customFormat="1" ht="27.9" customHeight="1">
      <c r="B148" s="469"/>
      <c r="C148" s="469"/>
      <c r="D148" s="469"/>
      <c r="E148" s="469"/>
      <c r="F148" s="469"/>
      <c r="G148" s="469"/>
      <c r="H148" s="469"/>
      <c r="I148" s="469"/>
      <c r="J148" s="469"/>
      <c r="K148" s="469"/>
      <c r="L148" s="469"/>
      <c r="M148" s="469"/>
      <c r="N148" s="469"/>
      <c r="O148" s="469"/>
      <c r="P148" s="469"/>
      <c r="Q148" s="469"/>
      <c r="R148" s="469"/>
      <c r="S148" s="469"/>
      <c r="T148" s="469"/>
      <c r="U148" s="469"/>
      <c r="V148" s="469"/>
      <c r="W148" s="469"/>
      <c r="X148" s="469"/>
      <c r="Y148" s="469"/>
      <c r="Z148" s="469"/>
      <c r="AA148" s="469"/>
      <c r="AB148" s="469"/>
      <c r="AC148" s="469"/>
      <c r="AD148" s="469"/>
      <c r="AE148" s="469"/>
      <c r="AF148" s="469"/>
      <c r="AG148" s="469"/>
      <c r="AH148" s="469"/>
      <c r="AI148" s="469"/>
      <c r="AJ148" s="469"/>
      <c r="AK148" s="469"/>
      <c r="AL148" s="469"/>
      <c r="AM148" s="469"/>
      <c r="AN148" s="469"/>
      <c r="AO148" s="469"/>
      <c r="AP148" s="469"/>
      <c r="AQ148" s="469"/>
      <c r="AR148" s="469"/>
      <c r="AS148" s="469"/>
      <c r="AT148" s="469"/>
      <c r="BA148" s="504"/>
      <c r="BB148" s="504"/>
      <c r="BC148" s="504"/>
      <c r="BD148" s="504"/>
      <c r="BE148" s="504"/>
      <c r="BF148" s="504"/>
      <c r="BG148" s="504"/>
      <c r="BH148" s="504"/>
      <c r="BI148" s="504"/>
      <c r="BJ148" s="504"/>
      <c r="BK148" s="504"/>
      <c r="BL148" s="504"/>
      <c r="BM148" s="504"/>
      <c r="BN148" s="504"/>
    </row>
    <row r="149" spans="2:66" s="500" customFormat="1" ht="37.5" customHeight="1">
      <c r="B149" s="469"/>
      <c r="C149" s="469"/>
      <c r="D149" s="469"/>
      <c r="E149" s="469"/>
      <c r="F149" s="469"/>
      <c r="G149" s="469"/>
      <c r="H149" s="469"/>
      <c r="I149" s="469"/>
      <c r="J149" s="469"/>
      <c r="K149" s="469"/>
      <c r="L149" s="469"/>
      <c r="M149" s="469"/>
      <c r="N149" s="469"/>
      <c r="O149" s="469"/>
      <c r="P149" s="469"/>
      <c r="Q149" s="469"/>
      <c r="R149" s="469"/>
      <c r="S149" s="469"/>
      <c r="T149" s="469"/>
      <c r="U149" s="469"/>
      <c r="V149" s="469"/>
      <c r="W149" s="469"/>
      <c r="X149" s="469"/>
      <c r="Y149" s="469"/>
      <c r="Z149" s="469"/>
      <c r="AA149" s="469"/>
      <c r="AB149" s="469"/>
      <c r="AC149" s="469"/>
      <c r="AD149" s="469"/>
      <c r="AE149" s="469"/>
      <c r="AF149" s="469"/>
      <c r="AG149" s="469"/>
      <c r="AH149" s="469"/>
      <c r="AI149" s="469"/>
      <c r="AJ149" s="469"/>
      <c r="AK149" s="469"/>
      <c r="AL149" s="469"/>
      <c r="AM149" s="469"/>
      <c r="AN149" s="469"/>
      <c r="AO149" s="469"/>
      <c r="AP149" s="469"/>
      <c r="AQ149" s="469"/>
      <c r="AR149" s="469"/>
      <c r="AS149" s="469"/>
      <c r="AT149" s="469"/>
      <c r="BA149" s="504"/>
      <c r="BB149" s="504"/>
      <c r="BC149" s="504"/>
      <c r="BD149" s="504"/>
      <c r="BE149" s="504"/>
      <c r="BF149" s="504"/>
      <c r="BG149" s="504"/>
      <c r="BH149" s="504"/>
      <c r="BI149" s="504"/>
      <c r="BJ149" s="504"/>
      <c r="BK149" s="504"/>
      <c r="BL149" s="504"/>
      <c r="BM149" s="504"/>
      <c r="BN149" s="504"/>
    </row>
    <row r="150" spans="2:66" s="500" customFormat="1" ht="21" customHeight="1">
      <c r="B150" s="469"/>
      <c r="C150" s="469"/>
      <c r="D150" s="469"/>
      <c r="E150" s="469"/>
      <c r="F150" s="469"/>
      <c r="G150" s="469"/>
      <c r="H150" s="469"/>
      <c r="I150" s="469"/>
      <c r="J150" s="469"/>
      <c r="K150" s="469"/>
      <c r="L150" s="469"/>
      <c r="M150" s="469"/>
      <c r="N150" s="469"/>
      <c r="O150" s="469"/>
      <c r="P150" s="469"/>
      <c r="Q150" s="469"/>
      <c r="R150" s="469"/>
      <c r="S150" s="469"/>
      <c r="T150" s="469"/>
      <c r="U150" s="469"/>
      <c r="V150" s="469"/>
      <c r="W150" s="469"/>
      <c r="X150" s="469"/>
      <c r="Y150" s="469"/>
      <c r="Z150" s="469"/>
      <c r="AA150" s="469"/>
      <c r="AB150" s="469"/>
      <c r="AC150" s="469"/>
      <c r="AD150" s="469"/>
      <c r="AE150" s="469"/>
      <c r="AF150" s="469"/>
      <c r="AG150" s="469"/>
      <c r="AH150" s="469"/>
      <c r="AI150" s="469"/>
      <c r="AJ150" s="469"/>
      <c r="AK150" s="469"/>
      <c r="AL150" s="469"/>
      <c r="AM150" s="469"/>
      <c r="AN150" s="469"/>
      <c r="AO150" s="469"/>
      <c r="AP150" s="469"/>
      <c r="AQ150" s="469"/>
      <c r="AR150" s="469"/>
      <c r="AS150" s="469"/>
      <c r="AT150" s="469"/>
      <c r="BA150" s="504"/>
      <c r="BB150" s="504"/>
      <c r="BC150" s="504"/>
      <c r="BD150" s="504"/>
      <c r="BE150" s="504"/>
      <c r="BF150" s="504"/>
      <c r="BG150" s="504"/>
      <c r="BH150" s="504"/>
      <c r="BI150" s="504"/>
      <c r="BJ150" s="504"/>
      <c r="BK150" s="504"/>
      <c r="BL150" s="504"/>
      <c r="BM150" s="504"/>
      <c r="BN150" s="504"/>
    </row>
    <row r="151" spans="2:66" s="500" customFormat="1" ht="21" customHeight="1">
      <c r="B151" s="469"/>
      <c r="C151" s="469"/>
      <c r="D151" s="469"/>
      <c r="E151" s="469"/>
      <c r="F151" s="469"/>
      <c r="G151" s="469"/>
      <c r="H151" s="469"/>
      <c r="I151" s="469"/>
      <c r="J151" s="469"/>
      <c r="K151" s="469"/>
      <c r="L151" s="469"/>
      <c r="M151" s="469"/>
      <c r="N151" s="469"/>
      <c r="O151" s="469"/>
      <c r="P151" s="469"/>
      <c r="Q151" s="469"/>
      <c r="R151" s="469"/>
      <c r="S151" s="469"/>
      <c r="T151" s="469"/>
      <c r="U151" s="469"/>
      <c r="V151" s="469"/>
      <c r="W151" s="469"/>
      <c r="X151" s="469"/>
      <c r="Y151" s="469"/>
      <c r="Z151" s="469"/>
      <c r="AA151" s="469"/>
      <c r="AB151" s="469"/>
      <c r="AC151" s="469"/>
      <c r="AD151" s="469"/>
      <c r="AE151" s="469"/>
      <c r="AF151" s="469"/>
      <c r="AG151" s="469"/>
      <c r="AH151" s="469"/>
      <c r="AI151" s="469"/>
      <c r="AJ151" s="469"/>
      <c r="AK151" s="469"/>
      <c r="AL151" s="469"/>
      <c r="AM151" s="469"/>
      <c r="AN151" s="469"/>
      <c r="AO151" s="469"/>
      <c r="AP151" s="469"/>
      <c r="AQ151" s="469"/>
      <c r="AR151" s="469"/>
      <c r="AS151" s="469"/>
      <c r="AT151" s="469"/>
      <c r="BA151" s="504"/>
      <c r="BB151" s="504"/>
      <c r="BC151" s="504"/>
      <c r="BD151" s="504"/>
      <c r="BE151" s="504"/>
      <c r="BF151" s="504"/>
      <c r="BG151" s="504"/>
      <c r="BH151" s="504"/>
      <c r="BI151" s="504"/>
      <c r="BJ151" s="504"/>
      <c r="BK151" s="504"/>
      <c r="BL151" s="504"/>
      <c r="BM151" s="504"/>
      <c r="BN151" s="504"/>
    </row>
    <row r="152" spans="2:66" s="500" customFormat="1" ht="21" customHeight="1">
      <c r="B152" s="469"/>
      <c r="C152" s="469"/>
      <c r="D152" s="469"/>
      <c r="E152" s="469"/>
      <c r="F152" s="469"/>
      <c r="G152" s="469"/>
      <c r="H152" s="469"/>
      <c r="I152" s="469"/>
      <c r="J152" s="469"/>
      <c r="K152" s="469"/>
      <c r="L152" s="469"/>
      <c r="M152" s="469"/>
      <c r="N152" s="469"/>
      <c r="O152" s="469"/>
      <c r="P152" s="469"/>
      <c r="Q152" s="469"/>
      <c r="R152" s="469"/>
      <c r="S152" s="469"/>
      <c r="T152" s="469"/>
      <c r="U152" s="469"/>
      <c r="V152" s="469"/>
      <c r="W152" s="469"/>
      <c r="X152" s="469"/>
      <c r="Y152" s="469"/>
      <c r="Z152" s="469"/>
      <c r="AA152" s="469"/>
      <c r="AB152" s="469"/>
      <c r="AC152" s="469"/>
      <c r="AD152" s="469"/>
      <c r="AE152" s="469"/>
      <c r="AF152" s="469"/>
      <c r="AG152" s="469"/>
      <c r="AH152" s="469"/>
      <c r="AI152" s="469"/>
      <c r="AJ152" s="469"/>
      <c r="AK152" s="469"/>
      <c r="AL152" s="469"/>
      <c r="AM152" s="469"/>
      <c r="AN152" s="469"/>
      <c r="AO152" s="469"/>
      <c r="AP152" s="469"/>
      <c r="AQ152" s="469"/>
      <c r="AR152" s="469"/>
      <c r="AS152" s="469"/>
      <c r="AT152" s="469"/>
      <c r="BA152" s="504"/>
      <c r="BB152" s="504"/>
      <c r="BC152" s="504"/>
      <c r="BD152" s="504"/>
      <c r="BE152" s="504"/>
      <c r="BF152" s="504"/>
      <c r="BG152" s="504"/>
      <c r="BH152" s="504"/>
      <c r="BI152" s="504"/>
      <c r="BJ152" s="504"/>
      <c r="BK152" s="504"/>
      <c r="BL152" s="504"/>
      <c r="BM152" s="504"/>
      <c r="BN152" s="504"/>
    </row>
    <row r="153" spans="2:66" s="500" customFormat="1" ht="18" customHeight="1">
      <c r="B153" s="469"/>
      <c r="C153" s="469"/>
      <c r="D153" s="469"/>
      <c r="E153" s="469"/>
      <c r="F153" s="469"/>
      <c r="G153" s="469"/>
      <c r="H153" s="469"/>
      <c r="I153" s="469"/>
      <c r="J153" s="469"/>
      <c r="K153" s="469"/>
      <c r="L153" s="469"/>
      <c r="M153" s="469"/>
      <c r="N153" s="469"/>
      <c r="O153" s="469"/>
      <c r="P153" s="469"/>
      <c r="Q153" s="469"/>
      <c r="R153" s="469"/>
      <c r="S153" s="469"/>
      <c r="T153" s="469"/>
      <c r="U153" s="469"/>
      <c r="V153" s="469"/>
      <c r="W153" s="469"/>
      <c r="X153" s="469"/>
      <c r="Y153" s="469"/>
      <c r="Z153" s="469"/>
      <c r="AA153" s="469"/>
      <c r="AB153" s="469"/>
      <c r="AC153" s="469"/>
      <c r="AD153" s="469"/>
      <c r="AE153" s="469"/>
      <c r="AF153" s="469"/>
      <c r="AG153" s="469"/>
      <c r="AH153" s="469"/>
      <c r="AI153" s="469"/>
      <c r="AJ153" s="469"/>
      <c r="AK153" s="469"/>
      <c r="AL153" s="469"/>
      <c r="AM153" s="469"/>
      <c r="AN153" s="469"/>
      <c r="AO153" s="469"/>
      <c r="AP153" s="469"/>
      <c r="AQ153" s="469"/>
      <c r="AR153" s="469"/>
      <c r="AS153" s="469"/>
      <c r="AT153" s="469"/>
    </row>
    <row r="154" spans="2:66" s="500" customFormat="1" ht="18" customHeight="1">
      <c r="B154" s="469"/>
      <c r="C154" s="469"/>
      <c r="D154" s="469"/>
      <c r="E154" s="469"/>
      <c r="F154" s="469"/>
      <c r="G154" s="469"/>
      <c r="H154" s="469"/>
      <c r="I154" s="469"/>
      <c r="J154" s="469"/>
      <c r="K154" s="469"/>
      <c r="L154" s="469"/>
      <c r="M154" s="469"/>
      <c r="N154" s="469"/>
      <c r="O154" s="469"/>
      <c r="P154" s="469"/>
      <c r="Q154" s="469"/>
      <c r="R154" s="469"/>
      <c r="S154" s="469"/>
      <c r="T154" s="469"/>
      <c r="U154" s="469"/>
      <c r="V154" s="469"/>
      <c r="W154" s="469"/>
      <c r="X154" s="469"/>
      <c r="Y154" s="469"/>
      <c r="Z154" s="469"/>
      <c r="AA154" s="469"/>
      <c r="AB154" s="469"/>
      <c r="AC154" s="469"/>
      <c r="AD154" s="469"/>
      <c r="AE154" s="469"/>
      <c r="AF154" s="469"/>
      <c r="AG154" s="469"/>
      <c r="AH154" s="469"/>
      <c r="AI154" s="469"/>
      <c r="AJ154" s="469"/>
      <c r="AK154" s="469"/>
      <c r="AL154" s="469"/>
      <c r="AM154" s="469"/>
      <c r="AN154" s="469"/>
      <c r="AO154" s="469"/>
      <c r="AP154" s="469"/>
      <c r="AQ154" s="469"/>
      <c r="AR154" s="469"/>
      <c r="AS154" s="469"/>
      <c r="AT154" s="469"/>
    </row>
    <row r="155" spans="2:66" s="500" customFormat="1" ht="18" customHeight="1">
      <c r="B155" s="469"/>
      <c r="C155" s="469"/>
      <c r="D155" s="469"/>
      <c r="E155" s="469"/>
      <c r="F155" s="469"/>
      <c r="G155" s="469"/>
      <c r="H155" s="469"/>
      <c r="I155" s="469"/>
      <c r="J155" s="469"/>
      <c r="K155" s="469"/>
      <c r="L155" s="469"/>
      <c r="M155" s="469"/>
      <c r="N155" s="469"/>
      <c r="O155" s="469"/>
      <c r="P155" s="469"/>
      <c r="Q155" s="469"/>
      <c r="R155" s="469"/>
      <c r="S155" s="469"/>
      <c r="T155" s="469"/>
      <c r="U155" s="469"/>
      <c r="V155" s="469"/>
      <c r="W155" s="469"/>
      <c r="X155" s="469"/>
      <c r="Y155" s="469"/>
      <c r="Z155" s="469"/>
      <c r="AA155" s="469"/>
      <c r="AB155" s="469"/>
      <c r="AC155" s="469"/>
      <c r="AD155" s="469"/>
      <c r="AE155" s="469"/>
      <c r="AF155" s="469"/>
      <c r="AG155" s="469"/>
      <c r="AH155" s="469"/>
      <c r="AI155" s="469"/>
      <c r="AJ155" s="469"/>
      <c r="AK155" s="469"/>
      <c r="AL155" s="469"/>
      <c r="AM155" s="469"/>
      <c r="AN155" s="469"/>
      <c r="AO155" s="469"/>
      <c r="AP155" s="469"/>
      <c r="AQ155" s="469"/>
      <c r="AR155" s="469"/>
      <c r="AS155" s="469"/>
      <c r="AT155" s="469"/>
    </row>
    <row r="156" spans="2:66" s="500" customFormat="1" ht="21" customHeight="1">
      <c r="B156" s="469"/>
      <c r="C156" s="469"/>
      <c r="D156" s="469"/>
      <c r="E156" s="469"/>
      <c r="F156" s="469"/>
      <c r="G156" s="469"/>
      <c r="H156" s="469"/>
      <c r="I156" s="469"/>
      <c r="J156" s="469"/>
      <c r="K156" s="469"/>
      <c r="L156" s="469"/>
      <c r="M156" s="469"/>
      <c r="N156" s="469"/>
      <c r="O156" s="469"/>
      <c r="P156" s="469"/>
      <c r="Q156" s="469"/>
      <c r="R156" s="469"/>
      <c r="S156" s="469"/>
      <c r="T156" s="469"/>
      <c r="U156" s="469"/>
      <c r="V156" s="469"/>
      <c r="W156" s="469"/>
      <c r="X156" s="469"/>
      <c r="Y156" s="469"/>
      <c r="Z156" s="469"/>
      <c r="AA156" s="469"/>
      <c r="AB156" s="469"/>
      <c r="AC156" s="469"/>
      <c r="AD156" s="469"/>
      <c r="AE156" s="469"/>
      <c r="AF156" s="469"/>
      <c r="AG156" s="469"/>
      <c r="AH156" s="469"/>
      <c r="AI156" s="469"/>
      <c r="AJ156" s="469"/>
      <c r="AK156" s="469"/>
      <c r="AL156" s="469"/>
      <c r="AM156" s="469"/>
      <c r="AN156" s="469"/>
      <c r="AO156" s="469"/>
      <c r="AP156" s="469"/>
      <c r="AQ156" s="469"/>
      <c r="AR156" s="469"/>
      <c r="AS156" s="469"/>
      <c r="AT156" s="469"/>
    </row>
    <row r="157" spans="2:66" s="500" customFormat="1" ht="21" customHeight="1">
      <c r="B157" s="469"/>
      <c r="C157" s="469"/>
      <c r="D157" s="469"/>
      <c r="E157" s="469"/>
      <c r="F157" s="469"/>
      <c r="G157" s="469"/>
      <c r="H157" s="469"/>
      <c r="I157" s="469"/>
      <c r="J157" s="469"/>
      <c r="K157" s="469"/>
      <c r="L157" s="469"/>
      <c r="M157" s="469"/>
      <c r="N157" s="469"/>
      <c r="O157" s="469"/>
      <c r="P157" s="469"/>
      <c r="Q157" s="469"/>
      <c r="R157" s="469"/>
      <c r="S157" s="469"/>
      <c r="T157" s="469"/>
      <c r="U157" s="469"/>
      <c r="V157" s="469"/>
      <c r="W157" s="469"/>
      <c r="X157" s="469"/>
      <c r="Y157" s="469"/>
      <c r="Z157" s="469"/>
      <c r="AA157" s="469"/>
      <c r="AB157" s="469"/>
      <c r="AC157" s="469"/>
      <c r="AD157" s="469"/>
      <c r="AE157" s="469"/>
      <c r="AF157" s="469"/>
      <c r="AG157" s="469"/>
      <c r="AH157" s="469"/>
      <c r="AI157" s="469"/>
      <c r="AJ157" s="469"/>
      <c r="AK157" s="469"/>
      <c r="AL157" s="469"/>
      <c r="AM157" s="469"/>
      <c r="AN157" s="469"/>
      <c r="AO157" s="469"/>
      <c r="AP157" s="469"/>
      <c r="AQ157" s="469"/>
      <c r="AR157" s="469"/>
      <c r="AS157" s="469"/>
      <c r="AT157" s="469"/>
    </row>
    <row r="158" spans="2:66" s="500" customFormat="1" ht="21" customHeight="1">
      <c r="B158" s="469"/>
      <c r="C158" s="469"/>
      <c r="D158" s="469"/>
      <c r="E158" s="469"/>
      <c r="F158" s="469"/>
      <c r="G158" s="469"/>
      <c r="H158" s="469"/>
      <c r="I158" s="469"/>
      <c r="J158" s="469"/>
      <c r="K158" s="469"/>
      <c r="L158" s="469"/>
      <c r="M158" s="469"/>
      <c r="N158" s="469"/>
      <c r="O158" s="469"/>
      <c r="P158" s="469"/>
      <c r="Q158" s="469"/>
      <c r="R158" s="469"/>
      <c r="S158" s="469"/>
      <c r="T158" s="469"/>
      <c r="U158" s="469"/>
      <c r="V158" s="469"/>
      <c r="W158" s="469"/>
      <c r="X158" s="469"/>
      <c r="Y158" s="469"/>
      <c r="Z158" s="469"/>
      <c r="AA158" s="469"/>
      <c r="AB158" s="469"/>
      <c r="AC158" s="469"/>
      <c r="AD158" s="469"/>
      <c r="AE158" s="469"/>
      <c r="AF158" s="469"/>
      <c r="AG158" s="469"/>
      <c r="AH158" s="469"/>
      <c r="AI158" s="469"/>
      <c r="AJ158" s="469"/>
      <c r="AK158" s="469"/>
      <c r="AL158" s="469"/>
      <c r="AM158" s="469"/>
      <c r="AN158" s="469"/>
      <c r="AO158" s="469"/>
      <c r="AP158" s="469"/>
      <c r="AQ158" s="469"/>
      <c r="AR158" s="469"/>
      <c r="AS158" s="469"/>
      <c r="AT158" s="469"/>
    </row>
    <row r="159" spans="2:66" s="500" customFormat="1" ht="21" customHeight="1">
      <c r="B159" s="469"/>
      <c r="C159" s="469"/>
      <c r="D159" s="469"/>
      <c r="E159" s="469"/>
      <c r="F159" s="469"/>
      <c r="G159" s="469"/>
      <c r="H159" s="469"/>
      <c r="I159" s="469"/>
      <c r="J159" s="469"/>
      <c r="K159" s="469"/>
      <c r="L159" s="469"/>
      <c r="M159" s="469"/>
      <c r="N159" s="469"/>
      <c r="O159" s="469"/>
      <c r="P159" s="469"/>
      <c r="Q159" s="469"/>
      <c r="R159" s="469"/>
      <c r="S159" s="469"/>
      <c r="T159" s="469"/>
      <c r="U159" s="469"/>
      <c r="V159" s="469"/>
      <c r="W159" s="469"/>
      <c r="X159" s="469"/>
      <c r="Y159" s="469"/>
      <c r="Z159" s="469"/>
      <c r="AA159" s="469"/>
      <c r="AB159" s="469"/>
      <c r="AC159" s="469"/>
      <c r="AD159" s="469"/>
      <c r="AE159" s="469"/>
      <c r="AF159" s="469"/>
      <c r="AG159" s="469"/>
      <c r="AH159" s="469"/>
      <c r="AI159" s="469"/>
      <c r="AJ159" s="469"/>
      <c r="AK159" s="469"/>
      <c r="AL159" s="469"/>
      <c r="AM159" s="469"/>
      <c r="AN159" s="469"/>
      <c r="AO159" s="469"/>
      <c r="AP159" s="469"/>
      <c r="AQ159" s="469"/>
      <c r="AR159" s="469"/>
      <c r="AS159" s="469"/>
      <c r="AT159" s="469"/>
    </row>
    <row r="160" spans="2:66" s="500" customFormat="1" ht="21" customHeight="1">
      <c r="B160" s="469"/>
      <c r="C160" s="469"/>
      <c r="D160" s="469"/>
      <c r="E160" s="469"/>
      <c r="F160" s="469"/>
      <c r="G160" s="469"/>
      <c r="H160" s="469"/>
      <c r="I160" s="469"/>
      <c r="J160" s="469"/>
      <c r="K160" s="469"/>
      <c r="L160" s="469"/>
      <c r="M160" s="469"/>
      <c r="N160" s="469"/>
      <c r="O160" s="469"/>
      <c r="P160" s="469"/>
      <c r="Q160" s="469"/>
      <c r="R160" s="469"/>
      <c r="S160" s="469"/>
      <c r="T160" s="469"/>
      <c r="U160" s="469"/>
      <c r="V160" s="469"/>
      <c r="W160" s="469"/>
      <c r="X160" s="469"/>
      <c r="Y160" s="469"/>
      <c r="Z160" s="469"/>
      <c r="AA160" s="469"/>
      <c r="AB160" s="469"/>
      <c r="AC160" s="469"/>
      <c r="AD160" s="469"/>
      <c r="AE160" s="469"/>
      <c r="AF160" s="469"/>
      <c r="AG160" s="469"/>
      <c r="AH160" s="469"/>
      <c r="AI160" s="469"/>
      <c r="AJ160" s="469"/>
      <c r="AK160" s="469"/>
      <c r="AL160" s="469"/>
      <c r="AM160" s="469"/>
      <c r="AN160" s="469"/>
      <c r="AO160" s="469"/>
      <c r="AP160" s="469"/>
      <c r="AQ160" s="469"/>
      <c r="AR160" s="469"/>
      <c r="AS160" s="469"/>
      <c r="AT160" s="469"/>
    </row>
    <row r="161" spans="2:46" s="500" customFormat="1" ht="21" customHeight="1">
      <c r="B161" s="469"/>
      <c r="C161" s="469"/>
      <c r="D161" s="469"/>
      <c r="E161" s="469"/>
      <c r="F161" s="469"/>
      <c r="G161" s="469"/>
      <c r="H161" s="469"/>
      <c r="I161" s="469"/>
      <c r="J161" s="469"/>
      <c r="K161" s="469"/>
      <c r="L161" s="469"/>
      <c r="M161" s="469"/>
      <c r="N161" s="469"/>
      <c r="O161" s="469"/>
      <c r="P161" s="469"/>
      <c r="Q161" s="469"/>
      <c r="R161" s="469"/>
      <c r="S161" s="469"/>
      <c r="T161" s="469"/>
      <c r="U161" s="469"/>
      <c r="V161" s="469"/>
      <c r="W161" s="469"/>
      <c r="X161" s="469"/>
      <c r="Y161" s="469"/>
      <c r="Z161" s="469"/>
      <c r="AA161" s="469"/>
      <c r="AB161" s="469"/>
      <c r="AC161" s="469"/>
      <c r="AD161" s="469"/>
      <c r="AE161" s="469"/>
      <c r="AF161" s="469"/>
      <c r="AG161" s="469"/>
      <c r="AH161" s="469"/>
      <c r="AI161" s="469"/>
      <c r="AJ161" s="469"/>
      <c r="AK161" s="469"/>
      <c r="AL161" s="469"/>
      <c r="AM161" s="469"/>
      <c r="AN161" s="469"/>
      <c r="AO161" s="469"/>
      <c r="AP161" s="469"/>
      <c r="AQ161" s="469"/>
      <c r="AR161" s="469"/>
      <c r="AS161" s="469"/>
      <c r="AT161" s="469"/>
    </row>
    <row r="162" spans="2:46" s="500" customFormat="1" ht="18" customHeight="1">
      <c r="B162" s="469"/>
      <c r="C162" s="469"/>
      <c r="D162" s="469"/>
      <c r="E162" s="469"/>
      <c r="F162" s="469"/>
      <c r="G162" s="469"/>
      <c r="H162" s="469"/>
      <c r="I162" s="469"/>
      <c r="J162" s="469"/>
      <c r="K162" s="469"/>
      <c r="L162" s="469"/>
      <c r="M162" s="469"/>
      <c r="N162" s="469"/>
      <c r="O162" s="469"/>
      <c r="P162" s="469"/>
      <c r="Q162" s="469"/>
      <c r="R162" s="469"/>
      <c r="S162" s="469"/>
      <c r="T162" s="469"/>
      <c r="U162" s="469"/>
      <c r="V162" s="469"/>
      <c r="W162" s="469"/>
      <c r="X162" s="469"/>
      <c r="Y162" s="469"/>
      <c r="Z162" s="469"/>
      <c r="AA162" s="469"/>
      <c r="AB162" s="469"/>
      <c r="AC162" s="469"/>
      <c r="AD162" s="469"/>
      <c r="AE162" s="469"/>
      <c r="AF162" s="469"/>
      <c r="AG162" s="469"/>
      <c r="AH162" s="469"/>
      <c r="AI162" s="469"/>
      <c r="AJ162" s="469"/>
      <c r="AK162" s="469"/>
      <c r="AL162" s="469"/>
      <c r="AM162" s="469"/>
      <c r="AN162" s="469"/>
      <c r="AO162" s="469"/>
      <c r="AP162" s="469"/>
      <c r="AQ162" s="469"/>
      <c r="AR162" s="469"/>
      <c r="AS162" s="469"/>
      <c r="AT162" s="469"/>
    </row>
    <row r="163" spans="2:46" s="500" customFormat="1" ht="18" customHeight="1">
      <c r="B163" s="469"/>
      <c r="C163" s="469"/>
      <c r="D163" s="469"/>
      <c r="E163" s="469"/>
      <c r="F163" s="469"/>
      <c r="G163" s="469"/>
      <c r="H163" s="469"/>
      <c r="I163" s="469"/>
      <c r="J163" s="469"/>
      <c r="K163" s="469"/>
      <c r="L163" s="469"/>
      <c r="M163" s="469"/>
      <c r="N163" s="469"/>
      <c r="O163" s="469"/>
      <c r="P163" s="469"/>
      <c r="Q163" s="469"/>
      <c r="R163" s="469"/>
      <c r="S163" s="469"/>
      <c r="T163" s="469"/>
      <c r="U163" s="469"/>
      <c r="V163" s="469"/>
      <c r="W163" s="469"/>
      <c r="X163" s="469"/>
      <c r="Y163" s="469"/>
      <c r="Z163" s="469"/>
      <c r="AA163" s="469"/>
      <c r="AB163" s="469"/>
      <c r="AC163" s="469"/>
      <c r="AD163" s="469"/>
      <c r="AE163" s="469"/>
      <c r="AF163" s="469"/>
      <c r="AG163" s="469"/>
      <c r="AH163" s="469"/>
      <c r="AI163" s="469"/>
      <c r="AJ163" s="469"/>
      <c r="AK163" s="469"/>
      <c r="AL163" s="469"/>
      <c r="AM163" s="469"/>
      <c r="AN163" s="469"/>
      <c r="AO163" s="469"/>
      <c r="AP163" s="469"/>
      <c r="AQ163" s="469"/>
      <c r="AR163" s="469"/>
      <c r="AS163" s="469"/>
      <c r="AT163" s="469"/>
    </row>
    <row r="164" spans="2:46" s="500" customFormat="1" ht="18" customHeight="1">
      <c r="B164" s="469"/>
      <c r="C164" s="469"/>
      <c r="D164" s="469"/>
      <c r="E164" s="469"/>
      <c r="F164" s="469"/>
      <c r="G164" s="469"/>
      <c r="H164" s="469"/>
      <c r="I164" s="469"/>
      <c r="J164" s="469"/>
      <c r="K164" s="469"/>
      <c r="L164" s="469"/>
      <c r="M164" s="469"/>
      <c r="N164" s="469"/>
      <c r="O164" s="469"/>
      <c r="P164" s="469"/>
      <c r="Q164" s="469"/>
      <c r="R164" s="469"/>
      <c r="S164" s="469"/>
      <c r="T164" s="469"/>
      <c r="U164" s="469"/>
      <c r="V164" s="469"/>
      <c r="W164" s="469"/>
      <c r="X164" s="469"/>
      <c r="Y164" s="469"/>
      <c r="Z164" s="469"/>
      <c r="AA164" s="469"/>
      <c r="AB164" s="469"/>
      <c r="AC164" s="469"/>
      <c r="AD164" s="469"/>
      <c r="AE164" s="469"/>
      <c r="AF164" s="469"/>
      <c r="AG164" s="469"/>
      <c r="AH164" s="469"/>
      <c r="AI164" s="469"/>
      <c r="AJ164" s="469"/>
      <c r="AK164" s="469"/>
      <c r="AL164" s="469"/>
      <c r="AM164" s="469"/>
      <c r="AN164" s="469"/>
      <c r="AO164" s="469"/>
      <c r="AP164" s="469"/>
      <c r="AQ164" s="469"/>
      <c r="AR164" s="469"/>
      <c r="AS164" s="469"/>
      <c r="AT164" s="469"/>
    </row>
    <row r="165" spans="2:46" s="500" customFormat="1" ht="18" customHeight="1">
      <c r="B165" s="469"/>
      <c r="C165" s="469"/>
      <c r="D165" s="469"/>
      <c r="E165" s="469"/>
      <c r="F165" s="469"/>
      <c r="G165" s="469"/>
      <c r="H165" s="469"/>
      <c r="I165" s="469"/>
      <c r="J165" s="469"/>
      <c r="K165" s="469"/>
      <c r="L165" s="469"/>
      <c r="M165" s="469"/>
      <c r="N165" s="469"/>
      <c r="O165" s="469"/>
      <c r="P165" s="469"/>
      <c r="Q165" s="469"/>
      <c r="R165" s="469"/>
      <c r="S165" s="469"/>
      <c r="T165" s="469"/>
      <c r="U165" s="469"/>
      <c r="V165" s="469"/>
      <c r="W165" s="469"/>
      <c r="X165" s="469"/>
      <c r="Y165" s="469"/>
      <c r="Z165" s="469"/>
      <c r="AA165" s="469"/>
      <c r="AB165" s="469"/>
      <c r="AC165" s="469"/>
      <c r="AD165" s="469"/>
      <c r="AE165" s="469"/>
      <c r="AF165" s="469"/>
      <c r="AG165" s="469"/>
      <c r="AH165" s="469"/>
      <c r="AI165" s="469"/>
      <c r="AJ165" s="469"/>
      <c r="AK165" s="469"/>
      <c r="AL165" s="469"/>
      <c r="AM165" s="469"/>
      <c r="AN165" s="469"/>
      <c r="AO165" s="469"/>
      <c r="AP165" s="469"/>
      <c r="AQ165" s="469"/>
      <c r="AR165" s="469"/>
      <c r="AS165" s="469"/>
      <c r="AT165" s="469"/>
    </row>
    <row r="166" spans="2:46" s="500" customFormat="1" ht="18" customHeight="1">
      <c r="B166" s="469"/>
      <c r="C166" s="469"/>
      <c r="D166" s="469"/>
      <c r="E166" s="469"/>
      <c r="F166" s="469"/>
      <c r="G166" s="469"/>
      <c r="H166" s="469"/>
      <c r="I166" s="469"/>
      <c r="J166" s="469"/>
      <c r="K166" s="469"/>
      <c r="L166" s="469"/>
      <c r="M166" s="469"/>
      <c r="N166" s="469"/>
      <c r="O166" s="469"/>
      <c r="P166" s="469"/>
      <c r="Q166" s="469"/>
      <c r="R166" s="469"/>
      <c r="S166" s="469"/>
      <c r="T166" s="469"/>
      <c r="U166" s="469"/>
      <c r="V166" s="469"/>
      <c r="W166" s="469"/>
      <c r="X166" s="469"/>
      <c r="Y166" s="469"/>
      <c r="Z166" s="469"/>
      <c r="AA166" s="469"/>
      <c r="AB166" s="469"/>
      <c r="AC166" s="469"/>
      <c r="AD166" s="469"/>
      <c r="AE166" s="469"/>
      <c r="AF166" s="469"/>
      <c r="AG166" s="469"/>
      <c r="AH166" s="469"/>
      <c r="AI166" s="469"/>
      <c r="AJ166" s="469"/>
      <c r="AK166" s="469"/>
      <c r="AL166" s="469"/>
      <c r="AM166" s="469"/>
      <c r="AN166" s="469"/>
      <c r="AO166" s="469"/>
      <c r="AP166" s="469"/>
      <c r="AQ166" s="469"/>
      <c r="AR166" s="469"/>
      <c r="AS166" s="469"/>
      <c r="AT166" s="469"/>
    </row>
    <row r="167" spans="2:46" s="500" customFormat="1" ht="18" customHeight="1">
      <c r="B167" s="469"/>
      <c r="C167" s="469"/>
      <c r="D167" s="469"/>
      <c r="E167" s="469"/>
      <c r="F167" s="469"/>
      <c r="G167" s="469"/>
      <c r="H167" s="469"/>
      <c r="I167" s="469"/>
      <c r="J167" s="469"/>
      <c r="K167" s="469"/>
      <c r="L167" s="469"/>
      <c r="M167" s="469"/>
      <c r="N167" s="469"/>
      <c r="O167" s="469"/>
      <c r="P167" s="469"/>
      <c r="Q167" s="469"/>
      <c r="R167" s="469"/>
      <c r="S167" s="469"/>
      <c r="T167" s="469"/>
      <c r="U167" s="469"/>
      <c r="V167" s="469"/>
      <c r="W167" s="469"/>
      <c r="X167" s="469"/>
      <c r="Y167" s="469"/>
      <c r="Z167" s="469"/>
      <c r="AA167" s="469"/>
      <c r="AB167" s="469"/>
      <c r="AC167" s="469"/>
      <c r="AD167" s="469"/>
      <c r="AE167" s="469"/>
      <c r="AF167" s="469"/>
      <c r="AG167" s="469"/>
      <c r="AH167" s="469"/>
      <c r="AI167" s="469"/>
      <c r="AJ167" s="469"/>
      <c r="AK167" s="469"/>
      <c r="AL167" s="469"/>
      <c r="AM167" s="469"/>
      <c r="AN167" s="469"/>
      <c r="AO167" s="469"/>
      <c r="AP167" s="469"/>
      <c r="AQ167" s="469"/>
      <c r="AR167" s="469"/>
      <c r="AS167" s="469"/>
      <c r="AT167" s="469"/>
    </row>
    <row r="168" spans="2:46" ht="79.5" customHeight="1"/>
    <row r="169" spans="2:46" s="500" customFormat="1" ht="21" customHeight="1">
      <c r="B169" s="469"/>
      <c r="C169" s="469"/>
      <c r="D169" s="469"/>
      <c r="E169" s="469"/>
      <c r="F169" s="469"/>
      <c r="G169" s="469"/>
      <c r="H169" s="469"/>
      <c r="I169" s="469"/>
      <c r="J169" s="469"/>
      <c r="K169" s="469"/>
      <c r="L169" s="469"/>
      <c r="M169" s="469"/>
      <c r="N169" s="469"/>
      <c r="O169" s="469"/>
      <c r="P169" s="469"/>
      <c r="Q169" s="469"/>
      <c r="R169" s="469"/>
      <c r="S169" s="469"/>
      <c r="T169" s="469"/>
      <c r="U169" s="469"/>
      <c r="V169" s="469"/>
      <c r="W169" s="469"/>
      <c r="X169" s="469"/>
      <c r="Y169" s="469"/>
      <c r="Z169" s="469"/>
      <c r="AA169" s="469"/>
      <c r="AB169" s="469"/>
      <c r="AC169" s="469"/>
      <c r="AD169" s="469"/>
      <c r="AE169" s="469"/>
      <c r="AF169" s="469"/>
      <c r="AG169" s="469"/>
      <c r="AH169" s="469"/>
      <c r="AI169" s="469"/>
      <c r="AJ169" s="469"/>
      <c r="AK169" s="469"/>
      <c r="AL169" s="469"/>
      <c r="AM169" s="469"/>
      <c r="AN169" s="469"/>
      <c r="AO169" s="469"/>
      <c r="AP169" s="469"/>
      <c r="AQ169" s="469"/>
      <c r="AR169" s="469"/>
      <c r="AS169" s="469"/>
      <c r="AT169" s="469"/>
    </row>
    <row r="170" spans="2:46" s="500" customFormat="1" ht="21" customHeight="1">
      <c r="B170" s="469"/>
      <c r="C170" s="469"/>
      <c r="D170" s="469"/>
      <c r="E170" s="469"/>
      <c r="F170" s="469"/>
      <c r="G170" s="469"/>
      <c r="H170" s="469"/>
      <c r="I170" s="469"/>
      <c r="J170" s="469"/>
      <c r="K170" s="469"/>
      <c r="L170" s="469"/>
      <c r="M170" s="469"/>
      <c r="N170" s="469"/>
      <c r="O170" s="469"/>
      <c r="P170" s="469"/>
      <c r="Q170" s="469"/>
      <c r="R170" s="469"/>
      <c r="S170" s="469"/>
      <c r="T170" s="469"/>
      <c r="U170" s="469"/>
      <c r="V170" s="469"/>
      <c r="W170" s="469"/>
      <c r="X170" s="469"/>
      <c r="Y170" s="469"/>
      <c r="Z170" s="469"/>
      <c r="AA170" s="469"/>
      <c r="AB170" s="469"/>
      <c r="AC170" s="469"/>
      <c r="AD170" s="469"/>
      <c r="AE170" s="469"/>
      <c r="AF170" s="469"/>
      <c r="AG170" s="469"/>
      <c r="AH170" s="469"/>
      <c r="AI170" s="469"/>
      <c r="AJ170" s="469"/>
      <c r="AK170" s="469"/>
      <c r="AL170" s="469"/>
      <c r="AM170" s="469"/>
      <c r="AN170" s="469"/>
      <c r="AO170" s="469"/>
      <c r="AP170" s="469"/>
      <c r="AQ170" s="469"/>
      <c r="AR170" s="469"/>
      <c r="AS170" s="469"/>
      <c r="AT170" s="469"/>
    </row>
    <row r="171" spans="2:46" s="500" customFormat="1" ht="21" customHeight="1">
      <c r="B171" s="469"/>
      <c r="C171" s="469"/>
      <c r="D171" s="469"/>
      <c r="E171" s="469"/>
      <c r="F171" s="469"/>
      <c r="G171" s="469"/>
      <c r="H171" s="469"/>
      <c r="I171" s="469"/>
      <c r="J171" s="469"/>
      <c r="K171" s="469"/>
      <c r="L171" s="469"/>
      <c r="M171" s="469"/>
      <c r="N171" s="469"/>
      <c r="O171" s="469"/>
      <c r="P171" s="469"/>
      <c r="Q171" s="469"/>
      <c r="R171" s="469"/>
      <c r="S171" s="469"/>
      <c r="T171" s="469"/>
      <c r="U171" s="469"/>
      <c r="V171" s="469"/>
      <c r="W171" s="469"/>
      <c r="X171" s="469"/>
      <c r="Y171" s="469"/>
      <c r="Z171" s="469"/>
      <c r="AA171" s="469"/>
      <c r="AB171" s="469"/>
      <c r="AC171" s="469"/>
      <c r="AD171" s="469"/>
      <c r="AE171" s="469"/>
      <c r="AF171" s="469"/>
      <c r="AG171" s="469"/>
      <c r="AH171" s="469"/>
      <c r="AI171" s="469"/>
      <c r="AJ171" s="469"/>
      <c r="AK171" s="469"/>
      <c r="AL171" s="469"/>
      <c r="AM171" s="469"/>
      <c r="AN171" s="469"/>
      <c r="AO171" s="469"/>
      <c r="AP171" s="469"/>
      <c r="AQ171" s="469"/>
      <c r="AR171" s="469"/>
      <c r="AS171" s="469"/>
      <c r="AT171" s="469"/>
    </row>
    <row r="172" spans="2:46" s="500" customFormat="1" ht="21" customHeight="1">
      <c r="B172" s="469"/>
      <c r="C172" s="469"/>
      <c r="D172" s="469"/>
      <c r="E172" s="469"/>
      <c r="F172" s="469"/>
      <c r="G172" s="469"/>
      <c r="H172" s="469"/>
      <c r="I172" s="469"/>
      <c r="J172" s="469"/>
      <c r="K172" s="469"/>
      <c r="L172" s="469"/>
      <c r="M172" s="469"/>
      <c r="N172" s="469"/>
      <c r="O172" s="469"/>
      <c r="P172" s="469"/>
      <c r="Q172" s="469"/>
      <c r="R172" s="469"/>
      <c r="S172" s="469"/>
      <c r="T172" s="469"/>
      <c r="U172" s="469"/>
      <c r="V172" s="469"/>
      <c r="W172" s="469"/>
      <c r="X172" s="469"/>
      <c r="Y172" s="469"/>
      <c r="Z172" s="469"/>
      <c r="AA172" s="469"/>
      <c r="AB172" s="469"/>
      <c r="AC172" s="469"/>
      <c r="AD172" s="469"/>
      <c r="AE172" s="469"/>
      <c r="AF172" s="469"/>
      <c r="AG172" s="469"/>
      <c r="AH172" s="469"/>
      <c r="AI172" s="469"/>
      <c r="AJ172" s="469"/>
      <c r="AK172" s="469"/>
      <c r="AL172" s="469"/>
      <c r="AM172" s="469"/>
      <c r="AN172" s="469"/>
      <c r="AO172" s="469"/>
      <c r="AP172" s="469"/>
      <c r="AQ172" s="469"/>
      <c r="AR172" s="469"/>
      <c r="AS172" s="469"/>
      <c r="AT172" s="469"/>
    </row>
    <row r="173" spans="2:46" s="500" customFormat="1" ht="21" customHeight="1">
      <c r="B173" s="469"/>
      <c r="C173" s="469"/>
      <c r="D173" s="469"/>
      <c r="E173" s="469"/>
      <c r="F173" s="469"/>
      <c r="G173" s="469"/>
      <c r="H173" s="469"/>
      <c r="I173" s="469"/>
      <c r="J173" s="469"/>
      <c r="K173" s="469"/>
      <c r="L173" s="469"/>
      <c r="M173" s="469"/>
      <c r="N173" s="469"/>
      <c r="O173" s="469"/>
      <c r="P173" s="469"/>
      <c r="Q173" s="469"/>
      <c r="R173" s="469"/>
      <c r="S173" s="469"/>
      <c r="T173" s="469"/>
      <c r="U173" s="469"/>
      <c r="V173" s="469"/>
      <c r="W173" s="469"/>
      <c r="X173" s="469"/>
      <c r="Y173" s="469"/>
      <c r="Z173" s="469"/>
      <c r="AA173" s="469"/>
      <c r="AB173" s="469"/>
      <c r="AC173" s="469"/>
      <c r="AD173" s="469"/>
      <c r="AE173" s="469"/>
      <c r="AF173" s="469"/>
      <c r="AG173" s="469"/>
      <c r="AH173" s="469"/>
      <c r="AI173" s="469"/>
      <c r="AJ173" s="469"/>
      <c r="AK173" s="469"/>
      <c r="AL173" s="469"/>
      <c r="AM173" s="469"/>
      <c r="AN173" s="469"/>
      <c r="AO173" s="469"/>
      <c r="AP173" s="469"/>
      <c r="AQ173" s="469"/>
      <c r="AR173" s="469"/>
      <c r="AS173" s="469"/>
      <c r="AT173" s="469"/>
    </row>
    <row r="174" spans="2:46" s="500" customFormat="1" ht="38.25" customHeight="1">
      <c r="B174" s="469"/>
      <c r="C174" s="469"/>
      <c r="D174" s="469"/>
      <c r="E174" s="469"/>
      <c r="F174" s="469"/>
      <c r="G174" s="469"/>
      <c r="H174" s="469"/>
      <c r="I174" s="469"/>
      <c r="J174" s="469"/>
      <c r="K174" s="469"/>
      <c r="L174" s="469"/>
      <c r="M174" s="469"/>
      <c r="N174" s="469"/>
      <c r="O174" s="469"/>
      <c r="P174" s="469"/>
      <c r="Q174" s="469"/>
      <c r="R174" s="469"/>
      <c r="S174" s="469"/>
      <c r="T174" s="469"/>
      <c r="U174" s="469"/>
      <c r="V174" s="469"/>
      <c r="W174" s="469"/>
      <c r="X174" s="469"/>
      <c r="Y174" s="469"/>
      <c r="Z174" s="469"/>
      <c r="AA174" s="469"/>
      <c r="AB174" s="469"/>
      <c r="AC174" s="469"/>
      <c r="AD174" s="469"/>
      <c r="AE174" s="469"/>
      <c r="AF174" s="469"/>
      <c r="AG174" s="469"/>
      <c r="AH174" s="469"/>
      <c r="AI174" s="469"/>
      <c r="AJ174" s="469"/>
      <c r="AK174" s="469"/>
      <c r="AL174" s="469"/>
      <c r="AM174" s="469"/>
      <c r="AN174" s="469"/>
      <c r="AO174" s="469"/>
      <c r="AP174" s="469"/>
      <c r="AQ174" s="469"/>
      <c r="AR174" s="469"/>
      <c r="AS174" s="469"/>
      <c r="AT174" s="469"/>
    </row>
    <row r="175" spans="2:46" s="500" customFormat="1" ht="18" customHeight="1">
      <c r="B175" s="469"/>
      <c r="C175" s="469"/>
      <c r="D175" s="469"/>
      <c r="E175" s="469"/>
      <c r="F175" s="469"/>
      <c r="G175" s="469"/>
      <c r="H175" s="469"/>
      <c r="I175" s="469"/>
      <c r="J175" s="469"/>
      <c r="K175" s="469"/>
      <c r="L175" s="469"/>
      <c r="M175" s="469"/>
      <c r="N175" s="469"/>
      <c r="O175" s="469"/>
      <c r="P175" s="469"/>
      <c r="Q175" s="469"/>
      <c r="R175" s="469"/>
      <c r="S175" s="469"/>
      <c r="T175" s="469"/>
      <c r="U175" s="469"/>
      <c r="V175" s="469"/>
      <c r="W175" s="469"/>
      <c r="X175" s="469"/>
      <c r="Y175" s="469"/>
      <c r="Z175" s="469"/>
      <c r="AA175" s="469"/>
      <c r="AB175" s="469"/>
      <c r="AC175" s="469"/>
      <c r="AD175" s="469"/>
      <c r="AE175" s="469"/>
      <c r="AF175" s="469"/>
      <c r="AG175" s="469"/>
      <c r="AH175" s="469"/>
      <c r="AI175" s="469"/>
      <c r="AJ175" s="469"/>
      <c r="AK175" s="469"/>
      <c r="AL175" s="469"/>
      <c r="AM175" s="469"/>
      <c r="AN175" s="469"/>
      <c r="AO175" s="469"/>
      <c r="AP175" s="469"/>
      <c r="AQ175" s="469"/>
      <c r="AR175" s="469"/>
      <c r="AS175" s="469"/>
      <c r="AT175" s="469"/>
    </row>
    <row r="176" spans="2:46" s="500" customFormat="1" ht="18" customHeight="1">
      <c r="B176" s="469"/>
      <c r="C176" s="469"/>
      <c r="D176" s="469"/>
      <c r="E176" s="469"/>
      <c r="F176" s="469"/>
      <c r="G176" s="469"/>
      <c r="H176" s="469"/>
      <c r="I176" s="469"/>
      <c r="J176" s="469"/>
      <c r="K176" s="469"/>
      <c r="L176" s="469"/>
      <c r="M176" s="469"/>
      <c r="N176" s="469"/>
      <c r="O176" s="469"/>
      <c r="P176" s="469"/>
      <c r="Q176" s="469"/>
      <c r="R176" s="469"/>
      <c r="S176" s="469"/>
      <c r="T176" s="469"/>
      <c r="U176" s="469"/>
      <c r="V176" s="469"/>
      <c r="W176" s="469"/>
      <c r="X176" s="469"/>
      <c r="Y176" s="469"/>
      <c r="Z176" s="469"/>
      <c r="AA176" s="469"/>
      <c r="AB176" s="469"/>
      <c r="AC176" s="469"/>
      <c r="AD176" s="469"/>
      <c r="AE176" s="469"/>
      <c r="AF176" s="469"/>
      <c r="AG176" s="469"/>
      <c r="AH176" s="469"/>
      <c r="AI176" s="469"/>
      <c r="AJ176" s="469"/>
      <c r="AK176" s="469"/>
      <c r="AL176" s="469"/>
      <c r="AM176" s="469"/>
      <c r="AN176" s="469"/>
      <c r="AO176" s="469"/>
      <c r="AP176" s="469"/>
      <c r="AQ176" s="469"/>
      <c r="AR176" s="469"/>
      <c r="AS176" s="469"/>
      <c r="AT176" s="469"/>
    </row>
    <row r="177" spans="2:46" s="500" customFormat="1" ht="18" customHeight="1">
      <c r="B177" s="469"/>
      <c r="C177" s="469"/>
      <c r="D177" s="469"/>
      <c r="E177" s="469"/>
      <c r="F177" s="469"/>
      <c r="G177" s="469"/>
      <c r="H177" s="469"/>
      <c r="I177" s="469"/>
      <c r="J177" s="469"/>
      <c r="K177" s="469"/>
      <c r="L177" s="469"/>
      <c r="M177" s="469"/>
      <c r="N177" s="469"/>
      <c r="O177" s="469"/>
      <c r="P177" s="469"/>
      <c r="Q177" s="469"/>
      <c r="R177" s="469"/>
      <c r="S177" s="469"/>
      <c r="T177" s="469"/>
      <c r="U177" s="469"/>
      <c r="V177" s="469"/>
      <c r="W177" s="469"/>
      <c r="X177" s="469"/>
      <c r="Y177" s="469"/>
      <c r="Z177" s="469"/>
      <c r="AA177" s="469"/>
      <c r="AB177" s="469"/>
      <c r="AC177" s="469"/>
      <c r="AD177" s="469"/>
      <c r="AE177" s="469"/>
      <c r="AF177" s="469"/>
      <c r="AG177" s="469"/>
      <c r="AH177" s="469"/>
      <c r="AI177" s="469"/>
      <c r="AJ177" s="469"/>
      <c r="AK177" s="469"/>
      <c r="AL177" s="469"/>
      <c r="AM177" s="469"/>
      <c r="AN177" s="469"/>
      <c r="AO177" s="469"/>
      <c r="AP177" s="469"/>
      <c r="AQ177" s="469"/>
      <c r="AR177" s="469"/>
      <c r="AS177" s="469"/>
      <c r="AT177" s="469"/>
    </row>
    <row r="178" spans="2:46" s="500" customFormat="1" ht="21" customHeight="1">
      <c r="B178" s="469"/>
      <c r="C178" s="469"/>
      <c r="D178" s="469"/>
      <c r="E178" s="469"/>
      <c r="F178" s="469"/>
      <c r="G178" s="469"/>
      <c r="H178" s="469"/>
      <c r="I178" s="469"/>
      <c r="J178" s="469"/>
      <c r="K178" s="469"/>
      <c r="L178" s="469"/>
      <c r="M178" s="469"/>
      <c r="N178" s="469"/>
      <c r="O178" s="469"/>
      <c r="P178" s="469"/>
      <c r="Q178" s="469"/>
      <c r="R178" s="469"/>
      <c r="S178" s="469"/>
      <c r="T178" s="469"/>
      <c r="U178" s="469"/>
      <c r="V178" s="469"/>
      <c r="W178" s="469"/>
      <c r="X178" s="469"/>
      <c r="Y178" s="469"/>
      <c r="Z178" s="469"/>
      <c r="AA178" s="469"/>
      <c r="AB178" s="469"/>
      <c r="AC178" s="469"/>
      <c r="AD178" s="469"/>
      <c r="AE178" s="469"/>
      <c r="AF178" s="469"/>
      <c r="AG178" s="469"/>
      <c r="AH178" s="469"/>
      <c r="AI178" s="469"/>
      <c r="AJ178" s="469"/>
      <c r="AK178" s="469"/>
      <c r="AL178" s="469"/>
      <c r="AM178" s="469"/>
      <c r="AN178" s="469"/>
      <c r="AO178" s="469"/>
      <c r="AP178" s="469"/>
      <c r="AQ178" s="469"/>
      <c r="AR178" s="469"/>
      <c r="AS178" s="469"/>
      <c r="AT178" s="469"/>
    </row>
    <row r="179" spans="2:46" s="500" customFormat="1" ht="21" customHeight="1">
      <c r="B179" s="469"/>
      <c r="C179" s="469"/>
      <c r="D179" s="469"/>
      <c r="E179" s="469"/>
      <c r="F179" s="469"/>
      <c r="G179" s="469"/>
      <c r="H179" s="469"/>
      <c r="I179" s="469"/>
      <c r="J179" s="469"/>
      <c r="K179" s="469"/>
      <c r="L179" s="469"/>
      <c r="M179" s="469"/>
      <c r="N179" s="469"/>
      <c r="O179" s="469"/>
      <c r="P179" s="469"/>
      <c r="Q179" s="469"/>
      <c r="R179" s="469"/>
      <c r="S179" s="469"/>
      <c r="T179" s="469"/>
      <c r="U179" s="469"/>
      <c r="V179" s="469"/>
      <c r="W179" s="469"/>
      <c r="X179" s="469"/>
      <c r="Y179" s="469"/>
      <c r="Z179" s="469"/>
      <c r="AA179" s="469"/>
      <c r="AB179" s="469"/>
      <c r="AC179" s="469"/>
      <c r="AD179" s="469"/>
      <c r="AE179" s="469"/>
      <c r="AF179" s="469"/>
      <c r="AG179" s="469"/>
      <c r="AH179" s="469"/>
      <c r="AI179" s="469"/>
      <c r="AJ179" s="469"/>
      <c r="AK179" s="469"/>
      <c r="AL179" s="469"/>
      <c r="AM179" s="469"/>
      <c r="AN179" s="469"/>
      <c r="AO179" s="469"/>
      <c r="AP179" s="469"/>
      <c r="AQ179" s="469"/>
      <c r="AR179" s="469"/>
      <c r="AS179" s="469"/>
      <c r="AT179" s="469"/>
    </row>
    <row r="180" spans="2:46" s="500" customFormat="1" ht="21" customHeight="1">
      <c r="B180" s="469"/>
      <c r="C180" s="469"/>
      <c r="D180" s="469"/>
      <c r="E180" s="469"/>
      <c r="F180" s="469"/>
      <c r="G180" s="469"/>
      <c r="H180" s="469"/>
      <c r="I180" s="469"/>
      <c r="J180" s="469"/>
      <c r="K180" s="469"/>
      <c r="L180" s="469"/>
      <c r="M180" s="469"/>
      <c r="N180" s="469"/>
      <c r="O180" s="469"/>
      <c r="P180" s="469"/>
      <c r="Q180" s="469"/>
      <c r="R180" s="469"/>
      <c r="S180" s="469"/>
      <c r="T180" s="469"/>
      <c r="U180" s="469"/>
      <c r="V180" s="469"/>
      <c r="W180" s="469"/>
      <c r="X180" s="469"/>
      <c r="Y180" s="469"/>
      <c r="Z180" s="469"/>
      <c r="AA180" s="469"/>
      <c r="AB180" s="469"/>
      <c r="AC180" s="469"/>
      <c r="AD180" s="469"/>
      <c r="AE180" s="469"/>
      <c r="AF180" s="469"/>
      <c r="AG180" s="469"/>
      <c r="AH180" s="469"/>
      <c r="AI180" s="469"/>
      <c r="AJ180" s="469"/>
      <c r="AK180" s="469"/>
      <c r="AL180" s="469"/>
      <c r="AM180" s="469"/>
      <c r="AN180" s="469"/>
      <c r="AO180" s="469"/>
      <c r="AP180" s="469"/>
      <c r="AQ180" s="469"/>
      <c r="AR180" s="469"/>
      <c r="AS180" s="469"/>
      <c r="AT180" s="469"/>
    </row>
    <row r="181" spans="2:46" s="500" customFormat="1" ht="21" customHeight="1">
      <c r="B181" s="469"/>
      <c r="C181" s="469"/>
      <c r="D181" s="469"/>
      <c r="E181" s="469"/>
      <c r="F181" s="469"/>
      <c r="G181" s="469"/>
      <c r="H181" s="469"/>
      <c r="I181" s="469"/>
      <c r="J181" s="469"/>
      <c r="K181" s="469"/>
      <c r="L181" s="469"/>
      <c r="M181" s="469"/>
      <c r="N181" s="469"/>
      <c r="O181" s="469"/>
      <c r="P181" s="469"/>
      <c r="Q181" s="469"/>
      <c r="R181" s="469"/>
      <c r="S181" s="469"/>
      <c r="T181" s="469"/>
      <c r="U181" s="469"/>
      <c r="V181" s="469"/>
      <c r="W181" s="469"/>
      <c r="X181" s="469"/>
      <c r="Y181" s="469"/>
      <c r="Z181" s="469"/>
      <c r="AA181" s="469"/>
      <c r="AB181" s="469"/>
      <c r="AC181" s="469"/>
      <c r="AD181" s="469"/>
      <c r="AE181" s="469"/>
      <c r="AF181" s="469"/>
      <c r="AG181" s="469"/>
      <c r="AH181" s="469"/>
      <c r="AI181" s="469"/>
      <c r="AJ181" s="469"/>
      <c r="AK181" s="469"/>
      <c r="AL181" s="469"/>
      <c r="AM181" s="469"/>
      <c r="AN181" s="469"/>
      <c r="AO181" s="469"/>
      <c r="AP181" s="469"/>
      <c r="AQ181" s="469"/>
      <c r="AR181" s="469"/>
      <c r="AS181" s="469"/>
      <c r="AT181" s="469"/>
    </row>
    <row r="182" spans="2:46" s="500" customFormat="1" ht="21" customHeight="1">
      <c r="B182" s="469"/>
      <c r="C182" s="469"/>
      <c r="D182" s="469"/>
      <c r="E182" s="469"/>
      <c r="F182" s="469"/>
      <c r="G182" s="469"/>
      <c r="H182" s="469"/>
      <c r="I182" s="469"/>
      <c r="J182" s="469"/>
      <c r="K182" s="469"/>
      <c r="L182" s="469"/>
      <c r="M182" s="469"/>
      <c r="N182" s="469"/>
      <c r="O182" s="469"/>
      <c r="P182" s="469"/>
      <c r="Q182" s="469"/>
      <c r="R182" s="469"/>
      <c r="S182" s="469"/>
      <c r="T182" s="469"/>
      <c r="U182" s="469"/>
      <c r="V182" s="469"/>
      <c r="W182" s="469"/>
      <c r="X182" s="469"/>
      <c r="Y182" s="469"/>
      <c r="Z182" s="469"/>
      <c r="AA182" s="469"/>
      <c r="AB182" s="469"/>
      <c r="AC182" s="469"/>
      <c r="AD182" s="469"/>
      <c r="AE182" s="469"/>
      <c r="AF182" s="469"/>
      <c r="AG182" s="469"/>
      <c r="AH182" s="469"/>
      <c r="AI182" s="469"/>
      <c r="AJ182" s="469"/>
      <c r="AK182" s="469"/>
      <c r="AL182" s="469"/>
      <c r="AM182" s="469"/>
      <c r="AN182" s="469"/>
      <c r="AO182" s="469"/>
      <c r="AP182" s="469"/>
      <c r="AQ182" s="469"/>
      <c r="AR182" s="469"/>
      <c r="AS182" s="469"/>
      <c r="AT182" s="469"/>
    </row>
    <row r="183" spans="2:46" s="500" customFormat="1" ht="45" customHeight="1">
      <c r="B183" s="469"/>
      <c r="C183" s="469"/>
      <c r="D183" s="469"/>
      <c r="E183" s="469"/>
      <c r="F183" s="469"/>
      <c r="G183" s="469"/>
      <c r="H183" s="469"/>
      <c r="I183" s="469"/>
      <c r="J183" s="469"/>
      <c r="K183" s="469"/>
      <c r="L183" s="469"/>
      <c r="M183" s="469"/>
      <c r="N183" s="469"/>
      <c r="O183" s="469"/>
      <c r="P183" s="469"/>
      <c r="Q183" s="469"/>
      <c r="R183" s="469"/>
      <c r="S183" s="469"/>
      <c r="T183" s="469"/>
      <c r="U183" s="469"/>
      <c r="V183" s="469"/>
      <c r="W183" s="469"/>
      <c r="X183" s="469"/>
      <c r="Y183" s="469"/>
      <c r="Z183" s="469"/>
      <c r="AA183" s="469"/>
      <c r="AB183" s="469"/>
      <c r="AC183" s="469"/>
      <c r="AD183" s="469"/>
      <c r="AE183" s="469"/>
      <c r="AF183" s="469"/>
      <c r="AG183" s="469"/>
      <c r="AH183" s="469"/>
      <c r="AI183" s="469"/>
      <c r="AJ183" s="469"/>
      <c r="AK183" s="469"/>
      <c r="AL183" s="469"/>
      <c r="AM183" s="469"/>
      <c r="AN183" s="469"/>
      <c r="AO183" s="469"/>
      <c r="AP183" s="469"/>
      <c r="AQ183" s="469"/>
      <c r="AR183" s="469"/>
      <c r="AS183" s="469"/>
      <c r="AT183" s="469"/>
    </row>
    <row r="184" spans="2:46" s="500" customFormat="1" ht="36.9" customHeight="1">
      <c r="B184" s="469"/>
      <c r="C184" s="469"/>
      <c r="D184" s="469"/>
      <c r="E184" s="469"/>
      <c r="F184" s="469"/>
      <c r="G184" s="469"/>
      <c r="H184" s="469"/>
      <c r="I184" s="469"/>
      <c r="J184" s="469"/>
      <c r="K184" s="469"/>
      <c r="L184" s="469"/>
      <c r="M184" s="469"/>
      <c r="N184" s="469"/>
      <c r="O184" s="469"/>
      <c r="P184" s="469"/>
      <c r="Q184" s="469"/>
      <c r="R184" s="469"/>
      <c r="S184" s="469"/>
      <c r="T184" s="469"/>
      <c r="U184" s="469"/>
      <c r="V184" s="469"/>
      <c r="W184" s="469"/>
      <c r="X184" s="469"/>
      <c r="Y184" s="469"/>
      <c r="Z184" s="469"/>
      <c r="AA184" s="469"/>
      <c r="AB184" s="469"/>
      <c r="AC184" s="469"/>
      <c r="AD184" s="469"/>
      <c r="AE184" s="469"/>
      <c r="AF184" s="469"/>
      <c r="AG184" s="469"/>
      <c r="AH184" s="469"/>
      <c r="AI184" s="469"/>
      <c r="AJ184" s="469"/>
      <c r="AK184" s="469"/>
      <c r="AL184" s="469"/>
      <c r="AM184" s="469"/>
      <c r="AN184" s="469"/>
      <c r="AO184" s="469"/>
      <c r="AP184" s="469"/>
      <c r="AQ184" s="469"/>
      <c r="AR184" s="469"/>
      <c r="AS184" s="469"/>
      <c r="AT184" s="469"/>
    </row>
    <row r="185" spans="2:46" s="500" customFormat="1" ht="36.9" customHeight="1">
      <c r="B185" s="469"/>
      <c r="C185" s="469"/>
      <c r="D185" s="469"/>
      <c r="E185" s="469"/>
      <c r="F185" s="469"/>
      <c r="G185" s="469"/>
      <c r="H185" s="469"/>
      <c r="I185" s="469"/>
      <c r="J185" s="469"/>
      <c r="K185" s="469"/>
      <c r="L185" s="469"/>
      <c r="M185" s="469"/>
      <c r="N185" s="469"/>
      <c r="O185" s="469"/>
      <c r="P185" s="469"/>
      <c r="Q185" s="469"/>
      <c r="R185" s="469"/>
      <c r="S185" s="469"/>
      <c r="T185" s="469"/>
      <c r="U185" s="469"/>
      <c r="V185" s="469"/>
      <c r="W185" s="469"/>
      <c r="X185" s="469"/>
      <c r="Y185" s="469"/>
      <c r="Z185" s="469"/>
      <c r="AA185" s="469"/>
      <c r="AB185" s="469"/>
      <c r="AC185" s="469"/>
      <c r="AD185" s="469"/>
      <c r="AE185" s="469"/>
      <c r="AF185" s="469"/>
      <c r="AG185" s="469"/>
      <c r="AH185" s="469"/>
      <c r="AI185" s="469"/>
      <c r="AJ185" s="469"/>
      <c r="AK185" s="469"/>
      <c r="AL185" s="469"/>
      <c r="AM185" s="469"/>
      <c r="AN185" s="469"/>
      <c r="AO185" s="469"/>
      <c r="AP185" s="469"/>
      <c r="AQ185" s="469"/>
      <c r="AR185" s="469"/>
      <c r="AS185" s="469"/>
      <c r="AT185" s="469"/>
    </row>
    <row r="186" spans="2:46" s="500" customFormat="1" ht="36.9" customHeight="1">
      <c r="B186" s="469"/>
      <c r="C186" s="469"/>
      <c r="D186" s="469"/>
      <c r="E186" s="469"/>
      <c r="F186" s="469"/>
      <c r="G186" s="469"/>
      <c r="H186" s="469"/>
      <c r="I186" s="469"/>
      <c r="J186" s="469"/>
      <c r="K186" s="469"/>
      <c r="L186" s="469"/>
      <c r="M186" s="469"/>
      <c r="N186" s="469"/>
      <c r="O186" s="469"/>
      <c r="P186" s="469"/>
      <c r="Q186" s="469"/>
      <c r="R186" s="469"/>
      <c r="S186" s="469"/>
      <c r="T186" s="469"/>
      <c r="U186" s="469"/>
      <c r="V186" s="469"/>
      <c r="W186" s="469"/>
      <c r="X186" s="469"/>
      <c r="Y186" s="469"/>
      <c r="Z186" s="469"/>
      <c r="AA186" s="469"/>
      <c r="AB186" s="469"/>
      <c r="AC186" s="469"/>
      <c r="AD186" s="469"/>
      <c r="AE186" s="469"/>
      <c r="AF186" s="469"/>
      <c r="AG186" s="469"/>
      <c r="AH186" s="469"/>
      <c r="AI186" s="469"/>
      <c r="AJ186" s="469"/>
      <c r="AK186" s="469"/>
      <c r="AL186" s="469"/>
      <c r="AM186" s="469"/>
      <c r="AN186" s="469"/>
      <c r="AO186" s="469"/>
      <c r="AP186" s="469"/>
      <c r="AQ186" s="469"/>
      <c r="AR186" s="469"/>
      <c r="AS186" s="469"/>
      <c r="AT186" s="469"/>
    </row>
    <row r="187" spans="2:46" s="500" customFormat="1" ht="21" customHeight="1">
      <c r="B187" s="469"/>
      <c r="C187" s="469"/>
      <c r="D187" s="469"/>
      <c r="E187" s="469"/>
      <c r="F187" s="469"/>
      <c r="G187" s="469"/>
      <c r="H187" s="469"/>
      <c r="I187" s="469"/>
      <c r="J187" s="469"/>
      <c r="K187" s="469"/>
      <c r="L187" s="469"/>
      <c r="M187" s="469"/>
      <c r="N187" s="469"/>
      <c r="O187" s="469"/>
      <c r="P187" s="469"/>
      <c r="Q187" s="469"/>
      <c r="R187" s="469"/>
      <c r="S187" s="469"/>
      <c r="T187" s="469"/>
      <c r="U187" s="469"/>
      <c r="V187" s="469"/>
      <c r="W187" s="469"/>
      <c r="X187" s="469"/>
      <c r="Y187" s="469"/>
      <c r="Z187" s="469"/>
      <c r="AA187" s="469"/>
      <c r="AB187" s="469"/>
      <c r="AC187" s="469"/>
      <c r="AD187" s="469"/>
      <c r="AE187" s="469"/>
      <c r="AF187" s="469"/>
      <c r="AG187" s="469"/>
      <c r="AH187" s="469"/>
      <c r="AI187" s="469"/>
      <c r="AJ187" s="469"/>
      <c r="AK187" s="469"/>
      <c r="AL187" s="469"/>
      <c r="AM187" s="469"/>
      <c r="AN187" s="469"/>
      <c r="AO187" s="469"/>
      <c r="AP187" s="469"/>
      <c r="AQ187" s="469"/>
      <c r="AR187" s="469"/>
      <c r="AS187" s="469"/>
      <c r="AT187" s="469"/>
    </row>
    <row r="188" spans="2:46" s="500" customFormat="1" ht="21" customHeight="1">
      <c r="B188" s="469"/>
      <c r="C188" s="469"/>
      <c r="D188" s="469"/>
      <c r="E188" s="469"/>
      <c r="F188" s="469"/>
      <c r="G188" s="469"/>
      <c r="H188" s="469"/>
      <c r="I188" s="469"/>
      <c r="J188" s="469"/>
      <c r="K188" s="469"/>
      <c r="L188" s="469"/>
      <c r="M188" s="469"/>
      <c r="N188" s="469"/>
      <c r="O188" s="469"/>
      <c r="P188" s="469"/>
      <c r="Q188" s="469"/>
      <c r="R188" s="469"/>
      <c r="S188" s="469"/>
      <c r="T188" s="469"/>
      <c r="U188" s="469"/>
      <c r="V188" s="469"/>
      <c r="W188" s="469"/>
      <c r="X188" s="469"/>
      <c r="Y188" s="469"/>
      <c r="Z188" s="469"/>
      <c r="AA188" s="469"/>
      <c r="AB188" s="469"/>
      <c r="AC188" s="469"/>
      <c r="AD188" s="469"/>
      <c r="AE188" s="469"/>
      <c r="AF188" s="469"/>
      <c r="AG188" s="469"/>
      <c r="AH188" s="469"/>
      <c r="AI188" s="469"/>
      <c r="AJ188" s="469"/>
      <c r="AK188" s="469"/>
      <c r="AL188" s="469"/>
      <c r="AM188" s="469"/>
      <c r="AN188" s="469"/>
      <c r="AO188" s="469"/>
      <c r="AP188" s="469"/>
      <c r="AQ188" s="469"/>
      <c r="AR188" s="469"/>
      <c r="AS188" s="469"/>
      <c r="AT188" s="469"/>
    </row>
    <row r="189" spans="2:46" s="500" customFormat="1" ht="21" customHeight="1">
      <c r="B189" s="469"/>
      <c r="C189" s="469"/>
      <c r="D189" s="469"/>
      <c r="E189" s="469"/>
      <c r="F189" s="469"/>
      <c r="G189" s="469"/>
      <c r="H189" s="469"/>
      <c r="I189" s="469"/>
      <c r="J189" s="469"/>
      <c r="K189" s="469"/>
      <c r="L189" s="469"/>
      <c r="M189" s="469"/>
      <c r="N189" s="469"/>
      <c r="O189" s="469"/>
      <c r="P189" s="469"/>
      <c r="Q189" s="469"/>
      <c r="R189" s="469"/>
      <c r="S189" s="469"/>
      <c r="T189" s="469"/>
      <c r="U189" s="469"/>
      <c r="V189" s="469"/>
      <c r="W189" s="469"/>
      <c r="X189" s="469"/>
      <c r="Y189" s="469"/>
      <c r="Z189" s="469"/>
      <c r="AA189" s="469"/>
      <c r="AB189" s="469"/>
      <c r="AC189" s="469"/>
      <c r="AD189" s="469"/>
      <c r="AE189" s="469"/>
      <c r="AF189" s="469"/>
      <c r="AG189" s="469"/>
      <c r="AH189" s="469"/>
      <c r="AI189" s="469"/>
      <c r="AJ189" s="469"/>
      <c r="AK189" s="469"/>
      <c r="AL189" s="469"/>
      <c r="AM189" s="469"/>
      <c r="AN189" s="469"/>
      <c r="AO189" s="469"/>
      <c r="AP189" s="469"/>
      <c r="AQ189" s="469"/>
      <c r="AR189" s="469"/>
      <c r="AS189" s="469"/>
      <c r="AT189" s="469"/>
    </row>
    <row r="190" spans="2:46" s="500" customFormat="1" ht="18" customHeight="1">
      <c r="B190" s="469"/>
      <c r="C190" s="469"/>
      <c r="D190" s="469"/>
      <c r="E190" s="469"/>
      <c r="F190" s="469"/>
      <c r="G190" s="469"/>
      <c r="H190" s="469"/>
      <c r="I190" s="469"/>
      <c r="J190" s="469"/>
      <c r="K190" s="469"/>
      <c r="L190" s="469"/>
      <c r="M190" s="469"/>
      <c r="N190" s="469"/>
      <c r="O190" s="469"/>
      <c r="P190" s="469"/>
      <c r="Q190" s="469"/>
      <c r="R190" s="469"/>
      <c r="S190" s="469"/>
      <c r="T190" s="469"/>
      <c r="U190" s="469"/>
      <c r="V190" s="469"/>
      <c r="W190" s="469"/>
      <c r="X190" s="469"/>
      <c r="Y190" s="469"/>
      <c r="Z190" s="469"/>
      <c r="AA190" s="469"/>
      <c r="AB190" s="469"/>
      <c r="AC190" s="469"/>
      <c r="AD190" s="469"/>
      <c r="AE190" s="469"/>
      <c r="AF190" s="469"/>
      <c r="AG190" s="469"/>
      <c r="AH190" s="469"/>
      <c r="AI190" s="469"/>
      <c r="AJ190" s="469"/>
      <c r="AK190" s="469"/>
      <c r="AL190" s="469"/>
      <c r="AM190" s="469"/>
      <c r="AN190" s="469"/>
      <c r="AO190" s="469"/>
      <c r="AP190" s="469"/>
      <c r="AQ190" s="469"/>
      <c r="AR190" s="469"/>
      <c r="AS190" s="469"/>
      <c r="AT190" s="469"/>
    </row>
    <row r="191" spans="2:46" s="500" customFormat="1" ht="18" customHeight="1">
      <c r="B191" s="469"/>
      <c r="C191" s="469"/>
      <c r="D191" s="469"/>
      <c r="E191" s="469"/>
      <c r="F191" s="469"/>
      <c r="G191" s="469"/>
      <c r="H191" s="469"/>
      <c r="I191" s="469"/>
      <c r="J191" s="469"/>
      <c r="K191" s="469"/>
      <c r="L191" s="469"/>
      <c r="M191" s="469"/>
      <c r="N191" s="469"/>
      <c r="O191" s="469"/>
      <c r="P191" s="469"/>
      <c r="Q191" s="469"/>
      <c r="R191" s="469"/>
      <c r="S191" s="469"/>
      <c r="T191" s="469"/>
      <c r="U191" s="469"/>
      <c r="V191" s="469"/>
      <c r="W191" s="469"/>
      <c r="X191" s="469"/>
      <c r="Y191" s="469"/>
      <c r="Z191" s="469"/>
      <c r="AA191" s="469"/>
      <c r="AB191" s="469"/>
      <c r="AC191" s="469"/>
      <c r="AD191" s="469"/>
      <c r="AE191" s="469"/>
      <c r="AF191" s="469"/>
      <c r="AG191" s="469"/>
      <c r="AH191" s="469"/>
      <c r="AI191" s="469"/>
      <c r="AJ191" s="469"/>
      <c r="AK191" s="469"/>
      <c r="AL191" s="469"/>
      <c r="AM191" s="469"/>
      <c r="AN191" s="469"/>
      <c r="AO191" s="469"/>
      <c r="AP191" s="469"/>
      <c r="AQ191" s="469"/>
      <c r="AR191" s="469"/>
      <c r="AS191" s="469"/>
      <c r="AT191" s="469"/>
    </row>
    <row r="192" spans="2:46" s="500" customFormat="1" ht="18" customHeight="1">
      <c r="B192" s="469"/>
      <c r="C192" s="469"/>
      <c r="D192" s="469"/>
      <c r="E192" s="469"/>
      <c r="F192" s="469"/>
      <c r="G192" s="469"/>
      <c r="H192" s="469"/>
      <c r="I192" s="469"/>
      <c r="J192" s="469"/>
      <c r="K192" s="469"/>
      <c r="L192" s="469"/>
      <c r="M192" s="469"/>
      <c r="N192" s="469"/>
      <c r="O192" s="469"/>
      <c r="P192" s="469"/>
      <c r="Q192" s="469"/>
      <c r="R192" s="469"/>
      <c r="S192" s="469"/>
      <c r="T192" s="469"/>
      <c r="U192" s="469"/>
      <c r="V192" s="469"/>
      <c r="W192" s="469"/>
      <c r="X192" s="469"/>
      <c r="Y192" s="469"/>
      <c r="Z192" s="469"/>
      <c r="AA192" s="469"/>
      <c r="AB192" s="469"/>
      <c r="AC192" s="469"/>
      <c r="AD192" s="469"/>
      <c r="AE192" s="469"/>
      <c r="AF192" s="469"/>
      <c r="AG192" s="469"/>
      <c r="AH192" s="469"/>
      <c r="AI192" s="469"/>
      <c r="AJ192" s="469"/>
      <c r="AK192" s="469"/>
      <c r="AL192" s="469"/>
      <c r="AM192" s="469"/>
      <c r="AN192" s="469"/>
      <c r="AO192" s="469"/>
      <c r="AP192" s="469"/>
      <c r="AQ192" s="469"/>
      <c r="AR192" s="469"/>
      <c r="AS192" s="469"/>
      <c r="AT192" s="469"/>
    </row>
    <row r="193" spans="2:46" s="500" customFormat="1" ht="18" customHeight="1">
      <c r="B193" s="469"/>
      <c r="C193" s="469"/>
      <c r="D193" s="469"/>
      <c r="E193" s="469"/>
      <c r="F193" s="469"/>
      <c r="G193" s="469"/>
      <c r="H193" s="469"/>
      <c r="I193" s="469"/>
      <c r="J193" s="469"/>
      <c r="K193" s="469"/>
      <c r="L193" s="469"/>
      <c r="M193" s="469"/>
      <c r="N193" s="469"/>
      <c r="O193" s="469"/>
      <c r="P193" s="469"/>
      <c r="Q193" s="469"/>
      <c r="R193" s="469"/>
      <c r="S193" s="469"/>
      <c r="T193" s="469"/>
      <c r="U193" s="469"/>
      <c r="V193" s="469"/>
      <c r="W193" s="469"/>
      <c r="X193" s="469"/>
      <c r="Y193" s="469"/>
      <c r="Z193" s="469"/>
      <c r="AA193" s="469"/>
      <c r="AB193" s="469"/>
      <c r="AC193" s="469"/>
      <c r="AD193" s="469"/>
      <c r="AE193" s="469"/>
      <c r="AF193" s="469"/>
      <c r="AG193" s="469"/>
      <c r="AH193" s="469"/>
      <c r="AI193" s="469"/>
      <c r="AJ193" s="469"/>
      <c r="AK193" s="469"/>
      <c r="AL193" s="469"/>
      <c r="AM193" s="469"/>
      <c r="AN193" s="469"/>
      <c r="AO193" s="469"/>
      <c r="AP193" s="469"/>
      <c r="AQ193" s="469"/>
      <c r="AR193" s="469"/>
      <c r="AS193" s="469"/>
      <c r="AT193" s="469"/>
    </row>
    <row r="194" spans="2:46" s="500" customFormat="1" ht="18" customHeight="1">
      <c r="B194" s="469"/>
      <c r="C194" s="469"/>
      <c r="D194" s="469"/>
      <c r="E194" s="469"/>
      <c r="F194" s="469"/>
      <c r="G194" s="469"/>
      <c r="H194" s="469"/>
      <c r="I194" s="469"/>
      <c r="J194" s="469"/>
      <c r="K194" s="469"/>
      <c r="L194" s="469"/>
      <c r="M194" s="469"/>
      <c r="N194" s="469"/>
      <c r="O194" s="469"/>
      <c r="P194" s="469"/>
      <c r="Q194" s="469"/>
      <c r="R194" s="469"/>
      <c r="S194" s="469"/>
      <c r="T194" s="469"/>
      <c r="U194" s="469"/>
      <c r="V194" s="469"/>
      <c r="W194" s="469"/>
      <c r="X194" s="469"/>
      <c r="Y194" s="469"/>
      <c r="Z194" s="469"/>
      <c r="AA194" s="469"/>
      <c r="AB194" s="469"/>
      <c r="AC194" s="469"/>
      <c r="AD194" s="469"/>
      <c r="AE194" s="469"/>
      <c r="AF194" s="469"/>
      <c r="AG194" s="469"/>
      <c r="AH194" s="469"/>
      <c r="AI194" s="469"/>
      <c r="AJ194" s="469"/>
      <c r="AK194" s="469"/>
      <c r="AL194" s="469"/>
      <c r="AM194" s="469"/>
      <c r="AN194" s="469"/>
      <c r="AO194" s="469"/>
      <c r="AP194" s="469"/>
      <c r="AQ194" s="469"/>
      <c r="AR194" s="469"/>
      <c r="AS194" s="469"/>
      <c r="AT194" s="469"/>
    </row>
    <row r="195" spans="2:46" s="500" customFormat="1" ht="18" customHeight="1">
      <c r="B195" s="469"/>
      <c r="C195" s="469"/>
      <c r="D195" s="469"/>
      <c r="E195" s="469"/>
      <c r="F195" s="469"/>
      <c r="G195" s="469"/>
      <c r="H195" s="469"/>
      <c r="I195" s="469"/>
      <c r="J195" s="469"/>
      <c r="K195" s="469"/>
      <c r="L195" s="469"/>
      <c r="M195" s="469"/>
      <c r="N195" s="469"/>
      <c r="O195" s="469"/>
      <c r="P195" s="469"/>
      <c r="Q195" s="469"/>
      <c r="R195" s="469"/>
      <c r="S195" s="469"/>
      <c r="T195" s="469"/>
      <c r="U195" s="469"/>
      <c r="V195" s="469"/>
      <c r="W195" s="469"/>
      <c r="X195" s="469"/>
      <c r="Y195" s="469"/>
      <c r="Z195" s="469"/>
      <c r="AA195" s="469"/>
      <c r="AB195" s="469"/>
      <c r="AC195" s="469"/>
      <c r="AD195" s="469"/>
      <c r="AE195" s="469"/>
      <c r="AF195" s="469"/>
      <c r="AG195" s="469"/>
      <c r="AH195" s="469"/>
      <c r="AI195" s="469"/>
      <c r="AJ195" s="469"/>
      <c r="AK195" s="469"/>
      <c r="AL195" s="469"/>
      <c r="AM195" s="469"/>
      <c r="AN195" s="469"/>
      <c r="AO195" s="469"/>
      <c r="AP195" s="469"/>
      <c r="AQ195" s="469"/>
      <c r="AR195" s="469"/>
      <c r="AS195" s="469"/>
      <c r="AT195" s="469"/>
    </row>
    <row r="196" spans="2:46" s="500" customFormat="1" ht="18" customHeight="1">
      <c r="B196" s="469"/>
      <c r="C196" s="469"/>
      <c r="D196" s="469"/>
      <c r="E196" s="469"/>
      <c r="F196" s="469"/>
      <c r="G196" s="469"/>
      <c r="H196" s="469"/>
      <c r="I196" s="469"/>
      <c r="J196" s="469"/>
      <c r="K196" s="469"/>
      <c r="L196" s="469"/>
      <c r="M196" s="469"/>
      <c r="N196" s="469"/>
      <c r="O196" s="469"/>
      <c r="P196" s="469"/>
      <c r="Q196" s="469"/>
      <c r="R196" s="469"/>
      <c r="S196" s="469"/>
      <c r="T196" s="469"/>
      <c r="U196" s="469"/>
      <c r="V196" s="469"/>
      <c r="W196" s="469"/>
      <c r="X196" s="469"/>
      <c r="Y196" s="469"/>
      <c r="Z196" s="469"/>
      <c r="AA196" s="469"/>
      <c r="AB196" s="469"/>
      <c r="AC196" s="469"/>
      <c r="AD196" s="469"/>
      <c r="AE196" s="469"/>
      <c r="AF196" s="469"/>
      <c r="AG196" s="469"/>
      <c r="AH196" s="469"/>
      <c r="AI196" s="469"/>
      <c r="AJ196" s="469"/>
      <c r="AK196" s="469"/>
      <c r="AL196" s="469"/>
      <c r="AM196" s="469"/>
      <c r="AN196" s="469"/>
      <c r="AO196" s="469"/>
      <c r="AP196" s="469"/>
      <c r="AQ196" s="469"/>
      <c r="AR196" s="469"/>
      <c r="AS196" s="469"/>
      <c r="AT196" s="469"/>
    </row>
    <row r="197" spans="2:46" s="500" customFormat="1" ht="18" customHeight="1">
      <c r="B197" s="469"/>
      <c r="C197" s="469"/>
      <c r="D197" s="469"/>
      <c r="E197" s="469"/>
      <c r="F197" s="469"/>
      <c r="G197" s="469"/>
      <c r="H197" s="469"/>
      <c r="I197" s="469"/>
      <c r="J197" s="469"/>
      <c r="K197" s="469"/>
      <c r="L197" s="469"/>
      <c r="M197" s="469"/>
      <c r="N197" s="469"/>
      <c r="O197" s="469"/>
      <c r="P197" s="469"/>
      <c r="Q197" s="469"/>
      <c r="R197" s="469"/>
      <c r="S197" s="469"/>
      <c r="T197" s="469"/>
      <c r="U197" s="469"/>
      <c r="V197" s="469"/>
      <c r="W197" s="469"/>
      <c r="X197" s="469"/>
      <c r="Y197" s="469"/>
      <c r="Z197" s="469"/>
      <c r="AA197" s="469"/>
      <c r="AB197" s="469"/>
      <c r="AC197" s="469"/>
      <c r="AD197" s="469"/>
      <c r="AE197" s="469"/>
      <c r="AF197" s="469"/>
      <c r="AG197" s="469"/>
      <c r="AH197" s="469"/>
      <c r="AI197" s="469"/>
      <c r="AJ197" s="469"/>
      <c r="AK197" s="469"/>
      <c r="AL197" s="469"/>
      <c r="AM197" s="469"/>
      <c r="AN197" s="469"/>
      <c r="AO197" s="469"/>
      <c r="AP197" s="469"/>
      <c r="AQ197" s="469"/>
      <c r="AR197" s="469"/>
      <c r="AS197" s="469"/>
      <c r="AT197" s="469"/>
    </row>
    <row r="198" spans="2:46" s="500" customFormat="1" ht="36" customHeight="1">
      <c r="B198" s="469"/>
      <c r="C198" s="469"/>
      <c r="D198" s="469"/>
      <c r="E198" s="469"/>
      <c r="F198" s="469"/>
      <c r="G198" s="469"/>
      <c r="H198" s="469"/>
      <c r="I198" s="469"/>
      <c r="J198" s="469"/>
      <c r="K198" s="469"/>
      <c r="L198" s="469"/>
      <c r="M198" s="469"/>
      <c r="N198" s="469"/>
      <c r="O198" s="469"/>
      <c r="P198" s="469"/>
      <c r="Q198" s="469"/>
      <c r="R198" s="469"/>
      <c r="S198" s="469"/>
      <c r="T198" s="469"/>
      <c r="U198" s="469"/>
      <c r="V198" s="469"/>
      <c r="W198" s="469"/>
      <c r="X198" s="469"/>
      <c r="Y198" s="469"/>
      <c r="Z198" s="469"/>
      <c r="AA198" s="469"/>
      <c r="AB198" s="469"/>
      <c r="AC198" s="469"/>
      <c r="AD198" s="469"/>
      <c r="AE198" s="469"/>
      <c r="AF198" s="469"/>
      <c r="AG198" s="469"/>
      <c r="AH198" s="469"/>
      <c r="AI198" s="469"/>
      <c r="AJ198" s="469"/>
      <c r="AK198" s="469"/>
      <c r="AL198" s="469"/>
      <c r="AM198" s="469"/>
      <c r="AN198" s="469"/>
      <c r="AO198" s="469"/>
      <c r="AP198" s="469"/>
      <c r="AQ198" s="469"/>
      <c r="AR198" s="469"/>
      <c r="AS198" s="469"/>
      <c r="AT198" s="469"/>
    </row>
    <row r="199" spans="2:46" s="500" customFormat="1" ht="18" customHeight="1">
      <c r="B199" s="469"/>
      <c r="C199" s="469"/>
      <c r="D199" s="469"/>
      <c r="E199" s="469"/>
      <c r="F199" s="469"/>
      <c r="G199" s="469"/>
      <c r="H199" s="469"/>
      <c r="I199" s="469"/>
      <c r="J199" s="469"/>
      <c r="K199" s="469"/>
      <c r="L199" s="469"/>
      <c r="M199" s="469"/>
      <c r="N199" s="469"/>
      <c r="O199" s="469"/>
      <c r="P199" s="469"/>
      <c r="Q199" s="469"/>
      <c r="R199" s="469"/>
      <c r="S199" s="469"/>
      <c r="T199" s="469"/>
      <c r="U199" s="469"/>
      <c r="V199" s="469"/>
      <c r="W199" s="469"/>
      <c r="X199" s="469"/>
      <c r="Y199" s="469"/>
      <c r="Z199" s="469"/>
      <c r="AA199" s="469"/>
      <c r="AB199" s="469"/>
      <c r="AC199" s="469"/>
      <c r="AD199" s="469"/>
      <c r="AE199" s="469"/>
      <c r="AF199" s="469"/>
      <c r="AG199" s="469"/>
      <c r="AH199" s="469"/>
      <c r="AI199" s="469"/>
      <c r="AJ199" s="469"/>
      <c r="AK199" s="469"/>
      <c r="AL199" s="469"/>
      <c r="AM199" s="469"/>
      <c r="AN199" s="469"/>
      <c r="AO199" s="469"/>
      <c r="AP199" s="469"/>
      <c r="AQ199" s="469"/>
      <c r="AR199" s="469"/>
      <c r="AS199" s="469"/>
      <c r="AT199" s="469"/>
    </row>
    <row r="200" spans="2:46" s="500" customFormat="1" ht="18" customHeight="1">
      <c r="B200" s="469"/>
      <c r="C200" s="469"/>
      <c r="D200" s="469"/>
      <c r="E200" s="469"/>
      <c r="F200" s="469"/>
      <c r="G200" s="469"/>
      <c r="H200" s="469"/>
      <c r="I200" s="469"/>
      <c r="J200" s="469"/>
      <c r="K200" s="469"/>
      <c r="L200" s="469"/>
      <c r="M200" s="469"/>
      <c r="N200" s="469"/>
      <c r="O200" s="469"/>
      <c r="P200" s="469"/>
      <c r="Q200" s="469"/>
      <c r="R200" s="469"/>
      <c r="S200" s="469"/>
      <c r="T200" s="469"/>
      <c r="U200" s="469"/>
      <c r="V200" s="469"/>
      <c r="W200" s="469"/>
      <c r="X200" s="469"/>
      <c r="Y200" s="469"/>
      <c r="Z200" s="469"/>
      <c r="AA200" s="469"/>
      <c r="AB200" s="469"/>
      <c r="AC200" s="469"/>
      <c r="AD200" s="469"/>
      <c r="AE200" s="469"/>
      <c r="AF200" s="469"/>
      <c r="AG200" s="469"/>
      <c r="AH200" s="469"/>
      <c r="AI200" s="469"/>
      <c r="AJ200" s="469"/>
      <c r="AK200" s="469"/>
      <c r="AL200" s="469"/>
      <c r="AM200" s="469"/>
      <c r="AN200" s="469"/>
      <c r="AO200" s="469"/>
      <c r="AP200" s="469"/>
      <c r="AQ200" s="469"/>
      <c r="AR200" s="469"/>
      <c r="AS200" s="469"/>
      <c r="AT200" s="469"/>
    </row>
    <row r="201" spans="2:46" s="500" customFormat="1" ht="18" customHeight="1">
      <c r="B201" s="469"/>
      <c r="C201" s="469"/>
      <c r="D201" s="469"/>
      <c r="E201" s="469"/>
      <c r="F201" s="469"/>
      <c r="G201" s="469"/>
      <c r="H201" s="469"/>
      <c r="I201" s="469"/>
      <c r="J201" s="469"/>
      <c r="K201" s="469"/>
      <c r="L201" s="469"/>
      <c r="M201" s="469"/>
      <c r="N201" s="469"/>
      <c r="O201" s="469"/>
      <c r="P201" s="469"/>
      <c r="Q201" s="469"/>
      <c r="R201" s="469"/>
      <c r="S201" s="469"/>
      <c r="T201" s="469"/>
      <c r="U201" s="469"/>
      <c r="V201" s="469"/>
      <c r="W201" s="469"/>
      <c r="X201" s="469"/>
      <c r="Y201" s="469"/>
      <c r="Z201" s="469"/>
      <c r="AA201" s="469"/>
      <c r="AB201" s="469"/>
      <c r="AC201" s="469"/>
      <c r="AD201" s="469"/>
      <c r="AE201" s="469"/>
      <c r="AF201" s="469"/>
      <c r="AG201" s="469"/>
      <c r="AH201" s="469"/>
      <c r="AI201" s="469"/>
      <c r="AJ201" s="469"/>
      <c r="AK201" s="469"/>
      <c r="AL201" s="469"/>
      <c r="AM201" s="469"/>
      <c r="AN201" s="469"/>
      <c r="AO201" s="469"/>
      <c r="AP201" s="469"/>
      <c r="AQ201" s="469"/>
      <c r="AR201" s="469"/>
      <c r="AS201" s="469"/>
      <c r="AT201" s="469"/>
    </row>
    <row r="202" spans="2:46" s="500" customFormat="1" ht="18" customHeight="1">
      <c r="B202" s="469"/>
      <c r="C202" s="469"/>
      <c r="D202" s="469"/>
      <c r="E202" s="469"/>
      <c r="F202" s="469"/>
      <c r="G202" s="469"/>
      <c r="H202" s="469"/>
      <c r="I202" s="469"/>
      <c r="J202" s="469"/>
      <c r="K202" s="469"/>
      <c r="L202" s="469"/>
      <c r="M202" s="469"/>
      <c r="N202" s="469"/>
      <c r="O202" s="469"/>
      <c r="P202" s="469"/>
      <c r="Q202" s="469"/>
      <c r="R202" s="469"/>
      <c r="S202" s="469"/>
      <c r="T202" s="469"/>
      <c r="U202" s="469"/>
      <c r="V202" s="469"/>
      <c r="W202" s="469"/>
      <c r="X202" s="469"/>
      <c r="Y202" s="469"/>
      <c r="Z202" s="469"/>
      <c r="AA202" s="469"/>
      <c r="AB202" s="469"/>
      <c r="AC202" s="469"/>
      <c r="AD202" s="469"/>
      <c r="AE202" s="469"/>
      <c r="AF202" s="469"/>
      <c r="AG202" s="469"/>
      <c r="AH202" s="469"/>
      <c r="AI202" s="469"/>
      <c r="AJ202" s="469"/>
      <c r="AK202" s="469"/>
      <c r="AL202" s="469"/>
      <c r="AM202" s="469"/>
      <c r="AN202" s="469"/>
      <c r="AO202" s="469"/>
      <c r="AP202" s="469"/>
      <c r="AQ202" s="469"/>
      <c r="AR202" s="469"/>
      <c r="AS202" s="469"/>
      <c r="AT202" s="469"/>
    </row>
    <row r="203" spans="2:46" s="500" customFormat="1" ht="18" customHeight="1">
      <c r="B203" s="469"/>
      <c r="C203" s="469"/>
      <c r="D203" s="469"/>
      <c r="E203" s="469"/>
      <c r="F203" s="469"/>
      <c r="G203" s="469"/>
      <c r="H203" s="469"/>
      <c r="I203" s="469"/>
      <c r="J203" s="469"/>
      <c r="K203" s="469"/>
      <c r="L203" s="469"/>
      <c r="M203" s="469"/>
      <c r="N203" s="469"/>
      <c r="O203" s="469"/>
      <c r="P203" s="469"/>
      <c r="Q203" s="469"/>
      <c r="R203" s="469"/>
      <c r="S203" s="469"/>
      <c r="T203" s="469"/>
      <c r="U203" s="469"/>
      <c r="V203" s="469"/>
      <c r="W203" s="469"/>
      <c r="X203" s="469"/>
      <c r="Y203" s="469"/>
      <c r="Z203" s="469"/>
      <c r="AA203" s="469"/>
      <c r="AB203" s="469"/>
      <c r="AC203" s="469"/>
      <c r="AD203" s="469"/>
      <c r="AE203" s="469"/>
      <c r="AF203" s="469"/>
      <c r="AG203" s="469"/>
      <c r="AH203" s="469"/>
      <c r="AI203" s="469"/>
      <c r="AJ203" s="469"/>
      <c r="AK203" s="469"/>
      <c r="AL203" s="469"/>
      <c r="AM203" s="469"/>
      <c r="AN203" s="469"/>
      <c r="AO203" s="469"/>
      <c r="AP203" s="469"/>
      <c r="AQ203" s="469"/>
      <c r="AR203" s="469"/>
      <c r="AS203" s="469"/>
      <c r="AT203" s="469"/>
    </row>
    <row r="204" spans="2:46" s="500" customFormat="1" ht="18" customHeight="1">
      <c r="B204" s="469"/>
      <c r="C204" s="469"/>
      <c r="D204" s="469"/>
      <c r="E204" s="469"/>
      <c r="F204" s="469"/>
      <c r="G204" s="469"/>
      <c r="H204" s="469"/>
      <c r="I204" s="469"/>
      <c r="J204" s="469"/>
      <c r="K204" s="469"/>
      <c r="L204" s="469"/>
      <c r="M204" s="469"/>
      <c r="N204" s="469"/>
      <c r="O204" s="469"/>
      <c r="P204" s="469"/>
      <c r="Q204" s="469"/>
      <c r="R204" s="469"/>
      <c r="S204" s="469"/>
      <c r="T204" s="469"/>
      <c r="U204" s="469"/>
      <c r="V204" s="469"/>
      <c r="W204" s="469"/>
      <c r="X204" s="469"/>
      <c r="Y204" s="469"/>
      <c r="Z204" s="469"/>
      <c r="AA204" s="469"/>
      <c r="AB204" s="469"/>
      <c r="AC204" s="469"/>
      <c r="AD204" s="469"/>
      <c r="AE204" s="469"/>
      <c r="AF204" s="469"/>
      <c r="AG204" s="469"/>
      <c r="AH204" s="469"/>
      <c r="AI204" s="469"/>
      <c r="AJ204" s="469"/>
      <c r="AK204" s="469"/>
      <c r="AL204" s="469"/>
      <c r="AM204" s="469"/>
      <c r="AN204" s="469"/>
      <c r="AO204" s="469"/>
      <c r="AP204" s="469"/>
      <c r="AQ204" s="469"/>
      <c r="AR204" s="469"/>
      <c r="AS204" s="469"/>
      <c r="AT204" s="469"/>
    </row>
    <row r="205" spans="2:46" s="500" customFormat="1" ht="18" customHeight="1">
      <c r="B205" s="469"/>
      <c r="C205" s="469"/>
      <c r="D205" s="469"/>
      <c r="E205" s="469"/>
      <c r="F205" s="469"/>
      <c r="G205" s="469"/>
      <c r="H205" s="469"/>
      <c r="I205" s="469"/>
      <c r="J205" s="469"/>
      <c r="K205" s="469"/>
      <c r="L205" s="469"/>
      <c r="M205" s="469"/>
      <c r="N205" s="469"/>
      <c r="O205" s="469"/>
      <c r="P205" s="469"/>
      <c r="Q205" s="469"/>
      <c r="R205" s="469"/>
      <c r="S205" s="469"/>
      <c r="T205" s="469"/>
      <c r="U205" s="469"/>
      <c r="V205" s="469"/>
      <c r="W205" s="469"/>
      <c r="X205" s="469"/>
      <c r="Y205" s="469"/>
      <c r="Z205" s="469"/>
      <c r="AA205" s="469"/>
      <c r="AB205" s="469"/>
      <c r="AC205" s="469"/>
      <c r="AD205" s="469"/>
      <c r="AE205" s="469"/>
      <c r="AF205" s="469"/>
      <c r="AG205" s="469"/>
      <c r="AH205" s="469"/>
      <c r="AI205" s="469"/>
      <c r="AJ205" s="469"/>
      <c r="AK205" s="469"/>
      <c r="AL205" s="469"/>
      <c r="AM205" s="469"/>
      <c r="AN205" s="469"/>
      <c r="AO205" s="469"/>
      <c r="AP205" s="469"/>
      <c r="AQ205" s="469"/>
      <c r="AR205" s="469"/>
      <c r="AS205" s="469"/>
      <c r="AT205" s="469"/>
    </row>
    <row r="206" spans="2:46" s="500" customFormat="1" ht="18" customHeight="1">
      <c r="B206" s="469"/>
      <c r="C206" s="469"/>
      <c r="D206" s="469"/>
      <c r="E206" s="469"/>
      <c r="F206" s="469"/>
      <c r="G206" s="469"/>
      <c r="H206" s="469"/>
      <c r="I206" s="469"/>
      <c r="J206" s="469"/>
      <c r="K206" s="469"/>
      <c r="L206" s="469"/>
      <c r="M206" s="469"/>
      <c r="N206" s="469"/>
      <c r="O206" s="469"/>
      <c r="P206" s="469"/>
      <c r="Q206" s="469"/>
      <c r="R206" s="469"/>
      <c r="S206" s="469"/>
      <c r="T206" s="469"/>
      <c r="U206" s="469"/>
      <c r="V206" s="469"/>
      <c r="W206" s="469"/>
      <c r="X206" s="469"/>
      <c r="Y206" s="469"/>
      <c r="Z206" s="469"/>
      <c r="AA206" s="469"/>
      <c r="AB206" s="469"/>
      <c r="AC206" s="469"/>
      <c r="AD206" s="469"/>
      <c r="AE206" s="469"/>
      <c r="AF206" s="469"/>
      <c r="AG206" s="469"/>
      <c r="AH206" s="469"/>
      <c r="AI206" s="469"/>
      <c r="AJ206" s="469"/>
      <c r="AK206" s="469"/>
      <c r="AL206" s="469"/>
      <c r="AM206" s="469"/>
      <c r="AN206" s="469"/>
      <c r="AO206" s="469"/>
      <c r="AP206" s="469"/>
      <c r="AQ206" s="469"/>
      <c r="AR206" s="469"/>
      <c r="AS206" s="469"/>
      <c r="AT206" s="469"/>
    </row>
    <row r="207" spans="2:46" s="500" customFormat="1" ht="18" customHeight="1">
      <c r="B207" s="469"/>
      <c r="C207" s="469"/>
      <c r="D207" s="469"/>
      <c r="E207" s="469"/>
      <c r="F207" s="469"/>
      <c r="G207" s="469"/>
      <c r="H207" s="469"/>
      <c r="I207" s="469"/>
      <c r="J207" s="469"/>
      <c r="K207" s="469"/>
      <c r="L207" s="469"/>
      <c r="M207" s="469"/>
      <c r="N207" s="469"/>
      <c r="O207" s="469"/>
      <c r="P207" s="469"/>
      <c r="Q207" s="469"/>
      <c r="R207" s="469"/>
      <c r="S207" s="469"/>
      <c r="T207" s="469"/>
      <c r="U207" s="469"/>
      <c r="V207" s="469"/>
      <c r="W207" s="469"/>
      <c r="X207" s="469"/>
      <c r="Y207" s="469"/>
      <c r="Z207" s="469"/>
      <c r="AA207" s="469"/>
      <c r="AB207" s="469"/>
      <c r="AC207" s="469"/>
      <c r="AD207" s="469"/>
      <c r="AE207" s="469"/>
      <c r="AF207" s="469"/>
      <c r="AG207" s="469"/>
      <c r="AH207" s="469"/>
      <c r="AI207" s="469"/>
      <c r="AJ207" s="469"/>
      <c r="AK207" s="469"/>
      <c r="AL207" s="469"/>
      <c r="AM207" s="469"/>
      <c r="AN207" s="469"/>
      <c r="AO207" s="469"/>
      <c r="AP207" s="469"/>
      <c r="AQ207" s="469"/>
      <c r="AR207" s="469"/>
      <c r="AS207" s="469"/>
      <c r="AT207" s="469"/>
    </row>
    <row r="208" spans="2:46" s="500" customFormat="1" ht="18" customHeight="1">
      <c r="B208" s="469"/>
      <c r="C208" s="469"/>
      <c r="D208" s="469"/>
      <c r="E208" s="469"/>
      <c r="F208" s="469"/>
      <c r="G208" s="469"/>
      <c r="H208" s="469"/>
      <c r="I208" s="469"/>
      <c r="J208" s="469"/>
      <c r="K208" s="469"/>
      <c r="L208" s="469"/>
      <c r="M208" s="469"/>
      <c r="N208" s="469"/>
      <c r="O208" s="469"/>
      <c r="P208" s="469"/>
      <c r="Q208" s="469"/>
      <c r="R208" s="469"/>
      <c r="S208" s="469"/>
      <c r="T208" s="469"/>
      <c r="U208" s="469"/>
      <c r="V208" s="469"/>
      <c r="W208" s="469"/>
      <c r="X208" s="469"/>
      <c r="Y208" s="469"/>
      <c r="Z208" s="469"/>
      <c r="AA208" s="469"/>
      <c r="AB208" s="469"/>
      <c r="AC208" s="469"/>
      <c r="AD208" s="469"/>
      <c r="AE208" s="469"/>
      <c r="AF208" s="469"/>
      <c r="AG208" s="469"/>
      <c r="AH208" s="469"/>
      <c r="AI208" s="469"/>
      <c r="AJ208" s="469"/>
      <c r="AK208" s="469"/>
      <c r="AL208" s="469"/>
      <c r="AM208" s="469"/>
      <c r="AN208" s="469"/>
      <c r="AO208" s="469"/>
      <c r="AP208" s="469"/>
      <c r="AQ208" s="469"/>
      <c r="AR208" s="469"/>
      <c r="AS208" s="469"/>
      <c r="AT208" s="469"/>
    </row>
    <row r="209" spans="2:46" s="500" customFormat="1" ht="18" customHeight="1">
      <c r="B209" s="469"/>
      <c r="C209" s="469"/>
      <c r="D209" s="469"/>
      <c r="E209" s="469"/>
      <c r="F209" s="469"/>
      <c r="G209" s="469"/>
      <c r="H209" s="469"/>
      <c r="I209" s="469"/>
      <c r="J209" s="469"/>
      <c r="K209" s="469"/>
      <c r="L209" s="469"/>
      <c r="M209" s="469"/>
      <c r="N209" s="469"/>
      <c r="O209" s="469"/>
      <c r="P209" s="469"/>
      <c r="Q209" s="469"/>
      <c r="R209" s="469"/>
      <c r="S209" s="469"/>
      <c r="T209" s="469"/>
      <c r="U209" s="469"/>
      <c r="V209" s="469"/>
      <c r="W209" s="469"/>
      <c r="X209" s="469"/>
      <c r="Y209" s="469"/>
      <c r="Z209" s="469"/>
      <c r="AA209" s="469"/>
      <c r="AB209" s="469"/>
      <c r="AC209" s="469"/>
      <c r="AD209" s="469"/>
      <c r="AE209" s="469"/>
      <c r="AF209" s="469"/>
      <c r="AG209" s="469"/>
      <c r="AH209" s="469"/>
      <c r="AI209" s="469"/>
      <c r="AJ209" s="469"/>
      <c r="AK209" s="469"/>
      <c r="AL209" s="469"/>
      <c r="AM209" s="469"/>
      <c r="AN209" s="469"/>
      <c r="AO209" s="469"/>
      <c r="AP209" s="469"/>
      <c r="AQ209" s="469"/>
      <c r="AR209" s="469"/>
      <c r="AS209" s="469"/>
      <c r="AT209" s="469"/>
    </row>
    <row r="210" spans="2:46" s="500" customFormat="1" ht="18" customHeight="1">
      <c r="B210" s="469"/>
      <c r="C210" s="469"/>
      <c r="D210" s="469"/>
      <c r="E210" s="469"/>
      <c r="F210" s="469"/>
      <c r="G210" s="469"/>
      <c r="H210" s="469"/>
      <c r="I210" s="469"/>
      <c r="J210" s="469"/>
      <c r="K210" s="469"/>
      <c r="L210" s="469"/>
      <c r="M210" s="469"/>
      <c r="N210" s="469"/>
      <c r="O210" s="469"/>
      <c r="P210" s="469"/>
      <c r="Q210" s="469"/>
      <c r="R210" s="469"/>
      <c r="S210" s="469"/>
      <c r="T210" s="469"/>
      <c r="U210" s="469"/>
      <c r="V210" s="469"/>
      <c r="W210" s="469"/>
      <c r="X210" s="469"/>
      <c r="Y210" s="469"/>
      <c r="Z210" s="469"/>
      <c r="AA210" s="469"/>
      <c r="AB210" s="469"/>
      <c r="AC210" s="469"/>
      <c r="AD210" s="469"/>
      <c r="AE210" s="469"/>
      <c r="AF210" s="469"/>
      <c r="AG210" s="469"/>
      <c r="AH210" s="469"/>
      <c r="AI210" s="469"/>
      <c r="AJ210" s="469"/>
      <c r="AK210" s="469"/>
      <c r="AL210" s="469"/>
      <c r="AM210" s="469"/>
      <c r="AN210" s="469"/>
      <c r="AO210" s="469"/>
      <c r="AP210" s="469"/>
      <c r="AQ210" s="469"/>
      <c r="AR210" s="469"/>
      <c r="AS210" s="469"/>
      <c r="AT210" s="469"/>
    </row>
    <row r="211" spans="2:46" s="500" customFormat="1" ht="24.9" customHeight="1">
      <c r="B211" s="469"/>
      <c r="C211" s="469"/>
      <c r="D211" s="469"/>
      <c r="E211" s="469"/>
      <c r="F211" s="469"/>
      <c r="G211" s="469"/>
      <c r="H211" s="469"/>
      <c r="I211" s="469"/>
      <c r="J211" s="469"/>
      <c r="K211" s="469"/>
      <c r="L211" s="469"/>
      <c r="M211" s="469"/>
      <c r="N211" s="469"/>
      <c r="O211" s="469"/>
      <c r="P211" s="469"/>
      <c r="Q211" s="469"/>
      <c r="R211" s="469"/>
      <c r="S211" s="469"/>
      <c r="T211" s="469"/>
      <c r="U211" s="469"/>
      <c r="V211" s="469"/>
      <c r="W211" s="469"/>
      <c r="X211" s="469"/>
      <c r="Y211" s="469"/>
      <c r="Z211" s="469"/>
      <c r="AA211" s="469"/>
      <c r="AB211" s="469"/>
      <c r="AC211" s="469"/>
      <c r="AD211" s="469"/>
      <c r="AE211" s="469"/>
      <c r="AF211" s="469"/>
      <c r="AG211" s="469"/>
      <c r="AH211" s="469"/>
      <c r="AI211" s="469"/>
      <c r="AJ211" s="469"/>
      <c r="AK211" s="469"/>
      <c r="AL211" s="469"/>
      <c r="AM211" s="469"/>
      <c r="AN211" s="469"/>
      <c r="AO211" s="469"/>
      <c r="AP211" s="469"/>
      <c r="AQ211" s="469"/>
      <c r="AR211" s="469"/>
      <c r="AS211" s="469"/>
      <c r="AT211" s="469"/>
    </row>
    <row r="212" spans="2:46" s="500" customFormat="1" ht="24.9" customHeight="1">
      <c r="B212" s="469"/>
      <c r="C212" s="469"/>
      <c r="D212" s="469"/>
      <c r="E212" s="469"/>
      <c r="F212" s="469"/>
      <c r="G212" s="469"/>
      <c r="H212" s="469"/>
      <c r="I212" s="469"/>
      <c r="J212" s="469"/>
      <c r="K212" s="469"/>
      <c r="L212" s="469"/>
      <c r="M212" s="469"/>
      <c r="N212" s="469"/>
      <c r="O212" s="469"/>
      <c r="P212" s="469"/>
      <c r="Q212" s="469"/>
      <c r="R212" s="469"/>
      <c r="S212" s="469"/>
      <c r="T212" s="469"/>
      <c r="U212" s="469"/>
      <c r="V212" s="469"/>
      <c r="W212" s="469"/>
      <c r="X212" s="469"/>
      <c r="Y212" s="469"/>
      <c r="Z212" s="469"/>
      <c r="AA212" s="469"/>
      <c r="AB212" s="469"/>
      <c r="AC212" s="469"/>
      <c r="AD212" s="469"/>
      <c r="AE212" s="469"/>
      <c r="AF212" s="469"/>
      <c r="AG212" s="469"/>
      <c r="AH212" s="469"/>
      <c r="AI212" s="469"/>
      <c r="AJ212" s="469"/>
      <c r="AK212" s="469"/>
      <c r="AL212" s="469"/>
      <c r="AM212" s="469"/>
      <c r="AN212" s="469"/>
      <c r="AO212" s="469"/>
      <c r="AP212" s="469"/>
      <c r="AQ212" s="469"/>
      <c r="AR212" s="469"/>
      <c r="AS212" s="469"/>
      <c r="AT212" s="469"/>
    </row>
    <row r="213" spans="2:46" s="500" customFormat="1" ht="24.9" customHeight="1">
      <c r="B213" s="469"/>
      <c r="C213" s="469"/>
      <c r="D213" s="469"/>
      <c r="E213" s="469"/>
      <c r="F213" s="469"/>
      <c r="G213" s="469"/>
      <c r="H213" s="469"/>
      <c r="I213" s="469"/>
      <c r="J213" s="469"/>
      <c r="K213" s="469"/>
      <c r="L213" s="469"/>
      <c r="M213" s="469"/>
      <c r="N213" s="469"/>
      <c r="O213" s="469"/>
      <c r="P213" s="469"/>
      <c r="Q213" s="469"/>
      <c r="R213" s="469"/>
      <c r="S213" s="469"/>
      <c r="T213" s="469"/>
      <c r="U213" s="469"/>
      <c r="V213" s="469"/>
      <c r="W213" s="469"/>
      <c r="X213" s="469"/>
      <c r="Y213" s="469"/>
      <c r="Z213" s="469"/>
      <c r="AA213" s="469"/>
      <c r="AB213" s="469"/>
      <c r="AC213" s="469"/>
      <c r="AD213" s="469"/>
      <c r="AE213" s="469"/>
      <c r="AF213" s="469"/>
      <c r="AG213" s="469"/>
      <c r="AH213" s="469"/>
      <c r="AI213" s="469"/>
      <c r="AJ213" s="469"/>
      <c r="AK213" s="469"/>
      <c r="AL213" s="469"/>
      <c r="AM213" s="469"/>
      <c r="AN213" s="469"/>
      <c r="AO213" s="469"/>
      <c r="AP213" s="469"/>
      <c r="AQ213" s="469"/>
      <c r="AR213" s="469"/>
      <c r="AS213" s="469"/>
      <c r="AT213" s="469"/>
    </row>
    <row r="214" spans="2:46" ht="18" customHeight="1"/>
    <row r="215" spans="2:46" ht="18" customHeight="1"/>
    <row r="216" spans="2:46" ht="18" customHeight="1"/>
  </sheetData>
  <sheetProtection algorithmName="SHA-512" hashValue="nf4/e68TWpMIVDHfsoBZk/Yqy9Dmfi9Z0lbGQ5m5SFdTB+2ufCSXFcodIu2+BcJxXH/MRBSKeqE+8KUiOeJlcg==" saltValue="FwlYa2PNvXaWtgMVsw1ibA==" spinCount="100000" sheet="1" selectLockedCells="1"/>
  <mergeCells count="986">
    <mergeCell ref="AZ132:AZ133"/>
    <mergeCell ref="BA132:BA133"/>
    <mergeCell ref="BN132:BN133"/>
    <mergeCell ref="BO132:BO133"/>
    <mergeCell ref="BP132:BP133"/>
    <mergeCell ref="BQ132:BQ133"/>
    <mergeCell ref="AS132:AS133"/>
    <mergeCell ref="AT132:AT133"/>
    <mergeCell ref="AV132:AV133"/>
    <mergeCell ref="AW132:AW133"/>
    <mergeCell ref="AX132:AX133"/>
    <mergeCell ref="AY132:AY133"/>
    <mergeCell ref="AM132:AM133"/>
    <mergeCell ref="AN132:AN133"/>
    <mergeCell ref="AO132:AO133"/>
    <mergeCell ref="AP132:AP133"/>
    <mergeCell ref="AQ132:AQ133"/>
    <mergeCell ref="AR132:AR133"/>
    <mergeCell ref="BB125:BB131"/>
    <mergeCell ref="B132:B133"/>
    <mergeCell ref="F132:H133"/>
    <mergeCell ref="I132:T133"/>
    <mergeCell ref="U132:AF133"/>
    <mergeCell ref="AG132:AG133"/>
    <mergeCell ref="AH132:AH133"/>
    <mergeCell ref="AI132:AI133"/>
    <mergeCell ref="AK132:AK133"/>
    <mergeCell ref="AL132:AL133"/>
    <mergeCell ref="AV125:AV131"/>
    <mergeCell ref="AW125:AW131"/>
    <mergeCell ref="AX125:AX131"/>
    <mergeCell ref="AY125:AY131"/>
    <mergeCell ref="AZ125:AZ131"/>
    <mergeCell ref="BA125:BA131"/>
    <mergeCell ref="AO125:AO131"/>
    <mergeCell ref="AP125:AP131"/>
    <mergeCell ref="AQ125:AQ131"/>
    <mergeCell ref="AR125:AR131"/>
    <mergeCell ref="AS125:AS131"/>
    <mergeCell ref="AT125:AT131"/>
    <mergeCell ref="BQ123:BQ124"/>
    <mergeCell ref="B125:B131"/>
    <mergeCell ref="F125:H131"/>
    <mergeCell ref="I125:T131"/>
    <mergeCell ref="U125:AF131"/>
    <mergeCell ref="AG125:AG131"/>
    <mergeCell ref="AK125:AK131"/>
    <mergeCell ref="AL125:AL131"/>
    <mergeCell ref="AM125:AM131"/>
    <mergeCell ref="AN125:AN131"/>
    <mergeCell ref="AY123:AY124"/>
    <mergeCell ref="AZ123:AZ124"/>
    <mergeCell ref="BA123:BA124"/>
    <mergeCell ref="BN123:BN124"/>
    <mergeCell ref="BO123:BO124"/>
    <mergeCell ref="BP123:BP124"/>
    <mergeCell ref="AR123:AR124"/>
    <mergeCell ref="AS123:AS124"/>
    <mergeCell ref="AT123:AT124"/>
    <mergeCell ref="AV123:AV124"/>
    <mergeCell ref="AW123:AW124"/>
    <mergeCell ref="AX123:AX124"/>
    <mergeCell ref="AL123:AL124"/>
    <mergeCell ref="AM123:AM124"/>
    <mergeCell ref="AN123:AN124"/>
    <mergeCell ref="AO123:AO124"/>
    <mergeCell ref="AP123:AP124"/>
    <mergeCell ref="AQ123:AQ124"/>
    <mergeCell ref="BO121:BO122"/>
    <mergeCell ref="AM121:AM122"/>
    <mergeCell ref="AN121:AN122"/>
    <mergeCell ref="AO121:AO122"/>
    <mergeCell ref="BP121:BP122"/>
    <mergeCell ref="BQ121:BQ122"/>
    <mergeCell ref="B123:B124"/>
    <mergeCell ref="F123:H124"/>
    <mergeCell ref="I123:T124"/>
    <mergeCell ref="U123:AF124"/>
    <mergeCell ref="AG123:AG124"/>
    <mergeCell ref="AH123:AH124"/>
    <mergeCell ref="AK123:AK124"/>
    <mergeCell ref="AW121:AW122"/>
    <mergeCell ref="AX121:AX122"/>
    <mergeCell ref="AY121:AY122"/>
    <mergeCell ref="AZ121:AZ122"/>
    <mergeCell ref="BA121:BA122"/>
    <mergeCell ref="BN121:BN122"/>
    <mergeCell ref="AP121:AP122"/>
    <mergeCell ref="AQ121:AQ122"/>
    <mergeCell ref="AR121:AR122"/>
    <mergeCell ref="AS121:AS122"/>
    <mergeCell ref="AT121:AT122"/>
    <mergeCell ref="AV121:AV122"/>
    <mergeCell ref="AI121:AI122"/>
    <mergeCell ref="AK121:AK122"/>
    <mergeCell ref="AL121:AL122"/>
    <mergeCell ref="B121:B122"/>
    <mergeCell ref="F121:H122"/>
    <mergeCell ref="I121:T122"/>
    <mergeCell ref="U121:AF122"/>
    <mergeCell ref="AG121:AG122"/>
    <mergeCell ref="AH121:AH122"/>
    <mergeCell ref="AZ118:AZ120"/>
    <mergeCell ref="BA118:BA120"/>
    <mergeCell ref="BN118:BN120"/>
    <mergeCell ref="AM118:AM120"/>
    <mergeCell ref="AN118:AN120"/>
    <mergeCell ref="AO118:AO120"/>
    <mergeCell ref="AP118:AP120"/>
    <mergeCell ref="AQ118:AQ120"/>
    <mergeCell ref="AR118:AR120"/>
    <mergeCell ref="BO118:BO120"/>
    <mergeCell ref="BP118:BP120"/>
    <mergeCell ref="BQ118:BQ120"/>
    <mergeCell ref="AS118:AS120"/>
    <mergeCell ref="AT118:AT120"/>
    <mergeCell ref="AV118:AV120"/>
    <mergeCell ref="AW118:AW120"/>
    <mergeCell ref="AX118:AX120"/>
    <mergeCell ref="AY118:AY120"/>
    <mergeCell ref="BQ115:BQ117"/>
    <mergeCell ref="B118:B120"/>
    <mergeCell ref="F118:H120"/>
    <mergeCell ref="I118:T120"/>
    <mergeCell ref="U118:AF120"/>
    <mergeCell ref="AG118:AG120"/>
    <mergeCell ref="AH118:AH120"/>
    <mergeCell ref="AI118:AI120"/>
    <mergeCell ref="AK118:AK120"/>
    <mergeCell ref="AL118:AL120"/>
    <mergeCell ref="AY115:AY117"/>
    <mergeCell ref="AZ115:AZ117"/>
    <mergeCell ref="BA115:BA117"/>
    <mergeCell ref="BN115:BN117"/>
    <mergeCell ref="BO115:BO117"/>
    <mergeCell ref="BP115:BP117"/>
    <mergeCell ref="AR115:AR117"/>
    <mergeCell ref="AS115:AS117"/>
    <mergeCell ref="AT115:AT117"/>
    <mergeCell ref="AV115:AV117"/>
    <mergeCell ref="AW115:AW117"/>
    <mergeCell ref="AX115:AX117"/>
    <mergeCell ref="AL115:AL117"/>
    <mergeCell ref="AM115:AM117"/>
    <mergeCell ref="AN115:AN117"/>
    <mergeCell ref="AO115:AO117"/>
    <mergeCell ref="AP115:AP117"/>
    <mergeCell ref="AQ115:AQ117"/>
    <mergeCell ref="BQ111:BQ113"/>
    <mergeCell ref="B115:B117"/>
    <mergeCell ref="C115:E133"/>
    <mergeCell ref="F115:H117"/>
    <mergeCell ref="I115:T117"/>
    <mergeCell ref="U115:AF117"/>
    <mergeCell ref="AG115:AG117"/>
    <mergeCell ref="AH115:AH117"/>
    <mergeCell ref="AI115:AI117"/>
    <mergeCell ref="AK115:AK117"/>
    <mergeCell ref="AX111:AX113"/>
    <mergeCell ref="AY111:AY113"/>
    <mergeCell ref="AZ111:AZ113"/>
    <mergeCell ref="BN111:BN113"/>
    <mergeCell ref="BO111:BO113"/>
    <mergeCell ref="BP111:BP113"/>
    <mergeCell ref="AQ111:AQ113"/>
    <mergeCell ref="AR111:AR113"/>
    <mergeCell ref="AS111:AS113"/>
    <mergeCell ref="AT111:AT113"/>
    <mergeCell ref="AV111:AV113"/>
    <mergeCell ref="AW111:AW113"/>
    <mergeCell ref="AK111:AK113"/>
    <mergeCell ref="AL111:AL113"/>
    <mergeCell ref="AM111:AM113"/>
    <mergeCell ref="AN111:AN113"/>
    <mergeCell ref="AO111:AO113"/>
    <mergeCell ref="AP111:AP113"/>
    <mergeCell ref="BP108:BP110"/>
    <mergeCell ref="AM108:AM110"/>
    <mergeCell ref="AN108:AN110"/>
    <mergeCell ref="AO108:AO110"/>
    <mergeCell ref="BQ108:BQ110"/>
    <mergeCell ref="B111:B113"/>
    <mergeCell ref="C111:E113"/>
    <mergeCell ref="F111:H113"/>
    <mergeCell ref="I111:T113"/>
    <mergeCell ref="U111:AF113"/>
    <mergeCell ref="AG111:AG113"/>
    <mergeCell ref="AH111:AH113"/>
    <mergeCell ref="AI111:AI113"/>
    <mergeCell ref="AW108:AW110"/>
    <mergeCell ref="AX108:AX110"/>
    <mergeCell ref="AY108:AY110"/>
    <mergeCell ref="AZ108:AZ110"/>
    <mergeCell ref="BN108:BN110"/>
    <mergeCell ref="BO108:BO110"/>
    <mergeCell ref="AP108:AP110"/>
    <mergeCell ref="AQ108:AQ110"/>
    <mergeCell ref="AR108:AR110"/>
    <mergeCell ref="AS108:AS110"/>
    <mergeCell ref="AT108:AT110"/>
    <mergeCell ref="AV108:AV110"/>
    <mergeCell ref="AI108:AI110"/>
    <mergeCell ref="AK108:AK110"/>
    <mergeCell ref="AL108:AL110"/>
    <mergeCell ref="B108:B110"/>
    <mergeCell ref="F108:H110"/>
    <mergeCell ref="I108:T110"/>
    <mergeCell ref="U108:AF110"/>
    <mergeCell ref="AG108:AG110"/>
    <mergeCell ref="AH108:AH110"/>
    <mergeCell ref="AT105:AT107"/>
    <mergeCell ref="AV105:AV107"/>
    <mergeCell ref="AW105:AW107"/>
    <mergeCell ref="AN105:AN107"/>
    <mergeCell ref="AO105:AO107"/>
    <mergeCell ref="AP105:AP107"/>
    <mergeCell ref="AQ105:AQ107"/>
    <mergeCell ref="AR105:AR107"/>
    <mergeCell ref="AS105:AS107"/>
    <mergeCell ref="AG105:AG107"/>
    <mergeCell ref="AH105:AH107"/>
    <mergeCell ref="AI105:AI107"/>
    <mergeCell ref="AK105:AK107"/>
    <mergeCell ref="AL105:AL107"/>
    <mergeCell ref="AM105:AM107"/>
    <mergeCell ref="BO102:BO104"/>
    <mergeCell ref="BP102:BP104"/>
    <mergeCell ref="BQ102:BQ104"/>
    <mergeCell ref="BB103:BD103"/>
    <mergeCell ref="BB104:BC104"/>
    <mergeCell ref="AZ102:AZ104"/>
    <mergeCell ref="BN102:BN104"/>
    <mergeCell ref="BN105:BN107"/>
    <mergeCell ref="BO105:BO107"/>
    <mergeCell ref="BP105:BP107"/>
    <mergeCell ref="BQ105:BQ107"/>
    <mergeCell ref="AX105:AX107"/>
    <mergeCell ref="AY105:AY107"/>
    <mergeCell ref="AZ105:AZ107"/>
    <mergeCell ref="B105:B107"/>
    <mergeCell ref="C105:E110"/>
    <mergeCell ref="F105:H107"/>
    <mergeCell ref="I105:T107"/>
    <mergeCell ref="U105:AF107"/>
    <mergeCell ref="AV102:AV104"/>
    <mergeCell ref="AW102:AW104"/>
    <mergeCell ref="AX102:AX104"/>
    <mergeCell ref="AY102:AY104"/>
    <mergeCell ref="AO102:AO104"/>
    <mergeCell ref="AP102:AP104"/>
    <mergeCell ref="AQ102:AQ104"/>
    <mergeCell ref="AR102:AR104"/>
    <mergeCell ref="AS102:AS104"/>
    <mergeCell ref="AT102:AT104"/>
    <mergeCell ref="AH102:AH104"/>
    <mergeCell ref="AI102:AI104"/>
    <mergeCell ref="AK102:AK104"/>
    <mergeCell ref="AL102:AL104"/>
    <mergeCell ref="AM102:AM104"/>
    <mergeCell ref="AN102:AN104"/>
    <mergeCell ref="B102:B104"/>
    <mergeCell ref="C102:E104"/>
    <mergeCell ref="F102:H104"/>
    <mergeCell ref="I102:T104"/>
    <mergeCell ref="U102:AF104"/>
    <mergeCell ref="AG102:AG104"/>
    <mergeCell ref="AY99:AY101"/>
    <mergeCell ref="AZ99:AZ101"/>
    <mergeCell ref="BN99:BN101"/>
    <mergeCell ref="BO99:BO101"/>
    <mergeCell ref="BP99:BP101"/>
    <mergeCell ref="BQ99:BQ101"/>
    <mergeCell ref="AR99:AR101"/>
    <mergeCell ref="AS99:AS101"/>
    <mergeCell ref="AT99:AT101"/>
    <mergeCell ref="AV99:AV101"/>
    <mergeCell ref="AW99:AW101"/>
    <mergeCell ref="AX99:AX101"/>
    <mergeCell ref="AL99:AL101"/>
    <mergeCell ref="AM99:AM101"/>
    <mergeCell ref="AN99:AN101"/>
    <mergeCell ref="AO99:AO101"/>
    <mergeCell ref="AP99:AP101"/>
    <mergeCell ref="AQ99:AQ101"/>
    <mergeCell ref="BQ96:BQ98"/>
    <mergeCell ref="B99:B101"/>
    <mergeCell ref="C99:E101"/>
    <mergeCell ref="F99:H101"/>
    <mergeCell ref="I99:T101"/>
    <mergeCell ref="U99:AF101"/>
    <mergeCell ref="AG99:AG101"/>
    <mergeCell ref="AH99:AH101"/>
    <mergeCell ref="AI99:AI101"/>
    <mergeCell ref="AK99:AK101"/>
    <mergeCell ref="AX96:AX98"/>
    <mergeCell ref="AY96:AY98"/>
    <mergeCell ref="AZ96:AZ98"/>
    <mergeCell ref="BN96:BN98"/>
    <mergeCell ref="BO96:BO98"/>
    <mergeCell ref="BP96:BP98"/>
    <mergeCell ref="AQ96:AQ98"/>
    <mergeCell ref="AR96:AR98"/>
    <mergeCell ref="AS96:AS98"/>
    <mergeCell ref="AT96:AT98"/>
    <mergeCell ref="AV96:AV98"/>
    <mergeCell ref="AW96:AW98"/>
    <mergeCell ref="AK96:AK98"/>
    <mergeCell ref="AL96:AL98"/>
    <mergeCell ref="AM96:AM98"/>
    <mergeCell ref="AN96:AN98"/>
    <mergeCell ref="AO96:AO98"/>
    <mergeCell ref="AP96:AP98"/>
    <mergeCell ref="BP91:BP93"/>
    <mergeCell ref="BQ91:BQ93"/>
    <mergeCell ref="I94:T95"/>
    <mergeCell ref="B96:B98"/>
    <mergeCell ref="F96:H98"/>
    <mergeCell ref="I96:T98"/>
    <mergeCell ref="U96:AF98"/>
    <mergeCell ref="AG96:AG98"/>
    <mergeCell ref="AH96:AH98"/>
    <mergeCell ref="AI96:AI98"/>
    <mergeCell ref="AW91:AW93"/>
    <mergeCell ref="AX91:AX93"/>
    <mergeCell ref="AY91:AY93"/>
    <mergeCell ref="AZ91:AZ93"/>
    <mergeCell ref="BN91:BN93"/>
    <mergeCell ref="BO91:BO93"/>
    <mergeCell ref="AP91:AP93"/>
    <mergeCell ref="AQ91:AQ93"/>
    <mergeCell ref="AR91:AR93"/>
    <mergeCell ref="AS91:AS93"/>
    <mergeCell ref="AT91:AT93"/>
    <mergeCell ref="AV91:AV93"/>
    <mergeCell ref="AI91:AI93"/>
    <mergeCell ref="AK91:AK93"/>
    <mergeCell ref="AL91:AL93"/>
    <mergeCell ref="AM91:AM93"/>
    <mergeCell ref="AN91:AN93"/>
    <mergeCell ref="AO91:AO93"/>
    <mergeCell ref="BN88:BN90"/>
    <mergeCell ref="AK88:AK90"/>
    <mergeCell ref="AL88:AL90"/>
    <mergeCell ref="AM88:AM90"/>
    <mergeCell ref="BO88:BO90"/>
    <mergeCell ref="BP88:BP90"/>
    <mergeCell ref="BQ88:BQ90"/>
    <mergeCell ref="B91:B95"/>
    <mergeCell ref="F91:H95"/>
    <mergeCell ref="I91:T93"/>
    <mergeCell ref="U91:AF95"/>
    <mergeCell ref="AG91:AG95"/>
    <mergeCell ref="AH91:AH93"/>
    <mergeCell ref="AT88:AT90"/>
    <mergeCell ref="AV88:AV90"/>
    <mergeCell ref="AW88:AW90"/>
    <mergeCell ref="AX88:AX90"/>
    <mergeCell ref="AY88:AY90"/>
    <mergeCell ref="AZ88:AZ90"/>
    <mergeCell ref="AN88:AN90"/>
    <mergeCell ref="AO88:AO90"/>
    <mergeCell ref="AP88:AP90"/>
    <mergeCell ref="AQ88:AQ90"/>
    <mergeCell ref="AR88:AR90"/>
    <mergeCell ref="AS88:AS90"/>
    <mergeCell ref="AG88:AG90"/>
    <mergeCell ref="AH88:AH90"/>
    <mergeCell ref="AI88:AI90"/>
    <mergeCell ref="AI81:AI83"/>
    <mergeCell ref="AK81:AK83"/>
    <mergeCell ref="AZ84:AZ86"/>
    <mergeCell ref="BN84:BN86"/>
    <mergeCell ref="BO84:BO86"/>
    <mergeCell ref="BP84:BP86"/>
    <mergeCell ref="BQ84:BQ86"/>
    <mergeCell ref="B88:B90"/>
    <mergeCell ref="C88:E98"/>
    <mergeCell ref="F88:H90"/>
    <mergeCell ref="I88:T90"/>
    <mergeCell ref="U88:AF90"/>
    <mergeCell ref="AS84:AS86"/>
    <mergeCell ref="AT84:AT86"/>
    <mergeCell ref="AV84:AV86"/>
    <mergeCell ref="AW84:AW86"/>
    <mergeCell ref="AX84:AX86"/>
    <mergeCell ref="AY84:AY86"/>
    <mergeCell ref="AM84:AM86"/>
    <mergeCell ref="AN84:AN86"/>
    <mergeCell ref="AO84:AO86"/>
    <mergeCell ref="AP84:AP86"/>
    <mergeCell ref="AQ84:AQ86"/>
    <mergeCell ref="AR84:AR86"/>
    <mergeCell ref="AW81:AW83"/>
    <mergeCell ref="AX81:AX83"/>
    <mergeCell ref="AY81:AY83"/>
    <mergeCell ref="AZ81:AZ83"/>
    <mergeCell ref="BN81:BN83"/>
    <mergeCell ref="BO81:BO83"/>
    <mergeCell ref="AP81:AP83"/>
    <mergeCell ref="AQ81:AQ83"/>
    <mergeCell ref="AR81:AR83"/>
    <mergeCell ref="AS81:AS83"/>
    <mergeCell ref="AT81:AT83"/>
    <mergeCell ref="AV81:AV83"/>
    <mergeCell ref="AO81:AO83"/>
    <mergeCell ref="BN78:BN80"/>
    <mergeCell ref="BO78:BO80"/>
    <mergeCell ref="BP78:BP80"/>
    <mergeCell ref="BQ78:BQ80"/>
    <mergeCell ref="B81:B83"/>
    <mergeCell ref="F81:H86"/>
    <mergeCell ref="I81:T83"/>
    <mergeCell ref="U81:AF83"/>
    <mergeCell ref="AG81:AG83"/>
    <mergeCell ref="AH81:AH83"/>
    <mergeCell ref="AT78:AT80"/>
    <mergeCell ref="AV78:AV80"/>
    <mergeCell ref="AW78:AW80"/>
    <mergeCell ref="AX78:AX80"/>
    <mergeCell ref="AY78:AY80"/>
    <mergeCell ref="AZ78:AZ80"/>
    <mergeCell ref="AN78:AN80"/>
    <mergeCell ref="AO78:AO80"/>
    <mergeCell ref="AP78:AP80"/>
    <mergeCell ref="AQ78:AQ80"/>
    <mergeCell ref="BP81:BP83"/>
    <mergeCell ref="BQ81:BQ83"/>
    <mergeCell ref="B84:B86"/>
    <mergeCell ref="AR78:AR80"/>
    <mergeCell ref="AS78:AS80"/>
    <mergeCell ref="AG78:AG80"/>
    <mergeCell ref="AH78:AH80"/>
    <mergeCell ref="AI78:AI80"/>
    <mergeCell ref="AK78:AK80"/>
    <mergeCell ref="AL78:AL80"/>
    <mergeCell ref="AM78:AM80"/>
    <mergeCell ref="AY75:AY77"/>
    <mergeCell ref="AL75:AL77"/>
    <mergeCell ref="AM75:AM77"/>
    <mergeCell ref="AN75:AN77"/>
    <mergeCell ref="AO75:AO77"/>
    <mergeCell ref="AP75:AP77"/>
    <mergeCell ref="AQ75:AQ77"/>
    <mergeCell ref="AZ75:AZ77"/>
    <mergeCell ref="BN75:BN77"/>
    <mergeCell ref="BO75:BO77"/>
    <mergeCell ref="BP75:BP77"/>
    <mergeCell ref="BQ75:BQ77"/>
    <mergeCell ref="AR75:AR77"/>
    <mergeCell ref="AS75:AS77"/>
    <mergeCell ref="AT75:AT77"/>
    <mergeCell ref="AV75:AV77"/>
    <mergeCell ref="AW75:AW77"/>
    <mergeCell ref="AX75:AX77"/>
    <mergeCell ref="BO72:BO74"/>
    <mergeCell ref="BP72:BP74"/>
    <mergeCell ref="BQ72:BQ74"/>
    <mergeCell ref="B75:B77"/>
    <mergeCell ref="I75:T77"/>
    <mergeCell ref="U75:AF77"/>
    <mergeCell ref="AG75:AG77"/>
    <mergeCell ref="AH75:AH77"/>
    <mergeCell ref="AI75:AI77"/>
    <mergeCell ref="AK75:AK77"/>
    <mergeCell ref="AV72:AV74"/>
    <mergeCell ref="AW72:AW74"/>
    <mergeCell ref="AX72:AX74"/>
    <mergeCell ref="AY72:AY74"/>
    <mergeCell ref="AZ72:AZ74"/>
    <mergeCell ref="BN72:BN74"/>
    <mergeCell ref="AO72:AO74"/>
    <mergeCell ref="AP72:AP74"/>
    <mergeCell ref="AQ72:AQ74"/>
    <mergeCell ref="AR72:AR74"/>
    <mergeCell ref="AS72:AS74"/>
    <mergeCell ref="AT72:AT74"/>
    <mergeCell ref="AH72:AH74"/>
    <mergeCell ref="AI72:AI74"/>
    <mergeCell ref="AK72:AK74"/>
    <mergeCell ref="AL72:AL74"/>
    <mergeCell ref="AM72:AM74"/>
    <mergeCell ref="AN72:AN74"/>
    <mergeCell ref="B72:B74"/>
    <mergeCell ref="C72:E86"/>
    <mergeCell ref="F72:H77"/>
    <mergeCell ref="I72:T74"/>
    <mergeCell ref="U72:AF74"/>
    <mergeCell ref="AG72:AG74"/>
    <mergeCell ref="B78:B80"/>
    <mergeCell ref="F78:H80"/>
    <mergeCell ref="I78:T80"/>
    <mergeCell ref="U78:AF80"/>
    <mergeCell ref="AL81:AL83"/>
    <mergeCell ref="AM81:AM83"/>
    <mergeCell ref="AN81:AN83"/>
    <mergeCell ref="I84:T86"/>
    <mergeCell ref="U84:AF86"/>
    <mergeCell ref="AG84:AG86"/>
    <mergeCell ref="AH84:AH86"/>
    <mergeCell ref="AI84:AI86"/>
    <mergeCell ref="AK84:AK86"/>
    <mergeCell ref="AL84:AL86"/>
    <mergeCell ref="BO65:BO67"/>
    <mergeCell ref="BP65:BP67"/>
    <mergeCell ref="BQ65:BQ67"/>
    <mergeCell ref="AX65:AX67"/>
    <mergeCell ref="AY65:AY67"/>
    <mergeCell ref="AZ65:AZ67"/>
    <mergeCell ref="BN65:BN67"/>
    <mergeCell ref="AY68:AY70"/>
    <mergeCell ref="AZ68:AZ70"/>
    <mergeCell ref="BN68:BN70"/>
    <mergeCell ref="BO68:BO70"/>
    <mergeCell ref="BP68:BP70"/>
    <mergeCell ref="BQ68:BQ70"/>
    <mergeCell ref="AX68:AX70"/>
    <mergeCell ref="AH65:AH67"/>
    <mergeCell ref="AI65:AI67"/>
    <mergeCell ref="AK65:AK67"/>
    <mergeCell ref="AL65:AL67"/>
    <mergeCell ref="AM65:AM67"/>
    <mergeCell ref="AN65:AN67"/>
    <mergeCell ref="AL68:AL70"/>
    <mergeCell ref="AM68:AM70"/>
    <mergeCell ref="AN68:AN70"/>
    <mergeCell ref="AK68:AK70"/>
    <mergeCell ref="AV65:AV67"/>
    <mergeCell ref="AW65:AW67"/>
    <mergeCell ref="AO65:AO67"/>
    <mergeCell ref="AP65:AP67"/>
    <mergeCell ref="AQ65:AQ67"/>
    <mergeCell ref="AR65:AR67"/>
    <mergeCell ref="AS65:AS67"/>
    <mergeCell ref="AT65:AT67"/>
    <mergeCell ref="AO68:AO70"/>
    <mergeCell ref="AP68:AP70"/>
    <mergeCell ref="AQ68:AQ70"/>
    <mergeCell ref="AR68:AR70"/>
    <mergeCell ref="AS68:AS70"/>
    <mergeCell ref="AT68:AT70"/>
    <mergeCell ref="AV68:AV70"/>
    <mergeCell ref="AW68:AW70"/>
    <mergeCell ref="BQ62:BQ64"/>
    <mergeCell ref="B65:B67"/>
    <mergeCell ref="F65:H70"/>
    <mergeCell ref="I65:T67"/>
    <mergeCell ref="U65:AF67"/>
    <mergeCell ref="AG65:AG67"/>
    <mergeCell ref="AS62:AS64"/>
    <mergeCell ref="AT62:AT64"/>
    <mergeCell ref="AV62:AV64"/>
    <mergeCell ref="AW62:AW64"/>
    <mergeCell ref="AX62:AX64"/>
    <mergeCell ref="AY62:AY64"/>
    <mergeCell ref="AM62:AM64"/>
    <mergeCell ref="AN62:AN64"/>
    <mergeCell ref="AO62:AO64"/>
    <mergeCell ref="AP62:AP64"/>
    <mergeCell ref="AQ62:AQ64"/>
    <mergeCell ref="AR62:AR64"/>
    <mergeCell ref="B68:B70"/>
    <mergeCell ref="I68:T70"/>
    <mergeCell ref="U68:AF70"/>
    <mergeCell ref="AG68:AG70"/>
    <mergeCell ref="AH68:AH70"/>
    <mergeCell ref="AI68:AI70"/>
    <mergeCell ref="AI62:AI64"/>
    <mergeCell ref="AK62:AK64"/>
    <mergeCell ref="AL62:AL64"/>
    <mergeCell ref="AX59:AX61"/>
    <mergeCell ref="AY59:AY61"/>
    <mergeCell ref="AZ59:AZ61"/>
    <mergeCell ref="BN59:BN61"/>
    <mergeCell ref="BO59:BO61"/>
    <mergeCell ref="BP59:BP61"/>
    <mergeCell ref="AQ59:AQ61"/>
    <mergeCell ref="AR59:AR61"/>
    <mergeCell ref="AS59:AS61"/>
    <mergeCell ref="AT59:AT61"/>
    <mergeCell ref="AV59:AV61"/>
    <mergeCell ref="AW59:AW61"/>
    <mergeCell ref="AK59:AK61"/>
    <mergeCell ref="AL59:AL61"/>
    <mergeCell ref="AZ62:AZ64"/>
    <mergeCell ref="BN62:BN64"/>
    <mergeCell ref="BO62:BO64"/>
    <mergeCell ref="BP62:BP64"/>
    <mergeCell ref="BO56:BO58"/>
    <mergeCell ref="BP56:BP58"/>
    <mergeCell ref="BQ56:BQ58"/>
    <mergeCell ref="B59:B61"/>
    <mergeCell ref="F59:H61"/>
    <mergeCell ref="I59:T61"/>
    <mergeCell ref="U59:AF61"/>
    <mergeCell ref="AG59:AG61"/>
    <mergeCell ref="AH59:AH61"/>
    <mergeCell ref="AI59:AI61"/>
    <mergeCell ref="AV56:AV58"/>
    <mergeCell ref="AW56:AW58"/>
    <mergeCell ref="AX56:AX58"/>
    <mergeCell ref="AY56:AY58"/>
    <mergeCell ref="AZ56:AZ58"/>
    <mergeCell ref="BN56:BN58"/>
    <mergeCell ref="AO56:AO58"/>
    <mergeCell ref="AP56:AP58"/>
    <mergeCell ref="AQ56:AQ58"/>
    <mergeCell ref="AR56:AR58"/>
    <mergeCell ref="BQ59:BQ61"/>
    <mergeCell ref="AS56:AS58"/>
    <mergeCell ref="AT56:AT58"/>
    <mergeCell ref="AH56:AH58"/>
    <mergeCell ref="AI56:AI58"/>
    <mergeCell ref="AK56:AK58"/>
    <mergeCell ref="AL56:AL58"/>
    <mergeCell ref="AM56:AM58"/>
    <mergeCell ref="AN56:AN58"/>
    <mergeCell ref="B56:B58"/>
    <mergeCell ref="C56:E70"/>
    <mergeCell ref="F56:H58"/>
    <mergeCell ref="I56:T58"/>
    <mergeCell ref="U56:AF58"/>
    <mergeCell ref="AG56:AG58"/>
    <mergeCell ref="AM59:AM61"/>
    <mergeCell ref="AN59:AN61"/>
    <mergeCell ref="AO59:AO61"/>
    <mergeCell ref="AP59:AP61"/>
    <mergeCell ref="B62:B64"/>
    <mergeCell ref="F62:H64"/>
    <mergeCell ref="I62:T64"/>
    <mergeCell ref="U62:AF64"/>
    <mergeCell ref="AG62:AG64"/>
    <mergeCell ref="AH62:AH64"/>
    <mergeCell ref="AZ51:AZ53"/>
    <mergeCell ref="BN51:BN53"/>
    <mergeCell ref="BO51:BO53"/>
    <mergeCell ref="BP51:BP53"/>
    <mergeCell ref="BQ51:BQ53"/>
    <mergeCell ref="I54:AF54"/>
    <mergeCell ref="AS51:AS53"/>
    <mergeCell ref="AT51:AT53"/>
    <mergeCell ref="AV51:AV53"/>
    <mergeCell ref="AW51:AW53"/>
    <mergeCell ref="AX51:AX53"/>
    <mergeCell ref="AY51:AY53"/>
    <mergeCell ref="AM51:AM53"/>
    <mergeCell ref="AN51:AN53"/>
    <mergeCell ref="AO51:AO53"/>
    <mergeCell ref="AP51:AP53"/>
    <mergeCell ref="AQ51:AQ53"/>
    <mergeCell ref="AR51:AR53"/>
    <mergeCell ref="BQ48:BQ50"/>
    <mergeCell ref="B51:B53"/>
    <mergeCell ref="F51:H53"/>
    <mergeCell ref="I51:T53"/>
    <mergeCell ref="U51:AF53"/>
    <mergeCell ref="AG51:AG53"/>
    <mergeCell ref="AH51:AH53"/>
    <mergeCell ref="AI51:AI53"/>
    <mergeCell ref="AK51:AK53"/>
    <mergeCell ref="AL51:AL53"/>
    <mergeCell ref="AX48:AX50"/>
    <mergeCell ref="AY48:AY50"/>
    <mergeCell ref="AZ48:AZ50"/>
    <mergeCell ref="BN48:BN50"/>
    <mergeCell ref="BO48:BO50"/>
    <mergeCell ref="BP48:BP50"/>
    <mergeCell ref="AQ48:AQ50"/>
    <mergeCell ref="AR48:AR50"/>
    <mergeCell ref="AS48:AS50"/>
    <mergeCell ref="AT48:AT50"/>
    <mergeCell ref="AV48:AV50"/>
    <mergeCell ref="AW48:AW50"/>
    <mergeCell ref="AK48:AK50"/>
    <mergeCell ref="AL48:AL50"/>
    <mergeCell ref="AM48:AM50"/>
    <mergeCell ref="AN48:AN50"/>
    <mergeCell ref="AO48:AO50"/>
    <mergeCell ref="AP48:AP50"/>
    <mergeCell ref="BP44:BP46"/>
    <mergeCell ref="BQ44:BQ46"/>
    <mergeCell ref="B48:B50"/>
    <mergeCell ref="C48:E53"/>
    <mergeCell ref="F48:H50"/>
    <mergeCell ref="I48:T50"/>
    <mergeCell ref="U48:AF50"/>
    <mergeCell ref="AG48:AG50"/>
    <mergeCell ref="AH48:AH50"/>
    <mergeCell ref="AI48:AI50"/>
    <mergeCell ref="AW44:AW46"/>
    <mergeCell ref="AX44:AX46"/>
    <mergeCell ref="AY44:AY46"/>
    <mergeCell ref="AZ44:AZ46"/>
    <mergeCell ref="BN44:BN46"/>
    <mergeCell ref="BO44:BO46"/>
    <mergeCell ref="AP44:AP46"/>
    <mergeCell ref="AQ44:AQ46"/>
    <mergeCell ref="AR44:AR46"/>
    <mergeCell ref="AS44:AS46"/>
    <mergeCell ref="AT44:AT46"/>
    <mergeCell ref="AV44:AV46"/>
    <mergeCell ref="AI44:AI46"/>
    <mergeCell ref="AK44:AK46"/>
    <mergeCell ref="AL44:AL46"/>
    <mergeCell ref="AM44:AM46"/>
    <mergeCell ref="AN44:AN46"/>
    <mergeCell ref="AO44:AO46"/>
    <mergeCell ref="B44:B46"/>
    <mergeCell ref="F44:H46"/>
    <mergeCell ref="I44:T46"/>
    <mergeCell ref="U44:AF46"/>
    <mergeCell ref="AG44:AG46"/>
    <mergeCell ref="AH44:AH46"/>
    <mergeCell ref="AY41:AY43"/>
    <mergeCell ref="AZ41:AZ43"/>
    <mergeCell ref="BN41:BN43"/>
    <mergeCell ref="BO41:BO43"/>
    <mergeCell ref="BP41:BP43"/>
    <mergeCell ref="BQ41:BQ43"/>
    <mergeCell ref="AR41:AR43"/>
    <mergeCell ref="AS41:AS43"/>
    <mergeCell ref="AT41:AT43"/>
    <mergeCell ref="AV41:AV43"/>
    <mergeCell ref="AW41:AW43"/>
    <mergeCell ref="AX41:AX43"/>
    <mergeCell ref="AL41:AL43"/>
    <mergeCell ref="AM41:AM43"/>
    <mergeCell ref="AN41:AN43"/>
    <mergeCell ref="AO41:AO43"/>
    <mergeCell ref="AP41:AP43"/>
    <mergeCell ref="AQ41:AQ43"/>
    <mergeCell ref="BP38:BP40"/>
    <mergeCell ref="BQ38:BQ40"/>
    <mergeCell ref="B41:B43"/>
    <mergeCell ref="F41:H43"/>
    <mergeCell ref="I41:T43"/>
    <mergeCell ref="U41:AF43"/>
    <mergeCell ref="AG41:AG43"/>
    <mergeCell ref="AH41:AH43"/>
    <mergeCell ref="AI41:AI43"/>
    <mergeCell ref="AK41:AK43"/>
    <mergeCell ref="AW38:AW40"/>
    <mergeCell ref="AX38:AX40"/>
    <mergeCell ref="AY38:AY40"/>
    <mergeCell ref="AZ38:AZ40"/>
    <mergeCell ref="BN38:BN40"/>
    <mergeCell ref="BO38:BO40"/>
    <mergeCell ref="AP38:AP40"/>
    <mergeCell ref="AQ38:AQ40"/>
    <mergeCell ref="AG35:AG37"/>
    <mergeCell ref="AH35:AH37"/>
    <mergeCell ref="AR38:AR40"/>
    <mergeCell ref="AS38:AS40"/>
    <mergeCell ref="AT38:AT40"/>
    <mergeCell ref="AV38:AV40"/>
    <mergeCell ref="AI38:AI40"/>
    <mergeCell ref="AK38:AK40"/>
    <mergeCell ref="AL38:AL40"/>
    <mergeCell ref="AM38:AM40"/>
    <mergeCell ref="AN38:AN40"/>
    <mergeCell ref="AO38:AO40"/>
    <mergeCell ref="AH38:AH40"/>
    <mergeCell ref="AT35:AT37"/>
    <mergeCell ref="AV35:AV37"/>
    <mergeCell ref="AW35:AW37"/>
    <mergeCell ref="AX35:AX37"/>
    <mergeCell ref="AY35:AY37"/>
    <mergeCell ref="AZ35:AZ37"/>
    <mergeCell ref="AN35:AN37"/>
    <mergeCell ref="AO35:AO37"/>
    <mergeCell ref="AP35:AP37"/>
    <mergeCell ref="AQ35:AQ37"/>
    <mergeCell ref="AR35:AR37"/>
    <mergeCell ref="AS35:AS37"/>
    <mergeCell ref="AZ31:AZ33"/>
    <mergeCell ref="BN31:BN33"/>
    <mergeCell ref="BO31:BO33"/>
    <mergeCell ref="BP31:BP33"/>
    <mergeCell ref="BQ31:BQ33"/>
    <mergeCell ref="AX31:AX33"/>
    <mergeCell ref="AY31:AY33"/>
    <mergeCell ref="BN35:BN37"/>
    <mergeCell ref="BO35:BO37"/>
    <mergeCell ref="BP35:BP37"/>
    <mergeCell ref="BQ35:BQ37"/>
    <mergeCell ref="B35:B37"/>
    <mergeCell ref="C35:E46"/>
    <mergeCell ref="F35:H37"/>
    <mergeCell ref="I35:T37"/>
    <mergeCell ref="U35:AF37"/>
    <mergeCell ref="AS31:AS33"/>
    <mergeCell ref="AT31:AT33"/>
    <mergeCell ref="AV31:AV33"/>
    <mergeCell ref="AW31:AW33"/>
    <mergeCell ref="AM31:AM33"/>
    <mergeCell ref="AN31:AN33"/>
    <mergeCell ref="AO31:AO33"/>
    <mergeCell ref="AP31:AP33"/>
    <mergeCell ref="AQ31:AQ33"/>
    <mergeCell ref="AR31:AR33"/>
    <mergeCell ref="AI35:AI37"/>
    <mergeCell ref="AK35:AK37"/>
    <mergeCell ref="AL35:AL37"/>
    <mergeCell ref="AM35:AM37"/>
    <mergeCell ref="B38:B40"/>
    <mergeCell ref="F38:H40"/>
    <mergeCell ref="I38:T40"/>
    <mergeCell ref="U38:AF40"/>
    <mergeCell ref="AG38:AG40"/>
    <mergeCell ref="BN28:BN30"/>
    <mergeCell ref="BO28:BO30"/>
    <mergeCell ref="BP28:BP30"/>
    <mergeCell ref="AQ28:AQ30"/>
    <mergeCell ref="AR28:AR30"/>
    <mergeCell ref="AS28:AS30"/>
    <mergeCell ref="AT28:AT30"/>
    <mergeCell ref="AV28:AV30"/>
    <mergeCell ref="AW28:AW30"/>
    <mergeCell ref="B31:B33"/>
    <mergeCell ref="F31:H33"/>
    <mergeCell ref="I31:T33"/>
    <mergeCell ref="U31:AF33"/>
    <mergeCell ref="AG31:AG33"/>
    <mergeCell ref="AH31:AH33"/>
    <mergeCell ref="AI31:AI33"/>
    <mergeCell ref="AK31:AK33"/>
    <mergeCell ref="AL31:AL33"/>
    <mergeCell ref="BO25:BO27"/>
    <mergeCell ref="BP25:BP27"/>
    <mergeCell ref="BQ25:BQ27"/>
    <mergeCell ref="B28:B30"/>
    <mergeCell ref="F28:H30"/>
    <mergeCell ref="I28:T30"/>
    <mergeCell ref="U28:AF30"/>
    <mergeCell ref="AG28:AG30"/>
    <mergeCell ref="AH28:AH30"/>
    <mergeCell ref="AI28:AI30"/>
    <mergeCell ref="AV25:AV27"/>
    <mergeCell ref="AW25:AW27"/>
    <mergeCell ref="AX25:AX27"/>
    <mergeCell ref="AY25:AY27"/>
    <mergeCell ref="AZ25:AZ27"/>
    <mergeCell ref="BN25:BN27"/>
    <mergeCell ref="AO25:AO27"/>
    <mergeCell ref="AP25:AP27"/>
    <mergeCell ref="AQ25:AQ27"/>
    <mergeCell ref="AR25:AR27"/>
    <mergeCell ref="BQ28:BQ30"/>
    <mergeCell ref="AX28:AX30"/>
    <mergeCell ref="AY28:AY30"/>
    <mergeCell ref="AZ28:AZ30"/>
    <mergeCell ref="AI25:AI27"/>
    <mergeCell ref="AK25:AK27"/>
    <mergeCell ref="AL25:AL27"/>
    <mergeCell ref="AM25:AM27"/>
    <mergeCell ref="AN25:AN27"/>
    <mergeCell ref="AZ22:AZ24"/>
    <mergeCell ref="AM28:AM30"/>
    <mergeCell ref="AN28:AN30"/>
    <mergeCell ref="AO28:AO30"/>
    <mergeCell ref="AP28:AP30"/>
    <mergeCell ref="AK28:AK30"/>
    <mergeCell ref="AL28:AL30"/>
    <mergeCell ref="BN22:BN24"/>
    <mergeCell ref="BO22:BO24"/>
    <mergeCell ref="BP22:BP24"/>
    <mergeCell ref="BQ22:BQ24"/>
    <mergeCell ref="B25:B27"/>
    <mergeCell ref="F25:H27"/>
    <mergeCell ref="I25:T27"/>
    <mergeCell ref="U25:AF27"/>
    <mergeCell ref="AG25:AG27"/>
    <mergeCell ref="AS22:AS24"/>
    <mergeCell ref="AT22:AT24"/>
    <mergeCell ref="AV22:AV24"/>
    <mergeCell ref="AW22:AW24"/>
    <mergeCell ref="AX22:AX24"/>
    <mergeCell ref="AY22:AY24"/>
    <mergeCell ref="AM22:AM24"/>
    <mergeCell ref="AN22:AN24"/>
    <mergeCell ref="AO22:AO24"/>
    <mergeCell ref="AP22:AP24"/>
    <mergeCell ref="AQ22:AQ24"/>
    <mergeCell ref="AR22:AR24"/>
    <mergeCell ref="AS25:AS27"/>
    <mergeCell ref="AT25:AT27"/>
    <mergeCell ref="AH25:AH27"/>
    <mergeCell ref="BQ19:BQ21"/>
    <mergeCell ref="B22:B24"/>
    <mergeCell ref="F22:H24"/>
    <mergeCell ref="I22:T24"/>
    <mergeCell ref="U22:AF24"/>
    <mergeCell ref="AG22:AG24"/>
    <mergeCell ref="AH22:AH24"/>
    <mergeCell ref="AI22:AI24"/>
    <mergeCell ref="AK22:AK24"/>
    <mergeCell ref="AL22:AL24"/>
    <mergeCell ref="AX19:AX21"/>
    <mergeCell ref="AY19:AY21"/>
    <mergeCell ref="AZ19:AZ21"/>
    <mergeCell ref="BN19:BN21"/>
    <mergeCell ref="BO19:BO21"/>
    <mergeCell ref="BP19:BP21"/>
    <mergeCell ref="AQ19:AQ21"/>
    <mergeCell ref="AR19:AR21"/>
    <mergeCell ref="AS19:AS21"/>
    <mergeCell ref="AT19:AT21"/>
    <mergeCell ref="AV19:AV21"/>
    <mergeCell ref="AW19:AW21"/>
    <mergeCell ref="AK19:AK21"/>
    <mergeCell ref="AL19:AL21"/>
    <mergeCell ref="AM19:AM21"/>
    <mergeCell ref="AN19:AN21"/>
    <mergeCell ref="AO19:AO21"/>
    <mergeCell ref="AP19:AP21"/>
    <mergeCell ref="B19:B21"/>
    <mergeCell ref="I19:T21"/>
    <mergeCell ref="U19:AF21"/>
    <mergeCell ref="AG19:AG21"/>
    <mergeCell ref="AH19:AH21"/>
    <mergeCell ref="AI19:AI21"/>
    <mergeCell ref="AY16:AY18"/>
    <mergeCell ref="AZ16:AZ18"/>
    <mergeCell ref="BN16:BN18"/>
    <mergeCell ref="BO16:BO18"/>
    <mergeCell ref="BP16:BP18"/>
    <mergeCell ref="BQ16:BQ18"/>
    <mergeCell ref="AR16:AR18"/>
    <mergeCell ref="AS16:AS18"/>
    <mergeCell ref="AT16:AT18"/>
    <mergeCell ref="AV16:AV18"/>
    <mergeCell ref="AW16:AW18"/>
    <mergeCell ref="AX16:AX18"/>
    <mergeCell ref="AL16:AL18"/>
    <mergeCell ref="AM16:AM18"/>
    <mergeCell ref="AN16:AN18"/>
    <mergeCell ref="AO16:AO18"/>
    <mergeCell ref="AP16:AP18"/>
    <mergeCell ref="AQ16:AQ18"/>
    <mergeCell ref="BN13:BQ14"/>
    <mergeCell ref="B16:B18"/>
    <mergeCell ref="C16:E33"/>
    <mergeCell ref="F16:H21"/>
    <mergeCell ref="I16:T18"/>
    <mergeCell ref="U16:AF18"/>
    <mergeCell ref="AG16:AG18"/>
    <mergeCell ref="AH16:AH18"/>
    <mergeCell ref="AI16:AI18"/>
    <mergeCell ref="AK16:AK18"/>
    <mergeCell ref="AP13:AP14"/>
    <mergeCell ref="AQ13:AQ14"/>
    <mergeCell ref="AR13:AR14"/>
    <mergeCell ref="AS13:AS14"/>
    <mergeCell ref="AT13:AT14"/>
    <mergeCell ref="AV13:AZ14"/>
    <mergeCell ref="AI13:AI14"/>
    <mergeCell ref="AK13:AK14"/>
    <mergeCell ref="AL13:AL14"/>
    <mergeCell ref="AM13:AM14"/>
    <mergeCell ref="AN13:AN14"/>
    <mergeCell ref="AO13:AO14"/>
    <mergeCell ref="B13:B14"/>
    <mergeCell ref="C13:H14"/>
    <mergeCell ref="I13:T14"/>
    <mergeCell ref="U13:AF14"/>
    <mergeCell ref="AG13:AG14"/>
    <mergeCell ref="AH13:AH14"/>
    <mergeCell ref="AF5:AF10"/>
    <mergeCell ref="B6:J6"/>
    <mergeCell ref="K6:T6"/>
    <mergeCell ref="AK6:AT10"/>
    <mergeCell ref="B7:J7"/>
    <mergeCell ref="K7:M7"/>
    <mergeCell ref="N7:T7"/>
    <mergeCell ref="B8:J8"/>
    <mergeCell ref="K8:T8"/>
    <mergeCell ref="B9:J9"/>
    <mergeCell ref="B2:H3"/>
    <mergeCell ref="B5:J5"/>
    <mergeCell ref="K5:M5"/>
    <mergeCell ref="O5:P5"/>
    <mergeCell ref="R5:S5"/>
    <mergeCell ref="AA5:AE10"/>
    <mergeCell ref="K9:T9"/>
    <mergeCell ref="B10:J10"/>
    <mergeCell ref="K10:T10"/>
    <mergeCell ref="Y10:Z10"/>
  </mergeCells>
  <phoneticPr fontId="75"/>
  <conditionalFormatting sqref="Y72:AF77 Y81:AF86 Y111:AF113">
    <cfRule type="expression" dxfId="29" priority="3" stopIfTrue="1">
      <formula>$AG$54=""</formula>
    </cfRule>
    <cfRule type="expression" dxfId="28" priority="4" stopIfTrue="1">
      <formula>OR($AG$54=0,$AG$54=2)</formula>
    </cfRule>
  </conditionalFormatting>
  <conditionalFormatting sqref="AG56:AG70">
    <cfRule type="expression" dxfId="27" priority="17" stopIfTrue="1">
      <formula>$AG$54=""</formula>
    </cfRule>
    <cfRule type="expression" dxfId="26" priority="18" stopIfTrue="1">
      <formula>OR($AG$54=0,$AG$54=1)</formula>
    </cfRule>
  </conditionalFormatting>
  <conditionalFormatting sqref="AG72:AG86">
    <cfRule type="expression" dxfId="25" priority="15" stopIfTrue="1">
      <formula>$AG$54=""</formula>
    </cfRule>
    <cfRule type="expression" dxfId="24" priority="16" stopIfTrue="1">
      <formula>OR($AG$54=0,$AG$54=2)</formula>
    </cfRule>
  </conditionalFormatting>
  <conditionalFormatting sqref="AH16:AH33 AH38:AH46 AH48:AH53 AH56:AH70">
    <cfRule type="expression" dxfId="23" priority="14" stopIfTrue="1">
      <formula>AND($AG16=0,$AG16&lt;&gt;"")</formula>
    </cfRule>
  </conditionalFormatting>
  <conditionalFormatting sqref="AH35:AH37">
    <cfRule type="expression" dxfId="22" priority="13" stopIfTrue="1">
      <formula>AND($AG35=(-1),$AG35&lt;&gt;"")</formula>
    </cfRule>
  </conditionalFormatting>
  <conditionalFormatting sqref="AH72:AH86">
    <cfRule type="expression" dxfId="21" priority="12" stopIfTrue="1">
      <formula>AND($AG72=0,$AG72&lt;&gt;"")</formula>
    </cfRule>
  </conditionalFormatting>
  <conditionalFormatting sqref="AH88:AH113">
    <cfRule type="expression" dxfId="20" priority="6" stopIfTrue="1">
      <formula>AND($AG88=0,$AG88&lt;&gt;"")</formula>
    </cfRule>
  </conditionalFormatting>
  <conditionalFormatting sqref="AH115:AH117">
    <cfRule type="expression" dxfId="19" priority="10" stopIfTrue="1">
      <formula>AND($AG115=0,$AG115&lt;&gt;"")</formula>
    </cfRule>
  </conditionalFormatting>
  <conditionalFormatting sqref="AH118:AH124">
    <cfRule type="expression" dxfId="18" priority="8">
      <formula>AND($AG118=0,$AG118&lt;&gt;"")</formula>
    </cfRule>
  </conditionalFormatting>
  <conditionalFormatting sqref="AH132:AH133">
    <cfRule type="expression" dxfId="17" priority="9">
      <formula>AND($AG132=0,$AG132&lt;&gt;"")</formula>
    </cfRule>
  </conditionalFormatting>
  <conditionalFormatting sqref="AI59">
    <cfRule type="expression" dxfId="16" priority="11">
      <formula>AND(OR($AG59&gt;0),$AI59="")</formula>
    </cfRule>
  </conditionalFormatting>
  <conditionalFormatting sqref="AI91">
    <cfRule type="expression" dxfId="15" priority="5">
      <formula>AND(OR($AG91&gt;0),$AI91="")</formula>
    </cfRule>
  </conditionalFormatting>
  <conditionalFormatting sqref="AI94">
    <cfRule type="expression" dxfId="14" priority="2">
      <formula>AND(OR($AG91&gt;0),$AI94="")</formula>
    </cfRule>
  </conditionalFormatting>
  <conditionalFormatting sqref="AI95">
    <cfRule type="expression" dxfId="13" priority="1">
      <formula>AND(OR($AG91&gt;0),$AI95="")</formula>
    </cfRule>
  </conditionalFormatting>
  <conditionalFormatting sqref="AI132">
    <cfRule type="expression" dxfId="12" priority="7">
      <formula>AND($AG$132=1,$AI$132="")</formula>
    </cfRule>
  </conditionalFormatting>
  <dataValidations count="22">
    <dataValidation type="list" allowBlank="1" showInputMessage="1" showErrorMessage="1" sqref="AG89:AG90" xr:uid="{C1BE1B01-9DE5-45C1-944D-7D3164E33A6C}">
      <formula1>OFFSET($AV89,0,0,1,COUNTA($AV89:$AZ110))</formula1>
    </dataValidation>
    <dataValidation type="list" allowBlank="1" showInputMessage="1" showErrorMessage="1" sqref="AG52:AG53" xr:uid="{E4D5E43A-3AF6-4C3C-B849-9CF58E4D50DD}">
      <formula1>OFFSET($AV52,0,0,1,COUNTA($AV52:$AZ58))</formula1>
    </dataValidation>
    <dataValidation type="list" allowBlank="1" showInputMessage="1" showErrorMessage="1" sqref="AG54" xr:uid="{969887F5-2CAF-46D5-8027-7BB2DE75FEC2}">
      <formula1>"3,2,1"</formula1>
    </dataValidation>
    <dataValidation type="list" allowBlank="1" showInputMessage="1" showErrorMessage="1" sqref="AG29 AG106:AG107" xr:uid="{206F35A6-16C8-4367-B402-0EFD29975A8B}">
      <formula1>OFFSET($AV29,0,0,1,COUNTA($AV29:$AZ33))</formula1>
    </dataValidation>
    <dataValidation type="list" allowBlank="1" showInputMessage="1" showErrorMessage="1" sqref="AG70 AG83 AG101 AG104 AG80 AG61 AG43 AG33 AG27 AG86 AG113 AG24" xr:uid="{DE63CD18-F5E8-497E-9BEA-D006F774AEEE}">
      <formula1>OFFSET($AV24,0,0,1,COUNTA($AV24:$AZ24))</formula1>
    </dataValidation>
    <dataValidation type="list" allowBlank="1" showInputMessage="1" showErrorMessage="1" sqref="AG26 AG112 AG103 AG100 AG79 AG60 AG42 AG32 AG82 AG85 AG69 AG23 AG20:AG21 AG109:AG110 AG57:AG58" xr:uid="{1DFA59C4-AD78-443C-A2CC-811872D5E49B}">
      <formula1>OFFSET($AV20,0,0,1,COUNTA($AV20:$AZ21))</formula1>
    </dataValidation>
    <dataValidation type="list" allowBlank="1" showInputMessage="1" showErrorMessage="1" sqref="AG30" xr:uid="{FDC8267E-00FB-47A6-96D0-D8F768483F0F}">
      <formula1>OFFSET($AV30,0,0,1,COUNTA($AV30:$AZ33))</formula1>
    </dataValidation>
    <dataValidation type="list" allowBlank="1" showInputMessage="1" showErrorMessage="1" sqref="AG111 AG102 AG72:AG78 AG81 AG62:AG68 AG35:AG41 AG31 AG28 AG99 AG96 AG88 AG84 AG25 AG22 AG105 AG108 AG48 AG51 AG44 AG16:AG19 AG56 AG59 AG91" xr:uid="{6B662AE1-2AE8-4D80-95AF-2AC908C21FC1}">
      <formula1>OFFSET($AV16,0,0,1,COUNTA($AV16:$AZ18))</formula1>
    </dataValidation>
    <dataValidation type="list" allowBlank="1" showInputMessage="1" showErrorMessage="1" sqref="AH72:AH86 AH115:AH124 AH16:AH33 AH48:AH53 AH132:AH133 AH35:AH46 AH56:AH70 AH88:AH93 AH96:AH113" xr:uid="{F021F1EB-1724-40A1-804E-7CC9CF527A12}">
      <formula1>OFFSET($BN16,0,0,1,COUNTA($BN16:$BQ16))</formula1>
    </dataValidation>
    <dataValidation type="list" allowBlank="1" showInputMessage="1" showErrorMessage="1" sqref="AG138:AG139" xr:uid="{2D3626CD-4526-477B-8551-257E6A709FEF}">
      <formula1>$AO$137:$AS$137</formula1>
    </dataValidation>
    <dataValidation type="list" allowBlank="1" showInputMessage="1" showErrorMessage="1" sqref="AG140:AG141" xr:uid="{4D009C13-B65A-4CBB-A31D-E88D5953FA92}">
      <formula1>$AO$140:$AP$140</formula1>
    </dataValidation>
    <dataValidation type="list" allowBlank="1" showInputMessage="1" showErrorMessage="1" sqref="AH125:AH131" xr:uid="{D102D3B0-3ABB-422F-B8AB-D9B15DF55432}">
      <formula1>"□,☑"</formula1>
    </dataValidation>
    <dataValidation type="list" allowBlank="1" showInputMessage="1" showErrorMessage="1" sqref="AG45" xr:uid="{929A82B5-363B-4110-898A-6D8A936EEC28}">
      <formula1>OFFSET($AV45,0,0,1,COUNTA($AV45:$AZ54))</formula1>
    </dataValidation>
    <dataValidation type="list" allowBlank="1" showInputMessage="1" showErrorMessage="1" sqref="AG49:AG50" xr:uid="{96877053-00A3-4AE4-BF69-F3DCBDE2A783}">
      <formula1>OFFSET($AV49,0,0,1,COUNTA($AV49:$AZ57))</formula1>
    </dataValidation>
    <dataValidation type="list" allowBlank="1" showInputMessage="1" showErrorMessage="1" sqref="AG97:AG98" xr:uid="{0FCB925D-4E19-4E7E-926E-0956656A548E}">
      <formula1>OFFSET($AV97,0,0,1,COUNTA($AV97:$AZ110))</formula1>
    </dataValidation>
    <dataValidation type="list" allowBlank="1" showInputMessage="1" showErrorMessage="1" sqref="AG132:AG133" xr:uid="{227E9CE9-05BB-4B4F-984F-E463B6ACB460}">
      <formula1>$AV$132:$AW$132</formula1>
    </dataValidation>
    <dataValidation type="list" allowBlank="1" showInputMessage="1" showErrorMessage="1" sqref="AG121:AG122" xr:uid="{C3C3A512-7117-434E-981F-CF2A64C8043A}">
      <formula1>$AV$121:$AW$121</formula1>
    </dataValidation>
    <dataValidation type="list" allowBlank="1" showInputMessage="1" showErrorMessage="1" sqref="AG118:AG120" xr:uid="{6F63F020-657F-47F6-892C-9255679DFE06}">
      <formula1>$AV$118:$AX$118</formula1>
    </dataValidation>
    <dataValidation type="list" allowBlank="1" showInputMessage="1" showErrorMessage="1" sqref="AG115:AG117" xr:uid="{0A6155A8-9222-4578-B632-BEA92A40006F}">
      <formula1>$AV$115:$AX$115</formula1>
    </dataValidation>
    <dataValidation type="list" allowBlank="1" showInputMessage="1" showErrorMessage="1" sqref="AG123:AG124" xr:uid="{6E7C7589-2091-4E4B-A9CB-F1FDDB30CB4F}">
      <formula1>$AV$123:$BA$123</formula1>
    </dataValidation>
    <dataValidation type="list" allowBlank="1" showInputMessage="1" showErrorMessage="1" sqref="AG46" xr:uid="{1C6D86EB-C4D3-411A-8561-510479C11490}">
      <formula1>OFFSET($AV46,0,0,1,COUNTA($AV46:$AZ56))</formula1>
    </dataValidation>
    <dataValidation type="list" allowBlank="1" showInputMessage="1" showErrorMessage="1" sqref="AG125:AG131" xr:uid="{DC5FD983-A902-4BE7-9581-E301A77088C6}">
      <formula1>$AV$125:$BB$125</formula1>
    </dataValidation>
  </dataValidations>
  <printOptions horizontalCentered="1"/>
  <pageMargins left="0.19685039370078741" right="0.19685039370078741" top="0.59055118110236227" bottom="0.39370078740157483" header="0.51181102362204722" footer="0.51181102362204722"/>
  <pageSetup paperSize="9" scale="49" fitToHeight="4" orientation="landscape" r:id="rId1"/>
  <headerFooter alignWithMargins="0"/>
  <rowBreaks count="3" manualBreakCount="3">
    <brk id="53" min="1" max="34" man="1"/>
    <brk id="70" min="1" max="34" man="1"/>
    <brk id="113" min="1" max="34"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AR102"/>
  <sheetViews>
    <sheetView showGridLines="0" view="pageBreakPreview" zoomScaleSheetLayoutView="100" workbookViewId="0">
      <selection activeCell="F27" sqref="F27:I28"/>
    </sheetView>
  </sheetViews>
  <sheetFormatPr defaultColWidth="2.33203125" defaultRowHeight="14.4"/>
  <cols>
    <col min="1" max="12" width="2.33203125" style="3" customWidth="1"/>
    <col min="13" max="15" width="3.33203125" style="3" customWidth="1"/>
    <col min="16" max="25" width="2.33203125" style="3" customWidth="1"/>
    <col min="26" max="26" width="3.33203125" style="3" customWidth="1"/>
    <col min="27" max="27" width="2.33203125" style="3" customWidth="1"/>
    <col min="28" max="30" width="3.33203125" style="3" customWidth="1"/>
    <col min="31" max="37" width="2.33203125" style="3" customWidth="1"/>
    <col min="38" max="38" width="2.33203125" style="3" hidden="1" customWidth="1"/>
    <col min="39" max="42" width="15.6640625" style="3" hidden="1" customWidth="1"/>
    <col min="43" max="43" width="16.6640625" style="3" customWidth="1"/>
    <col min="44" max="44" width="15.6640625" style="3" customWidth="1"/>
    <col min="45" max="50" width="2.33203125" style="3"/>
    <col min="51" max="53" width="3.88671875" style="3" bestFit="1" customWidth="1"/>
    <col min="54" max="16384" width="2.33203125" style="3"/>
  </cols>
  <sheetData>
    <row r="1" spans="2:44" ht="14.25" customHeight="1">
      <c r="B1" s="1622" t="s">
        <v>747</v>
      </c>
      <c r="C1" s="1622"/>
      <c r="D1" s="1622"/>
      <c r="E1" s="1622"/>
      <c r="F1" s="1622"/>
      <c r="G1" s="1622"/>
      <c r="H1" s="1622"/>
      <c r="I1" s="1622"/>
      <c r="J1" s="1622"/>
      <c r="K1" s="1622"/>
      <c r="L1" s="1622"/>
      <c r="M1" s="1622"/>
      <c r="N1" s="1622"/>
      <c r="O1" s="1622"/>
      <c r="P1" s="1622"/>
      <c r="Q1" s="1622"/>
      <c r="R1" s="1622"/>
      <c r="S1" s="19"/>
      <c r="T1" s="19"/>
      <c r="U1" s="19"/>
      <c r="V1" s="19"/>
      <c r="W1" s="19"/>
      <c r="X1" s="19"/>
      <c r="Y1" s="19"/>
      <c r="Z1" s="19"/>
      <c r="AA1" s="19"/>
      <c r="AB1" s="19"/>
      <c r="AC1" s="19"/>
      <c r="AD1" s="19"/>
      <c r="AE1" s="19"/>
      <c r="AF1" s="19"/>
      <c r="AG1" s="19"/>
      <c r="AH1" s="19"/>
      <c r="AI1" s="19"/>
    </row>
    <row r="2" spans="2:44" ht="14.25" customHeight="1">
      <c r="B2" s="1622"/>
      <c r="C2" s="1622"/>
      <c r="D2" s="1622"/>
      <c r="E2" s="1622"/>
      <c r="F2" s="1622"/>
      <c r="G2" s="1622"/>
      <c r="H2" s="1622"/>
      <c r="I2" s="1622"/>
      <c r="J2" s="1622"/>
      <c r="K2" s="1622"/>
      <c r="L2" s="1622"/>
      <c r="M2" s="1622"/>
      <c r="N2" s="1622"/>
      <c r="O2" s="1622"/>
      <c r="P2" s="1622"/>
      <c r="Q2" s="1622"/>
      <c r="R2" s="1622"/>
      <c r="S2" s="1617" t="s">
        <v>436</v>
      </c>
      <c r="T2" s="1617"/>
      <c r="U2" s="1617"/>
      <c r="V2" s="1617"/>
      <c r="W2" s="1617"/>
      <c r="X2" s="1617"/>
      <c r="Y2" s="1617"/>
      <c r="Z2" s="1616" t="str">
        <f>IF(その1!E9="","",その1!E9)</f>
        <v/>
      </c>
      <c r="AA2" s="1616"/>
      <c r="AB2" s="1616"/>
      <c r="AC2" s="1616"/>
      <c r="AD2" s="1616"/>
      <c r="AE2" s="1616"/>
      <c r="AF2" s="1616"/>
      <c r="AG2" s="1616"/>
      <c r="AH2" s="1616"/>
      <c r="AI2" s="1616"/>
    </row>
    <row r="4" spans="2:44" ht="14.25" customHeight="1">
      <c r="B4" s="1606" t="s">
        <v>380</v>
      </c>
      <c r="C4" s="1607"/>
      <c r="D4" s="1607"/>
      <c r="E4" s="1607"/>
      <c r="F4" s="1607"/>
      <c r="G4" s="1607"/>
      <c r="H4" s="1607"/>
      <c r="I4" s="1607"/>
      <c r="J4" s="1607"/>
      <c r="K4" s="1607"/>
      <c r="L4" s="1607"/>
      <c r="M4" s="1607"/>
      <c r="N4" s="1607"/>
      <c r="O4" s="1607"/>
      <c r="P4" s="1607"/>
      <c r="Q4" s="1607"/>
      <c r="R4" s="1607"/>
      <c r="S4" s="1607"/>
      <c r="T4" s="1607"/>
      <c r="U4" s="1607"/>
      <c r="V4" s="1607"/>
      <c r="W4" s="1607"/>
      <c r="X4" s="1607"/>
      <c r="Y4" s="1607"/>
      <c r="Z4" s="1607"/>
      <c r="AA4" s="1607"/>
      <c r="AB4" s="1607"/>
      <c r="AC4" s="1607"/>
      <c r="AD4" s="1607"/>
      <c r="AE4" s="1607"/>
      <c r="AF4" s="1607"/>
      <c r="AG4" s="1607"/>
      <c r="AH4" s="1607"/>
      <c r="AI4" s="1614"/>
    </row>
    <row r="5" spans="2:44" ht="14.25" customHeight="1">
      <c r="B5" s="1608"/>
      <c r="C5" s="1609"/>
      <c r="D5" s="1609"/>
      <c r="E5" s="1609"/>
      <c r="F5" s="1609"/>
      <c r="G5" s="1609"/>
      <c r="H5" s="1609"/>
      <c r="I5" s="1609"/>
      <c r="J5" s="1609"/>
      <c r="K5" s="1609"/>
      <c r="L5" s="1609"/>
      <c r="M5" s="1609"/>
      <c r="N5" s="1609"/>
      <c r="O5" s="1609"/>
      <c r="P5" s="1609"/>
      <c r="Q5" s="1609"/>
      <c r="R5" s="1609"/>
      <c r="S5" s="1609"/>
      <c r="T5" s="1609"/>
      <c r="U5" s="1609"/>
      <c r="V5" s="1609"/>
      <c r="W5" s="1609"/>
      <c r="X5" s="1609"/>
      <c r="Y5" s="1609"/>
      <c r="Z5" s="1609"/>
      <c r="AA5" s="1609"/>
      <c r="AB5" s="1609"/>
      <c r="AC5" s="1609"/>
      <c r="AD5" s="1609"/>
      <c r="AE5" s="1609"/>
      <c r="AF5" s="1609"/>
      <c r="AG5" s="1609"/>
      <c r="AH5" s="1609"/>
      <c r="AI5" s="1615"/>
    </row>
    <row r="6" spans="2:44">
      <c r="B6" s="1578" t="s">
        <v>578</v>
      </c>
      <c r="C6" s="1578"/>
      <c r="D6" s="1578"/>
      <c r="E6" s="1578"/>
      <c r="F6" s="1578"/>
      <c r="G6" s="1578"/>
      <c r="H6" s="1578"/>
      <c r="I6" s="1578"/>
      <c r="J6" s="1578"/>
      <c r="K6" s="1578"/>
      <c r="L6" s="1578"/>
      <c r="M6" s="1578"/>
      <c r="N6" s="1578"/>
      <c r="O6" s="1578"/>
      <c r="P6" s="1578"/>
      <c r="Q6" s="1578"/>
      <c r="R6" s="1578"/>
      <c r="S6" s="1578"/>
      <c r="T6" s="1578"/>
      <c r="U6" s="1578"/>
      <c r="V6" s="1578"/>
      <c r="W6" s="1578"/>
      <c r="X6" s="1578"/>
      <c r="Y6" s="1578"/>
      <c r="Z6" s="1578"/>
      <c r="AA6" s="1578"/>
      <c r="AB6" s="1578"/>
      <c r="AC6" s="1578"/>
      <c r="AD6" s="1578"/>
      <c r="AE6" s="1578"/>
      <c r="AF6" s="1578"/>
      <c r="AG6" s="1578"/>
      <c r="AH6" s="1578"/>
      <c r="AI6" s="1578"/>
      <c r="AM6" s="3" t="s">
        <v>583</v>
      </c>
    </row>
    <row r="7" spans="2:44">
      <c r="B7" s="23"/>
      <c r="C7" s="23"/>
      <c r="D7" s="23"/>
      <c r="E7" s="23"/>
      <c r="F7" s="23"/>
      <c r="G7" s="23"/>
      <c r="H7" s="23"/>
      <c r="I7" s="23"/>
      <c r="J7" s="23"/>
      <c r="K7" s="23"/>
      <c r="L7" s="23"/>
      <c r="M7" s="23"/>
      <c r="N7" s="23"/>
      <c r="O7" s="23"/>
      <c r="P7" s="23"/>
      <c r="Q7" s="23"/>
      <c r="R7" s="23"/>
      <c r="S7" s="23"/>
      <c r="T7" s="23"/>
      <c r="U7" s="23"/>
      <c r="V7" s="23"/>
      <c r="W7" s="23"/>
      <c r="X7" s="23"/>
      <c r="Y7" s="23"/>
      <c r="Z7" s="23"/>
      <c r="AA7" s="1618"/>
      <c r="AB7" s="1618"/>
      <c r="AC7" s="1618"/>
      <c r="AD7" s="1618"/>
      <c r="AE7" s="1618"/>
      <c r="AF7" s="1618"/>
      <c r="AG7" s="1618"/>
      <c r="AH7" s="1618"/>
      <c r="AI7" s="1618"/>
      <c r="AN7" s="3" t="s">
        <v>580</v>
      </c>
    </row>
    <row r="8" spans="2:44" ht="14.25" customHeight="1">
      <c r="C8" s="1619" t="str">
        <f>IF(その1!R36="","",その1!R36)</f>
        <v/>
      </c>
      <c r="D8" s="1619"/>
      <c r="E8" s="1619"/>
      <c r="F8" s="1619"/>
      <c r="G8" s="1621" t="s">
        <v>305</v>
      </c>
      <c r="H8" s="1621"/>
      <c r="I8" s="1619">
        <f>IF(その1!Y36="","",その1!Y36)</f>
        <v>3</v>
      </c>
      <c r="J8" s="1619"/>
      <c r="K8" s="1619"/>
      <c r="L8" s="1621" t="s">
        <v>54</v>
      </c>
      <c r="M8" s="1621"/>
      <c r="Q8" s="1587" t="s">
        <v>381</v>
      </c>
      <c r="R8" s="1587"/>
      <c r="S8" s="1587"/>
      <c r="W8" s="1588" t="s">
        <v>382</v>
      </c>
      <c r="X8" s="1589"/>
      <c r="Y8" s="1589"/>
      <c r="Z8" s="1590"/>
      <c r="AA8" s="1594" t="str">
        <f>IF(I8="","",IF(C8&lt;=(その1!H4-3),"評価対象",IF(AND(C8=(その1!H4-2),I8&lt;4),"評価対象","評価対象外")))</f>
        <v>評価対象外</v>
      </c>
      <c r="AB8" s="1595"/>
      <c r="AC8" s="1595"/>
      <c r="AD8" s="1595"/>
      <c r="AE8" s="1595"/>
      <c r="AF8" s="1595"/>
      <c r="AG8" s="1595"/>
      <c r="AH8" s="1595"/>
      <c r="AI8" s="1596"/>
      <c r="AM8" s="5" t="s">
        <v>577</v>
      </c>
      <c r="AN8" s="3">
        <f>IF(AA8="評価対象",1,IF(AA8="評価対象外",0,""))</f>
        <v>0</v>
      </c>
      <c r="AO8" s="3" t="s">
        <v>579</v>
      </c>
    </row>
    <row r="9" spans="2:44" ht="14.25" customHeight="1">
      <c r="C9" s="1620"/>
      <c r="D9" s="1620"/>
      <c r="E9" s="1620"/>
      <c r="F9" s="1620"/>
      <c r="G9" s="1621"/>
      <c r="H9" s="1621"/>
      <c r="I9" s="1620"/>
      <c r="J9" s="1620"/>
      <c r="K9" s="1620"/>
      <c r="L9" s="1621"/>
      <c r="M9" s="1621"/>
      <c r="Q9" s="1587"/>
      <c r="R9" s="1587"/>
      <c r="S9" s="1587"/>
      <c r="W9" s="1591"/>
      <c r="X9" s="1592"/>
      <c r="Y9" s="1592"/>
      <c r="Z9" s="1593"/>
      <c r="AA9" s="1597"/>
      <c r="AB9" s="1598"/>
      <c r="AC9" s="1598"/>
      <c r="AD9" s="1598"/>
      <c r="AE9" s="1598"/>
      <c r="AF9" s="1598"/>
      <c r="AG9" s="1598"/>
      <c r="AH9" s="1598"/>
      <c r="AI9" s="1599"/>
    </row>
    <row r="10" spans="2:44">
      <c r="C10" s="4"/>
      <c r="D10" s="4"/>
      <c r="E10" s="4"/>
      <c r="F10" s="4"/>
      <c r="G10" s="4"/>
      <c r="H10" s="4"/>
      <c r="I10" s="4"/>
      <c r="J10" s="4"/>
      <c r="K10" s="4"/>
    </row>
    <row r="11" spans="2:44">
      <c r="B11" s="1578" t="s">
        <v>383</v>
      </c>
      <c r="C11" s="1578"/>
      <c r="D11" s="1578"/>
      <c r="E11" s="1578"/>
      <c r="F11" s="1578"/>
      <c r="G11" s="1578"/>
      <c r="H11" s="1578"/>
      <c r="I11" s="1578"/>
      <c r="J11" s="1578"/>
      <c r="K11" s="1578"/>
      <c r="L11" s="1578"/>
      <c r="M11" s="1578"/>
      <c r="N11" s="1578"/>
      <c r="O11" s="1578"/>
      <c r="P11" s="1578"/>
      <c r="Q11" s="1578"/>
      <c r="R11" s="1578"/>
      <c r="S11" s="1578"/>
      <c r="T11" s="1578"/>
      <c r="U11" s="1578"/>
      <c r="V11" s="1578"/>
      <c r="W11" s="1578"/>
      <c r="X11" s="1578"/>
      <c r="Y11" s="1578"/>
      <c r="Z11" s="1578"/>
      <c r="AA11" s="1578"/>
      <c r="AB11" s="1578"/>
      <c r="AC11" s="1578"/>
      <c r="AD11" s="1578"/>
      <c r="AE11" s="1578"/>
      <c r="AF11" s="1578"/>
      <c r="AG11" s="1578"/>
      <c r="AH11" s="1578"/>
      <c r="AI11" s="1578"/>
    </row>
    <row r="12" spans="2:44" ht="14.25" customHeight="1">
      <c r="B12" s="1579" t="s">
        <v>745</v>
      </c>
      <c r="C12" s="1580"/>
      <c r="D12" s="1580"/>
      <c r="E12" s="1580"/>
      <c r="F12" s="1580"/>
      <c r="G12" s="1580"/>
      <c r="H12" s="1580"/>
      <c r="I12" s="1580"/>
      <c r="J12" s="1580"/>
      <c r="K12" s="1580"/>
      <c r="L12" s="1580"/>
      <c r="M12" s="1580"/>
      <c r="N12" s="1580"/>
      <c r="O12" s="1580"/>
      <c r="P12" s="1580"/>
      <c r="Q12" s="1580"/>
      <c r="R12" s="1580"/>
      <c r="S12" s="1580"/>
      <c r="T12" s="1580"/>
      <c r="U12" s="1580"/>
      <c r="V12" s="1580"/>
      <c r="W12" s="1580"/>
      <c r="X12" s="1580"/>
      <c r="Y12" s="1580"/>
      <c r="Z12" s="1580"/>
      <c r="AA12" s="1580"/>
      <c r="AB12" s="1580"/>
      <c r="AC12" s="1580"/>
      <c r="AD12" s="1580"/>
      <c r="AE12" s="1580"/>
      <c r="AF12" s="1580"/>
      <c r="AG12" s="1580"/>
      <c r="AH12" s="1580"/>
      <c r="AI12" s="1581"/>
    </row>
    <row r="13" spans="2:44" ht="14.25" customHeight="1">
      <c r="B13" s="1582"/>
      <c r="C13" s="1536"/>
      <c r="D13" s="1536"/>
      <c r="E13" s="1536"/>
      <c r="F13" s="1536"/>
      <c r="G13" s="1536"/>
      <c r="H13" s="1536"/>
      <c r="I13" s="1536"/>
      <c r="J13" s="1536"/>
      <c r="K13" s="1536"/>
      <c r="L13" s="1536"/>
      <c r="M13" s="1536"/>
      <c r="N13" s="1536"/>
      <c r="O13" s="1536"/>
      <c r="P13" s="1536"/>
      <c r="Q13" s="1536"/>
      <c r="R13" s="1536"/>
      <c r="S13" s="1536"/>
      <c r="T13" s="1536"/>
      <c r="U13" s="1536"/>
      <c r="V13" s="1536"/>
      <c r="W13" s="1536"/>
      <c r="X13" s="1536"/>
      <c r="Y13" s="1536"/>
      <c r="Z13" s="1536"/>
      <c r="AA13" s="1536"/>
      <c r="AB13" s="1536"/>
      <c r="AC13" s="1536"/>
      <c r="AD13" s="1536"/>
      <c r="AE13" s="1536"/>
      <c r="AF13" s="1536"/>
      <c r="AG13" s="1536"/>
      <c r="AH13" s="1536"/>
      <c r="AI13" s="1583"/>
    </row>
    <row r="14" spans="2:44" ht="14.25" customHeight="1">
      <c r="B14" s="1582"/>
      <c r="C14" s="1536"/>
      <c r="D14" s="1536"/>
      <c r="E14" s="1536"/>
      <c r="F14" s="1536"/>
      <c r="G14" s="1536"/>
      <c r="H14" s="1536"/>
      <c r="I14" s="1536"/>
      <c r="J14" s="1536"/>
      <c r="K14" s="1536"/>
      <c r="L14" s="1536"/>
      <c r="M14" s="1536"/>
      <c r="N14" s="1536"/>
      <c r="O14" s="1536"/>
      <c r="P14" s="1536"/>
      <c r="Q14" s="1536"/>
      <c r="R14" s="1536"/>
      <c r="S14" s="1536"/>
      <c r="T14" s="1536"/>
      <c r="U14" s="1536"/>
      <c r="V14" s="1536"/>
      <c r="W14" s="1536"/>
      <c r="X14" s="1536"/>
      <c r="Y14" s="1536"/>
      <c r="Z14" s="1536"/>
      <c r="AA14" s="1536"/>
      <c r="AB14" s="1536"/>
      <c r="AC14" s="1536"/>
      <c r="AD14" s="1536"/>
      <c r="AE14" s="1536"/>
      <c r="AF14" s="1536"/>
      <c r="AG14" s="1536"/>
      <c r="AH14" s="1536"/>
      <c r="AI14" s="1583"/>
    </row>
    <row r="15" spans="2:44">
      <c r="B15" s="1584"/>
      <c r="C15" s="1585"/>
      <c r="D15" s="1585"/>
      <c r="E15" s="1585"/>
      <c r="F15" s="1585"/>
      <c r="G15" s="1585"/>
      <c r="H15" s="1585"/>
      <c r="I15" s="1585"/>
      <c r="J15" s="1585"/>
      <c r="K15" s="1585"/>
      <c r="L15" s="1585"/>
      <c r="M15" s="1585"/>
      <c r="N15" s="1585"/>
      <c r="O15" s="1585"/>
      <c r="P15" s="1585"/>
      <c r="Q15" s="1585"/>
      <c r="R15" s="1585"/>
      <c r="S15" s="1585"/>
      <c r="T15" s="1585"/>
      <c r="U15" s="1585"/>
      <c r="V15" s="1585"/>
      <c r="W15" s="1585"/>
      <c r="X15" s="1585"/>
      <c r="Y15" s="1585"/>
      <c r="Z15" s="1585"/>
      <c r="AA15" s="1585"/>
      <c r="AB15" s="1585"/>
      <c r="AC15" s="1585"/>
      <c r="AD15" s="1585"/>
      <c r="AE15" s="1585"/>
      <c r="AF15" s="1585"/>
      <c r="AG15" s="1585"/>
      <c r="AH15" s="1585"/>
      <c r="AI15" s="1586"/>
    </row>
    <row r="16" spans="2:44">
      <c r="E16" s="5"/>
      <c r="G16" s="5"/>
      <c r="H16" s="6"/>
      <c r="AQ16" s="633" t="str">
        <f>"来年度("&amp;F29+2&amp;")年度"</f>
        <v>来年度(2027)年度</v>
      </c>
      <c r="AR16" s="3" t="s">
        <v>772</v>
      </c>
    </row>
    <row r="17" spans="2:44" ht="14.25" customHeight="1">
      <c r="B17" s="1606" t="s">
        <v>384</v>
      </c>
      <c r="C17" s="1607"/>
      <c r="D17" s="1607"/>
      <c r="E17" s="1607"/>
      <c r="F17" s="1607"/>
      <c r="G17" s="1607"/>
      <c r="H17" s="1607"/>
      <c r="I17" s="1607"/>
      <c r="J17" s="1607"/>
      <c r="K17" s="1607"/>
      <c r="L17" s="1607"/>
      <c r="M17" s="1607"/>
      <c r="N17" s="1607"/>
      <c r="O17" s="1607"/>
      <c r="P17" s="1607"/>
      <c r="Q17" s="1607"/>
      <c r="R17" s="1607"/>
      <c r="S17" s="1607"/>
      <c r="T17" s="1607"/>
      <c r="U17" s="1607"/>
      <c r="V17" s="1607"/>
      <c r="W17" s="1607"/>
      <c r="X17" s="1607"/>
      <c r="Y17" s="1607"/>
      <c r="Z17" s="1607"/>
      <c r="AA17" s="1610" t="str">
        <f>IF(AA8="評価対象外",AA8,"")</f>
        <v>評価対象外</v>
      </c>
      <c r="AB17" s="1610"/>
      <c r="AC17" s="1610"/>
      <c r="AD17" s="1610"/>
      <c r="AE17" s="1610"/>
      <c r="AF17" s="1610"/>
      <c r="AG17" s="1610"/>
      <c r="AH17" s="1610"/>
      <c r="AI17" s="1611"/>
      <c r="AQ17" s="3" t="s">
        <v>768</v>
      </c>
    </row>
    <row r="18" spans="2:44" ht="14.25" customHeight="1">
      <c r="B18" s="1608"/>
      <c r="C18" s="1609"/>
      <c r="D18" s="1609"/>
      <c r="E18" s="1609"/>
      <c r="F18" s="1609"/>
      <c r="G18" s="1609"/>
      <c r="H18" s="1609"/>
      <c r="I18" s="1609"/>
      <c r="J18" s="1609"/>
      <c r="K18" s="1609"/>
      <c r="L18" s="1609"/>
      <c r="M18" s="1609"/>
      <c r="N18" s="1609"/>
      <c r="O18" s="1609"/>
      <c r="P18" s="1609"/>
      <c r="Q18" s="1609"/>
      <c r="R18" s="1609"/>
      <c r="S18" s="1609"/>
      <c r="T18" s="1609"/>
      <c r="U18" s="1609"/>
      <c r="V18" s="1609"/>
      <c r="W18" s="1609"/>
      <c r="X18" s="1609"/>
      <c r="Y18" s="1609"/>
      <c r="Z18" s="1609"/>
      <c r="AA18" s="1612"/>
      <c r="AB18" s="1612"/>
      <c r="AC18" s="1612"/>
      <c r="AD18" s="1612"/>
      <c r="AE18" s="1612"/>
      <c r="AF18" s="1612"/>
      <c r="AG18" s="1612"/>
      <c r="AH18" s="1612"/>
      <c r="AI18" s="1613"/>
      <c r="AQ18" s="3" t="s">
        <v>769</v>
      </c>
      <c r="AR18" s="631">
        <f>基準排出量算定シート!P55</f>
        <v>0</v>
      </c>
    </row>
    <row r="19" spans="2:44">
      <c r="B19" s="1578" t="s">
        <v>441</v>
      </c>
      <c r="C19" s="1578"/>
      <c r="D19" s="1578"/>
      <c r="E19" s="1578"/>
      <c r="F19" s="1578"/>
      <c r="G19" s="1578"/>
      <c r="H19" s="1578"/>
      <c r="I19" s="1578"/>
      <c r="J19" s="1578"/>
      <c r="K19" s="1578"/>
      <c r="L19" s="1578"/>
      <c r="M19" s="1578"/>
      <c r="N19" s="1578"/>
      <c r="O19" s="1578"/>
      <c r="P19" s="1578"/>
      <c r="Q19" s="1578"/>
      <c r="R19" s="1578"/>
      <c r="S19" s="1578"/>
      <c r="T19" s="1578"/>
      <c r="U19" s="1578"/>
      <c r="V19" s="1578"/>
      <c r="W19" s="1578"/>
      <c r="X19" s="1578"/>
      <c r="Y19" s="1578"/>
      <c r="Z19" s="1578"/>
      <c r="AA19" s="1578"/>
      <c r="AB19" s="1578"/>
      <c r="AC19" s="1578"/>
      <c r="AD19" s="1578"/>
      <c r="AE19" s="1578"/>
      <c r="AF19" s="1578"/>
      <c r="AG19" s="1578"/>
      <c r="AH19" s="1578"/>
      <c r="AI19" s="1578"/>
      <c r="AQ19" s="3" t="s">
        <v>770</v>
      </c>
      <c r="AR19" s="632" t="str">
        <f>基準排出量算定シート!I58</f>
        <v/>
      </c>
    </row>
    <row r="20" spans="2:44">
      <c r="B20" s="1600" t="s">
        <v>458</v>
      </c>
      <c r="C20" s="1601"/>
      <c r="D20" s="1601"/>
      <c r="E20" s="1601"/>
      <c r="F20" s="1601"/>
      <c r="G20" s="1601"/>
      <c r="H20" s="1602"/>
      <c r="AL20" s="3" t="s">
        <v>459</v>
      </c>
      <c r="AQ20" s="3" t="s">
        <v>771</v>
      </c>
    </row>
    <row r="21" spans="2:44">
      <c r="B21" s="1603"/>
      <c r="C21" s="1604"/>
      <c r="D21" s="1604"/>
      <c r="E21" s="1604"/>
      <c r="F21" s="1604"/>
      <c r="G21" s="1604"/>
      <c r="H21" s="1605"/>
      <c r="AL21" s="25" t="s">
        <v>458</v>
      </c>
    </row>
    <row r="22" spans="2:44">
      <c r="B22" s="1578"/>
      <c r="C22" s="1578"/>
      <c r="D22" s="1578"/>
      <c r="E22" s="1578"/>
      <c r="F22" s="1578"/>
      <c r="G22" s="1578"/>
      <c r="H22" s="1578"/>
      <c r="I22" s="1578"/>
      <c r="J22" s="1578"/>
      <c r="K22" s="1578"/>
      <c r="L22" s="1578"/>
      <c r="M22" s="1578"/>
      <c r="N22" s="1578"/>
      <c r="O22" s="1578"/>
      <c r="P22" s="1578"/>
      <c r="Q22" s="1578"/>
      <c r="R22" s="1578"/>
      <c r="S22" s="1578"/>
      <c r="T22" s="1578"/>
      <c r="U22" s="1578"/>
      <c r="V22" s="1578"/>
      <c r="W22" s="1578"/>
      <c r="X22" s="1578"/>
      <c r="Y22" s="1578"/>
      <c r="Z22" s="1578"/>
      <c r="AA22" s="1578"/>
      <c r="AB22" s="1578"/>
      <c r="AC22" s="1578"/>
      <c r="AD22" s="1578"/>
      <c r="AE22" s="1578"/>
      <c r="AF22" s="1578"/>
      <c r="AG22" s="1578"/>
      <c r="AH22" s="1578"/>
      <c r="AI22" s="1578"/>
      <c r="AL22" s="3" t="s">
        <v>377</v>
      </c>
    </row>
    <row r="23" spans="2:44" ht="14.25" customHeight="1">
      <c r="C23" s="1535"/>
      <c r="D23" s="1535"/>
      <c r="E23" s="1535"/>
      <c r="F23" s="4"/>
      <c r="G23" s="1535"/>
      <c r="H23" s="1535"/>
      <c r="I23" s="1535"/>
      <c r="J23" s="1536"/>
      <c r="K23" s="1536"/>
      <c r="L23" s="1536"/>
      <c r="M23" s="1536"/>
      <c r="N23" s="1536"/>
      <c r="O23" s="1536"/>
      <c r="P23" s="1536"/>
      <c r="Q23" s="1536"/>
      <c r="R23" s="1536"/>
      <c r="S23" s="1536"/>
      <c r="T23" s="1536"/>
      <c r="U23" s="1536"/>
      <c r="V23" s="1536"/>
      <c r="W23" s="1536"/>
      <c r="X23" s="1536"/>
      <c r="Y23" s="1536"/>
      <c r="Z23" s="1536"/>
      <c r="AA23" s="1536"/>
      <c r="AB23" s="1536"/>
      <c r="AC23" s="1536"/>
      <c r="AD23" s="1536"/>
      <c r="AE23" s="1536"/>
      <c r="AF23" s="1536"/>
      <c r="AG23" s="1536"/>
      <c r="AH23" s="1536"/>
      <c r="AI23" s="1536"/>
      <c r="AL23" s="3" t="s">
        <v>378</v>
      </c>
    </row>
    <row r="24" spans="2:44">
      <c r="J24" s="1536"/>
      <c r="K24" s="1536"/>
      <c r="L24" s="1536"/>
      <c r="M24" s="1536"/>
      <c r="N24" s="1536"/>
      <c r="O24" s="1536"/>
      <c r="P24" s="1536"/>
      <c r="Q24" s="1536"/>
      <c r="R24" s="1536"/>
      <c r="S24" s="1536"/>
      <c r="T24" s="1536"/>
      <c r="U24" s="1536"/>
      <c r="V24" s="1536"/>
      <c r="W24" s="1536"/>
      <c r="X24" s="1536"/>
      <c r="Y24" s="1536"/>
      <c r="Z24" s="1536"/>
      <c r="AA24" s="1536"/>
      <c r="AB24" s="1536"/>
      <c r="AC24" s="1536"/>
      <c r="AD24" s="1536"/>
      <c r="AE24" s="1536"/>
      <c r="AF24" s="1536"/>
      <c r="AG24" s="1536"/>
      <c r="AH24" s="1536"/>
      <c r="AI24" s="1536"/>
    </row>
    <row r="25" spans="2:44">
      <c r="B25" s="26" t="str">
        <f>IF(AA8="評価対象外",AL31,IF(B20=AL22,AL26&amp;F29-1&amp;AL27,IF(B20=AL23,AL29,"")))</f>
        <v>★以下の項目は入力不要です。</v>
      </c>
      <c r="AL25" s="3" t="s">
        <v>460</v>
      </c>
    </row>
    <row r="26" spans="2:44">
      <c r="B26" s="1541"/>
      <c r="C26" s="1542"/>
      <c r="D26" s="1542"/>
      <c r="E26" s="1542"/>
      <c r="F26" s="1542"/>
      <c r="G26" s="1542"/>
      <c r="H26" s="1542"/>
      <c r="I26" s="1542"/>
      <c r="J26" s="1557" t="s">
        <v>385</v>
      </c>
      <c r="K26" s="1542"/>
      <c r="L26" s="1542"/>
      <c r="M26" s="1542"/>
      <c r="N26" s="1542"/>
      <c r="O26" s="1542"/>
      <c r="P26" s="1543"/>
      <c r="Q26" s="1541" t="s">
        <v>405</v>
      </c>
      <c r="R26" s="1542"/>
      <c r="S26" s="1542"/>
      <c r="T26" s="1542"/>
      <c r="U26" s="1542"/>
      <c r="V26" s="1542"/>
      <c r="W26" s="1542"/>
      <c r="X26" s="1543"/>
      <c r="AL26" s="3" t="s">
        <v>611</v>
      </c>
    </row>
    <row r="27" spans="2:44" ht="14.25" customHeight="1">
      <c r="B27" s="1548" t="s">
        <v>442</v>
      </c>
      <c r="C27" s="1537"/>
      <c r="D27" s="1537"/>
      <c r="E27" s="1538"/>
      <c r="F27" s="1562"/>
      <c r="G27" s="1563"/>
      <c r="H27" s="1563"/>
      <c r="I27" s="1564"/>
      <c r="J27" s="1568"/>
      <c r="K27" s="1569"/>
      <c r="L27" s="1569"/>
      <c r="M27" s="1569"/>
      <c r="N27" s="1569"/>
      <c r="O27" s="1537" t="s">
        <v>117</v>
      </c>
      <c r="P27" s="1538"/>
      <c r="Q27" s="1572"/>
      <c r="R27" s="1573"/>
      <c r="S27" s="1573"/>
      <c r="T27" s="1573"/>
      <c r="U27" s="1537" t="s">
        <v>391</v>
      </c>
      <c r="V27" s="1537"/>
      <c r="W27" s="1537"/>
      <c r="X27" s="1538"/>
      <c r="Z27" s="1576"/>
      <c r="AA27" s="1576"/>
      <c r="AB27" s="27"/>
      <c r="AC27" s="27"/>
      <c r="AD27" s="27"/>
      <c r="AE27" s="27"/>
      <c r="AF27" s="27"/>
      <c r="AG27" s="27"/>
      <c r="AH27" s="27"/>
      <c r="AI27" s="27"/>
      <c r="AL27" s="3" t="s">
        <v>612</v>
      </c>
    </row>
    <row r="28" spans="2:44" ht="14.25" customHeight="1">
      <c r="B28" s="1549"/>
      <c r="C28" s="1539"/>
      <c r="D28" s="1539"/>
      <c r="E28" s="1540"/>
      <c r="F28" s="1565"/>
      <c r="G28" s="1566"/>
      <c r="H28" s="1566"/>
      <c r="I28" s="1567"/>
      <c r="J28" s="1570"/>
      <c r="K28" s="1571"/>
      <c r="L28" s="1571"/>
      <c r="M28" s="1571"/>
      <c r="N28" s="1571"/>
      <c r="O28" s="1539"/>
      <c r="P28" s="1540"/>
      <c r="Q28" s="1574"/>
      <c r="R28" s="1575"/>
      <c r="S28" s="1575"/>
      <c r="T28" s="1575"/>
      <c r="U28" s="1539"/>
      <c r="V28" s="1539"/>
      <c r="W28" s="1539"/>
      <c r="X28" s="1540"/>
      <c r="Z28" s="1577"/>
      <c r="AA28" s="1577"/>
      <c r="AB28" s="1577"/>
      <c r="AC28" s="1577"/>
      <c r="AD28" s="1577"/>
      <c r="AE28" s="1577"/>
      <c r="AF28" s="1577"/>
      <c r="AG28" s="1577"/>
      <c r="AH28" s="1577"/>
      <c r="AI28" s="1577"/>
    </row>
    <row r="29" spans="2:44" ht="14.25" customHeight="1">
      <c r="B29" s="1548" t="s">
        <v>379</v>
      </c>
      <c r="C29" s="1537"/>
      <c r="D29" s="1537"/>
      <c r="E29" s="1538"/>
      <c r="F29" s="1550">
        <f>その1!H4-1</f>
        <v>2025</v>
      </c>
      <c r="G29" s="1551"/>
      <c r="H29" s="1551"/>
      <c r="I29" s="1552"/>
      <c r="J29" s="1544">
        <f>IF('その5（非公表）'!P62="","",'その5（非公表）'!P62)</f>
        <v>0</v>
      </c>
      <c r="K29" s="1545"/>
      <c r="L29" s="1545"/>
      <c r="M29" s="1545"/>
      <c r="N29" s="1545"/>
      <c r="O29" s="1537" t="s">
        <v>392</v>
      </c>
      <c r="P29" s="1538"/>
      <c r="Q29" s="1558" t="str">
        <f>IF(その1!AD20="","",ROUND(J29/その1!AD20*1000,1))</f>
        <v/>
      </c>
      <c r="R29" s="1559"/>
      <c r="S29" s="1559"/>
      <c r="T29" s="1559"/>
      <c r="U29" s="1537" t="s">
        <v>391</v>
      </c>
      <c r="V29" s="1537"/>
      <c r="W29" s="1537"/>
      <c r="X29" s="1538"/>
      <c r="AL29" s="3" t="s">
        <v>461</v>
      </c>
    </row>
    <row r="30" spans="2:44" ht="14.25" customHeight="1">
      <c r="B30" s="1549"/>
      <c r="C30" s="1539"/>
      <c r="D30" s="1539"/>
      <c r="E30" s="1540"/>
      <c r="F30" s="1553"/>
      <c r="G30" s="1554"/>
      <c r="H30" s="1554"/>
      <c r="I30" s="1555"/>
      <c r="J30" s="1546"/>
      <c r="K30" s="1547"/>
      <c r="L30" s="1547"/>
      <c r="M30" s="1547"/>
      <c r="N30" s="1547"/>
      <c r="O30" s="1539"/>
      <c r="P30" s="1540"/>
      <c r="Q30" s="1560"/>
      <c r="R30" s="1561"/>
      <c r="S30" s="1561"/>
      <c r="T30" s="1561"/>
      <c r="U30" s="1539"/>
      <c r="V30" s="1539"/>
      <c r="W30" s="1539"/>
      <c r="X30" s="1540"/>
    </row>
    <row r="31" spans="2:44" ht="14.25" customHeight="1">
      <c r="B31" s="1556" t="s">
        <v>407</v>
      </c>
      <c r="C31" s="1556"/>
      <c r="D31" s="1556"/>
      <c r="E31" s="1556"/>
      <c r="F31" s="1556"/>
      <c r="G31" s="1556"/>
      <c r="H31" s="1556"/>
      <c r="I31" s="1556"/>
      <c r="J31" s="1556"/>
      <c r="K31" s="1556"/>
      <c r="L31" s="1556"/>
      <c r="M31" s="1556"/>
      <c r="N31" s="1556"/>
      <c r="O31" s="1556"/>
      <c r="P31" s="1556"/>
      <c r="Q31" s="1556"/>
      <c r="R31" s="1556"/>
      <c r="S31" s="1556"/>
      <c r="T31" s="1556"/>
      <c r="U31" s="1556"/>
      <c r="V31" s="1556"/>
      <c r="W31" s="1556"/>
      <c r="X31" s="1556"/>
      <c r="Y31" s="1556"/>
      <c r="Z31" s="1556"/>
      <c r="AA31" s="1556"/>
      <c r="AB31" s="1556"/>
      <c r="AC31" s="1556"/>
      <c r="AD31" s="1556"/>
      <c r="AE31" s="1556"/>
      <c r="AF31" s="1556"/>
      <c r="AG31" s="1556"/>
      <c r="AH31" s="1556"/>
      <c r="AI31" s="1556"/>
      <c r="AL31" s="3" t="s">
        <v>462</v>
      </c>
    </row>
    <row r="32" spans="2:44" ht="14.25" customHeight="1">
      <c r="B32" s="1534" t="s">
        <v>408</v>
      </c>
      <c r="C32" s="1534"/>
      <c r="D32" s="1534"/>
      <c r="E32" s="1534"/>
      <c r="F32" s="1534"/>
      <c r="G32" s="1534"/>
      <c r="H32" s="1534"/>
      <c r="I32" s="1534"/>
      <c r="J32" s="1534"/>
      <c r="K32" s="1534"/>
      <c r="L32" s="1534"/>
      <c r="M32" s="1534"/>
      <c r="N32" s="1534"/>
      <c r="O32" s="1534"/>
      <c r="P32" s="1534"/>
      <c r="Q32" s="1534"/>
      <c r="R32" s="1534"/>
      <c r="S32" s="1534"/>
      <c r="T32" s="1534"/>
      <c r="U32" s="1534"/>
      <c r="V32" s="1534"/>
      <c r="W32" s="1534"/>
      <c r="X32" s="1534"/>
      <c r="Y32" s="1534"/>
      <c r="Z32" s="1534"/>
      <c r="AA32" s="1534"/>
      <c r="AB32" s="1534"/>
      <c r="AC32" s="1534"/>
      <c r="AD32" s="1534"/>
      <c r="AE32" s="1534"/>
      <c r="AF32" s="1534"/>
      <c r="AG32" s="1534"/>
      <c r="AH32" s="1534"/>
      <c r="AI32" s="1534"/>
    </row>
    <row r="33" spans="2:42" ht="14.25" customHeight="1">
      <c r="B33" s="4"/>
      <c r="C33" s="4"/>
      <c r="D33" s="4"/>
      <c r="E33" s="4"/>
      <c r="F33" s="8"/>
      <c r="G33" s="8"/>
      <c r="H33" s="8"/>
      <c r="I33" s="8"/>
      <c r="J33" s="7"/>
      <c r="K33" s="7"/>
      <c r="L33" s="7"/>
      <c r="M33" s="7"/>
      <c r="N33" s="7"/>
      <c r="O33" s="4"/>
      <c r="P33" s="4"/>
      <c r="Q33" s="7"/>
      <c r="R33" s="7"/>
      <c r="S33" s="7"/>
      <c r="T33" s="7"/>
      <c r="U33" s="4"/>
      <c r="V33" s="4"/>
      <c r="W33" s="4"/>
      <c r="X33" s="4"/>
    </row>
    <row r="34" spans="2:42" ht="14.25" customHeight="1">
      <c r="B34" s="1578" t="s">
        <v>394</v>
      </c>
      <c r="C34" s="1578"/>
      <c r="D34" s="1578"/>
      <c r="E34" s="1578"/>
      <c r="F34" s="1578"/>
      <c r="G34" s="1578"/>
      <c r="H34" s="1578"/>
      <c r="I34" s="1578"/>
      <c r="J34" s="1578"/>
      <c r="K34" s="1578"/>
      <c r="L34" s="1578"/>
      <c r="M34" s="1578"/>
      <c r="N34" s="1578"/>
      <c r="O34" s="1578"/>
      <c r="P34" s="1578"/>
      <c r="Q34" s="1578"/>
      <c r="R34" s="1578"/>
      <c r="S34" s="1578"/>
      <c r="T34" s="1578"/>
      <c r="U34" s="1578"/>
      <c r="V34" s="1578"/>
      <c r="W34" s="1578"/>
      <c r="X34" s="1578"/>
      <c r="Y34" s="1578"/>
      <c r="Z34" s="1578"/>
      <c r="AA34" s="1578"/>
      <c r="AB34" s="1578"/>
      <c r="AC34" s="1578"/>
      <c r="AD34" s="1578"/>
      <c r="AE34" s="1578"/>
      <c r="AF34" s="1578"/>
      <c r="AG34" s="1578"/>
      <c r="AH34" s="1578"/>
      <c r="AI34" s="1578"/>
      <c r="AJ34" s="1578"/>
    </row>
    <row r="35" spans="2:42" ht="14.25" customHeight="1">
      <c r="B35" s="1541"/>
      <c r="C35" s="1542"/>
      <c r="D35" s="1542"/>
      <c r="E35" s="1542"/>
      <c r="F35" s="1542"/>
      <c r="G35" s="1542"/>
      <c r="H35" s="1542"/>
      <c r="I35" s="1542"/>
      <c r="J35" s="1642" t="s">
        <v>393</v>
      </c>
      <c r="K35" s="1643"/>
      <c r="L35" s="1643"/>
      <c r="M35" s="1643"/>
      <c r="N35" s="1643"/>
      <c r="O35" s="1643"/>
      <c r="P35" s="1644"/>
      <c r="Q35" s="1645" t="s">
        <v>406</v>
      </c>
      <c r="R35" s="1643"/>
      <c r="S35" s="1643"/>
      <c r="T35" s="1643"/>
      <c r="U35" s="1643"/>
      <c r="V35" s="1643"/>
      <c r="W35" s="1643"/>
      <c r="X35" s="1644"/>
    </row>
    <row r="36" spans="2:42" ht="14.25" customHeight="1">
      <c r="B36" s="1548" t="s">
        <v>443</v>
      </c>
      <c r="C36" s="1537"/>
      <c r="D36" s="1537"/>
      <c r="E36" s="1537"/>
      <c r="F36" s="1537"/>
      <c r="G36" s="1537"/>
      <c r="H36" s="1537"/>
      <c r="I36" s="1537"/>
      <c r="J36" s="1652" t="str">
        <f>IF(AN8&gt;=1,IFERROR(1-(J29/J27),"-"),"")</f>
        <v/>
      </c>
      <c r="K36" s="1647"/>
      <c r="L36" s="1647"/>
      <c r="M36" s="1647"/>
      <c r="N36" s="1647"/>
      <c r="O36" s="1647"/>
      <c r="P36" s="1648"/>
      <c r="Q36" s="1646" t="str">
        <f>IF(AN8&gt;=1,IFERROR(1-(Q29/Q27),"-"),"")</f>
        <v/>
      </c>
      <c r="R36" s="1647"/>
      <c r="S36" s="1647"/>
      <c r="T36" s="1647"/>
      <c r="U36" s="1647"/>
      <c r="V36" s="1647"/>
      <c r="W36" s="1647"/>
      <c r="X36" s="1648"/>
      <c r="AM36" s="3" t="s">
        <v>582</v>
      </c>
      <c r="AN36" s="3">
        <f>IF(ISNUMBER(AA40),1,0)</f>
        <v>0</v>
      </c>
      <c r="AO36" s="4" t="str">
        <f>IF(ISNUMBER(AN37),IF(AN37&gt;=AM57,"○",""),"")</f>
        <v/>
      </c>
    </row>
    <row r="37" spans="2:42" ht="14.25" customHeight="1">
      <c r="B37" s="1549"/>
      <c r="C37" s="1539"/>
      <c r="D37" s="1539"/>
      <c r="E37" s="1539"/>
      <c r="F37" s="1539"/>
      <c r="G37" s="1539"/>
      <c r="H37" s="1539"/>
      <c r="I37" s="1539"/>
      <c r="J37" s="1653"/>
      <c r="K37" s="1650"/>
      <c r="L37" s="1650"/>
      <c r="M37" s="1650"/>
      <c r="N37" s="1650"/>
      <c r="O37" s="1650"/>
      <c r="P37" s="1651"/>
      <c r="Q37" s="1649"/>
      <c r="R37" s="1650"/>
      <c r="S37" s="1650"/>
      <c r="T37" s="1650"/>
      <c r="U37" s="1650"/>
      <c r="V37" s="1650"/>
      <c r="W37" s="1650"/>
      <c r="X37" s="1651"/>
      <c r="AM37" s="68" t="s">
        <v>409</v>
      </c>
      <c r="AN37" s="69" t="str">
        <f>J36</f>
        <v/>
      </c>
    </row>
    <row r="38" spans="2:42">
      <c r="AM38" s="70" t="s">
        <v>405</v>
      </c>
      <c r="AN38" s="71" t="str">
        <f>Q36</f>
        <v/>
      </c>
    </row>
    <row r="39" spans="2:42">
      <c r="B39" s="1578" t="s">
        <v>395</v>
      </c>
      <c r="C39" s="1578"/>
      <c r="D39" s="1578"/>
      <c r="E39" s="1578"/>
      <c r="F39" s="1578"/>
      <c r="G39" s="1578"/>
      <c r="H39" s="1578"/>
      <c r="I39" s="1578"/>
      <c r="J39" s="1578"/>
      <c r="K39" s="1578"/>
      <c r="L39" s="1578"/>
      <c r="M39" s="1578"/>
      <c r="N39" s="1578"/>
      <c r="O39" s="1578"/>
      <c r="P39" s="1578"/>
      <c r="Q39" s="1578"/>
      <c r="R39" s="1578"/>
      <c r="S39" s="1578"/>
      <c r="T39" s="1578"/>
      <c r="U39" s="1578"/>
      <c r="V39" s="1578"/>
      <c r="W39" s="1578"/>
      <c r="X39" s="1578"/>
      <c r="Y39" s="1578"/>
      <c r="Z39" s="1578"/>
      <c r="AA39" s="1578"/>
      <c r="AB39" s="1578"/>
      <c r="AC39" s="1578"/>
      <c r="AD39" s="1578"/>
      <c r="AE39" s="1578"/>
      <c r="AF39" s="1578"/>
      <c r="AG39" s="1578"/>
      <c r="AH39" s="1578"/>
      <c r="AI39" s="1578"/>
      <c r="AJ39" s="1578"/>
      <c r="AM39" s="70" t="s">
        <v>400</v>
      </c>
      <c r="AN39" s="72" t="str">
        <f>Q40</f>
        <v>無</v>
      </c>
    </row>
    <row r="40" spans="2:42" ht="14.25" customHeight="1">
      <c r="B40" s="1623" t="s">
        <v>396</v>
      </c>
      <c r="C40" s="1589"/>
      <c r="D40" s="1589"/>
      <c r="E40" s="1590"/>
      <c r="F40" s="1626" t="str">
        <f>IFERROR(VLOOKUP("○",AO47:AP57,2,FALSE),"")</f>
        <v/>
      </c>
      <c r="G40" s="1627"/>
      <c r="H40" s="1627"/>
      <c r="I40" s="1624" t="s">
        <v>397</v>
      </c>
      <c r="J40" s="1587" t="s">
        <v>381</v>
      </c>
      <c r="K40" s="1587"/>
      <c r="L40" s="1587"/>
      <c r="M40" s="1630" t="s">
        <v>398</v>
      </c>
      <c r="N40" s="1631"/>
      <c r="O40" s="1631"/>
      <c r="P40" s="1632"/>
      <c r="Q40" s="1636" t="str">
        <f>IF(Q36="-","",IF(J36&lt;0,IF(Q36&gt;=0,"有","無"),"無"))</f>
        <v>無</v>
      </c>
      <c r="R40" s="1637"/>
      <c r="S40" s="1638"/>
      <c r="T40" s="1587" t="s">
        <v>381</v>
      </c>
      <c r="U40" s="1587"/>
      <c r="V40" s="1587"/>
      <c r="W40" s="1623" t="s">
        <v>396</v>
      </c>
      <c r="X40" s="1589"/>
      <c r="Y40" s="1589"/>
      <c r="Z40" s="1590"/>
      <c r="AA40" s="1654" t="str">
        <f>IF(AND(F40&lt;AN41,AN40=1),AN41,F40)</f>
        <v/>
      </c>
      <c r="AB40" s="1655"/>
      <c r="AC40" s="1655"/>
      <c r="AD40" s="1655"/>
      <c r="AE40" s="1655"/>
      <c r="AF40" s="1655"/>
      <c r="AG40" s="1655"/>
      <c r="AH40" s="1655"/>
      <c r="AI40" s="1624" t="s">
        <v>397</v>
      </c>
      <c r="AM40" s="70"/>
      <c r="AN40" s="72">
        <f>IF(COUNTIF(Q40, "*有*"), 1, 0)</f>
        <v>0</v>
      </c>
      <c r="AO40" s="3" t="s">
        <v>581</v>
      </c>
    </row>
    <row r="41" spans="2:42" ht="14.25" customHeight="1">
      <c r="B41" s="1591"/>
      <c r="C41" s="1592"/>
      <c r="D41" s="1592"/>
      <c r="E41" s="1593"/>
      <c r="F41" s="1628"/>
      <c r="G41" s="1629"/>
      <c r="H41" s="1629"/>
      <c r="I41" s="1625"/>
      <c r="J41" s="1587"/>
      <c r="K41" s="1587"/>
      <c r="L41" s="1587"/>
      <c r="M41" s="1633"/>
      <c r="N41" s="1634"/>
      <c r="O41" s="1634"/>
      <c r="P41" s="1635"/>
      <c r="Q41" s="1639"/>
      <c r="R41" s="1640"/>
      <c r="S41" s="1641"/>
      <c r="T41" s="1587"/>
      <c r="U41" s="1587"/>
      <c r="V41" s="1587"/>
      <c r="W41" s="1591"/>
      <c r="X41" s="1592"/>
      <c r="Y41" s="1592"/>
      <c r="Z41" s="1593"/>
      <c r="AA41" s="1656"/>
      <c r="AB41" s="1657"/>
      <c r="AC41" s="1657"/>
      <c r="AD41" s="1657"/>
      <c r="AE41" s="1657"/>
      <c r="AF41" s="1657"/>
      <c r="AG41" s="1657"/>
      <c r="AH41" s="1657"/>
      <c r="AI41" s="1625"/>
      <c r="AM41" s="70"/>
      <c r="AN41" s="73">
        <f>AP48*AN40</f>
        <v>0</v>
      </c>
      <c r="AO41" s="3" t="s">
        <v>584</v>
      </c>
    </row>
    <row r="42" spans="2:42" ht="14.25" customHeight="1">
      <c r="I42" s="5" t="s">
        <v>399</v>
      </c>
      <c r="S42" s="5" t="s">
        <v>400</v>
      </c>
      <c r="AI42" s="5" t="s">
        <v>401</v>
      </c>
      <c r="AM42" s="74" t="s">
        <v>753</v>
      </c>
      <c r="AN42" s="75">
        <f>IF(AND(AN8=1,AN36=1,AA40&gt;=21),1,0)</f>
        <v>0</v>
      </c>
      <c r="AO42" s="3" t="s">
        <v>758</v>
      </c>
    </row>
    <row r="43" spans="2:42" ht="14.25" customHeight="1"/>
    <row r="44" spans="2:42">
      <c r="B44" s="1578" t="s">
        <v>402</v>
      </c>
      <c r="C44" s="1578"/>
      <c r="D44" s="1578"/>
      <c r="E44" s="1578"/>
      <c r="F44" s="1578"/>
      <c r="G44" s="1578"/>
      <c r="H44" s="1578"/>
      <c r="I44" s="1578"/>
      <c r="J44" s="1578"/>
      <c r="K44" s="1578"/>
      <c r="L44" s="1578"/>
      <c r="M44" s="1578"/>
      <c r="N44" s="1578"/>
      <c r="O44" s="1578"/>
      <c r="P44" s="1578"/>
      <c r="Q44" s="1578"/>
      <c r="R44" s="1578"/>
      <c r="S44" s="1578"/>
      <c r="T44" s="1578"/>
      <c r="U44" s="1578"/>
      <c r="V44" s="1578"/>
      <c r="W44" s="1578"/>
      <c r="X44" s="1578"/>
      <c r="Y44" s="1578"/>
      <c r="Z44" s="1578"/>
      <c r="AA44" s="1578"/>
      <c r="AB44" s="1578"/>
      <c r="AC44" s="1578"/>
      <c r="AD44" s="1578"/>
      <c r="AE44" s="1578"/>
      <c r="AF44" s="1578"/>
      <c r="AG44" s="1578"/>
      <c r="AH44" s="1578"/>
      <c r="AI44" s="1578"/>
    </row>
    <row r="45" spans="2:42">
      <c r="B45" s="1658" t="s">
        <v>444</v>
      </c>
      <c r="C45" s="1659"/>
      <c r="D45" s="1659"/>
      <c r="E45" s="1659"/>
      <c r="F45" s="1659"/>
      <c r="G45" s="1659"/>
      <c r="H45" s="1659"/>
      <c r="I45" s="1659"/>
      <c r="J45" s="1659"/>
      <c r="K45" s="1659"/>
      <c r="L45" s="1659"/>
      <c r="M45" s="1659"/>
      <c r="N45" s="1659"/>
      <c r="O45" s="1659"/>
      <c r="P45" s="1659"/>
      <c r="Q45" s="1659"/>
      <c r="R45" s="1659"/>
      <c r="S45" s="1659"/>
      <c r="T45" s="1659"/>
      <c r="U45" s="1659"/>
      <c r="V45" s="1659"/>
      <c r="W45" s="1659"/>
      <c r="X45" s="1659"/>
      <c r="Y45" s="1659"/>
      <c r="Z45" s="1659"/>
      <c r="AA45" s="1659"/>
      <c r="AB45" s="1659"/>
      <c r="AC45" s="1659"/>
      <c r="AD45" s="1659"/>
      <c r="AE45" s="1659"/>
      <c r="AF45" s="1659"/>
      <c r="AG45" s="1659"/>
      <c r="AH45" s="1659"/>
      <c r="AI45" s="1660"/>
      <c r="AM45" s="49" t="s">
        <v>576</v>
      </c>
      <c r="AN45" s="43"/>
      <c r="AO45" s="44" t="s">
        <v>585</v>
      </c>
      <c r="AP45" s="44" t="s">
        <v>570</v>
      </c>
    </row>
    <row r="46" spans="2:42">
      <c r="B46" s="9"/>
      <c r="AI46" s="10"/>
      <c r="AM46" s="33" t="s">
        <v>571</v>
      </c>
      <c r="AN46" s="33" t="s">
        <v>572</v>
      </c>
      <c r="AO46" s="45"/>
      <c r="AP46" s="45"/>
    </row>
    <row r="47" spans="2:42">
      <c r="B47" s="9"/>
      <c r="D47" s="1661" t="s">
        <v>403</v>
      </c>
      <c r="E47" s="1662"/>
      <c r="F47" s="1662"/>
      <c r="G47" s="1662"/>
      <c r="H47" s="1662"/>
      <c r="I47" s="1662"/>
      <c r="J47" s="1662"/>
      <c r="K47" s="1662"/>
      <c r="L47" s="1662"/>
      <c r="M47" s="1662"/>
      <c r="N47" s="1662"/>
      <c r="O47" s="1662"/>
      <c r="P47" s="1662"/>
      <c r="Q47" s="1662"/>
      <c r="R47" s="1662"/>
      <c r="S47" s="1662"/>
      <c r="T47" s="1662"/>
      <c r="U47" s="1662"/>
      <c r="V47" s="1662"/>
      <c r="W47" s="1662"/>
      <c r="X47" s="1662"/>
      <c r="Y47" s="1662"/>
      <c r="Z47" s="1662"/>
      <c r="AA47" s="1662"/>
      <c r="AB47" s="1662"/>
      <c r="AC47" s="1662"/>
      <c r="AD47" s="1662"/>
      <c r="AE47" s="1662"/>
      <c r="AF47" s="1662"/>
      <c r="AG47" s="1663"/>
      <c r="AI47" s="10"/>
      <c r="AM47" s="37" t="s">
        <v>573</v>
      </c>
      <c r="AN47" s="34">
        <v>0</v>
      </c>
      <c r="AO47" s="40" t="str">
        <f>IF($AN37&lt;$AN$47,"○","")</f>
        <v/>
      </c>
      <c r="AP47" s="46">
        <v>0</v>
      </c>
    </row>
    <row r="48" spans="2:42" ht="14.25" customHeight="1">
      <c r="B48" s="9"/>
      <c r="D48" s="1664" t="s">
        <v>519</v>
      </c>
      <c r="E48" s="1665"/>
      <c r="F48" s="1665"/>
      <c r="G48" s="1665"/>
      <c r="H48" s="1665"/>
      <c r="I48" s="1665"/>
      <c r="J48" s="1665"/>
      <c r="K48" s="1665"/>
      <c r="L48" s="1665"/>
      <c r="M48" s="1665"/>
      <c r="N48" s="1665"/>
      <c r="O48" s="1665"/>
      <c r="P48" s="1665"/>
      <c r="Q48" s="1665"/>
      <c r="R48" s="1665"/>
      <c r="S48" s="1665"/>
      <c r="T48" s="1665"/>
      <c r="U48" s="1665"/>
      <c r="V48" s="1665"/>
      <c r="W48" s="1665"/>
      <c r="X48" s="1665"/>
      <c r="Y48" s="1665"/>
      <c r="Z48" s="1665"/>
      <c r="AA48" s="1665"/>
      <c r="AB48" s="1665"/>
      <c r="AC48" s="1665"/>
      <c r="AD48" s="1665"/>
      <c r="AE48" s="1665"/>
      <c r="AF48" s="1665"/>
      <c r="AG48" s="1666"/>
      <c r="AI48" s="10"/>
      <c r="AM48" s="38">
        <v>0</v>
      </c>
      <c r="AN48" s="35">
        <v>0.1</v>
      </c>
      <c r="AO48" s="41" t="str">
        <f t="shared" ref="AO48:AO56" si="0">IF(AND($AN$37&gt;=$AM48,$AN$37&lt;$AN48),"○","")</f>
        <v/>
      </c>
      <c r="AP48" s="47">
        <v>3</v>
      </c>
    </row>
    <row r="49" spans="2:42">
      <c r="B49" s="9"/>
      <c r="D49" s="1667"/>
      <c r="E49" s="1668"/>
      <c r="F49" s="1668"/>
      <c r="G49" s="1668"/>
      <c r="H49" s="1668"/>
      <c r="I49" s="1668"/>
      <c r="J49" s="1668"/>
      <c r="K49" s="1668"/>
      <c r="L49" s="1668"/>
      <c r="M49" s="1668"/>
      <c r="N49" s="1668"/>
      <c r="O49" s="1668"/>
      <c r="P49" s="1668"/>
      <c r="Q49" s="1668"/>
      <c r="R49" s="1668"/>
      <c r="S49" s="1668"/>
      <c r="T49" s="1668"/>
      <c r="U49" s="1668"/>
      <c r="V49" s="1668"/>
      <c r="W49" s="1668"/>
      <c r="X49" s="1668"/>
      <c r="Y49" s="1668"/>
      <c r="Z49" s="1668"/>
      <c r="AA49" s="1668"/>
      <c r="AB49" s="1668"/>
      <c r="AC49" s="1668"/>
      <c r="AD49" s="1668"/>
      <c r="AE49" s="1668"/>
      <c r="AF49" s="1668"/>
      <c r="AG49" s="1669"/>
      <c r="AI49" s="10"/>
      <c r="AM49" s="38">
        <v>0.1</v>
      </c>
      <c r="AN49" s="35">
        <v>0.2</v>
      </c>
      <c r="AO49" s="41" t="str">
        <f t="shared" si="0"/>
        <v/>
      </c>
      <c r="AP49" s="47">
        <v>6</v>
      </c>
    </row>
    <row r="50" spans="2:42" ht="14.25" customHeight="1">
      <c r="B50" s="9"/>
      <c r="D50" s="1532">
        <v>0</v>
      </c>
      <c r="E50" s="1519"/>
      <c r="F50" s="1519"/>
      <c r="G50" s="1519"/>
      <c r="H50" s="1519"/>
      <c r="I50" s="1519"/>
      <c r="J50" s="1519"/>
      <c r="K50" s="1519"/>
      <c r="L50" s="1519"/>
      <c r="M50" s="1519"/>
      <c r="N50" s="1519"/>
      <c r="O50" s="1519"/>
      <c r="P50" s="1519"/>
      <c r="Q50" s="1519"/>
      <c r="R50" s="1519"/>
      <c r="S50" s="1519"/>
      <c r="T50" s="1519"/>
      <c r="U50" s="1519"/>
      <c r="V50" s="1519"/>
      <c r="W50" s="1519"/>
      <c r="X50" s="1519"/>
      <c r="Y50" s="1519"/>
      <c r="Z50" s="1519"/>
      <c r="AA50" s="1519"/>
      <c r="AB50" s="1519"/>
      <c r="AC50" s="1519"/>
      <c r="AD50" s="1519"/>
      <c r="AE50" s="1519"/>
      <c r="AF50" s="1519"/>
      <c r="AG50" s="1520"/>
      <c r="AI50" s="10"/>
      <c r="AM50" s="38">
        <v>0.2</v>
      </c>
      <c r="AN50" s="35">
        <v>0.3</v>
      </c>
      <c r="AO50" s="41" t="str">
        <f t="shared" si="0"/>
        <v/>
      </c>
      <c r="AP50" s="47">
        <v>9</v>
      </c>
    </row>
    <row r="51" spans="2:42" ht="14.25" customHeight="1">
      <c r="B51" s="9"/>
      <c r="D51" s="1533"/>
      <c r="E51" s="1522"/>
      <c r="F51" s="1522"/>
      <c r="G51" s="1522"/>
      <c r="H51" s="1522"/>
      <c r="I51" s="1522"/>
      <c r="J51" s="1522"/>
      <c r="K51" s="1522"/>
      <c r="L51" s="1522"/>
      <c r="M51" s="1522"/>
      <c r="N51" s="1522"/>
      <c r="O51" s="1522"/>
      <c r="P51" s="1522"/>
      <c r="Q51" s="1522"/>
      <c r="R51" s="1522"/>
      <c r="S51" s="1522"/>
      <c r="T51" s="1522"/>
      <c r="U51" s="1522"/>
      <c r="V51" s="1522"/>
      <c r="W51" s="1522"/>
      <c r="X51" s="1522"/>
      <c r="Y51" s="1522"/>
      <c r="Z51" s="1522"/>
      <c r="AA51" s="1522"/>
      <c r="AB51" s="1522"/>
      <c r="AC51" s="1522"/>
      <c r="AD51" s="1522"/>
      <c r="AE51" s="1522"/>
      <c r="AF51" s="1522"/>
      <c r="AG51" s="1523"/>
      <c r="AI51" s="10"/>
      <c r="AM51" s="38">
        <v>0.3</v>
      </c>
      <c r="AN51" s="35">
        <v>0.4</v>
      </c>
      <c r="AO51" s="41" t="str">
        <f t="shared" si="0"/>
        <v/>
      </c>
      <c r="AP51" s="47">
        <v>12</v>
      </c>
    </row>
    <row r="52" spans="2:42" ht="14.25" customHeight="1">
      <c r="B52" s="9"/>
      <c r="D52" s="1524" t="s">
        <v>520</v>
      </c>
      <c r="E52" s="1525"/>
      <c r="F52" s="1525"/>
      <c r="G52" s="1525"/>
      <c r="H52" s="1525"/>
      <c r="I52" s="1526"/>
      <c r="J52" s="1530" t="s">
        <v>521</v>
      </c>
      <c r="K52" s="1525"/>
      <c r="L52" s="1525"/>
      <c r="M52" s="1525"/>
      <c r="N52" s="1525"/>
      <c r="O52" s="1526"/>
      <c r="P52" s="1530" t="s">
        <v>522</v>
      </c>
      <c r="Q52" s="1525"/>
      <c r="R52" s="1525"/>
      <c r="S52" s="1525"/>
      <c r="T52" s="1525"/>
      <c r="U52" s="1526"/>
      <c r="V52" s="1530" t="s">
        <v>523</v>
      </c>
      <c r="W52" s="1525"/>
      <c r="X52" s="1525"/>
      <c r="Y52" s="1525"/>
      <c r="Z52" s="1525"/>
      <c r="AA52" s="1526"/>
      <c r="AB52" s="1530" t="s">
        <v>524</v>
      </c>
      <c r="AC52" s="1525"/>
      <c r="AD52" s="1525"/>
      <c r="AE52" s="1525"/>
      <c r="AF52" s="1525"/>
      <c r="AG52" s="1526"/>
      <c r="AI52" s="10"/>
      <c r="AM52" s="38">
        <v>0.4</v>
      </c>
      <c r="AN52" s="35">
        <v>0.45</v>
      </c>
      <c r="AO52" s="41" t="str">
        <f t="shared" si="0"/>
        <v/>
      </c>
      <c r="AP52" s="47">
        <v>15</v>
      </c>
    </row>
    <row r="53" spans="2:42">
      <c r="B53" s="9"/>
      <c r="D53" s="1527"/>
      <c r="E53" s="1528"/>
      <c r="F53" s="1528"/>
      <c r="G53" s="1528"/>
      <c r="H53" s="1528"/>
      <c r="I53" s="1529"/>
      <c r="J53" s="1531"/>
      <c r="K53" s="1528"/>
      <c r="L53" s="1528"/>
      <c r="M53" s="1528"/>
      <c r="N53" s="1528"/>
      <c r="O53" s="1529"/>
      <c r="P53" s="1531"/>
      <c r="Q53" s="1528"/>
      <c r="R53" s="1528"/>
      <c r="S53" s="1528"/>
      <c r="T53" s="1528"/>
      <c r="U53" s="1529"/>
      <c r="V53" s="1531"/>
      <c r="W53" s="1528"/>
      <c r="X53" s="1528"/>
      <c r="Y53" s="1528"/>
      <c r="Z53" s="1528"/>
      <c r="AA53" s="1529"/>
      <c r="AB53" s="1531"/>
      <c r="AC53" s="1528"/>
      <c r="AD53" s="1528"/>
      <c r="AE53" s="1528"/>
      <c r="AF53" s="1528"/>
      <c r="AG53" s="1529"/>
      <c r="AI53" s="10"/>
      <c r="AM53" s="38">
        <v>0.45</v>
      </c>
      <c r="AN53" s="35">
        <v>0.5</v>
      </c>
      <c r="AO53" s="41" t="str">
        <f t="shared" si="0"/>
        <v/>
      </c>
      <c r="AP53" s="47">
        <v>18</v>
      </c>
    </row>
    <row r="54" spans="2:42" ht="14.25" customHeight="1">
      <c r="B54" s="9"/>
      <c r="D54" s="1532">
        <v>15</v>
      </c>
      <c r="E54" s="1519"/>
      <c r="F54" s="1519"/>
      <c r="G54" s="1519"/>
      <c r="H54" s="1519"/>
      <c r="I54" s="1520"/>
      <c r="J54" s="1518">
        <v>12</v>
      </c>
      <c r="K54" s="1519"/>
      <c r="L54" s="1519"/>
      <c r="M54" s="1519"/>
      <c r="N54" s="1519"/>
      <c r="O54" s="1520"/>
      <c r="P54" s="1518">
        <v>9</v>
      </c>
      <c r="Q54" s="1519"/>
      <c r="R54" s="1519"/>
      <c r="S54" s="1519"/>
      <c r="T54" s="1519"/>
      <c r="U54" s="1520"/>
      <c r="V54" s="1518">
        <v>6</v>
      </c>
      <c r="W54" s="1519"/>
      <c r="X54" s="1519"/>
      <c r="Y54" s="1519"/>
      <c r="Z54" s="1519"/>
      <c r="AA54" s="1520"/>
      <c r="AB54" s="1518">
        <v>3</v>
      </c>
      <c r="AC54" s="1519"/>
      <c r="AD54" s="1519"/>
      <c r="AE54" s="1519"/>
      <c r="AF54" s="1519"/>
      <c r="AG54" s="1520"/>
      <c r="AI54" s="10"/>
      <c r="AM54" s="38">
        <v>0.5</v>
      </c>
      <c r="AN54" s="35">
        <v>0.55000000000000004</v>
      </c>
      <c r="AO54" s="41" t="str">
        <f t="shared" si="0"/>
        <v/>
      </c>
      <c r="AP54" s="47">
        <v>21</v>
      </c>
    </row>
    <row r="55" spans="2:42" ht="14.25" customHeight="1">
      <c r="B55" s="9"/>
      <c r="D55" s="1533"/>
      <c r="E55" s="1522"/>
      <c r="F55" s="1522"/>
      <c r="G55" s="1522"/>
      <c r="H55" s="1522"/>
      <c r="I55" s="1523"/>
      <c r="J55" s="1521"/>
      <c r="K55" s="1522"/>
      <c r="L55" s="1522"/>
      <c r="M55" s="1522"/>
      <c r="N55" s="1522"/>
      <c r="O55" s="1523"/>
      <c r="P55" s="1521"/>
      <c r="Q55" s="1522"/>
      <c r="R55" s="1522"/>
      <c r="S55" s="1522"/>
      <c r="T55" s="1522"/>
      <c r="U55" s="1523"/>
      <c r="V55" s="1521"/>
      <c r="W55" s="1522"/>
      <c r="X55" s="1522"/>
      <c r="Y55" s="1522"/>
      <c r="Z55" s="1522"/>
      <c r="AA55" s="1523"/>
      <c r="AB55" s="1521"/>
      <c r="AC55" s="1522"/>
      <c r="AD55" s="1522"/>
      <c r="AE55" s="1522"/>
      <c r="AF55" s="1522"/>
      <c r="AG55" s="1523"/>
      <c r="AI55" s="10"/>
      <c r="AM55" s="38">
        <v>0.55000000000000004</v>
      </c>
      <c r="AN55" s="35">
        <v>0.6</v>
      </c>
      <c r="AO55" s="41" t="str">
        <f t="shared" si="0"/>
        <v/>
      </c>
      <c r="AP55" s="47">
        <v>24</v>
      </c>
    </row>
    <row r="56" spans="2:42" ht="14.25" customHeight="1">
      <c r="B56" s="9"/>
      <c r="D56" s="1524" t="s">
        <v>574</v>
      </c>
      <c r="E56" s="1525"/>
      <c r="F56" s="1525"/>
      <c r="G56" s="1525"/>
      <c r="H56" s="1525"/>
      <c r="I56" s="1526"/>
      <c r="J56" s="1530" t="s">
        <v>525</v>
      </c>
      <c r="K56" s="1525"/>
      <c r="L56" s="1525"/>
      <c r="M56" s="1525"/>
      <c r="N56" s="1525"/>
      <c r="O56" s="1526"/>
      <c r="P56" s="1530" t="s">
        <v>526</v>
      </c>
      <c r="Q56" s="1525"/>
      <c r="R56" s="1525"/>
      <c r="S56" s="1525"/>
      <c r="T56" s="1525"/>
      <c r="U56" s="1526"/>
      <c r="V56" s="1530" t="s">
        <v>527</v>
      </c>
      <c r="W56" s="1525"/>
      <c r="X56" s="1525"/>
      <c r="Y56" s="1525"/>
      <c r="Z56" s="1525"/>
      <c r="AA56" s="1526"/>
      <c r="AB56" s="1530" t="s">
        <v>528</v>
      </c>
      <c r="AC56" s="1525"/>
      <c r="AD56" s="1525"/>
      <c r="AE56" s="1525"/>
      <c r="AF56" s="1525"/>
      <c r="AG56" s="1526"/>
      <c r="AI56" s="10"/>
      <c r="AM56" s="38">
        <v>0.6</v>
      </c>
      <c r="AN56" s="35">
        <v>0.65</v>
      </c>
      <c r="AO56" s="41" t="str">
        <f t="shared" si="0"/>
        <v/>
      </c>
      <c r="AP56" s="47">
        <v>27</v>
      </c>
    </row>
    <row r="57" spans="2:42">
      <c r="B57" s="9"/>
      <c r="D57" s="1527"/>
      <c r="E57" s="1528"/>
      <c r="F57" s="1528"/>
      <c r="G57" s="1528"/>
      <c r="H57" s="1528"/>
      <c r="I57" s="1529"/>
      <c r="J57" s="1531"/>
      <c r="K57" s="1528"/>
      <c r="L57" s="1528"/>
      <c r="M57" s="1528"/>
      <c r="N57" s="1528"/>
      <c r="O57" s="1529"/>
      <c r="P57" s="1531"/>
      <c r="Q57" s="1528"/>
      <c r="R57" s="1528"/>
      <c r="S57" s="1528"/>
      <c r="T57" s="1528"/>
      <c r="U57" s="1529"/>
      <c r="V57" s="1531"/>
      <c r="W57" s="1528"/>
      <c r="X57" s="1528"/>
      <c r="Y57" s="1528"/>
      <c r="Z57" s="1528"/>
      <c r="AA57" s="1529"/>
      <c r="AB57" s="1531"/>
      <c r="AC57" s="1528"/>
      <c r="AD57" s="1528"/>
      <c r="AE57" s="1528"/>
      <c r="AF57" s="1528"/>
      <c r="AG57" s="1529"/>
      <c r="AI57" s="10"/>
      <c r="AM57" s="39">
        <v>0.65</v>
      </c>
      <c r="AN57" s="36" t="s">
        <v>573</v>
      </c>
      <c r="AO57" s="42" t="str">
        <f>IF(ISNUMBER(AN37),IF(AN37&gt;=AM57,"○",""),"")</f>
        <v/>
      </c>
      <c r="AP57" s="48">
        <v>30</v>
      </c>
    </row>
    <row r="58" spans="2:42" ht="14.25" customHeight="1">
      <c r="B58" s="9"/>
      <c r="D58" s="1532">
        <v>30</v>
      </c>
      <c r="E58" s="1519"/>
      <c r="F58" s="1519"/>
      <c r="G58" s="1519"/>
      <c r="H58" s="1519"/>
      <c r="I58" s="1520"/>
      <c r="J58" s="1518">
        <v>27</v>
      </c>
      <c r="K58" s="1519"/>
      <c r="L58" s="1519"/>
      <c r="M58" s="1519"/>
      <c r="N58" s="1519"/>
      <c r="O58" s="1520"/>
      <c r="P58" s="1518">
        <v>24</v>
      </c>
      <c r="Q58" s="1519"/>
      <c r="R58" s="1519"/>
      <c r="S58" s="1519"/>
      <c r="T58" s="1519"/>
      <c r="U58" s="1520"/>
      <c r="V58" s="1518">
        <v>21</v>
      </c>
      <c r="W58" s="1519"/>
      <c r="X58" s="1519"/>
      <c r="Y58" s="1519"/>
      <c r="Z58" s="1519"/>
      <c r="AA58" s="1520"/>
      <c r="AB58" s="1518">
        <v>18</v>
      </c>
      <c r="AC58" s="1519"/>
      <c r="AD58" s="1519"/>
      <c r="AE58" s="1519"/>
      <c r="AF58" s="1519"/>
      <c r="AG58" s="1520"/>
      <c r="AI58" s="10"/>
    </row>
    <row r="59" spans="2:42" ht="14.25" customHeight="1">
      <c r="B59" s="9"/>
      <c r="D59" s="1533"/>
      <c r="E59" s="1522"/>
      <c r="F59" s="1522"/>
      <c r="G59" s="1522"/>
      <c r="H59" s="1522"/>
      <c r="I59" s="1523"/>
      <c r="J59" s="1521"/>
      <c r="K59" s="1522"/>
      <c r="L59" s="1522"/>
      <c r="M59" s="1522"/>
      <c r="N59" s="1522"/>
      <c r="O59" s="1523"/>
      <c r="P59" s="1521"/>
      <c r="Q59" s="1522"/>
      <c r="R59" s="1522"/>
      <c r="S59" s="1522"/>
      <c r="T59" s="1522"/>
      <c r="U59" s="1523"/>
      <c r="V59" s="1521"/>
      <c r="W59" s="1522"/>
      <c r="X59" s="1522"/>
      <c r="Y59" s="1522"/>
      <c r="Z59" s="1522"/>
      <c r="AA59" s="1523"/>
      <c r="AB59" s="1521"/>
      <c r="AC59" s="1522"/>
      <c r="AD59" s="1522"/>
      <c r="AE59" s="1522"/>
      <c r="AF59" s="1522"/>
      <c r="AG59" s="1523"/>
      <c r="AI59" s="10"/>
    </row>
    <row r="60" spans="2:42">
      <c r="B60" s="11"/>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3"/>
    </row>
    <row r="61" spans="2:42" ht="18.75" customHeight="1"/>
    <row r="62" spans="2:42">
      <c r="B62" s="1578" t="s">
        <v>404</v>
      </c>
      <c r="C62" s="1578"/>
      <c r="D62" s="1578"/>
      <c r="E62" s="1578"/>
      <c r="F62" s="1578"/>
      <c r="G62" s="1578"/>
      <c r="H62" s="1578"/>
      <c r="I62" s="1578"/>
      <c r="J62" s="1578"/>
      <c r="K62" s="1578"/>
      <c r="L62" s="1578"/>
      <c r="M62" s="1578"/>
      <c r="N62" s="1578"/>
      <c r="O62" s="1578"/>
      <c r="P62" s="1578"/>
      <c r="Q62" s="1578"/>
      <c r="R62" s="1578"/>
      <c r="S62" s="1578"/>
      <c r="T62" s="1578"/>
      <c r="U62" s="1578"/>
      <c r="V62" s="1578"/>
      <c r="W62" s="1578"/>
      <c r="X62" s="1578"/>
      <c r="Y62" s="1578"/>
      <c r="Z62" s="1578"/>
      <c r="AA62" s="1578"/>
      <c r="AB62" s="1578"/>
      <c r="AC62" s="1578"/>
      <c r="AD62" s="1578"/>
      <c r="AE62" s="1578"/>
      <c r="AF62" s="1578"/>
      <c r="AG62" s="1578"/>
      <c r="AH62" s="1578"/>
      <c r="AI62" s="1578"/>
    </row>
    <row r="63" spans="2:42">
      <c r="B63" s="1658" t="s">
        <v>445</v>
      </c>
      <c r="C63" s="1659"/>
      <c r="D63" s="1659"/>
      <c r="E63" s="1659"/>
      <c r="F63" s="1659"/>
      <c r="G63" s="1659"/>
      <c r="H63" s="1659"/>
      <c r="I63" s="1659"/>
      <c r="J63" s="1659"/>
      <c r="K63" s="1659"/>
      <c r="L63" s="1659"/>
      <c r="M63" s="1659"/>
      <c r="N63" s="1659"/>
      <c r="O63" s="1659"/>
      <c r="P63" s="1659"/>
      <c r="Q63" s="1659"/>
      <c r="R63" s="1659"/>
      <c r="S63" s="1659"/>
      <c r="T63" s="1659"/>
      <c r="U63" s="1659"/>
      <c r="V63" s="1659"/>
      <c r="W63" s="1659"/>
      <c r="X63" s="1659"/>
      <c r="Y63" s="1659"/>
      <c r="Z63" s="1659"/>
      <c r="AA63" s="1659"/>
      <c r="AB63" s="1659"/>
      <c r="AC63" s="1659"/>
      <c r="AD63" s="1659"/>
      <c r="AE63" s="1659"/>
      <c r="AF63" s="1659"/>
      <c r="AG63" s="1659"/>
      <c r="AH63" s="1659"/>
      <c r="AI63" s="1660"/>
    </row>
    <row r="64" spans="2:42">
      <c r="B64" s="9"/>
      <c r="AI64" s="10"/>
    </row>
    <row r="65" spans="2:41">
      <c r="B65" s="9"/>
      <c r="G65" s="1672" t="s">
        <v>409</v>
      </c>
      <c r="H65" s="1673"/>
      <c r="I65" s="1673"/>
      <c r="J65" s="1673"/>
      <c r="K65" s="1673"/>
      <c r="L65" s="1673"/>
      <c r="M65" s="1673" t="s">
        <v>405</v>
      </c>
      <c r="N65" s="1673"/>
      <c r="O65" s="1673"/>
      <c r="P65" s="1673"/>
      <c r="Q65" s="1673"/>
      <c r="R65" s="1673"/>
      <c r="S65" s="1673" t="s">
        <v>400</v>
      </c>
      <c r="T65" s="1673"/>
      <c r="U65" s="1673"/>
      <c r="V65" s="1673"/>
      <c r="W65" s="1673"/>
      <c r="X65" s="1673"/>
      <c r="Y65" s="1673"/>
      <c r="Z65" s="1673"/>
      <c r="AA65" s="1673"/>
      <c r="AB65" s="1674"/>
      <c r="AC65" s="4"/>
      <c r="AD65" s="4"/>
      <c r="AI65" s="10"/>
    </row>
    <row r="66" spans="2:41">
      <c r="B66" s="9"/>
      <c r="G66" s="1678" t="s">
        <v>386</v>
      </c>
      <c r="H66" s="1679"/>
      <c r="I66" s="1679"/>
      <c r="J66" s="1679"/>
      <c r="K66" s="1679"/>
      <c r="L66" s="1679"/>
      <c r="M66" s="1679" t="s">
        <v>386</v>
      </c>
      <c r="N66" s="1679"/>
      <c r="O66" s="1679"/>
      <c r="P66" s="1679"/>
      <c r="Q66" s="1679"/>
      <c r="R66" s="1679"/>
      <c r="S66" s="1680" t="s">
        <v>387</v>
      </c>
      <c r="T66" s="1680"/>
      <c r="U66" s="1680"/>
      <c r="V66" s="1680"/>
      <c r="W66" s="1680"/>
      <c r="X66" s="1680"/>
      <c r="Y66" s="1680"/>
      <c r="Z66" s="1680"/>
      <c r="AA66" s="1680"/>
      <c r="AB66" s="1681"/>
      <c r="AC66" s="6"/>
      <c r="AD66" s="6"/>
      <c r="AI66" s="10"/>
    </row>
    <row r="67" spans="2:41">
      <c r="B67" s="9"/>
      <c r="G67" s="1675" t="s">
        <v>386</v>
      </c>
      <c r="H67" s="1676"/>
      <c r="I67" s="1676"/>
      <c r="J67" s="1676"/>
      <c r="K67" s="1676"/>
      <c r="L67" s="1676"/>
      <c r="M67" s="1677" t="s">
        <v>411</v>
      </c>
      <c r="N67" s="1677"/>
      <c r="O67" s="1677"/>
      <c r="P67" s="1677"/>
      <c r="Q67" s="1677"/>
      <c r="R67" s="1677"/>
      <c r="S67" s="1670" t="s">
        <v>757</v>
      </c>
      <c r="T67" s="1670"/>
      <c r="U67" s="1670"/>
      <c r="V67" s="1670"/>
      <c r="W67" s="1670"/>
      <c r="X67" s="1670"/>
      <c r="Y67" s="1670"/>
      <c r="Z67" s="1670"/>
      <c r="AA67" s="1670"/>
      <c r="AB67" s="1671"/>
      <c r="AC67" s="6"/>
      <c r="AD67" s="6"/>
      <c r="AI67" s="10"/>
    </row>
    <row r="68" spans="2:41">
      <c r="B68" s="9"/>
      <c r="G68" s="1724" t="s">
        <v>411</v>
      </c>
      <c r="H68" s="1725"/>
      <c r="I68" s="1725"/>
      <c r="J68" s="1725"/>
      <c r="K68" s="1725"/>
      <c r="L68" s="1725"/>
      <c r="M68" s="1725" t="s">
        <v>410</v>
      </c>
      <c r="N68" s="1725"/>
      <c r="O68" s="1725"/>
      <c r="P68" s="1725"/>
      <c r="Q68" s="1725"/>
      <c r="R68" s="1725"/>
      <c r="S68" s="1706" t="s">
        <v>387</v>
      </c>
      <c r="T68" s="1706"/>
      <c r="U68" s="1706"/>
      <c r="V68" s="1706"/>
      <c r="W68" s="1706"/>
      <c r="X68" s="1706"/>
      <c r="Y68" s="1706"/>
      <c r="Z68" s="1706"/>
      <c r="AA68" s="1706"/>
      <c r="AB68" s="1707"/>
      <c r="AC68" s="6"/>
      <c r="AD68" s="6"/>
      <c r="AI68" s="10"/>
    </row>
    <row r="69" spans="2:41">
      <c r="B69" s="11"/>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3"/>
    </row>
    <row r="71" spans="2:41" ht="14.25" customHeight="1">
      <c r="B71" s="1708" t="s">
        <v>610</v>
      </c>
      <c r="C71" s="1709"/>
      <c r="D71" s="1709"/>
      <c r="E71" s="1709"/>
      <c r="F71" s="1709"/>
      <c r="G71" s="1709"/>
      <c r="H71" s="1709"/>
      <c r="I71" s="1709"/>
      <c r="J71" s="1709"/>
      <c r="K71" s="1709"/>
      <c r="L71" s="1709"/>
      <c r="M71" s="1709"/>
      <c r="N71" s="1709"/>
      <c r="O71" s="1709"/>
      <c r="P71" s="1709"/>
      <c r="Q71" s="1709"/>
      <c r="R71" s="1709"/>
      <c r="S71" s="1709"/>
      <c r="T71" s="1709"/>
      <c r="U71" s="1709"/>
      <c r="V71" s="1709"/>
      <c r="W71" s="1709"/>
      <c r="X71" s="1709"/>
      <c r="Y71" s="1709"/>
      <c r="Z71" s="1709"/>
      <c r="AA71" s="1610" t="str">
        <f>IF(AA8="評価対象外",AA8,"")</f>
        <v>評価対象外</v>
      </c>
      <c r="AB71" s="1610"/>
      <c r="AC71" s="1610"/>
      <c r="AD71" s="1610"/>
      <c r="AE71" s="1610"/>
      <c r="AF71" s="1610"/>
      <c r="AG71" s="1610"/>
      <c r="AH71" s="1610"/>
      <c r="AI71" s="1611"/>
    </row>
    <row r="72" spans="2:41" ht="14.25" customHeight="1">
      <c r="B72" s="1710"/>
      <c r="C72" s="1711"/>
      <c r="D72" s="1711"/>
      <c r="E72" s="1711"/>
      <c r="F72" s="1711"/>
      <c r="G72" s="1711"/>
      <c r="H72" s="1711"/>
      <c r="I72" s="1711"/>
      <c r="J72" s="1711"/>
      <c r="K72" s="1711"/>
      <c r="L72" s="1711"/>
      <c r="M72" s="1711"/>
      <c r="N72" s="1711"/>
      <c r="O72" s="1711"/>
      <c r="P72" s="1711"/>
      <c r="Q72" s="1711"/>
      <c r="R72" s="1711"/>
      <c r="S72" s="1711"/>
      <c r="T72" s="1711"/>
      <c r="U72" s="1711"/>
      <c r="V72" s="1711"/>
      <c r="W72" s="1711"/>
      <c r="X72" s="1711"/>
      <c r="Y72" s="1711"/>
      <c r="Z72" s="1711"/>
      <c r="AA72" s="1612"/>
      <c r="AB72" s="1612"/>
      <c r="AC72" s="1612"/>
      <c r="AD72" s="1612"/>
      <c r="AE72" s="1612"/>
      <c r="AF72" s="1612"/>
      <c r="AG72" s="1612"/>
      <c r="AH72" s="1612"/>
      <c r="AI72" s="1613"/>
    </row>
    <row r="73" spans="2:41">
      <c r="B73" s="1578" t="s">
        <v>449</v>
      </c>
      <c r="C73" s="1578"/>
      <c r="D73" s="1578"/>
      <c r="E73" s="1578"/>
      <c r="F73" s="1578"/>
      <c r="G73" s="1578"/>
      <c r="H73" s="1578"/>
      <c r="I73" s="1578"/>
      <c r="J73" s="1578"/>
      <c r="K73" s="1578"/>
      <c r="L73" s="1578"/>
      <c r="M73" s="1578"/>
      <c r="N73" s="1578"/>
      <c r="O73" s="1578"/>
      <c r="P73" s="1578"/>
      <c r="Q73" s="1578"/>
      <c r="R73" s="1578"/>
      <c r="S73" s="1578"/>
      <c r="T73" s="1578"/>
      <c r="U73" s="1578"/>
      <c r="V73" s="1578"/>
      <c r="W73" s="1578"/>
      <c r="X73" s="1578"/>
      <c r="Y73" s="1578"/>
      <c r="Z73" s="1578"/>
      <c r="AA73" s="1578"/>
      <c r="AB73" s="1578"/>
      <c r="AC73" s="1578"/>
      <c r="AD73" s="1578"/>
      <c r="AE73" s="1578"/>
      <c r="AF73" s="1578"/>
      <c r="AG73" s="1578"/>
      <c r="AH73" s="1578"/>
      <c r="AI73" s="1578"/>
      <c r="AJ73" s="1578"/>
    </row>
    <row r="74" spans="2:41">
      <c r="W74" s="1726" t="s">
        <v>412</v>
      </c>
      <c r="X74" s="1727"/>
      <c r="Y74" s="1727"/>
      <c r="Z74" s="1728"/>
      <c r="AA74" s="1720">
        <f>'点検表（DC版）'!AA5</f>
        <v>0</v>
      </c>
      <c r="AB74" s="1721"/>
      <c r="AC74" s="1721"/>
      <c r="AD74" s="1721"/>
      <c r="AE74" s="1721"/>
      <c r="AF74" s="1721"/>
      <c r="AG74" s="1721"/>
      <c r="AH74" s="1721"/>
      <c r="AI74" s="1624" t="s">
        <v>397</v>
      </c>
      <c r="AM74" s="49" t="s">
        <v>754</v>
      </c>
      <c r="AN74" s="76">
        <f>AA74</f>
        <v>0</v>
      </c>
    </row>
    <row r="75" spans="2:41">
      <c r="W75" s="1729"/>
      <c r="X75" s="1730"/>
      <c r="Y75" s="1730"/>
      <c r="Z75" s="1731"/>
      <c r="AA75" s="1722"/>
      <c r="AB75" s="1723"/>
      <c r="AC75" s="1723"/>
      <c r="AD75" s="1723"/>
      <c r="AE75" s="1723"/>
      <c r="AF75" s="1723"/>
      <c r="AG75" s="1723"/>
      <c r="AH75" s="1723"/>
      <c r="AI75" s="1625"/>
      <c r="AN75" s="4"/>
    </row>
    <row r="76" spans="2:41">
      <c r="AM76" s="49" t="s">
        <v>755</v>
      </c>
      <c r="AN76" s="43">
        <f>IF(AA74&gt;=55,1,0)</f>
        <v>0</v>
      </c>
      <c r="AO76" s="3" t="s">
        <v>759</v>
      </c>
    </row>
    <row r="77" spans="2:41" ht="14.25" customHeight="1">
      <c r="B77" s="1712" t="s">
        <v>413</v>
      </c>
      <c r="C77" s="1713"/>
      <c r="D77" s="1713"/>
      <c r="E77" s="1713"/>
      <c r="F77" s="1713"/>
      <c r="G77" s="1713"/>
      <c r="H77" s="1713"/>
      <c r="I77" s="1713"/>
      <c r="J77" s="1713"/>
      <c r="K77" s="1713"/>
      <c r="L77" s="1713"/>
      <c r="M77" s="1713"/>
      <c r="N77" s="1713"/>
      <c r="O77" s="1713"/>
      <c r="P77" s="1713"/>
      <c r="Q77" s="1713"/>
      <c r="R77" s="1713"/>
      <c r="S77" s="1713"/>
      <c r="T77" s="1713"/>
      <c r="U77" s="1713"/>
      <c r="V77" s="1713"/>
      <c r="W77" s="1713"/>
      <c r="X77" s="1713"/>
      <c r="Y77" s="1713"/>
      <c r="Z77" s="1713"/>
      <c r="AA77" s="1716" t="str">
        <f>IF(AA8="評価対象外",AA8,"")</f>
        <v>評価対象外</v>
      </c>
      <c r="AB77" s="1716"/>
      <c r="AC77" s="1716"/>
      <c r="AD77" s="1716"/>
      <c r="AE77" s="1716"/>
      <c r="AF77" s="1716"/>
      <c r="AG77" s="1716"/>
      <c r="AH77" s="1716"/>
      <c r="AI77" s="1717"/>
      <c r="AN77" s="4"/>
    </row>
    <row r="78" spans="2:41" ht="14.25" customHeight="1">
      <c r="B78" s="1714"/>
      <c r="C78" s="1715"/>
      <c r="D78" s="1715"/>
      <c r="E78" s="1715"/>
      <c r="F78" s="1715"/>
      <c r="G78" s="1715"/>
      <c r="H78" s="1715"/>
      <c r="I78" s="1715"/>
      <c r="J78" s="1715"/>
      <c r="K78" s="1715"/>
      <c r="L78" s="1715"/>
      <c r="M78" s="1715"/>
      <c r="N78" s="1715"/>
      <c r="O78" s="1715"/>
      <c r="P78" s="1715"/>
      <c r="Q78" s="1715"/>
      <c r="R78" s="1715"/>
      <c r="S78" s="1715"/>
      <c r="T78" s="1715"/>
      <c r="U78" s="1715"/>
      <c r="V78" s="1715"/>
      <c r="W78" s="1715"/>
      <c r="X78" s="1715"/>
      <c r="Y78" s="1715"/>
      <c r="Z78" s="1715"/>
      <c r="AA78" s="1718"/>
      <c r="AB78" s="1718"/>
      <c r="AC78" s="1718"/>
      <c r="AD78" s="1718"/>
      <c r="AE78" s="1718"/>
      <c r="AF78" s="1718"/>
      <c r="AG78" s="1718"/>
      <c r="AH78" s="1718"/>
      <c r="AI78" s="1719"/>
      <c r="AN78" s="4"/>
    </row>
    <row r="79" spans="2:41">
      <c r="B79" s="1659" t="s">
        <v>415</v>
      </c>
      <c r="C79" s="1659"/>
      <c r="D79" s="1659"/>
      <c r="E79" s="1659"/>
      <c r="F79" s="1659"/>
      <c r="G79" s="1659"/>
      <c r="H79" s="1659"/>
      <c r="I79" s="1659"/>
      <c r="J79" s="1659"/>
      <c r="K79" s="1659"/>
      <c r="L79" s="1659"/>
      <c r="M79" s="1659"/>
      <c r="N79" s="1659"/>
      <c r="O79" s="1659"/>
      <c r="P79" s="1659"/>
      <c r="Q79" s="1659"/>
      <c r="R79" s="1659"/>
      <c r="S79" s="1659"/>
      <c r="T79" s="1659"/>
      <c r="U79" s="1659"/>
      <c r="V79" s="1659"/>
      <c r="W79" s="1659"/>
      <c r="X79" s="1659"/>
      <c r="Y79" s="1659"/>
      <c r="Z79" s="1659"/>
      <c r="AA79" s="1659"/>
      <c r="AB79" s="1659"/>
      <c r="AC79" s="1659"/>
      <c r="AD79" s="1659"/>
      <c r="AE79" s="1659"/>
      <c r="AF79" s="1659"/>
      <c r="AG79" s="1659"/>
      <c r="AH79" s="1659"/>
      <c r="AI79" s="1659"/>
      <c r="AN79" s="4"/>
    </row>
    <row r="80" spans="2:41" ht="14.25" customHeight="1">
      <c r="V80" s="14"/>
      <c r="W80" s="1682" t="s">
        <v>414</v>
      </c>
      <c r="X80" s="1683"/>
      <c r="Y80" s="1683"/>
      <c r="Z80" s="1684"/>
      <c r="AA80" s="1688" t="str">
        <f>IF(AN8&gt;=1,IFERROR(IF(AA40="","",AA40+AA74),""),"")</f>
        <v/>
      </c>
      <c r="AB80" s="1689"/>
      <c r="AC80" s="1689"/>
      <c r="AD80" s="1689"/>
      <c r="AE80" s="1689"/>
      <c r="AF80" s="1689"/>
      <c r="AG80" s="1689"/>
      <c r="AH80" s="1689"/>
      <c r="AI80" s="1624" t="s">
        <v>397</v>
      </c>
      <c r="AN80" s="4"/>
    </row>
    <row r="81" spans="2:40" ht="14.25" customHeight="1">
      <c r="V81" s="14"/>
      <c r="W81" s="1685"/>
      <c r="X81" s="1686"/>
      <c r="Y81" s="1686"/>
      <c r="Z81" s="1687"/>
      <c r="AA81" s="1690"/>
      <c r="AB81" s="1691"/>
      <c r="AC81" s="1691"/>
      <c r="AD81" s="1691"/>
      <c r="AE81" s="1691"/>
      <c r="AF81" s="1691"/>
      <c r="AG81" s="1691"/>
      <c r="AH81" s="1691"/>
      <c r="AI81" s="1625"/>
      <c r="AN81" s="77"/>
    </row>
    <row r="82" spans="2:40" ht="14.25" customHeight="1">
      <c r="V82" s="15"/>
      <c r="W82" s="16"/>
      <c r="X82" s="16"/>
      <c r="Y82" s="16"/>
      <c r="Z82" s="16"/>
      <c r="AA82" s="17"/>
      <c r="AB82" s="17"/>
      <c r="AC82" s="17"/>
      <c r="AD82" s="17"/>
      <c r="AE82" s="17"/>
      <c r="AF82" s="17"/>
      <c r="AG82" s="17"/>
      <c r="AH82" s="17"/>
      <c r="AI82" s="18"/>
      <c r="AN82" s="4"/>
    </row>
    <row r="83" spans="2:40">
      <c r="B83" s="1578" t="s">
        <v>416</v>
      </c>
      <c r="C83" s="1578"/>
      <c r="D83" s="1578"/>
      <c r="E83" s="1578"/>
      <c r="F83" s="1578"/>
      <c r="G83" s="1578"/>
      <c r="H83" s="1578"/>
      <c r="I83" s="1578"/>
      <c r="J83" s="1578"/>
      <c r="K83" s="1578"/>
      <c r="L83" s="1578"/>
      <c r="M83" s="1578"/>
      <c r="N83" s="1578"/>
      <c r="O83" s="1578"/>
      <c r="P83" s="1578"/>
      <c r="Q83" s="1578"/>
      <c r="R83" s="1578"/>
      <c r="S83" s="1578"/>
      <c r="T83" s="1578"/>
      <c r="U83" s="1578"/>
      <c r="V83" s="1578"/>
      <c r="W83" s="1578"/>
      <c r="X83" s="1578"/>
      <c r="Y83" s="1578"/>
      <c r="Z83" s="1578"/>
      <c r="AA83" s="1578"/>
      <c r="AB83" s="1578"/>
      <c r="AC83" s="1578"/>
      <c r="AD83" s="1578"/>
      <c r="AE83" s="1578"/>
      <c r="AF83" s="1578"/>
      <c r="AG83" s="1578"/>
      <c r="AH83" s="1578"/>
      <c r="AI83" s="1578"/>
      <c r="AN83" s="4"/>
    </row>
    <row r="84" spans="2:40" ht="14.25" customHeight="1">
      <c r="W84" s="1682" t="s">
        <v>388</v>
      </c>
      <c r="X84" s="1683"/>
      <c r="Y84" s="1683"/>
      <c r="Z84" s="1684"/>
      <c r="AA84" s="1695" t="str">
        <f>IF(AA80="","",IF(AA80&gt;=90,F90,IF(AND(AA80&lt;90,AA80&gt;=80),F91,IF(AND(AA80&lt;80,AA80&gt;=70),F92,IF(AND(AA80&lt;70,AA80&gt;=60),F93,IF(AND(AA80&lt;60,AA80&gt;=40),F94,IF(AA80&lt;40,F95)))))))</f>
        <v/>
      </c>
      <c r="AB84" s="1696"/>
      <c r="AC84" s="1696"/>
      <c r="AD84" s="1696"/>
      <c r="AE84" s="1696"/>
      <c r="AF84" s="1696"/>
      <c r="AG84" s="1696"/>
      <c r="AH84" s="1696"/>
      <c r="AI84" s="1697"/>
      <c r="AN84" s="4"/>
    </row>
    <row r="85" spans="2:40" ht="14.25" customHeight="1">
      <c r="W85" s="1692"/>
      <c r="X85" s="1693"/>
      <c r="Y85" s="1693"/>
      <c r="Z85" s="1694"/>
      <c r="AA85" s="1698"/>
      <c r="AB85" s="1699"/>
      <c r="AC85" s="1699"/>
      <c r="AD85" s="1699"/>
      <c r="AE85" s="1699"/>
      <c r="AF85" s="1699"/>
      <c r="AG85" s="1699"/>
      <c r="AH85" s="1699"/>
      <c r="AI85" s="1700"/>
      <c r="AM85" s="49" t="s">
        <v>388</v>
      </c>
      <c r="AN85" s="43" t="str">
        <f>AA84</f>
        <v/>
      </c>
    </row>
    <row r="86" spans="2:40" ht="14.25" customHeight="1">
      <c r="W86" s="1685"/>
      <c r="X86" s="1686"/>
      <c r="Y86" s="1686"/>
      <c r="Z86" s="1687"/>
      <c r="AA86" s="1701"/>
      <c r="AB86" s="1702"/>
      <c r="AC86" s="1702"/>
      <c r="AD86" s="1702"/>
      <c r="AE86" s="1702"/>
      <c r="AF86" s="1702"/>
      <c r="AG86" s="1702"/>
      <c r="AH86" s="1702"/>
      <c r="AI86" s="1703"/>
      <c r="AN86" s="4"/>
    </row>
    <row r="87" spans="2:40">
      <c r="AN87" s="4"/>
    </row>
    <row r="88" spans="2:40">
      <c r="B88" s="1578" t="s">
        <v>417</v>
      </c>
      <c r="C88" s="1578"/>
      <c r="D88" s="1578"/>
      <c r="E88" s="1578"/>
      <c r="F88" s="1578"/>
      <c r="G88" s="1578"/>
      <c r="H88" s="1578"/>
      <c r="I88" s="1578"/>
      <c r="J88" s="1578"/>
      <c r="K88" s="1578"/>
      <c r="L88" s="1578"/>
      <c r="M88" s="1578"/>
      <c r="N88" s="1578"/>
      <c r="O88" s="1578"/>
      <c r="P88" s="1578"/>
      <c r="Q88" s="1578"/>
      <c r="R88" s="1578"/>
      <c r="S88" s="1578"/>
      <c r="T88" s="1578"/>
      <c r="U88" s="1578"/>
      <c r="V88" s="1578"/>
      <c r="W88" s="1578"/>
      <c r="X88" s="1578"/>
      <c r="Y88" s="1578"/>
      <c r="Z88" s="1578"/>
      <c r="AA88" s="1578"/>
      <c r="AB88" s="1578"/>
      <c r="AC88" s="1578"/>
      <c r="AD88" s="1578"/>
      <c r="AE88" s="1578"/>
      <c r="AF88" s="1578"/>
      <c r="AG88" s="1578"/>
      <c r="AH88" s="1578"/>
      <c r="AI88" s="1578"/>
      <c r="AN88" s="4"/>
    </row>
    <row r="89" spans="2:40">
      <c r="B89" s="20"/>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2"/>
      <c r="AM89" s="3" t="s">
        <v>756</v>
      </c>
    </row>
    <row r="90" spans="2:40">
      <c r="B90" s="9"/>
      <c r="F90" s="1758" t="s">
        <v>434</v>
      </c>
      <c r="G90" s="1759"/>
      <c r="H90" s="1759"/>
      <c r="I90" s="1759"/>
      <c r="J90" s="1736" t="s">
        <v>446</v>
      </c>
      <c r="K90" s="1737"/>
      <c r="L90" s="1737"/>
      <c r="M90" s="1737"/>
      <c r="N90" s="1737"/>
      <c r="O90" s="1737"/>
      <c r="P90" s="1737"/>
      <c r="Q90" s="1737"/>
      <c r="R90" s="1737"/>
      <c r="S90" s="1737"/>
      <c r="T90" s="1738"/>
      <c r="U90" s="1737" t="s">
        <v>420</v>
      </c>
      <c r="V90" s="1737"/>
      <c r="W90" s="1737"/>
      <c r="X90" s="1737"/>
      <c r="Y90" s="1737"/>
      <c r="Z90" s="1737"/>
      <c r="AA90" s="1737"/>
      <c r="AB90" s="1737"/>
      <c r="AC90" s="1737"/>
      <c r="AD90" s="1737"/>
      <c r="AE90" s="1746"/>
      <c r="AI90" s="10"/>
      <c r="AM90" s="20" t="s">
        <v>433</v>
      </c>
      <c r="AN90" s="22" t="b">
        <f>IF(AA84=AM90,6)</f>
        <v>0</v>
      </c>
    </row>
    <row r="91" spans="2:40">
      <c r="B91" s="9"/>
      <c r="F91" s="1756" t="s">
        <v>428</v>
      </c>
      <c r="G91" s="1757"/>
      <c r="H91" s="1757"/>
      <c r="I91" s="1757"/>
      <c r="J91" s="1739" t="s">
        <v>448</v>
      </c>
      <c r="K91" s="1704"/>
      <c r="L91" s="1704"/>
      <c r="M91" s="1704"/>
      <c r="N91" s="1704"/>
      <c r="O91" s="1704"/>
      <c r="P91" s="1704"/>
      <c r="Q91" s="1704"/>
      <c r="R91" s="1704"/>
      <c r="S91" s="1704"/>
      <c r="T91" s="1740"/>
      <c r="U91" s="1704" t="s">
        <v>421</v>
      </c>
      <c r="V91" s="1704"/>
      <c r="W91" s="1704"/>
      <c r="X91" s="1704"/>
      <c r="Y91" s="1704"/>
      <c r="Z91" s="1704"/>
      <c r="AA91" s="1704"/>
      <c r="AB91" s="1704"/>
      <c r="AC91" s="1704"/>
      <c r="AD91" s="1704"/>
      <c r="AE91" s="1705"/>
      <c r="AI91" s="10"/>
      <c r="AM91" s="9" t="s">
        <v>426</v>
      </c>
      <c r="AN91" s="10" t="b">
        <f>IF(AA84=AM91,5)</f>
        <v>0</v>
      </c>
    </row>
    <row r="92" spans="2:40">
      <c r="B92" s="9"/>
      <c r="F92" s="1753" t="s">
        <v>429</v>
      </c>
      <c r="G92" s="1754"/>
      <c r="H92" s="1754"/>
      <c r="I92" s="1754"/>
      <c r="J92" s="1741" t="s">
        <v>447</v>
      </c>
      <c r="K92" s="1742"/>
      <c r="L92" s="1742"/>
      <c r="M92" s="1742"/>
      <c r="N92" s="1742"/>
      <c r="O92" s="1742"/>
      <c r="P92" s="1742"/>
      <c r="Q92" s="1742"/>
      <c r="R92" s="1742"/>
      <c r="S92" s="1742"/>
      <c r="T92" s="1743"/>
      <c r="U92" s="1742" t="s">
        <v>422</v>
      </c>
      <c r="V92" s="1742"/>
      <c r="W92" s="1742"/>
      <c r="X92" s="1742"/>
      <c r="Y92" s="1742"/>
      <c r="Z92" s="1742"/>
      <c r="AA92" s="1742"/>
      <c r="AB92" s="1742"/>
      <c r="AC92" s="1742"/>
      <c r="AD92" s="1742"/>
      <c r="AE92" s="1755"/>
      <c r="AI92" s="10"/>
      <c r="AM92" s="9" t="s">
        <v>418</v>
      </c>
      <c r="AN92" s="10" t="b">
        <f>IF(AA84=AM92,4)</f>
        <v>0</v>
      </c>
    </row>
    <row r="93" spans="2:40">
      <c r="B93" s="9"/>
      <c r="F93" s="1747" t="s">
        <v>430</v>
      </c>
      <c r="G93" s="1748"/>
      <c r="H93" s="1748"/>
      <c r="I93" s="1748"/>
      <c r="J93" s="1744" t="s">
        <v>389</v>
      </c>
      <c r="K93" s="1734"/>
      <c r="L93" s="1734"/>
      <c r="M93" s="1734"/>
      <c r="N93" s="1734"/>
      <c r="O93" s="1734"/>
      <c r="P93" s="1734"/>
      <c r="Q93" s="1734"/>
      <c r="R93" s="1734"/>
      <c r="S93" s="1734"/>
      <c r="T93" s="1745"/>
      <c r="U93" s="1734" t="s">
        <v>423</v>
      </c>
      <c r="V93" s="1734"/>
      <c r="W93" s="1734"/>
      <c r="X93" s="1734"/>
      <c r="Y93" s="1734"/>
      <c r="Z93" s="1734"/>
      <c r="AA93" s="1734"/>
      <c r="AB93" s="1734"/>
      <c r="AC93" s="1734"/>
      <c r="AD93" s="1734"/>
      <c r="AE93" s="1735"/>
      <c r="AI93" s="10"/>
      <c r="AM93" s="9" t="s">
        <v>430</v>
      </c>
      <c r="AN93" s="10" t="b">
        <f>IF(AA84=AM93,3)</f>
        <v>0</v>
      </c>
    </row>
    <row r="94" spans="2:40">
      <c r="B94" s="9"/>
      <c r="F94" s="1751" t="s">
        <v>431</v>
      </c>
      <c r="G94" s="1752"/>
      <c r="H94" s="1752"/>
      <c r="I94" s="1752"/>
      <c r="J94" s="1739" t="s">
        <v>419</v>
      </c>
      <c r="K94" s="1704"/>
      <c r="L94" s="1704"/>
      <c r="M94" s="1704"/>
      <c r="N94" s="1704"/>
      <c r="O94" s="1704"/>
      <c r="P94" s="1704"/>
      <c r="Q94" s="1704"/>
      <c r="R94" s="1704"/>
      <c r="S94" s="1704"/>
      <c r="T94" s="1740"/>
      <c r="U94" s="1704" t="s">
        <v>424</v>
      </c>
      <c r="V94" s="1704"/>
      <c r="W94" s="1704"/>
      <c r="X94" s="1704"/>
      <c r="Y94" s="1704"/>
      <c r="Z94" s="1704"/>
      <c r="AA94" s="1704"/>
      <c r="AB94" s="1704"/>
      <c r="AC94" s="1704"/>
      <c r="AD94" s="1704"/>
      <c r="AE94" s="1705"/>
      <c r="AI94" s="10"/>
      <c r="AM94" s="9" t="s">
        <v>431</v>
      </c>
      <c r="AN94" s="10" t="b">
        <f>IF(AA84=AM94,2)</f>
        <v>0</v>
      </c>
    </row>
    <row r="95" spans="2:40">
      <c r="B95" s="9"/>
      <c r="F95" s="1749" t="s">
        <v>432</v>
      </c>
      <c r="G95" s="1750"/>
      <c r="H95" s="1750"/>
      <c r="I95" s="1750"/>
      <c r="J95" s="1744" t="s">
        <v>390</v>
      </c>
      <c r="K95" s="1734"/>
      <c r="L95" s="1734"/>
      <c r="M95" s="1734"/>
      <c r="N95" s="1734"/>
      <c r="O95" s="1734"/>
      <c r="P95" s="1734"/>
      <c r="Q95" s="1734"/>
      <c r="R95" s="1734"/>
      <c r="S95" s="1734"/>
      <c r="T95" s="1745"/>
      <c r="U95" s="1734" t="s">
        <v>425</v>
      </c>
      <c r="V95" s="1734"/>
      <c r="W95" s="1734"/>
      <c r="X95" s="1734"/>
      <c r="Y95" s="1734"/>
      <c r="Z95" s="1734"/>
      <c r="AA95" s="1734"/>
      <c r="AB95" s="1734"/>
      <c r="AC95" s="1734"/>
      <c r="AD95" s="1734"/>
      <c r="AE95" s="1735"/>
      <c r="AI95" s="10"/>
      <c r="AM95" s="9" t="s">
        <v>427</v>
      </c>
      <c r="AN95" s="10" t="b">
        <f>IF(AA84=AM95,1)</f>
        <v>0</v>
      </c>
    </row>
    <row r="96" spans="2:40">
      <c r="B96" s="11"/>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3"/>
      <c r="AM96" s="11"/>
      <c r="AN96" s="13"/>
    </row>
    <row r="97" spans="2:40" ht="4.5" customHeight="1">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row>
    <row r="98" spans="2:40" ht="13.5" customHeight="1">
      <c r="B98" s="1732"/>
      <c r="C98" s="1732"/>
      <c r="D98" s="1732"/>
      <c r="E98" s="1732"/>
      <c r="F98" s="1732"/>
      <c r="G98" s="1732"/>
      <c r="H98" s="1732"/>
      <c r="I98" s="1732"/>
      <c r="J98" s="1732"/>
      <c r="K98" s="1732"/>
      <c r="L98" s="1732"/>
      <c r="M98" s="1732"/>
      <c r="N98" s="1732"/>
      <c r="O98" s="1732"/>
      <c r="P98" s="1732"/>
      <c r="Q98" s="1732"/>
      <c r="R98" s="1732"/>
      <c r="S98" s="1732"/>
      <c r="T98" s="1732"/>
      <c r="U98" s="1732"/>
      <c r="V98" s="1732"/>
      <c r="W98" s="1732"/>
      <c r="X98" s="1732"/>
      <c r="Y98" s="1732"/>
      <c r="Z98" s="1732"/>
      <c r="AA98" s="1732"/>
      <c r="AB98" s="1732"/>
      <c r="AC98" s="1732"/>
      <c r="AD98" s="1732"/>
      <c r="AE98" s="1732"/>
      <c r="AF98" s="1732"/>
      <c r="AG98" s="1732"/>
      <c r="AH98" s="1732"/>
      <c r="AI98" s="1732"/>
    </row>
    <row r="99" spans="2:40" ht="4.5" customHeight="1">
      <c r="B99" s="1733"/>
      <c r="C99" s="1733"/>
      <c r="D99" s="1733"/>
      <c r="E99" s="1733"/>
      <c r="F99" s="1733"/>
      <c r="G99" s="1733"/>
      <c r="H99" s="1733"/>
      <c r="I99" s="1733"/>
      <c r="J99" s="1733"/>
      <c r="K99" s="1733"/>
      <c r="L99" s="1733"/>
      <c r="M99" s="1733"/>
      <c r="N99" s="1733"/>
      <c r="O99" s="1733"/>
      <c r="P99" s="1733"/>
      <c r="Q99" s="1733"/>
      <c r="R99" s="1733"/>
      <c r="S99" s="1733"/>
      <c r="T99" s="1733"/>
      <c r="U99" s="1733"/>
      <c r="V99" s="1733"/>
      <c r="W99" s="1733"/>
      <c r="X99" s="1733"/>
      <c r="Y99" s="1733"/>
      <c r="Z99" s="1733"/>
      <c r="AA99" s="1733"/>
      <c r="AB99" s="1733"/>
      <c r="AC99" s="1733"/>
      <c r="AD99" s="1733"/>
      <c r="AE99" s="1733"/>
      <c r="AF99" s="1733"/>
      <c r="AG99" s="1733"/>
      <c r="AH99" s="1733"/>
      <c r="AI99" s="1733"/>
      <c r="AM99" s="68"/>
      <c r="AN99" s="78"/>
    </row>
    <row r="100" spans="2:40">
      <c r="B100" s="1732"/>
      <c r="C100" s="1732"/>
      <c r="D100" s="1732"/>
      <c r="E100" s="1732"/>
      <c r="F100" s="1732"/>
      <c r="G100" s="1732"/>
      <c r="H100" s="1732"/>
      <c r="I100" s="1732"/>
      <c r="J100" s="1732"/>
      <c r="K100" s="1732"/>
      <c r="L100" s="1732"/>
      <c r="M100" s="1732"/>
      <c r="N100" s="1732"/>
      <c r="O100" s="1732"/>
      <c r="P100" s="1732"/>
      <c r="Q100" s="1732"/>
      <c r="R100" s="1732"/>
      <c r="S100" s="1732"/>
      <c r="T100" s="1732"/>
      <c r="U100" s="1732"/>
      <c r="V100" s="1732"/>
      <c r="W100" s="1732"/>
      <c r="X100" s="1732"/>
      <c r="Y100" s="1732"/>
      <c r="Z100" s="1732"/>
      <c r="AA100" s="1732"/>
      <c r="AB100" s="1732"/>
      <c r="AC100" s="1732"/>
      <c r="AD100" s="1732"/>
      <c r="AE100" s="1732"/>
      <c r="AF100" s="1732"/>
      <c r="AG100" s="1732"/>
      <c r="AH100" s="1732"/>
      <c r="AI100" s="1732"/>
      <c r="AM100" s="70"/>
      <c r="AN100" s="72"/>
    </row>
    <row r="101" spans="2:40">
      <c r="B101" s="1732"/>
      <c r="C101" s="1732"/>
      <c r="D101" s="1732"/>
      <c r="E101" s="1732"/>
      <c r="F101" s="1732"/>
      <c r="G101" s="1732"/>
      <c r="H101" s="1732"/>
      <c r="I101" s="1732"/>
      <c r="J101" s="1732"/>
      <c r="K101" s="1732"/>
      <c r="L101" s="1732"/>
      <c r="M101" s="1732"/>
      <c r="N101" s="1732"/>
      <c r="O101" s="1732"/>
      <c r="P101" s="1732"/>
      <c r="Q101" s="1732"/>
      <c r="R101" s="1732"/>
      <c r="S101" s="1732"/>
      <c r="T101" s="1732"/>
      <c r="U101" s="1732"/>
      <c r="V101" s="1732"/>
      <c r="W101" s="1732"/>
      <c r="X101" s="1732"/>
      <c r="Y101" s="1732"/>
      <c r="Z101" s="1732"/>
      <c r="AA101" s="1732"/>
      <c r="AB101" s="1732"/>
      <c r="AC101" s="1732"/>
      <c r="AD101" s="1732"/>
      <c r="AE101" s="1732"/>
      <c r="AF101" s="1732"/>
      <c r="AG101" s="1732"/>
      <c r="AH101" s="1732"/>
      <c r="AI101" s="1732"/>
      <c r="AM101" s="74"/>
      <c r="AN101" s="75"/>
    </row>
    <row r="102" spans="2:40" ht="33.9" customHeight="1">
      <c r="B102" s="1732"/>
      <c r="C102" s="1732"/>
      <c r="D102" s="1732"/>
      <c r="E102" s="1732"/>
      <c r="F102" s="1732"/>
      <c r="G102" s="1732"/>
      <c r="H102" s="1732"/>
      <c r="I102" s="1732"/>
      <c r="J102" s="1732"/>
      <c r="K102" s="1732"/>
      <c r="L102" s="1732"/>
      <c r="M102" s="1732"/>
      <c r="N102" s="1732"/>
      <c r="O102" s="1732"/>
      <c r="P102" s="1732"/>
      <c r="Q102" s="1732"/>
      <c r="R102" s="1732"/>
      <c r="S102" s="1732"/>
      <c r="T102" s="1732"/>
      <c r="U102" s="1732"/>
      <c r="V102" s="1732"/>
      <c r="W102" s="1732"/>
      <c r="X102" s="1732"/>
      <c r="Y102" s="1732"/>
      <c r="Z102" s="1732"/>
      <c r="AA102" s="1732"/>
      <c r="AB102" s="1732"/>
      <c r="AC102" s="1732"/>
      <c r="AD102" s="1732"/>
      <c r="AE102" s="1732"/>
      <c r="AF102" s="1732"/>
      <c r="AG102" s="1732"/>
      <c r="AH102" s="1732"/>
      <c r="AI102" s="1732"/>
      <c r="AM102" s="5"/>
      <c r="AN102" s="4"/>
    </row>
  </sheetData>
  <sheetProtection algorithmName="SHA-512" hashValue="l5koa4m5YuD50bNF1TyqPuNKzjqvgjDTMfy4/rDZQe3ougiBixQfCM0hpFl22lz3foaNP1O9eNxNDIuJRBN0WA==" saltValue="AC9rsD6XXjn5hhOSKoih7g==" spinCount="100000" sheet="1" objects="1" scenarios="1" selectLockedCells="1"/>
  <mergeCells count="136">
    <mergeCell ref="B98:AI98"/>
    <mergeCell ref="B99:AI99"/>
    <mergeCell ref="B100:AI102"/>
    <mergeCell ref="U95:AE95"/>
    <mergeCell ref="J90:T90"/>
    <mergeCell ref="J91:T91"/>
    <mergeCell ref="J92:T92"/>
    <mergeCell ref="J93:T93"/>
    <mergeCell ref="J94:T94"/>
    <mergeCell ref="J95:T95"/>
    <mergeCell ref="U90:AE90"/>
    <mergeCell ref="U91:AE91"/>
    <mergeCell ref="F93:I93"/>
    <mergeCell ref="F95:I95"/>
    <mergeCell ref="F94:I94"/>
    <mergeCell ref="F92:I92"/>
    <mergeCell ref="U92:AE92"/>
    <mergeCell ref="U93:AE93"/>
    <mergeCell ref="F91:I91"/>
    <mergeCell ref="F90:I90"/>
    <mergeCell ref="W80:Z81"/>
    <mergeCell ref="AI80:AI81"/>
    <mergeCell ref="AA80:AH81"/>
    <mergeCell ref="W84:Z86"/>
    <mergeCell ref="AA84:AI86"/>
    <mergeCell ref="U94:AE94"/>
    <mergeCell ref="S68:AB68"/>
    <mergeCell ref="B71:Z72"/>
    <mergeCell ref="AA71:AI72"/>
    <mergeCell ref="B73:AJ73"/>
    <mergeCell ref="B79:AI79"/>
    <mergeCell ref="B77:Z78"/>
    <mergeCell ref="AA77:AI78"/>
    <mergeCell ref="AA74:AH75"/>
    <mergeCell ref="G68:L68"/>
    <mergeCell ref="M68:R68"/>
    <mergeCell ref="W74:Z75"/>
    <mergeCell ref="B83:AI83"/>
    <mergeCell ref="B88:AI88"/>
    <mergeCell ref="B44:AI44"/>
    <mergeCell ref="B45:AI45"/>
    <mergeCell ref="D47:AG47"/>
    <mergeCell ref="D48:AG49"/>
    <mergeCell ref="AI74:AI75"/>
    <mergeCell ref="S67:AB67"/>
    <mergeCell ref="B62:AI62"/>
    <mergeCell ref="B63:AI63"/>
    <mergeCell ref="G65:L65"/>
    <mergeCell ref="M65:R65"/>
    <mergeCell ref="S65:AB65"/>
    <mergeCell ref="G67:L67"/>
    <mergeCell ref="M67:R67"/>
    <mergeCell ref="G66:L66"/>
    <mergeCell ref="M66:R66"/>
    <mergeCell ref="S66:AB66"/>
    <mergeCell ref="D50:AG51"/>
    <mergeCell ref="AB56:AG57"/>
    <mergeCell ref="AB58:AG59"/>
    <mergeCell ref="AB52:AG53"/>
    <mergeCell ref="AB54:AG55"/>
    <mergeCell ref="D58:I59"/>
    <mergeCell ref="J58:O59"/>
    <mergeCell ref="P58:U59"/>
    <mergeCell ref="B34:AJ34"/>
    <mergeCell ref="B39:AJ39"/>
    <mergeCell ref="B40:E41"/>
    <mergeCell ref="I40:I41"/>
    <mergeCell ref="F40:H41"/>
    <mergeCell ref="J40:L41"/>
    <mergeCell ref="M40:P41"/>
    <mergeCell ref="Q40:S41"/>
    <mergeCell ref="J35:P35"/>
    <mergeCell ref="Q35:X35"/>
    <mergeCell ref="Q36:X37"/>
    <mergeCell ref="B35:I35"/>
    <mergeCell ref="T40:V41"/>
    <mergeCell ref="W40:Z41"/>
    <mergeCell ref="B36:I37"/>
    <mergeCell ref="J36:P37"/>
    <mergeCell ref="AI40:AI41"/>
    <mergeCell ref="AA40:AH41"/>
    <mergeCell ref="B4:AI5"/>
    <mergeCell ref="B6:AI6"/>
    <mergeCell ref="Z2:AI2"/>
    <mergeCell ref="S2:Y2"/>
    <mergeCell ref="AA7:AI7"/>
    <mergeCell ref="B11:AI11"/>
    <mergeCell ref="C8:F9"/>
    <mergeCell ref="G8:H9"/>
    <mergeCell ref="I8:K9"/>
    <mergeCell ref="L8:M9"/>
    <mergeCell ref="B1:R2"/>
    <mergeCell ref="B19:AI19"/>
    <mergeCell ref="B12:AI15"/>
    <mergeCell ref="Q8:S9"/>
    <mergeCell ref="W8:Z9"/>
    <mergeCell ref="AA8:AI9"/>
    <mergeCell ref="B20:H21"/>
    <mergeCell ref="B17:Z18"/>
    <mergeCell ref="AA17:AI18"/>
    <mergeCell ref="B22:AI22"/>
    <mergeCell ref="B32:AI32"/>
    <mergeCell ref="C23:E23"/>
    <mergeCell ref="G23:I23"/>
    <mergeCell ref="J23:AI24"/>
    <mergeCell ref="U29:X30"/>
    <mergeCell ref="Q26:X26"/>
    <mergeCell ref="J29:N30"/>
    <mergeCell ref="O29:P30"/>
    <mergeCell ref="B29:E30"/>
    <mergeCell ref="F29:I30"/>
    <mergeCell ref="B31:AI31"/>
    <mergeCell ref="J26:P26"/>
    <mergeCell ref="Q29:T30"/>
    <mergeCell ref="B27:E28"/>
    <mergeCell ref="F27:I28"/>
    <mergeCell ref="J27:N28"/>
    <mergeCell ref="O27:P28"/>
    <mergeCell ref="B26:I26"/>
    <mergeCell ref="Q27:T28"/>
    <mergeCell ref="U27:X28"/>
    <mergeCell ref="Z27:AA27"/>
    <mergeCell ref="Z28:AI28"/>
    <mergeCell ref="V58:AA59"/>
    <mergeCell ref="D52:I53"/>
    <mergeCell ref="J52:O53"/>
    <mergeCell ref="P52:U53"/>
    <mergeCell ref="V52:AA53"/>
    <mergeCell ref="D54:I55"/>
    <mergeCell ref="J54:O55"/>
    <mergeCell ref="P54:U55"/>
    <mergeCell ref="V54:AA55"/>
    <mergeCell ref="D56:I57"/>
    <mergeCell ref="J56:O57"/>
    <mergeCell ref="P56:U57"/>
    <mergeCell ref="V56:AA57"/>
  </mergeCells>
  <phoneticPr fontId="2"/>
  <conditionalFormatting sqref="B20:H21">
    <cfRule type="expression" dxfId="11" priority="3">
      <formula>OR($AA$8="評価対象外",$AA$8="")</formula>
    </cfRule>
    <cfRule type="expression" dxfId="10" priority="4">
      <formula>OR($B$20="",$B$20="選択してください")</formula>
    </cfRule>
  </conditionalFormatting>
  <conditionalFormatting sqref="AA84:AI86">
    <cfRule type="expression" dxfId="9" priority="5" stopIfTrue="1">
      <formula>$AM$90</formula>
    </cfRule>
    <cfRule type="expression" dxfId="8" priority="6" stopIfTrue="1">
      <formula>OR($AM$91,$AM$92,$AM$93)</formula>
    </cfRule>
    <cfRule type="expression" dxfId="7" priority="7" stopIfTrue="1">
      <formula>OR($AM$94,$AM$95)</formula>
    </cfRule>
  </conditionalFormatting>
  <conditionalFormatting sqref="AQ16:AR20">
    <cfRule type="expression" dxfId="6" priority="1">
      <formula>$AA$8&lt;&gt;"評価対象外"</formula>
    </cfRule>
  </conditionalFormatting>
  <dataValidations count="1">
    <dataValidation type="list" allowBlank="1" showInputMessage="1" showErrorMessage="1" sqref="B20:H21" xr:uid="{00000000-0002-0000-0800-000000000000}">
      <formula1>INDIRECT($AA$8)</formula1>
    </dataValidation>
  </dataValidations>
  <printOptions horizontalCentered="1"/>
  <pageMargins left="0.55118110236220474" right="0.55118110236220474" top="0.78740157480314965" bottom="0.78740157480314965" header="0.51181102362204722" footer="0.51181102362204722"/>
  <pageSetup paperSize="9" scale="90" fitToHeight="2" orientation="portrait" blackAndWhite="1" r:id="rId1"/>
  <headerFooter alignWithMargins="0"/>
  <rowBreaks count="1" manualBreakCount="1">
    <brk id="61" max="3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86F32FC3286714AA8E9EA5A8257591D" ma:contentTypeVersion="3" ma:contentTypeDescription="新しいドキュメントを作成します。" ma:contentTypeScope="" ma:versionID="9b84115105837d6f7710c5ddc1d70ec2">
  <xsd:schema xmlns:xsd="http://www.w3.org/2001/XMLSchema" xmlns:xs="http://www.w3.org/2001/XMLSchema" xmlns:p="http://schemas.microsoft.com/office/2006/metadata/properties" xmlns:ns2="ede007fd-7b21-47c3-a745-54e9daf79cd0" targetNamespace="http://schemas.microsoft.com/office/2006/metadata/properties" ma:root="true" ma:fieldsID="7868b23ddb1025d3e98e03aa0f2c007d" ns2:_="">
    <xsd:import namespace="ede007fd-7b21-47c3-a745-54e9daf79cd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e007fd-7b21-47c3-a745-54e9daf79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C8694D-512C-4246-B9C9-3639D62AD596}">
  <ds:schemaRefs>
    <ds:schemaRef ds:uri="http://schemas.microsoft.com/office/infopath/2007/PartnerControls"/>
    <ds:schemaRef ds:uri="http://www.w3.org/XML/1998/namespace"/>
    <ds:schemaRef ds:uri="http://schemas.microsoft.com/office/2006/documentManagement/types"/>
    <ds:schemaRef ds:uri="ede007fd-7b21-47c3-a745-54e9daf79cd0"/>
    <ds:schemaRef ds:uri="http://schemas.microsoft.com/office/2006/metadata/properties"/>
    <ds:schemaRef ds:uri="http://purl.org/dc/dcmitype/"/>
    <ds:schemaRef ds:uri="http://purl.org/dc/elements/1.1/"/>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CADFE875-1147-445D-9BEB-85B455D960A5}">
  <ds:schemaRefs>
    <ds:schemaRef ds:uri="http://schemas.microsoft.com/sharepoint/v3/contenttype/forms"/>
  </ds:schemaRefs>
</ds:datastoreItem>
</file>

<file path=customXml/itemProps3.xml><?xml version="1.0" encoding="utf-8"?>
<ds:datastoreItem xmlns:ds="http://schemas.openxmlformats.org/officeDocument/2006/customXml" ds:itemID="{2B37EF67-E847-4A01-B9BF-8D99C2778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e007fd-7b21-47c3-a745-54e9daf79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34</vt:i4>
      </vt:variant>
    </vt:vector>
  </HeadingPairs>
  <TitlesOfParts>
    <vt:vector size="45" baseType="lpstr">
      <vt:lpstr>提出書</vt:lpstr>
      <vt:lpstr>その1</vt:lpstr>
      <vt:lpstr>その2</vt:lpstr>
      <vt:lpstr>その3</vt:lpstr>
      <vt:lpstr>その4</vt:lpstr>
      <vt:lpstr>その5（非公表）</vt:lpstr>
      <vt:lpstr>その6（非公表）</vt:lpstr>
      <vt:lpstr>点検表（DC版）</vt:lpstr>
      <vt:lpstr>評価シート</vt:lpstr>
      <vt:lpstr>基準排出量算定シート</vt:lpstr>
      <vt:lpstr>ver</vt:lpstr>
      <vt:lpstr>その1!A_農業_林業</vt:lpstr>
      <vt:lpstr>その1!B_漁業</vt:lpstr>
      <vt:lpstr>その1!C_鉱業_採石業_砂利採取業</vt:lpstr>
      <vt:lpstr>その1!D_建設業</vt:lpstr>
      <vt:lpstr>その1!E_製造業</vt:lpstr>
      <vt:lpstr>その1!F_電気_ガス_熱供給_水道業</vt:lpstr>
      <vt:lpstr>その1!G_情報通信業</vt:lpstr>
      <vt:lpstr>その1!H_運輸業_郵便業</vt:lpstr>
      <vt:lpstr>その1!I_卸売業_小売業</vt:lpstr>
      <vt:lpstr>その1!J_金融業_保険業</vt:lpstr>
      <vt:lpstr>その1!K_不動産業_物品賃貸業</vt:lpstr>
      <vt:lpstr>その1!L_学術研究_専門_技術サービス業</vt:lpstr>
      <vt:lpstr>その1!M_宿泊業_飲食サービス業</vt:lpstr>
      <vt:lpstr>その1!N_生活関連サービス業_娯楽業</vt:lpstr>
      <vt:lpstr>その1!O_教育_学習支援業</vt:lpstr>
      <vt:lpstr>その1!P_医療_福祉</vt:lpstr>
      <vt:lpstr>その1!Print_Area</vt:lpstr>
      <vt:lpstr>その2!Print_Area</vt:lpstr>
      <vt:lpstr>その3!Print_Area</vt:lpstr>
      <vt:lpstr>その4!Print_Area</vt:lpstr>
      <vt:lpstr>'その5（非公表）'!Print_Area</vt:lpstr>
      <vt:lpstr>'その6（非公表）'!Print_Area</vt:lpstr>
      <vt:lpstr>基準排出量算定シート!Print_Area</vt:lpstr>
      <vt:lpstr>提出書!Print_Area</vt:lpstr>
      <vt:lpstr>'点検表（DC版）'!Print_Area</vt:lpstr>
      <vt:lpstr>評価シート!Print_Area</vt:lpstr>
      <vt:lpstr>'点検表（DC版）'!Print_Titles</vt:lpstr>
      <vt:lpstr>その1!Q_複合サービス事業</vt:lpstr>
      <vt:lpstr>その1!R_サービス業...他に分類されないもの</vt:lpstr>
      <vt:lpstr>その1!S_公務...他に分類されるものを除く</vt:lpstr>
      <vt:lpstr>その1!T_分類不能の産業</vt:lpstr>
      <vt:lpstr>その1!指定地球温暖化対策事業者</vt:lpstr>
      <vt:lpstr>その1!特定テナント等事業者</vt:lpstr>
      <vt:lpstr>評価対象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2026-04-22T05:57:33Z</cp:lastPrinted>
  <dcterms:created xsi:type="dcterms:W3CDTF">2010-04-21T02:50:25Z</dcterms:created>
  <dcterms:modified xsi:type="dcterms:W3CDTF">2026-05-14T04:12:21Z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0x010100986F32FC3286714AA8E9EA5A8257591D</vt:lpwstr>
  </property>
</Properties>
</file>